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Nnasrashvili\Dropbox\R\Georgia\Data\"/>
    </mc:Choice>
  </mc:AlternateContent>
  <xr:revisionPtr revIDLastSave="0" documentId="13_ncr:1_{DA70E128-6938-4CEC-8513-ADA37E2231E1}" xr6:coauthVersionLast="36" xr6:coauthVersionMax="46" xr10:uidLastSave="{00000000-0000-0000-0000-000000000000}"/>
  <bookViews>
    <workbookView xWindow="-120" yWindow="-120" windowWidth="20736" windowHeight="11316" tabRatio="672" activeTab="3" xr2:uid="{00000000-000D-0000-FFFF-FFFF00000000}"/>
  </bookViews>
  <sheets>
    <sheet name="total" sheetId="7" r:id="rId1"/>
    <sheet name="detailed" sheetId="14" r:id="rId2"/>
    <sheet name="regions" sheetId="10" r:id="rId3"/>
    <sheet name="hospitalization" sheetId="9" r:id="rId4"/>
    <sheet name="reg-pop" sheetId="12" r:id="rId5"/>
    <sheet name="occupied_territories" sheetId="15" r:id="rId6"/>
    <sheet name="vax" sheetId="16" r:id="rId7"/>
    <sheet name="vax age" sheetId="17" r:id="rId8"/>
    <sheet name="vaccine regist" sheetId="18" r:id="rId9"/>
  </sheets>
  <definedNames>
    <definedName name="_xlnm._FilterDatabase" localSheetId="5" hidden="1">occupied_territories!$A$1:$D$872</definedName>
    <definedName name="cases">total!$B:$B</definedName>
    <definedName name="date">total!$A$1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3" i="9" l="1"/>
  <c r="I343" i="9"/>
  <c r="F343" i="9"/>
  <c r="C343" i="9"/>
  <c r="D343" i="9"/>
  <c r="O379" i="10"/>
  <c r="W579" i="14"/>
  <c r="V579" i="14"/>
  <c r="U579" i="14"/>
  <c r="T579" i="14"/>
  <c r="S579" i="14"/>
  <c r="R579" i="14"/>
  <c r="Q579" i="14"/>
  <c r="P579" i="14"/>
  <c r="O579" i="14"/>
  <c r="N579" i="14"/>
  <c r="L579" i="14"/>
  <c r="K579" i="14"/>
  <c r="H579" i="14"/>
  <c r="G579" i="14"/>
  <c r="F579" i="14"/>
  <c r="E579" i="14"/>
  <c r="T579" i="7"/>
  <c r="R579" i="7"/>
  <c r="Q579" i="7"/>
  <c r="P579" i="7"/>
  <c r="O579" i="7"/>
  <c r="N579" i="7"/>
  <c r="M579" i="7"/>
  <c r="L579" i="7"/>
  <c r="K579" i="7"/>
  <c r="J579" i="7"/>
  <c r="I579" i="7"/>
  <c r="H579" i="7"/>
  <c r="D579" i="7"/>
  <c r="C579" i="7"/>
  <c r="U579" i="7"/>
  <c r="W579" i="7"/>
  <c r="J342" i="9" l="1"/>
  <c r="I342" i="9"/>
  <c r="C342" i="9"/>
  <c r="D342" i="9"/>
  <c r="F342" i="9"/>
  <c r="O378" i="10"/>
  <c r="W578" i="14"/>
  <c r="V578" i="14"/>
  <c r="U578" i="14"/>
  <c r="S578" i="14"/>
  <c r="R578" i="14"/>
  <c r="Q578" i="14"/>
  <c r="P578" i="14"/>
  <c r="O578" i="14"/>
  <c r="N578" i="14"/>
  <c r="L578" i="14"/>
  <c r="K578" i="14"/>
  <c r="H578" i="14"/>
  <c r="G578" i="14"/>
  <c r="F578" i="14"/>
  <c r="E578" i="14"/>
  <c r="T578" i="7"/>
  <c r="R578" i="7"/>
  <c r="Q578" i="7"/>
  <c r="P578" i="7"/>
  <c r="O578" i="7"/>
  <c r="N578" i="7"/>
  <c r="M578" i="7"/>
  <c r="L578" i="7"/>
  <c r="K578" i="7"/>
  <c r="J578" i="7"/>
  <c r="H578" i="7"/>
  <c r="I578" i="7" s="1"/>
  <c r="D578" i="7"/>
  <c r="C578" i="7"/>
  <c r="G578" i="7"/>
  <c r="U578" i="7"/>
  <c r="W578" i="7"/>
  <c r="T578" i="14" l="1"/>
  <c r="J341" i="9"/>
  <c r="I341" i="9"/>
  <c r="F341" i="9"/>
  <c r="C341" i="9"/>
  <c r="D341" i="9"/>
  <c r="O377" i="10"/>
  <c r="W577" i="14"/>
  <c r="U577" i="14"/>
  <c r="S577" i="14"/>
  <c r="R577" i="14"/>
  <c r="Q577" i="14"/>
  <c r="P577" i="14"/>
  <c r="O577" i="14"/>
  <c r="N577" i="14"/>
  <c r="L577" i="14"/>
  <c r="K577" i="14"/>
  <c r="H577" i="14"/>
  <c r="G577" i="14"/>
  <c r="F577" i="14"/>
  <c r="E577" i="14"/>
  <c r="T577" i="7"/>
  <c r="R577" i="7"/>
  <c r="Q577" i="7"/>
  <c r="P577" i="7"/>
  <c r="O577" i="7"/>
  <c r="N577" i="7"/>
  <c r="M577" i="7"/>
  <c r="L577" i="7"/>
  <c r="K577" i="7"/>
  <c r="J577" i="7"/>
  <c r="I577" i="7"/>
  <c r="H577" i="7"/>
  <c r="D577" i="7"/>
  <c r="C577" i="7"/>
  <c r="U577" i="7"/>
  <c r="W577" i="7"/>
  <c r="T577" i="14" l="1"/>
  <c r="V577" i="14"/>
  <c r="C340" i="9"/>
  <c r="D340" i="9"/>
  <c r="F340" i="9"/>
  <c r="J340" i="9"/>
  <c r="I340" i="9"/>
  <c r="O376" i="10"/>
  <c r="W576" i="14"/>
  <c r="U576" i="14"/>
  <c r="T576" i="14"/>
  <c r="S576" i="14"/>
  <c r="R576" i="14"/>
  <c r="Q576" i="14"/>
  <c r="P576" i="14"/>
  <c r="O576" i="14"/>
  <c r="N576" i="14"/>
  <c r="V576" i="14"/>
  <c r="L576" i="14"/>
  <c r="K576" i="14"/>
  <c r="H576" i="14"/>
  <c r="G576" i="14"/>
  <c r="F576" i="14"/>
  <c r="E576" i="14"/>
  <c r="T576" i="7"/>
  <c r="R576" i="7"/>
  <c r="Q576" i="7"/>
  <c r="P576" i="7"/>
  <c r="O576" i="7"/>
  <c r="N576" i="7"/>
  <c r="M576" i="7"/>
  <c r="L576" i="7"/>
  <c r="K576" i="7"/>
  <c r="J576" i="7"/>
  <c r="I576" i="7"/>
  <c r="H576" i="7"/>
  <c r="D576" i="7"/>
  <c r="C576" i="7"/>
  <c r="U576" i="7"/>
  <c r="W576" i="7"/>
  <c r="J339" i="9" l="1"/>
  <c r="I339" i="9"/>
  <c r="F339" i="9"/>
  <c r="C339" i="9"/>
  <c r="D339" i="9"/>
  <c r="O375" i="10"/>
  <c r="W575" i="14"/>
  <c r="V575" i="14"/>
  <c r="U575" i="14"/>
  <c r="T575" i="14"/>
  <c r="S575" i="14"/>
  <c r="R575" i="14"/>
  <c r="Q575" i="14"/>
  <c r="P575" i="14"/>
  <c r="O575" i="14"/>
  <c r="N575" i="14"/>
  <c r="L575" i="14"/>
  <c r="K575" i="14"/>
  <c r="H575" i="14"/>
  <c r="G575" i="14"/>
  <c r="F575" i="14"/>
  <c r="E575" i="14"/>
  <c r="T575" i="7"/>
  <c r="R575" i="7"/>
  <c r="Q575" i="7"/>
  <c r="P575" i="7"/>
  <c r="O575" i="7"/>
  <c r="N575" i="7"/>
  <c r="M575" i="7"/>
  <c r="L575" i="7"/>
  <c r="K575" i="7"/>
  <c r="J575" i="7"/>
  <c r="I575" i="7"/>
  <c r="H575" i="7"/>
  <c r="E575" i="7"/>
  <c r="D575" i="7"/>
  <c r="C575" i="7"/>
  <c r="U575" i="7"/>
  <c r="W575" i="7"/>
  <c r="J338" i="9" l="1"/>
  <c r="I338" i="9"/>
  <c r="F338" i="9"/>
  <c r="C338" i="9"/>
  <c r="D338" i="9"/>
  <c r="O374" i="10"/>
  <c r="W574" i="14"/>
  <c r="U574" i="14"/>
  <c r="T574" i="14"/>
  <c r="S574" i="14"/>
  <c r="R574" i="14"/>
  <c r="Q574" i="14"/>
  <c r="P574" i="14"/>
  <c r="O574" i="14"/>
  <c r="N574" i="14"/>
  <c r="L574" i="14"/>
  <c r="K574" i="14"/>
  <c r="W574" i="7"/>
  <c r="U574" i="7"/>
  <c r="T574" i="7"/>
  <c r="R574" i="7"/>
  <c r="Q574" i="7"/>
  <c r="P574" i="7"/>
  <c r="O574" i="7"/>
  <c r="N574" i="7"/>
  <c r="M574" i="7"/>
  <c r="L574" i="7"/>
  <c r="K574" i="7"/>
  <c r="J574" i="7"/>
  <c r="I574" i="7"/>
  <c r="H574" i="7"/>
  <c r="D574" i="7"/>
  <c r="C574" i="7"/>
  <c r="H574" i="14"/>
  <c r="G574" i="14"/>
  <c r="F574" i="14"/>
  <c r="E574" i="14"/>
  <c r="V574" i="14" l="1"/>
  <c r="J337" i="9"/>
  <c r="I337" i="9"/>
  <c r="F337" i="9"/>
  <c r="C337" i="9"/>
  <c r="D337" i="9"/>
  <c r="O373" i="10"/>
  <c r="W573" i="14"/>
  <c r="V573" i="14"/>
  <c r="U573" i="14"/>
  <c r="T573" i="14"/>
  <c r="R573" i="14"/>
  <c r="Q573" i="14"/>
  <c r="P573" i="14"/>
  <c r="O573" i="14"/>
  <c r="N573" i="14"/>
  <c r="S573" i="14"/>
  <c r="L573" i="14"/>
  <c r="K573" i="14"/>
  <c r="H573" i="14"/>
  <c r="G573" i="14"/>
  <c r="F573" i="14"/>
  <c r="E573" i="14"/>
  <c r="T573" i="7"/>
  <c r="Q573" i="7"/>
  <c r="P573" i="7"/>
  <c r="O573" i="7"/>
  <c r="M573" i="7"/>
  <c r="L573" i="7"/>
  <c r="K573" i="7"/>
  <c r="J573" i="7"/>
  <c r="I573" i="7"/>
  <c r="H573" i="7"/>
  <c r="D573" i="7"/>
  <c r="N573" i="7" s="1"/>
  <c r="C573" i="7"/>
  <c r="R573" i="7" s="1"/>
  <c r="U573" i="7"/>
  <c r="W573" i="7"/>
  <c r="J336" i="9" l="1"/>
  <c r="I336" i="9"/>
  <c r="F336" i="9"/>
  <c r="C336" i="9"/>
  <c r="D336" i="9"/>
  <c r="O372" i="10"/>
  <c r="W572" i="14"/>
  <c r="U572" i="14"/>
  <c r="T572" i="14"/>
  <c r="S572" i="14"/>
  <c r="R572" i="14"/>
  <c r="Q572" i="14"/>
  <c r="P572" i="14"/>
  <c r="O572" i="14"/>
  <c r="N572" i="14"/>
  <c r="L572" i="14"/>
  <c r="K572" i="14"/>
  <c r="H572" i="14"/>
  <c r="G572" i="14"/>
  <c r="F572" i="14"/>
  <c r="E572" i="14"/>
  <c r="T572" i="7"/>
  <c r="R572" i="7"/>
  <c r="Q572" i="7"/>
  <c r="P572" i="7"/>
  <c r="O572" i="7"/>
  <c r="N572" i="7"/>
  <c r="M572" i="7"/>
  <c r="L572" i="7"/>
  <c r="K572" i="7"/>
  <c r="J572" i="7"/>
  <c r="I572" i="7"/>
  <c r="H572" i="7"/>
  <c r="D572" i="7"/>
  <c r="C572" i="7"/>
  <c r="U572" i="7"/>
  <c r="W572" i="7"/>
  <c r="V572" i="14" l="1"/>
  <c r="J335" i="9"/>
  <c r="I335" i="9"/>
  <c r="F335" i="9"/>
  <c r="C335" i="9"/>
  <c r="D335" i="9"/>
  <c r="O371" i="10"/>
  <c r="T571" i="7"/>
  <c r="R571" i="7"/>
  <c r="Q571" i="7"/>
  <c r="P571" i="7"/>
  <c r="O571" i="7"/>
  <c r="N571" i="7"/>
  <c r="M571" i="7"/>
  <c r="L571" i="7"/>
  <c r="K571" i="7"/>
  <c r="J571" i="7"/>
  <c r="I571" i="7"/>
  <c r="H571" i="7"/>
  <c r="D571" i="7"/>
  <c r="C571" i="7"/>
  <c r="U571" i="7"/>
  <c r="W571" i="7"/>
  <c r="W571" i="14"/>
  <c r="V571" i="14"/>
  <c r="U571" i="14"/>
  <c r="T571" i="14"/>
  <c r="S571" i="14"/>
  <c r="R571" i="14"/>
  <c r="Q571" i="14"/>
  <c r="P571" i="14"/>
  <c r="O571" i="14"/>
  <c r="N571" i="14"/>
  <c r="L571" i="14"/>
  <c r="K571" i="14"/>
  <c r="J571" i="14"/>
  <c r="H571" i="14"/>
  <c r="G571" i="14"/>
  <c r="F571" i="14"/>
  <c r="E571" i="14"/>
  <c r="J334" i="9" l="1"/>
  <c r="I334" i="9"/>
  <c r="F334" i="9"/>
  <c r="C334" i="9"/>
  <c r="D334" i="9"/>
  <c r="O370" i="10"/>
  <c r="W570" i="14"/>
  <c r="V570" i="14"/>
  <c r="U570" i="14"/>
  <c r="S570" i="14"/>
  <c r="T570" i="14" s="1"/>
  <c r="R570" i="14"/>
  <c r="Q570" i="14"/>
  <c r="P570" i="14"/>
  <c r="O570" i="14"/>
  <c r="N570" i="14"/>
  <c r="L570" i="14"/>
  <c r="K570" i="14"/>
  <c r="H570" i="14"/>
  <c r="G570" i="14"/>
  <c r="F570" i="14"/>
  <c r="E570" i="14"/>
  <c r="T570" i="7"/>
  <c r="R570" i="7"/>
  <c r="Q570" i="7"/>
  <c r="P570" i="7"/>
  <c r="O570" i="7"/>
  <c r="N570" i="7"/>
  <c r="M570" i="7"/>
  <c r="L570" i="7"/>
  <c r="K570" i="7"/>
  <c r="J570" i="7"/>
  <c r="I570" i="7"/>
  <c r="H570" i="7"/>
  <c r="D570" i="7"/>
  <c r="C570" i="7"/>
  <c r="U570" i="7"/>
  <c r="W570" i="7"/>
  <c r="J333" i="9" l="1"/>
  <c r="I333" i="9"/>
  <c r="F333" i="9"/>
  <c r="C333" i="9"/>
  <c r="D333" i="9"/>
  <c r="O369" i="10"/>
  <c r="W569" i="14"/>
  <c r="V569" i="14"/>
  <c r="U569" i="14"/>
  <c r="T569" i="14"/>
  <c r="S569" i="14"/>
  <c r="R569" i="14"/>
  <c r="Q569" i="14"/>
  <c r="P569" i="14"/>
  <c r="O569" i="14"/>
  <c r="N569" i="14"/>
  <c r="L569" i="14"/>
  <c r="K569" i="14"/>
  <c r="H569" i="14"/>
  <c r="G569" i="14"/>
  <c r="F569" i="14"/>
  <c r="E569" i="14"/>
  <c r="T569" i="7"/>
  <c r="R569" i="7"/>
  <c r="Q569" i="7"/>
  <c r="P569" i="7"/>
  <c r="O569" i="7"/>
  <c r="N569" i="7"/>
  <c r="M569" i="7"/>
  <c r="L569" i="7"/>
  <c r="K569" i="7"/>
  <c r="J569" i="7"/>
  <c r="I569" i="7"/>
  <c r="H569" i="7"/>
  <c r="D569" i="7"/>
  <c r="C569" i="7"/>
  <c r="U569" i="7"/>
  <c r="W569" i="7"/>
  <c r="W568" i="14" l="1"/>
  <c r="V568" i="14"/>
  <c r="U568" i="14"/>
  <c r="T568" i="14"/>
  <c r="S568" i="14"/>
  <c r="R568" i="14"/>
  <c r="Q568" i="14"/>
  <c r="P568" i="14"/>
  <c r="O568" i="14"/>
  <c r="N568" i="14"/>
  <c r="L568" i="14"/>
  <c r="K568" i="14"/>
  <c r="T568" i="7"/>
  <c r="R568" i="7"/>
  <c r="Q568" i="7"/>
  <c r="P568" i="7"/>
  <c r="O568" i="7"/>
  <c r="N568" i="7"/>
  <c r="M568" i="7"/>
  <c r="L568" i="7"/>
  <c r="K568" i="7"/>
  <c r="J568" i="7"/>
  <c r="I568" i="7"/>
  <c r="H568" i="7"/>
  <c r="D568" i="7"/>
  <c r="C568" i="7"/>
  <c r="U568" i="7"/>
  <c r="W568" i="7"/>
  <c r="H568" i="14"/>
  <c r="G568" i="14"/>
  <c r="F568" i="14"/>
  <c r="E568" i="14"/>
  <c r="J332" i="9"/>
  <c r="I332" i="9"/>
  <c r="F332" i="9"/>
  <c r="C332" i="9"/>
  <c r="D332" i="9"/>
  <c r="O368" i="10"/>
  <c r="J331" i="9" l="1"/>
  <c r="I331" i="9"/>
  <c r="C331" i="9"/>
  <c r="D331" i="9"/>
  <c r="F331" i="9"/>
  <c r="W567" i="14"/>
  <c r="V567" i="14"/>
  <c r="U567" i="14"/>
  <c r="S567" i="14"/>
  <c r="R567" i="14"/>
  <c r="Q567" i="14"/>
  <c r="P567" i="14"/>
  <c r="O567" i="14"/>
  <c r="N567" i="14"/>
  <c r="L567" i="14"/>
  <c r="K567" i="14"/>
  <c r="T567" i="7"/>
  <c r="R567" i="7"/>
  <c r="Q567" i="7"/>
  <c r="P567" i="7"/>
  <c r="O567" i="7"/>
  <c r="N567" i="7"/>
  <c r="M567" i="7"/>
  <c r="L567" i="7"/>
  <c r="K567" i="7"/>
  <c r="J567" i="7"/>
  <c r="I567" i="7"/>
  <c r="H567" i="7"/>
  <c r="D567" i="7"/>
  <c r="C567" i="7"/>
  <c r="E567" i="7"/>
  <c r="U567" i="7"/>
  <c r="W567" i="7"/>
  <c r="H567" i="14"/>
  <c r="G567" i="14"/>
  <c r="F567" i="14"/>
  <c r="E567" i="14"/>
  <c r="O367" i="10"/>
  <c r="T567" i="14" l="1"/>
  <c r="J330" i="9"/>
  <c r="I330" i="9"/>
  <c r="C330" i="9"/>
  <c r="D330" i="9"/>
  <c r="F330" i="9"/>
  <c r="W566" i="14"/>
  <c r="V566" i="14"/>
  <c r="U566" i="14"/>
  <c r="S566" i="14"/>
  <c r="R566" i="14"/>
  <c r="Q566" i="14"/>
  <c r="P566" i="14"/>
  <c r="O566" i="14"/>
  <c r="N566" i="14"/>
  <c r="L566" i="14"/>
  <c r="K566" i="14"/>
  <c r="T566" i="7"/>
  <c r="R566" i="7"/>
  <c r="Q566" i="7"/>
  <c r="P566" i="7"/>
  <c r="O566" i="7"/>
  <c r="N566" i="7"/>
  <c r="M566" i="7"/>
  <c r="L566" i="7"/>
  <c r="K566" i="7"/>
  <c r="J566" i="7"/>
  <c r="I566" i="7"/>
  <c r="H566" i="7"/>
  <c r="D566" i="7"/>
  <c r="C566" i="7"/>
  <c r="U566" i="7"/>
  <c r="W566" i="7"/>
  <c r="O366" i="10"/>
  <c r="H566" i="14"/>
  <c r="G566" i="14"/>
  <c r="F566" i="14"/>
  <c r="E566" i="14"/>
  <c r="H563" i="7"/>
  <c r="J329" i="9"/>
  <c r="I329" i="9"/>
  <c r="C329" i="9"/>
  <c r="D329" i="9"/>
  <c r="F329" i="9"/>
  <c r="J328" i="9"/>
  <c r="I328" i="9"/>
  <c r="F328" i="9"/>
  <c r="C328" i="9"/>
  <c r="D328" i="9"/>
  <c r="O365" i="10"/>
  <c r="O364" i="10"/>
  <c r="W565" i="14"/>
  <c r="V565" i="14"/>
  <c r="U565" i="14"/>
  <c r="R565" i="14"/>
  <c r="Q565" i="14"/>
  <c r="P565" i="14"/>
  <c r="O565" i="14"/>
  <c r="N565" i="14"/>
  <c r="S565" i="14" s="1"/>
  <c r="L565" i="14"/>
  <c r="K565" i="14"/>
  <c r="W564" i="14"/>
  <c r="U564" i="14"/>
  <c r="T564" i="14"/>
  <c r="S564" i="14"/>
  <c r="R564" i="14"/>
  <c r="Q564" i="14"/>
  <c r="P564" i="14"/>
  <c r="O564" i="14"/>
  <c r="N564" i="14"/>
  <c r="L564" i="14"/>
  <c r="K564" i="14"/>
  <c r="H565" i="14"/>
  <c r="G565" i="14"/>
  <c r="F565" i="14"/>
  <c r="E565" i="14"/>
  <c r="T565" i="7"/>
  <c r="R565" i="7"/>
  <c r="N565" i="7"/>
  <c r="J565" i="7"/>
  <c r="H565" i="7"/>
  <c r="P565" i="7" s="1"/>
  <c r="D565" i="7"/>
  <c r="C565" i="7"/>
  <c r="E565" i="7"/>
  <c r="U565" i="7"/>
  <c r="W565" i="7"/>
  <c r="H564" i="7"/>
  <c r="K564" i="7" s="1"/>
  <c r="G564" i="14"/>
  <c r="F564" i="14"/>
  <c r="T564" i="7"/>
  <c r="R564" i="7"/>
  <c r="N564" i="7"/>
  <c r="J564" i="7"/>
  <c r="D564" i="7"/>
  <c r="C564" i="7"/>
  <c r="E564" i="7"/>
  <c r="U564" i="7"/>
  <c r="W564" i="7"/>
  <c r="T566" i="14" l="1"/>
  <c r="I564" i="7"/>
  <c r="I565" i="7"/>
  <c r="M564" i="7"/>
  <c r="K565" i="7"/>
  <c r="L565" i="7"/>
  <c r="M565" i="7"/>
  <c r="L564" i="7"/>
  <c r="P564" i="7"/>
  <c r="T565" i="14"/>
  <c r="V564" i="14"/>
  <c r="W563" i="14"/>
  <c r="U563" i="14"/>
  <c r="T563" i="14"/>
  <c r="R563" i="14"/>
  <c r="Q563" i="14"/>
  <c r="P563" i="14"/>
  <c r="O563" i="14"/>
  <c r="N563" i="14"/>
  <c r="S563" i="14" s="1"/>
  <c r="J327" i="9"/>
  <c r="I327" i="9"/>
  <c r="F327" i="9"/>
  <c r="O363" i="10"/>
  <c r="C327" i="9"/>
  <c r="D327" i="9"/>
  <c r="T563" i="7"/>
  <c r="R563" i="7"/>
  <c r="N563" i="7"/>
  <c r="J563" i="7"/>
  <c r="I563" i="7"/>
  <c r="D563" i="7"/>
  <c r="C563" i="7"/>
  <c r="U563" i="7"/>
  <c r="W563" i="7"/>
  <c r="L563" i="14"/>
  <c r="K563" i="14"/>
  <c r="G563" i="14"/>
  <c r="F563" i="14"/>
  <c r="L563" i="7" l="1"/>
  <c r="K563" i="7"/>
  <c r="M563" i="7"/>
  <c r="P563" i="7"/>
  <c r="V563" i="14"/>
  <c r="J326" i="9"/>
  <c r="I326" i="9"/>
  <c r="F326" i="9"/>
  <c r="C326" i="9"/>
  <c r="D326" i="9"/>
  <c r="O362" i="10"/>
  <c r="P562" i="14"/>
  <c r="O562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W562" i="14"/>
  <c r="U562" i="14"/>
  <c r="R562" i="14"/>
  <c r="Q562" i="14"/>
  <c r="N562" i="14"/>
  <c r="S562" i="14" s="1"/>
  <c r="L562" i="14"/>
  <c r="K562" i="14"/>
  <c r="G562" i="14"/>
  <c r="F562" i="14"/>
  <c r="T562" i="7"/>
  <c r="R562" i="7"/>
  <c r="N562" i="7"/>
  <c r="J562" i="7"/>
  <c r="H562" i="7"/>
  <c r="L562" i="7" s="1"/>
  <c r="E562" i="7"/>
  <c r="U562" i="7"/>
  <c r="W562" i="7"/>
  <c r="M562" i="7" l="1"/>
  <c r="P562" i="7"/>
  <c r="I562" i="7"/>
  <c r="K562" i="7"/>
  <c r="V562" i="14"/>
  <c r="O361" i="10"/>
  <c r="J325" i="9"/>
  <c r="I325" i="9"/>
  <c r="C325" i="9"/>
  <c r="D325" i="9"/>
  <c r="F325" i="9"/>
  <c r="W561" i="14"/>
  <c r="V561" i="14"/>
  <c r="U561" i="14"/>
  <c r="S561" i="14"/>
  <c r="R561" i="14"/>
  <c r="Q561" i="14"/>
  <c r="P561" i="14"/>
  <c r="O561" i="14"/>
  <c r="N561" i="14"/>
  <c r="L561" i="14"/>
  <c r="K561" i="14"/>
  <c r="G561" i="14"/>
  <c r="F561" i="14"/>
  <c r="H561" i="7"/>
  <c r="E561" i="7"/>
  <c r="U561" i="7"/>
  <c r="W561" i="7"/>
  <c r="O360" i="10"/>
  <c r="J324" i="9"/>
  <c r="I324" i="9"/>
  <c r="F324" i="9"/>
  <c r="C324" i="9"/>
  <c r="D324" i="9"/>
  <c r="W560" i="14"/>
  <c r="V560" i="14"/>
  <c r="U560" i="14"/>
  <c r="R560" i="14"/>
  <c r="Q560" i="14"/>
  <c r="P560" i="14"/>
  <c r="O560" i="14"/>
  <c r="N560" i="14"/>
  <c r="S560" i="14"/>
  <c r="L560" i="14"/>
  <c r="K560" i="14"/>
  <c r="G560" i="14"/>
  <c r="F560" i="14"/>
  <c r="E560" i="14"/>
  <c r="H560" i="14" s="1"/>
  <c r="P560" i="7"/>
  <c r="H560" i="7"/>
  <c r="U560" i="7"/>
  <c r="W560" i="7"/>
  <c r="K561" i="7" l="1"/>
  <c r="M561" i="7"/>
  <c r="O565" i="7"/>
  <c r="Q565" i="7"/>
  <c r="E561" i="14"/>
  <c r="M560" i="7"/>
  <c r="Q564" i="7"/>
  <c r="O564" i="7"/>
  <c r="Q563" i="7"/>
  <c r="O563" i="7"/>
  <c r="Q562" i="7"/>
  <c r="O562" i="7"/>
  <c r="P561" i="7"/>
  <c r="I561" i="7"/>
  <c r="I560" i="7"/>
  <c r="K560" i="7"/>
  <c r="L560" i="7"/>
  <c r="L561" i="7"/>
  <c r="J323" i="9"/>
  <c r="I323" i="9"/>
  <c r="C323" i="9"/>
  <c r="D323" i="9"/>
  <c r="F323" i="9"/>
  <c r="O359" i="10"/>
  <c r="H559" i="7"/>
  <c r="M559" i="7" s="1"/>
  <c r="G559" i="7"/>
  <c r="P559" i="7"/>
  <c r="U559" i="7"/>
  <c r="W559" i="7"/>
  <c r="W559" i="14"/>
  <c r="V559" i="14"/>
  <c r="U559" i="14"/>
  <c r="S559" i="14"/>
  <c r="R559" i="14"/>
  <c r="Q559" i="14"/>
  <c r="P559" i="14"/>
  <c r="O559" i="14"/>
  <c r="N559" i="14"/>
  <c r="L559" i="14"/>
  <c r="K559" i="14"/>
  <c r="H559" i="14"/>
  <c r="G559" i="14"/>
  <c r="F559" i="14"/>
  <c r="E559" i="14"/>
  <c r="E562" i="14" l="1"/>
  <c r="H561" i="14"/>
  <c r="K559" i="7"/>
  <c r="L559" i="7"/>
  <c r="I559" i="7"/>
  <c r="J322" i="9"/>
  <c r="I322" i="9"/>
  <c r="F322" i="9"/>
  <c r="C322" i="9"/>
  <c r="D322" i="9"/>
  <c r="O358" i="10"/>
  <c r="W558" i="14"/>
  <c r="R558" i="14"/>
  <c r="V558" i="14"/>
  <c r="U558" i="14"/>
  <c r="S558" i="14"/>
  <c r="Q558" i="14"/>
  <c r="P558" i="14"/>
  <c r="O558" i="14"/>
  <c r="N558" i="14"/>
  <c r="L558" i="14"/>
  <c r="K558" i="14"/>
  <c r="H558" i="14"/>
  <c r="G558" i="14"/>
  <c r="F558" i="14"/>
  <c r="E558" i="14"/>
  <c r="P558" i="7"/>
  <c r="M558" i="7"/>
  <c r="L558" i="7"/>
  <c r="K558" i="7"/>
  <c r="H558" i="7"/>
  <c r="E558" i="7"/>
  <c r="I558" i="7" s="1"/>
  <c r="U558" i="7"/>
  <c r="W558" i="7"/>
  <c r="E563" i="14" l="1"/>
  <c r="H562" i="14"/>
  <c r="J321" i="9"/>
  <c r="I321" i="9"/>
  <c r="C321" i="9"/>
  <c r="D321" i="9"/>
  <c r="F321" i="9"/>
  <c r="O357" i="10"/>
  <c r="W557" i="14"/>
  <c r="V557" i="14"/>
  <c r="U557" i="14"/>
  <c r="S557" i="14"/>
  <c r="R557" i="14"/>
  <c r="Q557" i="14"/>
  <c r="P557" i="14"/>
  <c r="O557" i="14"/>
  <c r="N557" i="14"/>
  <c r="L557" i="14"/>
  <c r="K557" i="14"/>
  <c r="H557" i="14"/>
  <c r="G557" i="14"/>
  <c r="F557" i="14"/>
  <c r="E557" i="14"/>
  <c r="P557" i="7"/>
  <c r="H557" i="7"/>
  <c r="I557" i="7" s="1"/>
  <c r="U557" i="7"/>
  <c r="W557" i="7"/>
  <c r="E564" i="14" l="1"/>
  <c r="H564" i="14" s="1"/>
  <c r="H563" i="14"/>
  <c r="K557" i="7"/>
  <c r="M557" i="7"/>
  <c r="L557" i="7"/>
  <c r="J320" i="9"/>
  <c r="I320" i="9"/>
  <c r="W556" i="14"/>
  <c r="V556" i="14"/>
  <c r="U556" i="14"/>
  <c r="S556" i="14"/>
  <c r="R556" i="14"/>
  <c r="Q556" i="14"/>
  <c r="P556" i="14"/>
  <c r="O556" i="14"/>
  <c r="N556" i="14"/>
  <c r="F320" i="9"/>
  <c r="O356" i="10"/>
  <c r="C320" i="9"/>
  <c r="D320" i="9"/>
  <c r="L556" i="14"/>
  <c r="K556" i="14"/>
  <c r="H556" i="14"/>
  <c r="G556" i="14"/>
  <c r="F556" i="14"/>
  <c r="E556" i="14"/>
  <c r="P556" i="7"/>
  <c r="M556" i="7"/>
  <c r="L556" i="7"/>
  <c r="K556" i="7"/>
  <c r="I556" i="7"/>
  <c r="H556" i="7"/>
  <c r="U556" i="7"/>
  <c r="W556" i="7"/>
  <c r="J319" i="9" l="1"/>
  <c r="I319" i="9"/>
  <c r="C319" i="9"/>
  <c r="D319" i="9"/>
  <c r="F319" i="9"/>
  <c r="O355" i="10"/>
  <c r="W555" i="14"/>
  <c r="U555" i="14"/>
  <c r="R555" i="14"/>
  <c r="Q555" i="14"/>
  <c r="P555" i="14"/>
  <c r="O555" i="14"/>
  <c r="N555" i="14"/>
  <c r="S555" i="14"/>
  <c r="L555" i="14"/>
  <c r="K555" i="14"/>
  <c r="H555" i="14"/>
  <c r="G555" i="14"/>
  <c r="F555" i="14"/>
  <c r="E555" i="14"/>
  <c r="P555" i="7"/>
  <c r="H555" i="7"/>
  <c r="L555" i="7" s="1"/>
  <c r="U555" i="7"/>
  <c r="W555" i="7"/>
  <c r="I555" i="7" l="1"/>
  <c r="K555" i="7"/>
  <c r="O561" i="7"/>
  <c r="Q561" i="7"/>
  <c r="M555" i="7"/>
  <c r="V555" i="14"/>
  <c r="J318" i="9"/>
  <c r="I318" i="9"/>
  <c r="C318" i="9"/>
  <c r="D318" i="9"/>
  <c r="F318" i="9"/>
  <c r="O354" i="10"/>
  <c r="P554" i="7"/>
  <c r="H554" i="7"/>
  <c r="E554" i="7"/>
  <c r="K554" i="7" s="1"/>
  <c r="U554" i="7"/>
  <c r="W554" i="7"/>
  <c r="R554" i="14"/>
  <c r="Q554" i="14"/>
  <c r="O553" i="14"/>
  <c r="O554" i="14"/>
  <c r="P554" i="14" s="1"/>
  <c r="N554" i="14"/>
  <c r="S554" i="14" s="1"/>
  <c r="L554" i="14"/>
  <c r="K554" i="14"/>
  <c r="H554" i="14"/>
  <c r="G554" i="14"/>
  <c r="F554" i="14"/>
  <c r="E554" i="14"/>
  <c r="O560" i="7" l="1"/>
  <c r="Q560" i="7"/>
  <c r="I554" i="7"/>
  <c r="L554" i="7"/>
  <c r="M554" i="7"/>
  <c r="W554" i="14"/>
  <c r="V554" i="14"/>
  <c r="U554" i="14"/>
  <c r="J317" i="9"/>
  <c r="I317" i="9"/>
  <c r="F317" i="9"/>
  <c r="C317" i="9"/>
  <c r="D317" i="9"/>
  <c r="O353" i="10"/>
  <c r="W553" i="14"/>
  <c r="U553" i="14"/>
  <c r="S553" i="14"/>
  <c r="R553" i="14"/>
  <c r="Q553" i="14"/>
  <c r="P553" i="14"/>
  <c r="N553" i="14"/>
  <c r="L553" i="14"/>
  <c r="K553" i="14"/>
  <c r="H553" i="14"/>
  <c r="G553" i="14"/>
  <c r="F553" i="14"/>
  <c r="E553" i="14"/>
  <c r="P553" i="7"/>
  <c r="M553" i="7"/>
  <c r="L553" i="7"/>
  <c r="H553" i="7"/>
  <c r="U553" i="7"/>
  <c r="W553" i="7"/>
  <c r="Q559" i="7" l="1"/>
  <c r="O559" i="7"/>
  <c r="I553" i="7"/>
  <c r="K553" i="7"/>
  <c r="V553" i="14"/>
  <c r="W552" i="14"/>
  <c r="U552" i="14"/>
  <c r="S552" i="14"/>
  <c r="R552" i="14"/>
  <c r="Q552" i="14"/>
  <c r="P552" i="14"/>
  <c r="O552" i="14"/>
  <c r="N552" i="14"/>
  <c r="O352" i="10"/>
  <c r="J316" i="9"/>
  <c r="I316" i="9"/>
  <c r="F316" i="9"/>
  <c r="C316" i="9"/>
  <c r="D316" i="9"/>
  <c r="L552" i="14"/>
  <c r="K552" i="14"/>
  <c r="H552" i="14"/>
  <c r="G552" i="14"/>
  <c r="F552" i="14"/>
  <c r="E552" i="14"/>
  <c r="H552" i="7"/>
  <c r="L552" i="7" s="1"/>
  <c r="U552" i="7"/>
  <c r="W552" i="7"/>
  <c r="K552" i="7" l="1"/>
  <c r="Q558" i="7"/>
  <c r="O558" i="7"/>
  <c r="I552" i="7"/>
  <c r="M552" i="7"/>
  <c r="P552" i="7"/>
  <c r="V552" i="14"/>
  <c r="J315" i="9"/>
  <c r="I315" i="9"/>
  <c r="C315" i="9"/>
  <c r="D315" i="9"/>
  <c r="F315" i="9"/>
  <c r="O351" i="10"/>
  <c r="W551" i="14"/>
  <c r="V551" i="14"/>
  <c r="U551" i="14"/>
  <c r="R551" i="14"/>
  <c r="Q551" i="14"/>
  <c r="P551" i="14"/>
  <c r="O551" i="14"/>
  <c r="N551" i="14"/>
  <c r="S551" i="14"/>
  <c r="L551" i="14"/>
  <c r="K551" i="14"/>
  <c r="H551" i="14"/>
  <c r="G551" i="14"/>
  <c r="F551" i="14"/>
  <c r="E551" i="14"/>
  <c r="W551" i="7"/>
  <c r="U551" i="7"/>
  <c r="H551" i="7"/>
  <c r="E551" i="7"/>
  <c r="K551" i="7" l="1"/>
  <c r="O557" i="7"/>
  <c r="Q557" i="7"/>
  <c r="L551" i="7"/>
  <c r="P551" i="7"/>
  <c r="M551" i="7"/>
  <c r="I551" i="7"/>
  <c r="J3" i="9"/>
  <c r="J4" i="9"/>
  <c r="J5" i="9"/>
  <c r="J6" i="9"/>
  <c r="J7" i="9"/>
  <c r="I3" i="9"/>
  <c r="I4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J314" i="9"/>
  <c r="I314" i="9"/>
  <c r="C314" i="9"/>
  <c r="D314" i="9"/>
  <c r="F314" i="9"/>
  <c r="W550" i="7"/>
  <c r="U550" i="7"/>
  <c r="K550" i="7"/>
  <c r="H550" i="7"/>
  <c r="M550" i="7" s="1"/>
  <c r="W550" i="14"/>
  <c r="V550" i="14"/>
  <c r="U550" i="14"/>
  <c r="R550" i="14"/>
  <c r="Q550" i="14"/>
  <c r="P550" i="14"/>
  <c r="O550" i="14"/>
  <c r="N550" i="14"/>
  <c r="S550" i="14" s="1"/>
  <c r="L550" i="14"/>
  <c r="K550" i="14"/>
  <c r="H550" i="14"/>
  <c r="G550" i="14"/>
  <c r="F550" i="14"/>
  <c r="E550" i="14"/>
  <c r="O350" i="10"/>
  <c r="L550" i="7" l="1"/>
  <c r="Q556" i="7"/>
  <c r="O556" i="7"/>
  <c r="P550" i="7"/>
  <c r="I550" i="7"/>
  <c r="C313" i="9"/>
  <c r="D313" i="9"/>
  <c r="F313" i="9"/>
  <c r="P549" i="7"/>
  <c r="H549" i="7"/>
  <c r="K549" i="7" s="1"/>
  <c r="U549" i="7"/>
  <c r="V549" i="7"/>
  <c r="W549" i="7"/>
  <c r="W549" i="14"/>
  <c r="V549" i="14"/>
  <c r="U549" i="14"/>
  <c r="R549" i="14"/>
  <c r="Q549" i="14"/>
  <c r="P549" i="14"/>
  <c r="O549" i="14"/>
  <c r="N549" i="14"/>
  <c r="S549" i="14" s="1"/>
  <c r="L549" i="14"/>
  <c r="K549" i="14"/>
  <c r="O349" i="10"/>
  <c r="H549" i="14"/>
  <c r="G549" i="14"/>
  <c r="F549" i="14"/>
  <c r="E549" i="14"/>
  <c r="I549" i="7" l="1"/>
  <c r="Q555" i="7"/>
  <c r="O555" i="7"/>
  <c r="L549" i="7"/>
  <c r="M549" i="7"/>
  <c r="C3" i="18"/>
  <c r="C4" i="18"/>
  <c r="C5" i="18"/>
  <c r="C6" i="18"/>
  <c r="C7" i="18"/>
  <c r="C8" i="18"/>
  <c r="C2" i="18"/>
  <c r="C312" i="9" l="1"/>
  <c r="D312" i="9"/>
  <c r="F312" i="9"/>
  <c r="O348" i="10"/>
  <c r="W548" i="14"/>
  <c r="V548" i="14"/>
  <c r="U548" i="14"/>
  <c r="R548" i="14"/>
  <c r="Q548" i="14"/>
  <c r="P548" i="14"/>
  <c r="O548" i="14"/>
  <c r="N548" i="14"/>
  <c r="S548" i="14"/>
  <c r="L548" i="14"/>
  <c r="K548" i="14"/>
  <c r="H548" i="14"/>
  <c r="G548" i="14"/>
  <c r="F548" i="14"/>
  <c r="E548" i="14"/>
  <c r="P548" i="7"/>
  <c r="M548" i="7"/>
  <c r="L548" i="7"/>
  <c r="H548" i="7"/>
  <c r="I548" i="7" s="1"/>
  <c r="U548" i="7"/>
  <c r="V548" i="7"/>
  <c r="W548" i="7"/>
  <c r="Q554" i="7" l="1"/>
  <c r="O554" i="7"/>
  <c r="K548" i="7"/>
  <c r="C311" i="9"/>
  <c r="D311" i="9"/>
  <c r="F311" i="9"/>
  <c r="O347" i="10"/>
  <c r="L547" i="7"/>
  <c r="H547" i="7"/>
  <c r="E547" i="7"/>
  <c r="K547" i="7" s="1"/>
  <c r="U547" i="7"/>
  <c r="V547" i="7"/>
  <c r="W547" i="7"/>
  <c r="W547" i="14"/>
  <c r="V547" i="14"/>
  <c r="U547" i="14"/>
  <c r="S547" i="14"/>
  <c r="R547" i="14"/>
  <c r="Q547" i="14"/>
  <c r="P547" i="14"/>
  <c r="O547" i="14"/>
  <c r="N547" i="14"/>
  <c r="L547" i="14"/>
  <c r="K547" i="14"/>
  <c r="H547" i="14"/>
  <c r="G547" i="14"/>
  <c r="F547" i="14"/>
  <c r="E547" i="14"/>
  <c r="Q553" i="7" l="1"/>
  <c r="O553" i="7"/>
  <c r="I547" i="7"/>
  <c r="M547" i="7"/>
  <c r="P547" i="7"/>
  <c r="C310" i="9"/>
  <c r="D310" i="9"/>
  <c r="F310" i="9"/>
  <c r="O346" i="10"/>
  <c r="P546" i="7"/>
  <c r="M546" i="7"/>
  <c r="L546" i="7"/>
  <c r="K546" i="7"/>
  <c r="I546" i="7"/>
  <c r="H546" i="7"/>
  <c r="E546" i="7"/>
  <c r="U546" i="7"/>
  <c r="V546" i="7"/>
  <c r="W546" i="7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V546" i="14"/>
  <c r="U546" i="14"/>
  <c r="S546" i="14"/>
  <c r="R546" i="14"/>
  <c r="Q546" i="14"/>
  <c r="P546" i="14"/>
  <c r="O546" i="14"/>
  <c r="N546" i="14"/>
  <c r="L546" i="14"/>
  <c r="K546" i="14"/>
  <c r="H546" i="14"/>
  <c r="G546" i="14"/>
  <c r="F546" i="14"/>
  <c r="E546" i="14"/>
  <c r="O552" i="7" l="1"/>
  <c r="Q552" i="7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V422" i="14" s="1"/>
  <c r="S423" i="14"/>
  <c r="V423" i="14" s="1"/>
  <c r="S424" i="14"/>
  <c r="V424" i="14" s="1"/>
  <c r="S425" i="14"/>
  <c r="V420" i="14"/>
  <c r="V421" i="14"/>
  <c r="V425" i="14"/>
  <c r="V545" i="14" l="1"/>
  <c r="C309" i="9"/>
  <c r="D309" i="9"/>
  <c r="F309" i="9"/>
  <c r="O345" i="10"/>
  <c r="P545" i="7"/>
  <c r="H545" i="7"/>
  <c r="E545" i="7"/>
  <c r="I545" i="7" s="1"/>
  <c r="U545" i="7"/>
  <c r="V545" i="7"/>
  <c r="W545" i="7"/>
  <c r="U545" i="14"/>
  <c r="S545" i="14"/>
  <c r="R545" i="14"/>
  <c r="Q545" i="14"/>
  <c r="P545" i="14"/>
  <c r="O545" i="14"/>
  <c r="N545" i="14"/>
  <c r="L545" i="14"/>
  <c r="K545" i="14"/>
  <c r="H545" i="14"/>
  <c r="G545" i="14"/>
  <c r="F545" i="14"/>
  <c r="E545" i="14"/>
  <c r="K545" i="7" l="1"/>
  <c r="Q551" i="7"/>
  <c r="O551" i="7"/>
  <c r="L545" i="7"/>
  <c r="M545" i="7"/>
  <c r="V544" i="14"/>
  <c r="U544" i="14"/>
  <c r="S544" i="14"/>
  <c r="R544" i="14"/>
  <c r="Q544" i="14"/>
  <c r="P544" i="14"/>
  <c r="O544" i="14"/>
  <c r="N544" i="14"/>
  <c r="L544" i="14"/>
  <c r="K544" i="14"/>
  <c r="F308" i="9"/>
  <c r="C308" i="9"/>
  <c r="D308" i="9"/>
  <c r="O344" i="10"/>
  <c r="H544" i="14"/>
  <c r="G544" i="14"/>
  <c r="F544" i="14"/>
  <c r="E544" i="14"/>
  <c r="H544" i="7"/>
  <c r="M544" i="7" s="1"/>
  <c r="U544" i="7"/>
  <c r="V544" i="7"/>
  <c r="W544" i="7"/>
  <c r="I544" i="7" l="1"/>
  <c r="K544" i="7"/>
  <c r="Q550" i="7"/>
  <c r="O550" i="7"/>
  <c r="L544" i="7"/>
  <c r="P544" i="7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261" i="9"/>
  <c r="D26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" i="9"/>
  <c r="P496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80" i="7"/>
  <c r="Q81" i="7"/>
  <c r="Q82" i="7"/>
  <c r="Q83" i="7"/>
  <c r="Q84" i="7"/>
  <c r="Q85" i="7"/>
  <c r="Q86" i="7"/>
  <c r="Q87" i="7"/>
  <c r="Q88" i="7"/>
  <c r="Q89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85" i="7"/>
  <c r="Q186" i="7"/>
  <c r="Q187" i="7"/>
  <c r="Q188" i="7"/>
  <c r="Q196" i="7"/>
  <c r="Q197" i="7"/>
  <c r="Q198" i="7"/>
  <c r="Q199" i="7"/>
  <c r="Q200" i="7"/>
  <c r="Q210" i="7"/>
  <c r="Q211" i="7"/>
  <c r="Q212" i="7"/>
  <c r="Q213" i="7"/>
  <c r="Q214" i="7"/>
  <c r="Q215" i="7"/>
  <c r="Q216" i="7"/>
  <c r="Q217" i="7"/>
  <c r="Q218" i="7"/>
  <c r="Q8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35" i="7"/>
  <c r="P167" i="7"/>
  <c r="P171" i="7"/>
  <c r="P172" i="7"/>
  <c r="P176" i="7"/>
  <c r="P179" i="7"/>
  <c r="P180" i="7"/>
  <c r="P181" i="7"/>
  <c r="P182" i="7"/>
  <c r="P183" i="7"/>
  <c r="P184" i="7"/>
  <c r="P185" i="7"/>
  <c r="P186" i="7"/>
  <c r="P187" i="7"/>
  <c r="P188" i="7"/>
  <c r="P190" i="7"/>
  <c r="P191" i="7"/>
  <c r="P192" i="7"/>
  <c r="P193" i="7"/>
  <c r="P194" i="7"/>
  <c r="P195" i="7"/>
  <c r="P196" i="7"/>
  <c r="P197" i="7"/>
  <c r="P198" i="7"/>
  <c r="P199" i="7"/>
  <c r="P200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20" i="7"/>
  <c r="P222" i="7"/>
  <c r="P225" i="7"/>
  <c r="P226" i="7"/>
  <c r="P231" i="7"/>
  <c r="P232" i="7"/>
  <c r="P233" i="7"/>
  <c r="P234" i="7"/>
  <c r="P236" i="7"/>
  <c r="P237" i="7"/>
  <c r="P241" i="7"/>
  <c r="P244" i="7"/>
  <c r="P246" i="7"/>
  <c r="P247" i="7"/>
  <c r="P248" i="7"/>
  <c r="P250" i="7"/>
  <c r="P252" i="7"/>
  <c r="P281" i="7"/>
  <c r="P282" i="7"/>
  <c r="P283" i="7"/>
  <c r="P284" i="7"/>
  <c r="P285" i="7"/>
  <c r="P286" i="7"/>
  <c r="P311" i="7"/>
  <c r="P2" i="7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426" i="14"/>
  <c r="Q497" i="14"/>
  <c r="Q498" i="14"/>
  <c r="Q499" i="14"/>
  <c r="Q500" i="14"/>
  <c r="Q501" i="14"/>
  <c r="Q502" i="14"/>
  <c r="Q503" i="14"/>
  <c r="Q504" i="14"/>
  <c r="Q505" i="14"/>
  <c r="Q506" i="14"/>
  <c r="Q507" i="14"/>
  <c r="Q508" i="14"/>
  <c r="Q509" i="14"/>
  <c r="Q510" i="14"/>
  <c r="Q511" i="14"/>
  <c r="Q512" i="14"/>
  <c r="Q513" i="14"/>
  <c r="Q514" i="14"/>
  <c r="Q515" i="14"/>
  <c r="Q516" i="14"/>
  <c r="Q517" i="14"/>
  <c r="Q518" i="14"/>
  <c r="Q519" i="14"/>
  <c r="Q520" i="14"/>
  <c r="Q521" i="14"/>
  <c r="Q522" i="14"/>
  <c r="Q523" i="14"/>
  <c r="Q524" i="14"/>
  <c r="Q525" i="14"/>
  <c r="Q526" i="14"/>
  <c r="Q527" i="14"/>
  <c r="Q528" i="14"/>
  <c r="Q529" i="14"/>
  <c r="Q530" i="14"/>
  <c r="Q531" i="14"/>
  <c r="Q532" i="14"/>
  <c r="Q533" i="14"/>
  <c r="Q534" i="14"/>
  <c r="Q535" i="14"/>
  <c r="Q536" i="14"/>
  <c r="Q537" i="14"/>
  <c r="Q538" i="14"/>
  <c r="Q539" i="14"/>
  <c r="Q540" i="14"/>
  <c r="Q541" i="14"/>
  <c r="Q542" i="14"/>
  <c r="Q543" i="14"/>
  <c r="Q496" i="14"/>
  <c r="Q427" i="14"/>
  <c r="Q428" i="14"/>
  <c r="Q429" i="14"/>
  <c r="Q430" i="14"/>
  <c r="Q431" i="14"/>
  <c r="Q432" i="14"/>
  <c r="Q433" i="14"/>
  <c r="Q434" i="14"/>
  <c r="Q435" i="14"/>
  <c r="Q436" i="14"/>
  <c r="Q437" i="14"/>
  <c r="Q438" i="14"/>
  <c r="Q439" i="14"/>
  <c r="Q440" i="14"/>
  <c r="Q441" i="14"/>
  <c r="Q442" i="14"/>
  <c r="Q443" i="14"/>
  <c r="Q444" i="14"/>
  <c r="Q445" i="14"/>
  <c r="Q446" i="14"/>
  <c r="Q447" i="14"/>
  <c r="Q448" i="14"/>
  <c r="Q449" i="14"/>
  <c r="Q450" i="14"/>
  <c r="Q451" i="14"/>
  <c r="Q452" i="14"/>
  <c r="Q453" i="14"/>
  <c r="Q454" i="14"/>
  <c r="Q455" i="14"/>
  <c r="Q456" i="14"/>
  <c r="Q457" i="14"/>
  <c r="Q458" i="14"/>
  <c r="Q459" i="14"/>
  <c r="Q460" i="14"/>
  <c r="Q461" i="14"/>
  <c r="Q462" i="14"/>
  <c r="Q463" i="14"/>
  <c r="Q464" i="14"/>
  <c r="Q465" i="14"/>
  <c r="Q466" i="14"/>
  <c r="Q467" i="14"/>
  <c r="Q468" i="14"/>
  <c r="Q469" i="14"/>
  <c r="Q470" i="14"/>
  <c r="Q471" i="14"/>
  <c r="Q472" i="14"/>
  <c r="Q473" i="14"/>
  <c r="Q474" i="14"/>
  <c r="Q475" i="14"/>
  <c r="Q476" i="14"/>
  <c r="Q477" i="14"/>
  <c r="Q478" i="14"/>
  <c r="Q479" i="14"/>
  <c r="Q480" i="14"/>
  <c r="Q481" i="14"/>
  <c r="Q482" i="14"/>
  <c r="Q483" i="14"/>
  <c r="Q484" i="14"/>
  <c r="Q485" i="14"/>
  <c r="Q486" i="14"/>
  <c r="Q487" i="14"/>
  <c r="Q488" i="14"/>
  <c r="Q489" i="14"/>
  <c r="Q490" i="14"/>
  <c r="Q491" i="14"/>
  <c r="Q492" i="14"/>
  <c r="Q493" i="14"/>
  <c r="Q494" i="14"/>
  <c r="Q426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496" i="14"/>
  <c r="K497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385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496" i="14"/>
  <c r="L497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38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C307" i="9"/>
  <c r="F307" i="9"/>
  <c r="O343" i="10"/>
  <c r="H543" i="7"/>
  <c r="U543" i="7"/>
  <c r="V543" i="7"/>
  <c r="W543" i="7"/>
  <c r="S543" i="14"/>
  <c r="P543" i="14"/>
  <c r="O543" i="14"/>
  <c r="N543" i="14"/>
  <c r="H543" i="14"/>
  <c r="G543" i="14"/>
  <c r="F543" i="14"/>
  <c r="E543" i="14"/>
  <c r="Q549" i="7" l="1"/>
  <c r="O549" i="7"/>
  <c r="P543" i="7"/>
  <c r="I543" i="7"/>
  <c r="K543" i="7"/>
  <c r="L543" i="7"/>
  <c r="M543" i="7"/>
  <c r="V543" i="14"/>
  <c r="C306" i="9"/>
  <c r="F306" i="9"/>
  <c r="O342" i="10"/>
  <c r="V542" i="14"/>
  <c r="P542" i="14"/>
  <c r="O542" i="14"/>
  <c r="N542" i="14"/>
  <c r="S542" i="14" s="1"/>
  <c r="H542" i="14"/>
  <c r="G542" i="14"/>
  <c r="F542" i="14"/>
  <c r="E542" i="14"/>
  <c r="M542" i="7"/>
  <c r="L542" i="7"/>
  <c r="K542" i="7"/>
  <c r="I542" i="7"/>
  <c r="H542" i="7"/>
  <c r="U542" i="7"/>
  <c r="V542" i="7"/>
  <c r="W542" i="7"/>
  <c r="O548" i="7" l="1"/>
  <c r="Q548" i="7"/>
  <c r="P542" i="7"/>
  <c r="T4" i="12"/>
  <c r="T5" i="12"/>
  <c r="T6" i="12"/>
  <c r="T7" i="12"/>
  <c r="T8" i="12"/>
  <c r="T3" i="12"/>
  <c r="E34" i="17"/>
  <c r="K34" i="17" s="1"/>
  <c r="E39" i="17"/>
  <c r="K39" i="17" s="1"/>
  <c r="E44" i="17"/>
  <c r="K44" i="17" s="1"/>
  <c r="E49" i="17"/>
  <c r="K49" i="17" s="1"/>
  <c r="E54" i="17"/>
  <c r="K54" i="17" s="1"/>
  <c r="E59" i="17"/>
  <c r="K59" i="17" s="1"/>
  <c r="E2" i="17"/>
  <c r="K2" i="17" s="1"/>
  <c r="C305" i="9" l="1"/>
  <c r="F305" i="9"/>
  <c r="O341" i="10"/>
  <c r="V541" i="14"/>
  <c r="S541" i="14"/>
  <c r="P541" i="14"/>
  <c r="O541" i="14"/>
  <c r="N541" i="14"/>
  <c r="H541" i="14"/>
  <c r="G541" i="14"/>
  <c r="F541" i="14"/>
  <c r="E541" i="14"/>
  <c r="L541" i="7"/>
  <c r="K541" i="7"/>
  <c r="H541" i="7"/>
  <c r="E541" i="7"/>
  <c r="I541" i="7" s="1"/>
  <c r="U541" i="7"/>
  <c r="V541" i="7"/>
  <c r="W541" i="7"/>
  <c r="M541" i="7" l="1"/>
  <c r="O547" i="7"/>
  <c r="Q547" i="7"/>
  <c r="P541" i="7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O340" i="10" l="1"/>
  <c r="C304" i="9"/>
  <c r="F304" i="9"/>
  <c r="W540" i="7"/>
  <c r="U540" i="7"/>
  <c r="L540" i="7"/>
  <c r="H540" i="7"/>
  <c r="E540" i="7"/>
  <c r="K540" i="7" s="1"/>
  <c r="V540" i="7"/>
  <c r="S540" i="14"/>
  <c r="P540" i="14"/>
  <c r="O540" i="14"/>
  <c r="N540" i="14"/>
  <c r="H540" i="14"/>
  <c r="G540" i="14"/>
  <c r="F540" i="14"/>
  <c r="E540" i="14"/>
  <c r="I540" i="7" l="1"/>
  <c r="Q546" i="7"/>
  <c r="O546" i="7"/>
  <c r="P540" i="7"/>
  <c r="M540" i="7"/>
  <c r="C303" i="9"/>
  <c r="F303" i="9"/>
  <c r="H539" i="7"/>
  <c r="K539" i="7" s="1"/>
  <c r="E539" i="7"/>
  <c r="U539" i="7"/>
  <c r="V539" i="7"/>
  <c r="W539" i="7"/>
  <c r="P539" i="14"/>
  <c r="O539" i="14"/>
  <c r="N539" i="14"/>
  <c r="S539" i="14" s="1"/>
  <c r="O339" i="10"/>
  <c r="H539" i="14"/>
  <c r="G539" i="14"/>
  <c r="F539" i="14"/>
  <c r="E539" i="14"/>
  <c r="O545" i="7" l="1"/>
  <c r="Q545" i="7"/>
  <c r="P539" i="7"/>
  <c r="I539" i="7"/>
  <c r="L539" i="7"/>
  <c r="M539" i="7"/>
  <c r="O538" i="14"/>
  <c r="P538" i="14" s="1"/>
  <c r="N538" i="14"/>
  <c r="S538" i="14" s="1"/>
  <c r="F302" i="9"/>
  <c r="C302" i="9"/>
  <c r="K538" i="7"/>
  <c r="I538" i="7"/>
  <c r="H538" i="7"/>
  <c r="M538" i="7" s="1"/>
  <c r="U538" i="7"/>
  <c r="V538" i="7"/>
  <c r="W538" i="7"/>
  <c r="O338" i="10"/>
  <c r="L538" i="7" l="1"/>
  <c r="O544" i="7"/>
  <c r="Q544" i="7"/>
  <c r="P538" i="7"/>
  <c r="C301" i="9"/>
  <c r="F301" i="9"/>
  <c r="O337" i="10"/>
  <c r="H537" i="7"/>
  <c r="U537" i="7"/>
  <c r="V537" i="7"/>
  <c r="W537" i="7"/>
  <c r="P537" i="14"/>
  <c r="O537" i="14"/>
  <c r="N537" i="14"/>
  <c r="S537" i="14"/>
  <c r="P385" i="14"/>
  <c r="Q543" i="7" l="1"/>
  <c r="P537" i="7"/>
  <c r="O543" i="7"/>
  <c r="K537" i="7"/>
  <c r="I537" i="7"/>
  <c r="L537" i="7"/>
  <c r="M537" i="7"/>
  <c r="F300" i="9"/>
  <c r="C300" i="9"/>
  <c r="H536" i="7"/>
  <c r="I536" i="7" s="1"/>
  <c r="U536" i="7"/>
  <c r="V536" i="7"/>
  <c r="W536" i="7"/>
  <c r="O336" i="10"/>
  <c r="S536" i="14"/>
  <c r="P536" i="14"/>
  <c r="O536" i="14"/>
  <c r="N536" i="14"/>
  <c r="P536" i="7" l="1"/>
  <c r="Q542" i="7"/>
  <c r="O542" i="7"/>
  <c r="L536" i="7"/>
  <c r="M536" i="7"/>
  <c r="K536" i="7"/>
  <c r="F299" i="9"/>
  <c r="C299" i="9"/>
  <c r="S264" i="7" l="1"/>
  <c r="S265" i="7"/>
  <c r="S266" i="7"/>
  <c r="S267" i="7"/>
  <c r="S268" i="7"/>
  <c r="S269" i="7"/>
  <c r="S279" i="7"/>
  <c r="S280" i="7"/>
  <c r="S281" i="7"/>
  <c r="S282" i="7"/>
  <c r="S283" i="7"/>
  <c r="S284" i="7"/>
  <c r="H535" i="7" l="1"/>
  <c r="U535" i="7"/>
  <c r="V535" i="7"/>
  <c r="W535" i="7"/>
  <c r="O335" i="10"/>
  <c r="O535" i="14"/>
  <c r="P535" i="14" s="1"/>
  <c r="N535" i="14"/>
  <c r="S535" i="14"/>
  <c r="I535" i="7" l="1"/>
  <c r="P535" i="7"/>
  <c r="Q541" i="7"/>
  <c r="O541" i="7"/>
  <c r="M535" i="7"/>
  <c r="K535" i="7"/>
  <c r="L535" i="7"/>
  <c r="O534" i="14"/>
  <c r="P534" i="14" s="1"/>
  <c r="N534" i="14"/>
  <c r="S534" i="14" s="1"/>
  <c r="F298" i="9"/>
  <c r="C298" i="9"/>
  <c r="O334" i="10"/>
  <c r="H534" i="7"/>
  <c r="U534" i="7"/>
  <c r="V534" i="7"/>
  <c r="W534" i="7"/>
  <c r="M534" i="7" l="1"/>
  <c r="Q540" i="7"/>
  <c r="P534" i="7"/>
  <c r="O540" i="7"/>
  <c r="I534" i="7"/>
  <c r="K534" i="7"/>
  <c r="L534" i="7"/>
  <c r="N426" i="14"/>
  <c r="S426" i="14" s="1"/>
  <c r="N427" i="14"/>
  <c r="S427" i="14" s="1"/>
  <c r="N428" i="14"/>
  <c r="N429" i="14"/>
  <c r="N430" i="14"/>
  <c r="S430" i="14" s="1"/>
  <c r="N431" i="14"/>
  <c r="S431" i="14" s="1"/>
  <c r="N432" i="14"/>
  <c r="N433" i="14"/>
  <c r="N434" i="14"/>
  <c r="N435" i="14"/>
  <c r="N436" i="14"/>
  <c r="N437" i="14"/>
  <c r="N438" i="14"/>
  <c r="S438" i="14" s="1"/>
  <c r="N439" i="14"/>
  <c r="S439" i="14" s="1"/>
  <c r="N440" i="14"/>
  <c r="N441" i="14"/>
  <c r="N442" i="14"/>
  <c r="N443" i="14"/>
  <c r="S443" i="14" s="1"/>
  <c r="N444" i="14"/>
  <c r="N445" i="14"/>
  <c r="N446" i="14"/>
  <c r="N458" i="14"/>
  <c r="N459" i="14"/>
  <c r="N465" i="14"/>
  <c r="N471" i="14"/>
  <c r="S471" i="14" s="1"/>
  <c r="N472" i="14"/>
  <c r="N473" i="14"/>
  <c r="N474" i="14"/>
  <c r="N475" i="14"/>
  <c r="S475" i="14" s="1"/>
  <c r="N476" i="14"/>
  <c r="N477" i="14"/>
  <c r="N478" i="14"/>
  <c r="N479" i="14"/>
  <c r="S479" i="14" s="1"/>
  <c r="N480" i="14"/>
  <c r="N481" i="14"/>
  <c r="N482" i="14"/>
  <c r="N483" i="14"/>
  <c r="S483" i="14" s="1"/>
  <c r="N484" i="14"/>
  <c r="N485" i="14"/>
  <c r="N486" i="14"/>
  <c r="N487" i="14"/>
  <c r="S487" i="14" s="1"/>
  <c r="N488" i="14"/>
  <c r="N489" i="14"/>
  <c r="N490" i="14"/>
  <c r="N491" i="14"/>
  <c r="S491" i="14" s="1"/>
  <c r="N492" i="14"/>
  <c r="N493" i="14"/>
  <c r="N494" i="14"/>
  <c r="N495" i="14"/>
  <c r="N496" i="14"/>
  <c r="N497" i="14"/>
  <c r="N498" i="14"/>
  <c r="N499" i="14"/>
  <c r="S499" i="14" s="1"/>
  <c r="N500" i="14"/>
  <c r="N501" i="14"/>
  <c r="N502" i="14"/>
  <c r="N503" i="14"/>
  <c r="S503" i="14" s="1"/>
  <c r="N504" i="14"/>
  <c r="N505" i="14"/>
  <c r="N506" i="14"/>
  <c r="N507" i="14"/>
  <c r="S507" i="14" s="1"/>
  <c r="N508" i="14"/>
  <c r="N509" i="14"/>
  <c r="N510" i="14"/>
  <c r="N511" i="14"/>
  <c r="S511" i="14" s="1"/>
  <c r="N512" i="14"/>
  <c r="N513" i="14"/>
  <c r="N514" i="14"/>
  <c r="S514" i="14" s="1"/>
  <c r="N515" i="14"/>
  <c r="S515" i="14" s="1"/>
  <c r="N516" i="14"/>
  <c r="N517" i="14"/>
  <c r="N518" i="14"/>
  <c r="N519" i="14"/>
  <c r="S519" i="14" s="1"/>
  <c r="N520" i="14"/>
  <c r="N521" i="14"/>
  <c r="N522" i="14"/>
  <c r="S522" i="14" s="1"/>
  <c r="N523" i="14"/>
  <c r="S523" i="14" s="1"/>
  <c r="N524" i="14"/>
  <c r="S524" i="14" s="1"/>
  <c r="N525" i="14"/>
  <c r="N526" i="14"/>
  <c r="N527" i="14"/>
  <c r="N528" i="14"/>
  <c r="N529" i="14"/>
  <c r="N530" i="14"/>
  <c r="N531" i="14"/>
  <c r="S531" i="14" s="1"/>
  <c r="N532" i="14"/>
  <c r="S532" i="14" s="1"/>
  <c r="S428" i="14"/>
  <c r="S429" i="14"/>
  <c r="S432" i="14"/>
  <c r="S433" i="14"/>
  <c r="S434" i="14"/>
  <c r="S435" i="14"/>
  <c r="S436" i="14"/>
  <c r="S437" i="14"/>
  <c r="S440" i="14"/>
  <c r="S441" i="14"/>
  <c r="S442" i="14"/>
  <c r="S444" i="14"/>
  <c r="S445" i="14"/>
  <c r="S446" i="14"/>
  <c r="S458" i="14"/>
  <c r="S465" i="14"/>
  <c r="S472" i="14"/>
  <c r="S473" i="14"/>
  <c r="S474" i="14"/>
  <c r="S476" i="14"/>
  <c r="S477" i="14"/>
  <c r="S478" i="14"/>
  <c r="S481" i="14"/>
  <c r="S482" i="14"/>
  <c r="S484" i="14"/>
  <c r="S486" i="14"/>
  <c r="S488" i="14"/>
  <c r="S489" i="14"/>
  <c r="S490" i="14"/>
  <c r="S492" i="14"/>
  <c r="S493" i="14"/>
  <c r="S494" i="14"/>
  <c r="S497" i="14"/>
  <c r="S498" i="14"/>
  <c r="S500" i="14"/>
  <c r="S501" i="14"/>
  <c r="S502" i="14"/>
  <c r="S504" i="14"/>
  <c r="S505" i="14"/>
  <c r="S506" i="14"/>
  <c r="S508" i="14"/>
  <c r="S509" i="14"/>
  <c r="S510" i="14"/>
  <c r="S512" i="14"/>
  <c r="S513" i="14"/>
  <c r="S516" i="14"/>
  <c r="S517" i="14"/>
  <c r="S518" i="14"/>
  <c r="S520" i="14"/>
  <c r="S521" i="14"/>
  <c r="S525" i="14"/>
  <c r="S526" i="14"/>
  <c r="S527" i="14"/>
  <c r="S528" i="14"/>
  <c r="S529" i="14"/>
  <c r="S530" i="14"/>
  <c r="N533" i="14"/>
  <c r="S533" i="14" s="1"/>
  <c r="F297" i="9" l="1"/>
  <c r="O333" i="10"/>
  <c r="O533" i="14"/>
  <c r="P533" i="14" s="1"/>
  <c r="C297" i="9"/>
  <c r="H533" i="7"/>
  <c r="U533" i="7"/>
  <c r="V533" i="7"/>
  <c r="W533" i="7"/>
  <c r="Q539" i="7" l="1"/>
  <c r="P533" i="7"/>
  <c r="O539" i="7"/>
  <c r="K533" i="7"/>
  <c r="I533" i="7"/>
  <c r="M533" i="7"/>
  <c r="L533" i="7"/>
  <c r="C296" i="9"/>
  <c r="F296" i="9"/>
  <c r="P532" i="14" l="1"/>
  <c r="O532" i="14"/>
  <c r="W532" i="7"/>
  <c r="V532" i="7"/>
  <c r="U532" i="7"/>
  <c r="H532" i="7"/>
  <c r="O332" i="10"/>
  <c r="I532" i="7" l="1"/>
  <c r="Q538" i="7"/>
  <c r="P532" i="7"/>
  <c r="O538" i="7"/>
  <c r="K532" i="7"/>
  <c r="L532" i="7"/>
  <c r="M532" i="7"/>
  <c r="O531" i="14"/>
  <c r="P531" i="14" s="1"/>
  <c r="H531" i="7"/>
  <c r="U531" i="7"/>
  <c r="V531" i="7"/>
  <c r="W531" i="7"/>
  <c r="O331" i="10"/>
  <c r="F295" i="9"/>
  <c r="C295" i="9"/>
  <c r="M531" i="7" l="1"/>
  <c r="Q537" i="7"/>
  <c r="P531" i="7"/>
  <c r="O537" i="7"/>
  <c r="L531" i="7"/>
  <c r="I531" i="7"/>
  <c r="K531" i="7"/>
  <c r="F294" i="9"/>
  <c r="C294" i="9"/>
  <c r="O330" i="10"/>
  <c r="O530" i="14"/>
  <c r="P530" i="14" s="1"/>
  <c r="H530" i="7"/>
  <c r="U530" i="7"/>
  <c r="V530" i="7"/>
  <c r="W530" i="7"/>
  <c r="L530" i="7" l="1"/>
  <c r="Q536" i="7"/>
  <c r="P530" i="7"/>
  <c r="O536" i="7"/>
  <c r="M530" i="7"/>
  <c r="K530" i="7"/>
  <c r="I530" i="7"/>
  <c r="F293" i="9"/>
  <c r="O329" i="10"/>
  <c r="P529" i="14"/>
  <c r="O529" i="14"/>
  <c r="H529" i="7"/>
  <c r="U529" i="7"/>
  <c r="V529" i="7"/>
  <c r="W529" i="7"/>
  <c r="C293" i="9"/>
  <c r="L529" i="7" l="1"/>
  <c r="Q535" i="7"/>
  <c r="P529" i="7"/>
  <c r="K529" i="7"/>
  <c r="M529" i="7"/>
  <c r="O535" i="7"/>
  <c r="I529" i="7"/>
  <c r="P528" i="14"/>
  <c r="O528" i="14"/>
  <c r="F292" i="9"/>
  <c r="C292" i="9"/>
  <c r="H528" i="7"/>
  <c r="M528" i="7" s="1"/>
  <c r="U528" i="7"/>
  <c r="V528" i="7"/>
  <c r="W528" i="7"/>
  <c r="O328" i="10"/>
  <c r="H49" i="17"/>
  <c r="G49" i="17"/>
  <c r="I49" i="17" s="1"/>
  <c r="H44" i="17"/>
  <c r="G44" i="17"/>
  <c r="I44" i="17" s="1"/>
  <c r="I45" i="17" s="1"/>
  <c r="I46" i="17" s="1"/>
  <c r="I47" i="17" s="1"/>
  <c r="H39" i="17"/>
  <c r="G39" i="17"/>
  <c r="H34" i="17"/>
  <c r="G34" i="17"/>
  <c r="F56" i="17"/>
  <c r="F57" i="17" s="1"/>
  <c r="F58" i="17" s="1"/>
  <c r="D55" i="17"/>
  <c r="D56" i="17" s="1"/>
  <c r="D57" i="17" s="1"/>
  <c r="D58" i="17" s="1"/>
  <c r="F55" i="17"/>
  <c r="C55" i="17"/>
  <c r="C50" i="17"/>
  <c r="D50" i="17"/>
  <c r="D51" i="17" s="1"/>
  <c r="D52" i="17" s="1"/>
  <c r="D53" i="17" s="1"/>
  <c r="H53" i="17" s="1"/>
  <c r="F50" i="17"/>
  <c r="F51" i="17"/>
  <c r="F52" i="17" s="1"/>
  <c r="C45" i="17"/>
  <c r="D45" i="17"/>
  <c r="D46" i="17" s="1"/>
  <c r="D47" i="17" s="1"/>
  <c r="D48" i="17" s="1"/>
  <c r="H48" i="17" s="1"/>
  <c r="F45" i="17"/>
  <c r="F46" i="17" s="1"/>
  <c r="F47" i="17" s="1"/>
  <c r="C46" i="17"/>
  <c r="C40" i="17"/>
  <c r="D40" i="17"/>
  <c r="D41" i="17" s="1"/>
  <c r="D42" i="17" s="1"/>
  <c r="D43" i="17" s="1"/>
  <c r="H43" i="17" s="1"/>
  <c r="F40" i="17"/>
  <c r="F41" i="17" s="1"/>
  <c r="F42" i="17" s="1"/>
  <c r="D3" i="17"/>
  <c r="D4" i="17" s="1"/>
  <c r="D5" i="17" s="1"/>
  <c r="D6" i="17" s="1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5" i="17" s="1"/>
  <c r="D36" i="17" s="1"/>
  <c r="D37" i="17" s="1"/>
  <c r="D38" i="17" s="1"/>
  <c r="H38" i="17" s="1"/>
  <c r="H40" i="17" s="1"/>
  <c r="H41" i="17" s="1"/>
  <c r="H42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5" i="17" s="1"/>
  <c r="F36" i="17" s="1"/>
  <c r="F37" i="17" s="1"/>
  <c r="C3" i="17"/>
  <c r="G54" i="17"/>
  <c r="I54" i="17" s="1"/>
  <c r="I55" i="17" s="1"/>
  <c r="I56" i="17" s="1"/>
  <c r="I57" i="17" s="1"/>
  <c r="I58" i="17" s="1"/>
  <c r="G59" i="17"/>
  <c r="I59" i="17" s="1"/>
  <c r="H54" i="17"/>
  <c r="H59" i="17"/>
  <c r="H2" i="17"/>
  <c r="G2" i="17"/>
  <c r="I2" i="17" s="1"/>
  <c r="I3" i="17" s="1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P528" i="7" l="1"/>
  <c r="Q534" i="7"/>
  <c r="E55" i="17"/>
  <c r="K55" i="17" s="1"/>
  <c r="E50" i="17"/>
  <c r="K50" i="17" s="1"/>
  <c r="H45" i="17"/>
  <c r="H46" i="17" s="1"/>
  <c r="H47" i="17" s="1"/>
  <c r="E46" i="17"/>
  <c r="K46" i="17" s="1"/>
  <c r="E45" i="17"/>
  <c r="K45" i="17" s="1"/>
  <c r="E40" i="17"/>
  <c r="K40" i="17" s="1"/>
  <c r="E3" i="17"/>
  <c r="K3" i="17" s="1"/>
  <c r="J59" i="17"/>
  <c r="G55" i="17"/>
  <c r="G56" i="17" s="1"/>
  <c r="G57" i="17" s="1"/>
  <c r="G58" i="17" s="1"/>
  <c r="J54" i="17"/>
  <c r="C56" i="17"/>
  <c r="E56" i="17" s="1"/>
  <c r="K56" i="17" s="1"/>
  <c r="C51" i="17"/>
  <c r="E51" i="17" s="1"/>
  <c r="K51" i="17" s="1"/>
  <c r="J49" i="17"/>
  <c r="J44" i="17"/>
  <c r="C47" i="17"/>
  <c r="C41" i="17"/>
  <c r="E41" i="17" s="1"/>
  <c r="K41" i="17" s="1"/>
  <c r="J2" i="17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5" i="17" s="1"/>
  <c r="G36" i="17" s="1"/>
  <c r="G37" i="17" s="1"/>
  <c r="C4" i="17"/>
  <c r="E4" i="17" s="1"/>
  <c r="K4" i="17" s="1"/>
  <c r="H55" i="17"/>
  <c r="J39" i="17"/>
  <c r="J34" i="17"/>
  <c r="H3" i="17"/>
  <c r="O534" i="7"/>
  <c r="I528" i="7"/>
  <c r="K528" i="7"/>
  <c r="L528" i="7"/>
  <c r="H50" i="17"/>
  <c r="H51" i="17" s="1"/>
  <c r="H52" i="17" s="1"/>
  <c r="I39" i="17"/>
  <c r="I40" i="17" s="1"/>
  <c r="I41" i="17" s="1"/>
  <c r="I42" i="17" s="1"/>
  <c r="I34" i="17"/>
  <c r="I35" i="17" s="1"/>
  <c r="I36" i="17" s="1"/>
  <c r="I37" i="17" s="1"/>
  <c r="G45" i="17"/>
  <c r="G40" i="17"/>
  <c r="C291" i="9"/>
  <c r="F291" i="9"/>
  <c r="O327" i="10"/>
  <c r="H527" i="7"/>
  <c r="E527" i="7"/>
  <c r="K527" i="7" s="1"/>
  <c r="U527" i="7"/>
  <c r="V527" i="7"/>
  <c r="W527" i="7"/>
  <c r="O527" i="14"/>
  <c r="P527" i="14" s="1"/>
  <c r="P527" i="7" l="1"/>
  <c r="Q533" i="7"/>
  <c r="C48" i="17"/>
  <c r="E47" i="17"/>
  <c r="K47" i="17" s="1"/>
  <c r="C57" i="17"/>
  <c r="E57" i="17" s="1"/>
  <c r="K57" i="17" s="1"/>
  <c r="C52" i="17"/>
  <c r="C42" i="17"/>
  <c r="C5" i="17"/>
  <c r="E5" i="17" s="1"/>
  <c r="K5" i="17" s="1"/>
  <c r="H56" i="17"/>
  <c r="J55" i="17"/>
  <c r="J3" i="17"/>
  <c r="H4" i="17"/>
  <c r="M527" i="7"/>
  <c r="L527" i="7"/>
  <c r="O533" i="7"/>
  <c r="I527" i="7"/>
  <c r="G46" i="17"/>
  <c r="J45" i="17"/>
  <c r="G41" i="17"/>
  <c r="J40" i="17"/>
  <c r="G50" i="17"/>
  <c r="O526" i="14"/>
  <c r="P526" i="14" s="1"/>
  <c r="F290" i="9"/>
  <c r="C290" i="9"/>
  <c r="H526" i="7"/>
  <c r="U526" i="7"/>
  <c r="V526" i="7"/>
  <c r="W526" i="7"/>
  <c r="O326" i="10"/>
  <c r="Q532" i="7" l="1"/>
  <c r="P526" i="7"/>
  <c r="E52" i="17"/>
  <c r="K52" i="17" s="1"/>
  <c r="C53" i="17"/>
  <c r="E48" i="17"/>
  <c r="K48" i="17" s="1"/>
  <c r="G48" i="17"/>
  <c r="C43" i="17"/>
  <c r="E42" i="17"/>
  <c r="K42" i="17" s="1"/>
  <c r="C58" i="17"/>
  <c r="E58" i="17" s="1"/>
  <c r="K58" i="17" s="1"/>
  <c r="C6" i="17"/>
  <c r="E6" i="17" s="1"/>
  <c r="K6" i="17" s="1"/>
  <c r="J56" i="17"/>
  <c r="H57" i="17"/>
  <c r="J4" i="17"/>
  <c r="H5" i="17"/>
  <c r="L526" i="7"/>
  <c r="K526" i="7"/>
  <c r="M526" i="7"/>
  <c r="O532" i="7"/>
  <c r="I526" i="7"/>
  <c r="G51" i="17"/>
  <c r="J50" i="17"/>
  <c r="G47" i="17"/>
  <c r="J47" i="17" s="1"/>
  <c r="J46" i="17"/>
  <c r="G42" i="17"/>
  <c r="J42" i="17" s="1"/>
  <c r="J41" i="17"/>
  <c r="C289" i="9"/>
  <c r="F289" i="9"/>
  <c r="P525" i="14"/>
  <c r="O525" i="14"/>
  <c r="O325" i="10"/>
  <c r="M525" i="7"/>
  <c r="L525" i="7"/>
  <c r="K525" i="7"/>
  <c r="I525" i="7"/>
  <c r="H525" i="7"/>
  <c r="U525" i="7"/>
  <c r="V525" i="7"/>
  <c r="W525" i="7"/>
  <c r="Q531" i="7" l="1"/>
  <c r="P525" i="7"/>
  <c r="E53" i="17"/>
  <c r="K53" i="17" s="1"/>
  <c r="G53" i="17"/>
  <c r="J48" i="17"/>
  <c r="I48" i="17"/>
  <c r="I50" i="17" s="1"/>
  <c r="I51" i="17" s="1"/>
  <c r="I52" i="17" s="1"/>
  <c r="E43" i="17"/>
  <c r="K43" i="17" s="1"/>
  <c r="G43" i="17"/>
  <c r="C7" i="17"/>
  <c r="E7" i="17" s="1"/>
  <c r="K7" i="17" s="1"/>
  <c r="H58" i="17"/>
  <c r="J58" i="17" s="1"/>
  <c r="J57" i="17"/>
  <c r="H6" i="17"/>
  <c r="J5" i="17"/>
  <c r="O531" i="7"/>
  <c r="G52" i="17"/>
  <c r="J52" i="17" s="1"/>
  <c r="J51" i="17"/>
  <c r="O324" i="10"/>
  <c r="C288" i="9"/>
  <c r="F288" i="9"/>
  <c r="O524" i="14"/>
  <c r="P524" i="14" s="1"/>
  <c r="H524" i="7"/>
  <c r="E524" i="7"/>
  <c r="K524" i="7" s="1"/>
  <c r="U524" i="7"/>
  <c r="V524" i="7"/>
  <c r="W524" i="7"/>
  <c r="Q530" i="7" l="1"/>
  <c r="P524" i="7"/>
  <c r="I53" i="17"/>
  <c r="J53" i="17"/>
  <c r="I43" i="17"/>
  <c r="J43" i="17"/>
  <c r="C8" i="17"/>
  <c r="E8" i="17" s="1"/>
  <c r="K8" i="17" s="1"/>
  <c r="H7" i="17"/>
  <c r="J6" i="17"/>
  <c r="M524" i="7"/>
  <c r="I524" i="7"/>
  <c r="O530" i="7"/>
  <c r="L524" i="7"/>
  <c r="P523" i="14"/>
  <c r="O523" i="14"/>
  <c r="F287" i="9"/>
  <c r="C287" i="9"/>
  <c r="H523" i="7"/>
  <c r="U523" i="7"/>
  <c r="V523" i="7"/>
  <c r="W523" i="7"/>
  <c r="O323" i="10"/>
  <c r="I523" i="7" l="1"/>
  <c r="Q529" i="7"/>
  <c r="P523" i="7"/>
  <c r="C9" i="17"/>
  <c r="E9" i="17" s="1"/>
  <c r="K9" i="17" s="1"/>
  <c r="H8" i="17"/>
  <c r="J7" i="17"/>
  <c r="K523" i="7"/>
  <c r="M523" i="7"/>
  <c r="O529" i="7"/>
  <c r="L523" i="7"/>
  <c r="C286" i="9"/>
  <c r="F286" i="9"/>
  <c r="O322" i="10"/>
  <c r="O522" i="14"/>
  <c r="P522" i="14" s="1"/>
  <c r="H522" i="7"/>
  <c r="U522" i="7"/>
  <c r="V522" i="7"/>
  <c r="W522" i="7"/>
  <c r="Q528" i="7" l="1"/>
  <c r="P522" i="7"/>
  <c r="C10" i="17"/>
  <c r="E10" i="17" s="1"/>
  <c r="K10" i="17" s="1"/>
  <c r="H9" i="17"/>
  <c r="J8" i="17"/>
  <c r="O528" i="7"/>
  <c r="I522" i="7"/>
  <c r="K522" i="7"/>
  <c r="L522" i="7"/>
  <c r="M522" i="7"/>
  <c r="P461" i="14"/>
  <c r="P495" i="14"/>
  <c r="C11" i="17" l="1"/>
  <c r="E11" i="17" s="1"/>
  <c r="K11" i="17" s="1"/>
  <c r="H10" i="17"/>
  <c r="J9" i="17"/>
  <c r="O496" i="14"/>
  <c r="O428" i="14"/>
  <c r="O429" i="14"/>
  <c r="O430" i="14"/>
  <c r="O431" i="14"/>
  <c r="P431" i="14" s="1"/>
  <c r="O432" i="14"/>
  <c r="P432" i="14" s="1"/>
  <c r="O433" i="14"/>
  <c r="P433" i="14" s="1"/>
  <c r="O434" i="14"/>
  <c r="P434" i="14" s="1"/>
  <c r="O435" i="14"/>
  <c r="P435" i="14" s="1"/>
  <c r="O436" i="14"/>
  <c r="P436" i="14" s="1"/>
  <c r="O437" i="14"/>
  <c r="P437" i="14" s="1"/>
  <c r="O438" i="14"/>
  <c r="P438" i="14" s="1"/>
  <c r="O439" i="14"/>
  <c r="P439" i="14" s="1"/>
  <c r="O440" i="14"/>
  <c r="P440" i="14" s="1"/>
  <c r="O441" i="14"/>
  <c r="P441" i="14" s="1"/>
  <c r="O442" i="14"/>
  <c r="P442" i="14" s="1"/>
  <c r="O443" i="14"/>
  <c r="P443" i="14" s="1"/>
  <c r="O444" i="14"/>
  <c r="P444" i="14" s="1"/>
  <c r="O445" i="14"/>
  <c r="P445" i="14" s="1"/>
  <c r="O446" i="14"/>
  <c r="P446" i="14" s="1"/>
  <c r="O459" i="14"/>
  <c r="O472" i="14"/>
  <c r="P472" i="14" s="1"/>
  <c r="O473" i="14"/>
  <c r="P473" i="14" s="1"/>
  <c r="O474" i="14"/>
  <c r="P474" i="14" s="1"/>
  <c r="O475" i="14"/>
  <c r="P475" i="14" s="1"/>
  <c r="O476" i="14"/>
  <c r="P476" i="14" s="1"/>
  <c r="O477" i="14"/>
  <c r="P477" i="14" s="1"/>
  <c r="O478" i="14"/>
  <c r="P478" i="14" s="1"/>
  <c r="O479" i="14"/>
  <c r="P479" i="14" s="1"/>
  <c r="O480" i="14"/>
  <c r="P480" i="14" s="1"/>
  <c r="O481" i="14"/>
  <c r="P481" i="14" s="1"/>
  <c r="O482" i="14"/>
  <c r="P482" i="14" s="1"/>
  <c r="O483" i="14"/>
  <c r="P483" i="14" s="1"/>
  <c r="O484" i="14"/>
  <c r="P484" i="14" s="1"/>
  <c r="O485" i="14"/>
  <c r="P485" i="14" s="1"/>
  <c r="O486" i="14"/>
  <c r="P486" i="14" s="1"/>
  <c r="O487" i="14"/>
  <c r="P487" i="14" s="1"/>
  <c r="O488" i="14"/>
  <c r="P488" i="14" s="1"/>
  <c r="O489" i="14"/>
  <c r="P489" i="14" s="1"/>
  <c r="O490" i="14"/>
  <c r="P490" i="14" s="1"/>
  <c r="O491" i="14"/>
  <c r="P491" i="14" s="1"/>
  <c r="O492" i="14"/>
  <c r="P492" i="14" s="1"/>
  <c r="O493" i="14"/>
  <c r="P493" i="14" s="1"/>
  <c r="O494" i="14"/>
  <c r="O497" i="14"/>
  <c r="P497" i="14" s="1"/>
  <c r="O498" i="14"/>
  <c r="P498" i="14" s="1"/>
  <c r="O499" i="14"/>
  <c r="P499" i="14" s="1"/>
  <c r="O500" i="14"/>
  <c r="P500" i="14" s="1"/>
  <c r="O501" i="14"/>
  <c r="P501" i="14" s="1"/>
  <c r="O502" i="14"/>
  <c r="P502" i="14" s="1"/>
  <c r="O503" i="14"/>
  <c r="P503" i="14" s="1"/>
  <c r="O504" i="14"/>
  <c r="P504" i="14" s="1"/>
  <c r="O505" i="14"/>
  <c r="P505" i="14" s="1"/>
  <c r="O506" i="14"/>
  <c r="P506" i="14" s="1"/>
  <c r="O507" i="14"/>
  <c r="P507" i="14" s="1"/>
  <c r="O508" i="14"/>
  <c r="O509" i="14"/>
  <c r="P509" i="14" s="1"/>
  <c r="O510" i="14"/>
  <c r="O511" i="14"/>
  <c r="P511" i="14" s="1"/>
  <c r="O512" i="14"/>
  <c r="P512" i="14" s="1"/>
  <c r="O513" i="14"/>
  <c r="P513" i="14" s="1"/>
  <c r="O514" i="14"/>
  <c r="P514" i="14" s="1"/>
  <c r="O515" i="14"/>
  <c r="P515" i="14" s="1"/>
  <c r="O516" i="14"/>
  <c r="P516" i="14" s="1"/>
  <c r="O517" i="14"/>
  <c r="P517" i="14" s="1"/>
  <c r="O518" i="14"/>
  <c r="P518" i="14" s="1"/>
  <c r="O519" i="14"/>
  <c r="P519" i="14" s="1"/>
  <c r="O520" i="14"/>
  <c r="P520" i="14" s="1"/>
  <c r="O521" i="14"/>
  <c r="P521" i="14" s="1"/>
  <c r="O427" i="14"/>
  <c r="C12" i="17" l="1"/>
  <c r="E12" i="17" s="1"/>
  <c r="K12" i="17" s="1"/>
  <c r="H11" i="17"/>
  <c r="J10" i="17"/>
  <c r="C13" i="17" l="1"/>
  <c r="E13" i="17" s="1"/>
  <c r="K13" i="17" s="1"/>
  <c r="H12" i="17"/>
  <c r="J11" i="17"/>
  <c r="O321" i="10"/>
  <c r="F285" i="9"/>
  <c r="C285" i="9"/>
  <c r="H521" i="7"/>
  <c r="U521" i="7"/>
  <c r="V521" i="7"/>
  <c r="W521" i="7"/>
  <c r="Q527" i="7" l="1"/>
  <c r="P521" i="7"/>
  <c r="C14" i="17"/>
  <c r="E14" i="17" s="1"/>
  <c r="K14" i="17" s="1"/>
  <c r="H13" i="17"/>
  <c r="J12" i="17"/>
  <c r="L521" i="7"/>
  <c r="M521" i="7"/>
  <c r="O527" i="7"/>
  <c r="I521" i="7"/>
  <c r="K521" i="7"/>
  <c r="F284" i="9"/>
  <c r="C284" i="9"/>
  <c r="O320" i="10"/>
  <c r="H520" i="7"/>
  <c r="U520" i="7"/>
  <c r="V520" i="7"/>
  <c r="W520" i="7"/>
  <c r="P520" i="7" l="1"/>
  <c r="Q526" i="7"/>
  <c r="C15" i="17"/>
  <c r="E15" i="17" s="1"/>
  <c r="K15" i="17" s="1"/>
  <c r="H14" i="17"/>
  <c r="J13" i="17"/>
  <c r="K520" i="7"/>
  <c r="L520" i="7"/>
  <c r="M520" i="7"/>
  <c r="O526" i="7"/>
  <c r="I520" i="7"/>
  <c r="O319" i="10"/>
  <c r="F283" i="9"/>
  <c r="C283" i="9"/>
  <c r="H519" i="7"/>
  <c r="U519" i="7"/>
  <c r="V519" i="7"/>
  <c r="W519" i="7"/>
  <c r="L519" i="7" l="1"/>
  <c r="P519" i="7"/>
  <c r="Q525" i="7"/>
  <c r="C16" i="17"/>
  <c r="E16" i="17" s="1"/>
  <c r="K16" i="17" s="1"/>
  <c r="H15" i="17"/>
  <c r="J14" i="17"/>
  <c r="I519" i="7"/>
  <c r="O525" i="7"/>
  <c r="K519" i="7"/>
  <c r="M519" i="7"/>
  <c r="O318" i="10"/>
  <c r="F282" i="9"/>
  <c r="C282" i="9"/>
  <c r="H518" i="7"/>
  <c r="U518" i="7"/>
  <c r="V518" i="7"/>
  <c r="W518" i="7"/>
  <c r="Q524" i="7" l="1"/>
  <c r="P518" i="7"/>
  <c r="C17" i="17"/>
  <c r="E17" i="17" s="1"/>
  <c r="K17" i="17" s="1"/>
  <c r="H16" i="17"/>
  <c r="J15" i="17"/>
  <c r="K518" i="7"/>
  <c r="M518" i="7"/>
  <c r="O524" i="7"/>
  <c r="I518" i="7"/>
  <c r="L518" i="7"/>
  <c r="O317" i="10"/>
  <c r="F281" i="9"/>
  <c r="C281" i="9"/>
  <c r="H517" i="7"/>
  <c r="U517" i="7"/>
  <c r="V517" i="7"/>
  <c r="W517" i="7"/>
  <c r="Q523" i="7" l="1"/>
  <c r="P517" i="7"/>
  <c r="C18" i="17"/>
  <c r="E18" i="17" s="1"/>
  <c r="K18" i="17" s="1"/>
  <c r="H17" i="17"/>
  <c r="J16" i="17"/>
  <c r="M517" i="7"/>
  <c r="K517" i="7"/>
  <c r="L517" i="7"/>
  <c r="O523" i="7"/>
  <c r="I517" i="7"/>
  <c r="T11" i="12"/>
  <c r="U11" i="12" s="1"/>
  <c r="T12" i="12"/>
  <c r="U12" i="12" s="1"/>
  <c r="T13" i="12"/>
  <c r="U13" i="12" s="1"/>
  <c r="T14" i="12"/>
  <c r="U14" i="12" s="1"/>
  <c r="T10" i="12"/>
  <c r="U10" i="12" s="1"/>
  <c r="U4" i="12"/>
  <c r="U5" i="12"/>
  <c r="U6" i="12"/>
  <c r="U7" i="12"/>
  <c r="U8" i="12"/>
  <c r="U3" i="12"/>
  <c r="S11" i="12"/>
  <c r="S12" i="12"/>
  <c r="S13" i="12"/>
  <c r="S14" i="12"/>
  <c r="S10" i="12"/>
  <c r="S4" i="12"/>
  <c r="S5" i="12"/>
  <c r="S6" i="12"/>
  <c r="S7" i="12"/>
  <c r="S8" i="12"/>
  <c r="S3" i="12"/>
  <c r="C19" i="17" l="1"/>
  <c r="E19" i="17" s="1"/>
  <c r="K19" i="17" s="1"/>
  <c r="H18" i="17"/>
  <c r="J17" i="17"/>
  <c r="F280" i="9"/>
  <c r="C280" i="9"/>
  <c r="O316" i="10"/>
  <c r="H516" i="7"/>
  <c r="U516" i="7"/>
  <c r="V516" i="7"/>
  <c r="W516" i="7"/>
  <c r="K516" i="7" l="1"/>
  <c r="Q522" i="7"/>
  <c r="P516" i="7"/>
  <c r="C20" i="17"/>
  <c r="E20" i="17" s="1"/>
  <c r="K20" i="17" s="1"/>
  <c r="H19" i="17"/>
  <c r="J18" i="17"/>
  <c r="O522" i="7"/>
  <c r="L516" i="7"/>
  <c r="I516" i="7"/>
  <c r="M516" i="7"/>
  <c r="O315" i="10"/>
  <c r="F279" i="9"/>
  <c r="H515" i="7"/>
  <c r="U515" i="7"/>
  <c r="V515" i="7"/>
  <c r="W515" i="7"/>
  <c r="C279" i="9"/>
  <c r="Q521" i="7" l="1"/>
  <c r="P515" i="7"/>
  <c r="C21" i="17"/>
  <c r="E21" i="17" s="1"/>
  <c r="K21" i="17" s="1"/>
  <c r="H20" i="17"/>
  <c r="J19" i="17"/>
  <c r="L515" i="7"/>
  <c r="M515" i="7"/>
  <c r="O521" i="7"/>
  <c r="I515" i="7"/>
  <c r="K515" i="7"/>
  <c r="Q14" i="12"/>
  <c r="Q13" i="12"/>
  <c r="Q12" i="12"/>
  <c r="Q11" i="12"/>
  <c r="Q10" i="12"/>
  <c r="Q8" i="12"/>
  <c r="Q7" i="12"/>
  <c r="Q6" i="12"/>
  <c r="Q5" i="12"/>
  <c r="Q4" i="12"/>
  <c r="Q3" i="12"/>
  <c r="C22" i="17" l="1"/>
  <c r="E22" i="17" s="1"/>
  <c r="K22" i="17" s="1"/>
  <c r="H21" i="17"/>
  <c r="J20" i="17"/>
  <c r="C23" i="17" l="1"/>
  <c r="E23" i="17" s="1"/>
  <c r="K23" i="17" s="1"/>
  <c r="H22" i="17"/>
  <c r="J21" i="17"/>
  <c r="O314" i="10"/>
  <c r="F278" i="9"/>
  <c r="C278" i="9"/>
  <c r="H514" i="7"/>
  <c r="U514" i="7"/>
  <c r="V514" i="7"/>
  <c r="W514" i="7"/>
  <c r="Q520" i="7" l="1"/>
  <c r="P514" i="7"/>
  <c r="C24" i="17"/>
  <c r="E24" i="17" s="1"/>
  <c r="K24" i="17" s="1"/>
  <c r="H23" i="17"/>
  <c r="J22" i="17"/>
  <c r="L514" i="7"/>
  <c r="M514" i="7"/>
  <c r="O520" i="7"/>
  <c r="I514" i="7"/>
  <c r="K514" i="7"/>
  <c r="O313" i="10"/>
  <c r="C277" i="9"/>
  <c r="F277" i="9"/>
  <c r="H513" i="7"/>
  <c r="U513" i="7"/>
  <c r="V513" i="7"/>
  <c r="W513" i="7"/>
  <c r="L513" i="7" l="1"/>
  <c r="Q519" i="7"/>
  <c r="P513" i="7"/>
  <c r="C25" i="17"/>
  <c r="E25" i="17" s="1"/>
  <c r="K25" i="17" s="1"/>
  <c r="H24" i="17"/>
  <c r="J23" i="17"/>
  <c r="K513" i="7"/>
  <c r="M513" i="7"/>
  <c r="O519" i="7"/>
  <c r="I513" i="7"/>
  <c r="C276" i="9"/>
  <c r="F276" i="9"/>
  <c r="O312" i="10"/>
  <c r="H512" i="7"/>
  <c r="E512" i="7"/>
  <c r="E511" i="7"/>
  <c r="U512" i="7"/>
  <c r="V512" i="7"/>
  <c r="W512" i="7"/>
  <c r="P512" i="7" l="1"/>
  <c r="Q518" i="7"/>
  <c r="C26" i="17"/>
  <c r="E26" i="17" s="1"/>
  <c r="K26" i="17" s="1"/>
  <c r="H25" i="17"/>
  <c r="J24" i="17"/>
  <c r="M512" i="7"/>
  <c r="L512" i="7"/>
  <c r="I512" i="7"/>
  <c r="O518" i="7"/>
  <c r="K512" i="7"/>
  <c r="O311" i="10"/>
  <c r="F275" i="9"/>
  <c r="C275" i="9"/>
  <c r="H511" i="7"/>
  <c r="U511" i="7"/>
  <c r="V511" i="7"/>
  <c r="W511" i="7"/>
  <c r="P511" i="7" l="1"/>
  <c r="Q517" i="7"/>
  <c r="C27" i="17"/>
  <c r="E27" i="17" s="1"/>
  <c r="K27" i="17" s="1"/>
  <c r="H26" i="17"/>
  <c r="J25" i="17"/>
  <c r="O517" i="7"/>
  <c r="I511" i="7"/>
  <c r="K511" i="7"/>
  <c r="L511" i="7"/>
  <c r="M511" i="7"/>
  <c r="F274" i="9"/>
  <c r="C274" i="9"/>
  <c r="O310" i="10"/>
  <c r="J510" i="14"/>
  <c r="P510" i="14" s="1"/>
  <c r="H510" i="7"/>
  <c r="E510" i="7"/>
  <c r="K510" i="7" s="1"/>
  <c r="U510" i="7"/>
  <c r="V510" i="7"/>
  <c r="W510" i="7"/>
  <c r="Q516" i="7" l="1"/>
  <c r="P510" i="7"/>
  <c r="C28" i="17"/>
  <c r="E28" i="17" s="1"/>
  <c r="K28" i="17" s="1"/>
  <c r="H27" i="17"/>
  <c r="J26" i="17"/>
  <c r="O516" i="7"/>
  <c r="I510" i="7"/>
  <c r="L510" i="7"/>
  <c r="M510" i="7"/>
  <c r="F273" i="9"/>
  <c r="C273" i="9"/>
  <c r="O309" i="10"/>
  <c r="H509" i="7"/>
  <c r="U509" i="7"/>
  <c r="V509" i="7"/>
  <c r="W509" i="7"/>
  <c r="F272" i="9"/>
  <c r="C272" i="9"/>
  <c r="O308" i="10"/>
  <c r="J508" i="14"/>
  <c r="P508" i="14" s="1"/>
  <c r="H508" i="7"/>
  <c r="U508" i="7"/>
  <c r="V508" i="7"/>
  <c r="W508" i="7"/>
  <c r="M509" i="7" l="1"/>
  <c r="Q515" i="7"/>
  <c r="P509" i="7"/>
  <c r="K508" i="7"/>
  <c r="Q514" i="7"/>
  <c r="P508" i="7"/>
  <c r="C29" i="17"/>
  <c r="E29" i="17" s="1"/>
  <c r="K29" i="17" s="1"/>
  <c r="H28" i="17"/>
  <c r="J27" i="17"/>
  <c r="L509" i="7"/>
  <c r="O514" i="7"/>
  <c r="L508" i="7"/>
  <c r="O515" i="7"/>
  <c r="I508" i="7"/>
  <c r="M508" i="7"/>
  <c r="I509" i="7"/>
  <c r="K509" i="7"/>
  <c r="F271" i="9"/>
  <c r="C271" i="9"/>
  <c r="H507" i="7"/>
  <c r="E507" i="7"/>
  <c r="U507" i="7"/>
  <c r="V507" i="7"/>
  <c r="W507" i="7"/>
  <c r="O307" i="10"/>
  <c r="Q513" i="7" l="1"/>
  <c r="P507" i="7"/>
  <c r="C30" i="17"/>
  <c r="E30" i="17" s="1"/>
  <c r="K30" i="17" s="1"/>
  <c r="H29" i="17"/>
  <c r="J28" i="17"/>
  <c r="I507" i="7"/>
  <c r="O513" i="7"/>
  <c r="K507" i="7"/>
  <c r="L507" i="7"/>
  <c r="M507" i="7"/>
  <c r="F270" i="9"/>
  <c r="C270" i="9"/>
  <c r="H506" i="7"/>
  <c r="U506" i="7"/>
  <c r="V506" i="7"/>
  <c r="W506" i="7"/>
  <c r="O306" i="10"/>
  <c r="K506" i="7" l="1"/>
  <c r="Q512" i="7"/>
  <c r="P506" i="7"/>
  <c r="C31" i="17"/>
  <c r="E31" i="17" s="1"/>
  <c r="K31" i="17" s="1"/>
  <c r="H30" i="17"/>
  <c r="J29" i="17"/>
  <c r="I506" i="7"/>
  <c r="O512" i="7"/>
  <c r="L506" i="7"/>
  <c r="M506" i="7"/>
  <c r="F269" i="9"/>
  <c r="C269" i="9"/>
  <c r="O305" i="10"/>
  <c r="H505" i="7"/>
  <c r="U505" i="7"/>
  <c r="V505" i="7"/>
  <c r="W505" i="7"/>
  <c r="Q511" i="7" l="1"/>
  <c r="P505" i="7"/>
  <c r="C32" i="17"/>
  <c r="E32" i="17" s="1"/>
  <c r="K32" i="17" s="1"/>
  <c r="H31" i="17"/>
  <c r="J30" i="17"/>
  <c r="I505" i="7"/>
  <c r="L505" i="7"/>
  <c r="M505" i="7"/>
  <c r="O511" i="7"/>
  <c r="K505" i="7"/>
  <c r="F268" i="9"/>
  <c r="C268" i="9"/>
  <c r="O304" i="10"/>
  <c r="H504" i="7"/>
  <c r="U504" i="7"/>
  <c r="V504" i="7"/>
  <c r="W504" i="7"/>
  <c r="P504" i="7" l="1"/>
  <c r="Q510" i="7"/>
  <c r="C33" i="17"/>
  <c r="E33" i="17" s="1"/>
  <c r="K33" i="17" s="1"/>
  <c r="H32" i="17"/>
  <c r="J31" i="17"/>
  <c r="K504" i="7"/>
  <c r="L504" i="7"/>
  <c r="I504" i="7"/>
  <c r="M504" i="7"/>
  <c r="O510" i="7"/>
  <c r="C35" i="17" l="1"/>
  <c r="E35" i="17" s="1"/>
  <c r="K35" i="17" s="1"/>
  <c r="H33" i="17"/>
  <c r="J32" i="17"/>
  <c r="F267" i="9"/>
  <c r="C267" i="9"/>
  <c r="O303" i="10"/>
  <c r="H503" i="7"/>
  <c r="U503" i="7"/>
  <c r="V503" i="7"/>
  <c r="W503" i="7"/>
  <c r="P503" i="7" l="1"/>
  <c r="Q509" i="7"/>
  <c r="C36" i="17"/>
  <c r="E36" i="17" s="1"/>
  <c r="K36" i="17" s="1"/>
  <c r="H35" i="17"/>
  <c r="J33" i="17"/>
  <c r="M503" i="7"/>
  <c r="L503" i="7"/>
  <c r="O509" i="7"/>
  <c r="I503" i="7"/>
  <c r="K503" i="7"/>
  <c r="F266" i="9"/>
  <c r="C266" i="9"/>
  <c r="O302" i="10"/>
  <c r="H502" i="7"/>
  <c r="U502" i="7"/>
  <c r="V502" i="7"/>
  <c r="W502" i="7"/>
  <c r="Q508" i="7" l="1"/>
  <c r="P502" i="7"/>
  <c r="C37" i="17"/>
  <c r="H36" i="17"/>
  <c r="J35" i="17"/>
  <c r="I502" i="7"/>
  <c r="L502" i="7"/>
  <c r="K502" i="7"/>
  <c r="M502" i="7"/>
  <c r="O508" i="7"/>
  <c r="F265" i="9"/>
  <c r="C265" i="9"/>
  <c r="O301" i="10"/>
  <c r="H501" i="7"/>
  <c r="U501" i="7"/>
  <c r="V501" i="7"/>
  <c r="W501" i="7"/>
  <c r="Q507" i="7" l="1"/>
  <c r="P501" i="7"/>
  <c r="E37" i="17"/>
  <c r="K37" i="17" s="1"/>
  <c r="C38" i="17"/>
  <c r="H37" i="17"/>
  <c r="J37" i="17" s="1"/>
  <c r="J36" i="17"/>
  <c r="L501" i="7"/>
  <c r="I501" i="7"/>
  <c r="M501" i="7"/>
  <c r="K501" i="7"/>
  <c r="O507" i="7"/>
  <c r="E38" i="17" l="1"/>
  <c r="K38" i="17" s="1"/>
  <c r="G38" i="17"/>
  <c r="F264" i="9"/>
  <c r="C264" i="9"/>
  <c r="O300" i="10"/>
  <c r="H500" i="7"/>
  <c r="U500" i="7"/>
  <c r="V500" i="7"/>
  <c r="W500" i="7"/>
  <c r="Q506" i="7" l="1"/>
  <c r="P500" i="7"/>
  <c r="I38" i="17"/>
  <c r="J38" i="17"/>
  <c r="O506" i="7"/>
  <c r="I500" i="7"/>
  <c r="K500" i="7"/>
  <c r="L500" i="7"/>
  <c r="M500" i="7"/>
  <c r="O299" i="10"/>
  <c r="F263" i="9"/>
  <c r="C263" i="9"/>
  <c r="H499" i="7"/>
  <c r="U499" i="7"/>
  <c r="V499" i="7"/>
  <c r="W499" i="7"/>
  <c r="Q505" i="7" l="1"/>
  <c r="P499" i="7"/>
  <c r="M499" i="7"/>
  <c r="O505" i="7"/>
  <c r="I499" i="7"/>
  <c r="K499" i="7"/>
  <c r="L499" i="7"/>
  <c r="C262" i="9"/>
  <c r="F262" i="9"/>
  <c r="O298" i="10"/>
  <c r="H498" i="7"/>
  <c r="U498" i="7"/>
  <c r="V498" i="7"/>
  <c r="W498" i="7"/>
  <c r="L498" i="7" l="1"/>
  <c r="Q504" i="7"/>
  <c r="P498" i="7"/>
  <c r="K498" i="7"/>
  <c r="O504" i="7"/>
  <c r="I498" i="7"/>
  <c r="M498" i="7"/>
  <c r="F261" i="9"/>
  <c r="C261" i="9"/>
  <c r="O297" i="10"/>
  <c r="H497" i="7"/>
  <c r="U497" i="7"/>
  <c r="V497" i="7"/>
  <c r="W497" i="7"/>
  <c r="K497" i="7" l="1"/>
  <c r="Q503" i="7"/>
  <c r="P497" i="7"/>
  <c r="Q501" i="7"/>
  <c r="Q502" i="7"/>
  <c r="L497" i="7"/>
  <c r="M497" i="7"/>
  <c r="O503" i="7"/>
  <c r="O502" i="7"/>
  <c r="O501" i="7"/>
  <c r="I497" i="7"/>
  <c r="U496" i="7"/>
  <c r="V496" i="7"/>
  <c r="W496" i="7"/>
  <c r="M496" i="7"/>
  <c r="L496" i="7"/>
  <c r="K496" i="7"/>
  <c r="I496" i="7"/>
  <c r="H494" i="7"/>
  <c r="F260" i="9"/>
  <c r="C260" i="9"/>
  <c r="O296" i="10"/>
  <c r="F258" i="9"/>
  <c r="C258" i="9"/>
  <c r="O294" i="10"/>
  <c r="I494" i="7"/>
  <c r="U494" i="7"/>
  <c r="V494" i="7"/>
  <c r="W494" i="7"/>
  <c r="M494" i="7" l="1"/>
  <c r="Q500" i="7"/>
  <c r="P494" i="7"/>
  <c r="L494" i="7"/>
  <c r="O500" i="7"/>
  <c r="K494" i="7"/>
  <c r="C257" i="9" l="1"/>
  <c r="F257" i="9"/>
  <c r="O293" i="10"/>
  <c r="H493" i="7"/>
  <c r="U493" i="7"/>
  <c r="V493" i="7"/>
  <c r="W493" i="7"/>
  <c r="L493" i="7" l="1"/>
  <c r="Q499" i="7"/>
  <c r="P493" i="7"/>
  <c r="O499" i="7"/>
  <c r="I493" i="7"/>
  <c r="K493" i="7"/>
  <c r="M493" i="7"/>
  <c r="O292" i="10"/>
  <c r="F256" i="9"/>
  <c r="C256" i="9"/>
  <c r="H492" i="7"/>
  <c r="U492" i="7"/>
  <c r="V492" i="7"/>
  <c r="W492" i="7"/>
  <c r="Q498" i="7" l="1"/>
  <c r="P492" i="7"/>
  <c r="O498" i="7"/>
  <c r="K492" i="7"/>
  <c r="L492" i="7"/>
  <c r="I492" i="7"/>
  <c r="M492" i="7"/>
  <c r="F255" i="9" l="1"/>
  <c r="O291" i="10"/>
  <c r="H491" i="7"/>
  <c r="U491" i="7"/>
  <c r="V491" i="7"/>
  <c r="W491" i="7"/>
  <c r="C255" i="9"/>
  <c r="C254" i="9"/>
  <c r="F254" i="9"/>
  <c r="O290" i="10"/>
  <c r="C253" i="9"/>
  <c r="F253" i="9"/>
  <c r="O289" i="10"/>
  <c r="F252" i="9"/>
  <c r="C252" i="9"/>
  <c r="O288" i="10"/>
  <c r="H490" i="7"/>
  <c r="U490" i="7"/>
  <c r="V490" i="7"/>
  <c r="W490" i="7"/>
  <c r="H489" i="7"/>
  <c r="P489" i="7" s="1"/>
  <c r="U489" i="7"/>
  <c r="V489" i="7"/>
  <c r="W489" i="7"/>
  <c r="H488" i="7"/>
  <c r="U488" i="7"/>
  <c r="V488" i="7"/>
  <c r="W488" i="7"/>
  <c r="Q497" i="7" l="1"/>
  <c r="P491" i="7"/>
  <c r="K488" i="7"/>
  <c r="P488" i="7"/>
  <c r="Q494" i="7"/>
  <c r="I490" i="7"/>
  <c r="Q496" i="7"/>
  <c r="P490" i="7"/>
  <c r="M488" i="7"/>
  <c r="L491" i="7"/>
  <c r="L488" i="7"/>
  <c r="M491" i="7"/>
  <c r="L490" i="7"/>
  <c r="M489" i="7"/>
  <c r="K489" i="7"/>
  <c r="L489" i="7"/>
  <c r="O497" i="7"/>
  <c r="O496" i="7"/>
  <c r="K490" i="7"/>
  <c r="I491" i="7"/>
  <c r="I489" i="7"/>
  <c r="O494" i="7"/>
  <c r="I488" i="7"/>
  <c r="M490" i="7"/>
  <c r="K491" i="7"/>
  <c r="F251" i="9"/>
  <c r="C251" i="9"/>
  <c r="O287" i="10"/>
  <c r="H487" i="7"/>
  <c r="U487" i="7"/>
  <c r="V487" i="7"/>
  <c r="W487" i="7"/>
  <c r="M487" i="7" l="1"/>
  <c r="Q493" i="7"/>
  <c r="P487" i="7"/>
  <c r="I487" i="7"/>
  <c r="K487" i="7"/>
  <c r="L487" i="7"/>
  <c r="O493" i="7"/>
  <c r="I485" i="14"/>
  <c r="S485" i="14" s="1"/>
  <c r="F250" i="9"/>
  <c r="C250" i="9"/>
  <c r="O286" i="10"/>
  <c r="H486" i="7"/>
  <c r="L486" i="7" s="1"/>
  <c r="U486" i="7"/>
  <c r="V486" i="7"/>
  <c r="W486" i="7"/>
  <c r="F249" i="9"/>
  <c r="C249" i="9"/>
  <c r="O285" i="10"/>
  <c r="H485" i="7"/>
  <c r="U485" i="7"/>
  <c r="V485" i="7"/>
  <c r="W485" i="7"/>
  <c r="K486" i="7" l="1"/>
  <c r="Q491" i="7"/>
  <c r="P485" i="7"/>
  <c r="Q492" i="7"/>
  <c r="P486" i="7"/>
  <c r="M486" i="7"/>
  <c r="L485" i="7"/>
  <c r="M485" i="7"/>
  <c r="O491" i="7"/>
  <c r="I485" i="7"/>
  <c r="O492" i="7"/>
  <c r="K485" i="7"/>
  <c r="I486" i="7"/>
  <c r="O284" i="10"/>
  <c r="F248" i="9"/>
  <c r="C248" i="9"/>
  <c r="H484" i="7"/>
  <c r="U484" i="7"/>
  <c r="V484" i="7"/>
  <c r="W484" i="7"/>
  <c r="I484" i="7" l="1"/>
  <c r="Q490" i="7"/>
  <c r="P484" i="7"/>
  <c r="O490" i="7"/>
  <c r="K484" i="7"/>
  <c r="L484" i="7"/>
  <c r="M484" i="7"/>
  <c r="O283" i="10"/>
  <c r="F247" i="9"/>
  <c r="C247" i="9"/>
  <c r="H483" i="7"/>
  <c r="U483" i="7"/>
  <c r="V483" i="7"/>
  <c r="W483" i="7"/>
  <c r="Q489" i="7" l="1"/>
  <c r="P483" i="7"/>
  <c r="O489" i="7"/>
  <c r="K483" i="7"/>
  <c r="L483" i="7"/>
  <c r="M483" i="7"/>
  <c r="I483" i="7"/>
  <c r="F246" i="9"/>
  <c r="C246" i="9"/>
  <c r="O282" i="10"/>
  <c r="H482" i="7"/>
  <c r="U482" i="7"/>
  <c r="V482" i="7"/>
  <c r="W482" i="7"/>
  <c r="I480" i="14"/>
  <c r="F245" i="9"/>
  <c r="C245" i="9"/>
  <c r="O281" i="10"/>
  <c r="H481" i="7"/>
  <c r="U481" i="7"/>
  <c r="V481" i="7"/>
  <c r="W481" i="7"/>
  <c r="F244" i="9"/>
  <c r="C244" i="9"/>
  <c r="O280" i="10"/>
  <c r="H480" i="7"/>
  <c r="U480" i="7"/>
  <c r="V480" i="7"/>
  <c r="W480" i="7"/>
  <c r="Q487" i="7" l="1"/>
  <c r="P481" i="7"/>
  <c r="M480" i="7"/>
  <c r="P480" i="7"/>
  <c r="Q486" i="7"/>
  <c r="Q488" i="7"/>
  <c r="P482" i="7"/>
  <c r="S480" i="14"/>
  <c r="K481" i="7"/>
  <c r="L481" i="7"/>
  <c r="M481" i="7"/>
  <c r="I482" i="7"/>
  <c r="K482" i="7"/>
  <c r="L482" i="7"/>
  <c r="L480" i="7"/>
  <c r="M482" i="7"/>
  <c r="O486" i="7"/>
  <c r="I480" i="7"/>
  <c r="O487" i="7"/>
  <c r="K480" i="7"/>
  <c r="I481" i="7"/>
  <c r="O488" i="7"/>
  <c r="O279" i="10"/>
  <c r="F243" i="9"/>
  <c r="C243" i="9"/>
  <c r="H479" i="7"/>
  <c r="U479" i="7"/>
  <c r="V479" i="7"/>
  <c r="W479" i="7"/>
  <c r="K479" i="7" l="1"/>
  <c r="Q485" i="7"/>
  <c r="P479" i="7"/>
  <c r="O485" i="7"/>
  <c r="I479" i="7"/>
  <c r="L479" i="7"/>
  <c r="M479" i="7"/>
  <c r="O278" i="10"/>
  <c r="F242" i="9"/>
  <c r="C242" i="9"/>
  <c r="H478" i="7"/>
  <c r="I478" i="7" s="1"/>
  <c r="U478" i="7"/>
  <c r="V478" i="7"/>
  <c r="W478" i="7"/>
  <c r="O277" i="10"/>
  <c r="F241" i="9"/>
  <c r="C241" i="9"/>
  <c r="H477" i="7"/>
  <c r="U477" i="7"/>
  <c r="V477" i="7"/>
  <c r="W477" i="7"/>
  <c r="Q484" i="7" l="1"/>
  <c r="P478" i="7"/>
  <c r="K477" i="7"/>
  <c r="Q483" i="7"/>
  <c r="P477" i="7"/>
  <c r="M477" i="7"/>
  <c r="O484" i="7"/>
  <c r="L478" i="7"/>
  <c r="K478" i="7"/>
  <c r="I477" i="7"/>
  <c r="M478" i="7"/>
  <c r="O483" i="7"/>
  <c r="L477" i="7"/>
  <c r="B54" i="16"/>
  <c r="C54" i="16"/>
  <c r="D54" i="16"/>
  <c r="E54" i="16"/>
  <c r="F240" i="9"/>
  <c r="O276" i="10"/>
  <c r="H476" i="7"/>
  <c r="U476" i="7"/>
  <c r="V476" i="7"/>
  <c r="W476" i="7"/>
  <c r="C240" i="9"/>
  <c r="B53" i="16"/>
  <c r="C53" i="16"/>
  <c r="D53" i="16"/>
  <c r="E53" i="16"/>
  <c r="F239" i="9"/>
  <c r="C239" i="9"/>
  <c r="O275" i="10"/>
  <c r="M475" i="7"/>
  <c r="H475" i="7"/>
  <c r="U475" i="7"/>
  <c r="V475" i="7"/>
  <c r="W475" i="7"/>
  <c r="F238" i="9"/>
  <c r="C238" i="9"/>
  <c r="O274" i="10"/>
  <c r="H474" i="7"/>
  <c r="U474" i="7"/>
  <c r="V474" i="7"/>
  <c r="W474" i="7"/>
  <c r="F237" i="9"/>
  <c r="C237" i="9"/>
  <c r="O273" i="10"/>
  <c r="H473" i="7"/>
  <c r="U473" i="7"/>
  <c r="V473" i="7"/>
  <c r="W473" i="7"/>
  <c r="F51" i="16"/>
  <c r="B52" i="16"/>
  <c r="C52" i="16"/>
  <c r="D52" i="16"/>
  <c r="E52" i="16"/>
  <c r="Q481" i="7" l="1"/>
  <c r="P475" i="7"/>
  <c r="Q482" i="7"/>
  <c r="P476" i="7"/>
  <c r="L473" i="7"/>
  <c r="Q479" i="7"/>
  <c r="P473" i="7"/>
  <c r="M474" i="7"/>
  <c r="Q480" i="7"/>
  <c r="P474" i="7"/>
  <c r="I475" i="7"/>
  <c r="M473" i="7"/>
  <c r="K475" i="7"/>
  <c r="L475" i="7"/>
  <c r="I473" i="7"/>
  <c r="K473" i="7"/>
  <c r="I474" i="7"/>
  <c r="I476" i="7"/>
  <c r="O482" i="7"/>
  <c r="K476" i="7"/>
  <c r="L476" i="7"/>
  <c r="O480" i="7"/>
  <c r="K474" i="7"/>
  <c r="M476" i="7"/>
  <c r="L474" i="7"/>
  <c r="O479" i="7"/>
  <c r="O481" i="7"/>
  <c r="B50" i="16"/>
  <c r="C50" i="16"/>
  <c r="D50" i="16"/>
  <c r="E50" i="16"/>
  <c r="F236" i="9"/>
  <c r="C236" i="9"/>
  <c r="O272" i="10"/>
  <c r="H472" i="7"/>
  <c r="U472" i="7"/>
  <c r="V472" i="7"/>
  <c r="W472" i="7"/>
  <c r="K472" i="7" l="1"/>
  <c r="P472" i="7"/>
  <c r="Q478" i="7"/>
  <c r="I472" i="7"/>
  <c r="O478" i="7"/>
  <c r="L472" i="7"/>
  <c r="M472" i="7"/>
  <c r="B49" i="16"/>
  <c r="C49" i="16"/>
  <c r="D49" i="16"/>
  <c r="O271" i="10"/>
  <c r="F235" i="9"/>
  <c r="C235" i="9"/>
  <c r="H471" i="7"/>
  <c r="U471" i="7"/>
  <c r="V471" i="7"/>
  <c r="W471" i="7"/>
  <c r="Q477" i="7" l="1"/>
  <c r="P471" i="7"/>
  <c r="M471" i="7"/>
  <c r="K471" i="7"/>
  <c r="L471" i="7"/>
  <c r="O477" i="7"/>
  <c r="I471" i="7"/>
  <c r="M470" i="14"/>
  <c r="B48" i="16"/>
  <c r="C48" i="16"/>
  <c r="D48" i="16"/>
  <c r="F234" i="9"/>
  <c r="O270" i="10"/>
  <c r="M470" i="7"/>
  <c r="L470" i="7"/>
  <c r="K470" i="7"/>
  <c r="H470" i="7"/>
  <c r="U470" i="7"/>
  <c r="V470" i="7"/>
  <c r="W470" i="7"/>
  <c r="C234" i="9"/>
  <c r="Q476" i="7" l="1"/>
  <c r="P470" i="7"/>
  <c r="N470" i="14"/>
  <c r="S470" i="14" s="1"/>
  <c r="O471" i="14"/>
  <c r="P471" i="14" s="1"/>
  <c r="O476" i="7"/>
  <c r="I470" i="7"/>
  <c r="B47" i="16"/>
  <c r="C47" i="16"/>
  <c r="D47" i="16"/>
  <c r="M469" i="14"/>
  <c r="O470" i="14" s="1"/>
  <c r="P470" i="14" s="1"/>
  <c r="C233" i="9"/>
  <c r="F233" i="9"/>
  <c r="O269" i="10"/>
  <c r="H469" i="7"/>
  <c r="U469" i="7"/>
  <c r="V469" i="7"/>
  <c r="W469" i="7"/>
  <c r="Q475" i="7" l="1"/>
  <c r="P469" i="7"/>
  <c r="N469" i="14"/>
  <c r="S469" i="14" s="1"/>
  <c r="M469" i="7"/>
  <c r="L469" i="7"/>
  <c r="O475" i="7"/>
  <c r="I469" i="7"/>
  <c r="K469" i="7"/>
  <c r="E46" i="16"/>
  <c r="D46" i="16"/>
  <c r="B46" i="16"/>
  <c r="C46" i="16"/>
  <c r="M468" i="14"/>
  <c r="O469" i="14" s="1"/>
  <c r="P469" i="14" s="1"/>
  <c r="O268" i="10"/>
  <c r="F232" i="9"/>
  <c r="C232" i="9"/>
  <c r="H468" i="7"/>
  <c r="U468" i="7"/>
  <c r="V468" i="7"/>
  <c r="W468" i="7"/>
  <c r="B45" i="16"/>
  <c r="D45" i="16"/>
  <c r="C45" i="16"/>
  <c r="E45" i="16"/>
  <c r="M467" i="14"/>
  <c r="F231" i="9"/>
  <c r="C231" i="9"/>
  <c r="O267" i="10"/>
  <c r="H467" i="7"/>
  <c r="U467" i="7"/>
  <c r="V467" i="7"/>
  <c r="W467" i="7"/>
  <c r="C230" i="9"/>
  <c r="F230" i="9"/>
  <c r="O266" i="10"/>
  <c r="B44" i="16"/>
  <c r="C44" i="16"/>
  <c r="D44" i="16"/>
  <c r="E44" i="16"/>
  <c r="M466" i="14"/>
  <c r="H466" i="7"/>
  <c r="U466" i="7"/>
  <c r="V466" i="7"/>
  <c r="W466" i="7"/>
  <c r="L467" i="7" l="1"/>
  <c r="Q473" i="7"/>
  <c r="P467" i="7"/>
  <c r="L466" i="7"/>
  <c r="Q472" i="7"/>
  <c r="P466" i="7"/>
  <c r="Q474" i="7"/>
  <c r="P468" i="7"/>
  <c r="N467" i="14"/>
  <c r="S467" i="14" s="1"/>
  <c r="O467" i="14"/>
  <c r="P467" i="14" s="1"/>
  <c r="N468" i="14"/>
  <c r="S468" i="14" s="1"/>
  <c r="O468" i="14"/>
  <c r="P468" i="14" s="1"/>
  <c r="N466" i="14"/>
  <c r="S466" i="14" s="1"/>
  <c r="O466" i="14"/>
  <c r="P466" i="14" s="1"/>
  <c r="M467" i="7"/>
  <c r="I466" i="7"/>
  <c r="I468" i="7"/>
  <c r="L468" i="7"/>
  <c r="K466" i="7"/>
  <c r="M468" i="7"/>
  <c r="K468" i="7"/>
  <c r="M466" i="7"/>
  <c r="K467" i="7"/>
  <c r="I467" i="7"/>
  <c r="O472" i="7"/>
  <c r="O473" i="7"/>
  <c r="O474" i="7"/>
  <c r="B43" i="16" l="1"/>
  <c r="C43" i="16"/>
  <c r="D43" i="16"/>
  <c r="E43" i="16"/>
  <c r="F229" i="9"/>
  <c r="C229" i="9"/>
  <c r="O265" i="10"/>
  <c r="H465" i="7"/>
  <c r="U465" i="7"/>
  <c r="V465" i="7"/>
  <c r="W465" i="7"/>
  <c r="Q471" i="7" l="1"/>
  <c r="P465" i="7"/>
  <c r="L465" i="7"/>
  <c r="M465" i="7"/>
  <c r="O471" i="7"/>
  <c r="I465" i="7"/>
  <c r="K465" i="7"/>
  <c r="M464" i="14"/>
  <c r="N464" i="14" l="1"/>
  <c r="S464" i="14" s="1"/>
  <c r="O465" i="14"/>
  <c r="P465" i="14" s="1"/>
  <c r="B42" i="16"/>
  <c r="C42" i="16"/>
  <c r="D42" i="16"/>
  <c r="E42" i="16"/>
  <c r="F228" i="9"/>
  <c r="O264" i="10"/>
  <c r="H464" i="7"/>
  <c r="U464" i="7"/>
  <c r="V464" i="7"/>
  <c r="W464" i="7"/>
  <c r="C228" i="9"/>
  <c r="Q470" i="7" l="1"/>
  <c r="P464" i="7"/>
  <c r="I464" i="7"/>
  <c r="L464" i="7"/>
  <c r="K464" i="7"/>
  <c r="M464" i="7"/>
  <c r="O470" i="7"/>
  <c r="B41" i="16"/>
  <c r="C41" i="16"/>
  <c r="D41" i="16"/>
  <c r="E41" i="16"/>
  <c r="M463" i="14"/>
  <c r="N463" i="14" l="1"/>
  <c r="S463" i="14" s="1"/>
  <c r="O464" i="14"/>
  <c r="P464" i="14" s="1"/>
  <c r="O263" i="10"/>
  <c r="C227" i="9"/>
  <c r="F227" i="9"/>
  <c r="H463" i="7"/>
  <c r="U463" i="7"/>
  <c r="V463" i="7"/>
  <c r="W463" i="7"/>
  <c r="M463" i="7" l="1"/>
  <c r="Q469" i="7"/>
  <c r="P463" i="7"/>
  <c r="I463" i="7"/>
  <c r="O469" i="7"/>
  <c r="L463" i="7"/>
  <c r="K463" i="7"/>
  <c r="D40" i="16"/>
  <c r="C40" i="16"/>
  <c r="B40" i="16"/>
  <c r="M461" i="14"/>
  <c r="N461" i="14" s="1"/>
  <c r="S461" i="14" s="1"/>
  <c r="M462" i="14"/>
  <c r="F226" i="9"/>
  <c r="O262" i="10"/>
  <c r="H462" i="7"/>
  <c r="U462" i="7"/>
  <c r="V462" i="7"/>
  <c r="W462" i="7"/>
  <c r="C226" i="9"/>
  <c r="M462" i="7" l="1"/>
  <c r="Q468" i="7"/>
  <c r="P462" i="7"/>
  <c r="N462" i="14"/>
  <c r="S462" i="14" s="1"/>
  <c r="O462" i="14"/>
  <c r="O463" i="14"/>
  <c r="P463" i="14" s="1"/>
  <c r="K462" i="7"/>
  <c r="L462" i="7"/>
  <c r="O468" i="7"/>
  <c r="I462" i="7"/>
  <c r="B39" i="16"/>
  <c r="C39" i="16"/>
  <c r="D39" i="16"/>
  <c r="F225" i="9"/>
  <c r="O261" i="10"/>
  <c r="C225" i="9"/>
  <c r="H461" i="7"/>
  <c r="U461" i="7"/>
  <c r="V461" i="7"/>
  <c r="W461" i="7"/>
  <c r="B38" i="16"/>
  <c r="C38" i="16"/>
  <c r="D38" i="16"/>
  <c r="C224" i="9"/>
  <c r="F224" i="9"/>
  <c r="O260" i="10"/>
  <c r="H460" i="7"/>
  <c r="U460" i="7"/>
  <c r="V460" i="7"/>
  <c r="W460" i="7"/>
  <c r="U459" i="7"/>
  <c r="H459" i="7"/>
  <c r="V459" i="7"/>
  <c r="W459" i="7"/>
  <c r="M460" i="14"/>
  <c r="I459" i="14"/>
  <c r="S459" i="14" s="1"/>
  <c r="O259" i="10"/>
  <c r="C223" i="9"/>
  <c r="F223" i="9"/>
  <c r="Q466" i="7" l="1"/>
  <c r="P460" i="7"/>
  <c r="Q465" i="7"/>
  <c r="P459" i="7"/>
  <c r="Q467" i="7"/>
  <c r="P461" i="7"/>
  <c r="N460" i="14"/>
  <c r="S460" i="14" s="1"/>
  <c r="O460" i="14"/>
  <c r="P460" i="14" s="1"/>
  <c r="I459" i="7"/>
  <c r="K459" i="7"/>
  <c r="L459" i="7"/>
  <c r="M459" i="7"/>
  <c r="M461" i="7"/>
  <c r="K460" i="7"/>
  <c r="M460" i="7"/>
  <c r="L460" i="7"/>
  <c r="O467" i="7"/>
  <c r="I461" i="7"/>
  <c r="K461" i="7"/>
  <c r="O466" i="7"/>
  <c r="O465" i="7"/>
  <c r="I460" i="7"/>
  <c r="L461" i="7"/>
  <c r="J459" i="14"/>
  <c r="P459" i="14" s="1"/>
  <c r="B36" i="16"/>
  <c r="C36" i="16"/>
  <c r="D36" i="16"/>
  <c r="O258" i="10"/>
  <c r="F222" i="9"/>
  <c r="C222" i="9"/>
  <c r="H458" i="7"/>
  <c r="K458" i="7" s="1"/>
  <c r="U458" i="7"/>
  <c r="V458" i="7"/>
  <c r="W458" i="7"/>
  <c r="Q464" i="7" l="1"/>
  <c r="P458" i="7"/>
  <c r="I458" i="7"/>
  <c r="L458" i="7"/>
  <c r="M458" i="7"/>
  <c r="O464" i="7"/>
  <c r="B35" i="16"/>
  <c r="C35" i="16"/>
  <c r="D35" i="16"/>
  <c r="M457" i="14"/>
  <c r="F221" i="9"/>
  <c r="O257" i="10"/>
  <c r="H457" i="7"/>
  <c r="U457" i="7"/>
  <c r="V457" i="7"/>
  <c r="W457" i="7"/>
  <c r="C221" i="9"/>
  <c r="Q463" i="7" l="1"/>
  <c r="P457" i="7"/>
  <c r="N457" i="14"/>
  <c r="S457" i="14" s="1"/>
  <c r="O458" i="14"/>
  <c r="P458" i="14" s="1"/>
  <c r="M457" i="7"/>
  <c r="O463" i="7"/>
  <c r="I457" i="7"/>
  <c r="K457" i="7"/>
  <c r="L457" i="7"/>
  <c r="E33" i="16"/>
  <c r="M456" i="14"/>
  <c r="O457" i="14" s="1"/>
  <c r="P457" i="14" s="1"/>
  <c r="B34" i="16"/>
  <c r="C34" i="16"/>
  <c r="D34" i="16"/>
  <c r="H456" i="7"/>
  <c r="U456" i="7"/>
  <c r="V456" i="7"/>
  <c r="W456" i="7"/>
  <c r="M455" i="14"/>
  <c r="O256" i="10"/>
  <c r="F220" i="9"/>
  <c r="C220" i="9"/>
  <c r="Q462" i="7" l="1"/>
  <c r="P456" i="7"/>
  <c r="N455" i="14"/>
  <c r="S455" i="14" s="1"/>
  <c r="N456" i="14"/>
  <c r="S456" i="14" s="1"/>
  <c r="O456" i="14"/>
  <c r="P456" i="14" s="1"/>
  <c r="M456" i="7"/>
  <c r="L456" i="7"/>
  <c r="O462" i="7"/>
  <c r="I456" i="7"/>
  <c r="K456" i="7"/>
  <c r="B33" i="16"/>
  <c r="C33" i="16"/>
  <c r="C219" i="9"/>
  <c r="F219" i="9"/>
  <c r="O255" i="10"/>
  <c r="H455" i="7"/>
  <c r="U455" i="7"/>
  <c r="V455" i="7"/>
  <c r="W455" i="7"/>
  <c r="Q461" i="7" l="1"/>
  <c r="P455" i="7"/>
  <c r="K455" i="7"/>
  <c r="L455" i="7"/>
  <c r="I455" i="7"/>
  <c r="M455" i="7"/>
  <c r="O461" i="7"/>
  <c r="M454" i="14"/>
  <c r="B32" i="16"/>
  <c r="C32" i="16"/>
  <c r="O254" i="10"/>
  <c r="C218" i="9"/>
  <c r="F218" i="9"/>
  <c r="H454" i="7"/>
  <c r="U454" i="7"/>
  <c r="V454" i="7"/>
  <c r="W454" i="7"/>
  <c r="K454" i="7" l="1"/>
  <c r="Q460" i="7"/>
  <c r="P454" i="7"/>
  <c r="M454" i="7"/>
  <c r="L454" i="7"/>
  <c r="N454" i="14"/>
  <c r="S454" i="14" s="1"/>
  <c r="O455" i="14"/>
  <c r="P455" i="14" s="1"/>
  <c r="O460" i="7"/>
  <c r="I454" i="7"/>
  <c r="F217" i="9"/>
  <c r="O253" i="10"/>
  <c r="B31" i="16"/>
  <c r="C31" i="16"/>
  <c r="H453" i="7"/>
  <c r="U453" i="7"/>
  <c r="V453" i="7"/>
  <c r="W453" i="7"/>
  <c r="M453" i="14"/>
  <c r="O454" i="14" s="1"/>
  <c r="P454" i="14" s="1"/>
  <c r="C217" i="9"/>
  <c r="Q459" i="7" l="1"/>
  <c r="P453" i="7"/>
  <c r="N453" i="14"/>
  <c r="S453" i="14" s="1"/>
  <c r="K453" i="7"/>
  <c r="L453" i="7"/>
  <c r="M453" i="7"/>
  <c r="O459" i="7"/>
  <c r="I453" i="7"/>
  <c r="C30" i="16"/>
  <c r="B30" i="16"/>
  <c r="C216" i="9"/>
  <c r="F216" i="9"/>
  <c r="O252" i="10"/>
  <c r="H452" i="7"/>
  <c r="M452" i="7" s="1"/>
  <c r="U452" i="7"/>
  <c r="V452" i="7"/>
  <c r="W452" i="7"/>
  <c r="M452" i="14"/>
  <c r="K452" i="7" l="1"/>
  <c r="Q458" i="7"/>
  <c r="P452" i="7"/>
  <c r="N452" i="14"/>
  <c r="S452" i="14" s="1"/>
  <c r="O453" i="14"/>
  <c r="P453" i="14" s="1"/>
  <c r="O458" i="7"/>
  <c r="I452" i="7"/>
  <c r="L452" i="7"/>
  <c r="M451" i="14"/>
  <c r="B29" i="16"/>
  <c r="C29" i="16"/>
  <c r="F215" i="9"/>
  <c r="C215" i="9"/>
  <c r="O251" i="10"/>
  <c r="H451" i="7"/>
  <c r="U451" i="7"/>
  <c r="V451" i="7"/>
  <c r="W451" i="7"/>
  <c r="I451" i="7" l="1"/>
  <c r="Q457" i="7"/>
  <c r="P451" i="7"/>
  <c r="N451" i="14"/>
  <c r="S451" i="14" s="1"/>
  <c r="O452" i="14"/>
  <c r="P452" i="14" s="1"/>
  <c r="O457" i="7"/>
  <c r="L451" i="7"/>
  <c r="M451" i="7"/>
  <c r="K451" i="7"/>
  <c r="B28" i="16"/>
  <c r="C28" i="16"/>
  <c r="M450" i="14"/>
  <c r="O451" i="14" s="1"/>
  <c r="P451" i="14" s="1"/>
  <c r="C214" i="9"/>
  <c r="F214" i="9"/>
  <c r="O250" i="10"/>
  <c r="H450" i="7"/>
  <c r="U450" i="7"/>
  <c r="V450" i="7"/>
  <c r="W450" i="7"/>
  <c r="M450" i="7" l="1"/>
  <c r="Q456" i="7"/>
  <c r="P450" i="7"/>
  <c r="N450" i="14"/>
  <c r="S450" i="14" s="1"/>
  <c r="K450" i="7"/>
  <c r="L450" i="7"/>
  <c r="O456" i="7"/>
  <c r="I450" i="7"/>
  <c r="B27" i="16"/>
  <c r="C27" i="16"/>
  <c r="M449" i="14"/>
  <c r="O249" i="10"/>
  <c r="F213" i="9"/>
  <c r="C213" i="9"/>
  <c r="H449" i="7"/>
  <c r="U449" i="7"/>
  <c r="V449" i="7"/>
  <c r="W449" i="7"/>
  <c r="I449" i="7" l="1"/>
  <c r="Q455" i="7"/>
  <c r="P449" i="7"/>
  <c r="N449" i="14"/>
  <c r="S449" i="14" s="1"/>
  <c r="O450" i="14"/>
  <c r="P450" i="14" s="1"/>
  <c r="M449" i="7"/>
  <c r="O455" i="7"/>
  <c r="K449" i="7"/>
  <c r="L449" i="7"/>
  <c r="B26" i="16"/>
  <c r="C26" i="16"/>
  <c r="C212" i="9"/>
  <c r="F212" i="9"/>
  <c r="O248" i="10"/>
  <c r="H448" i="7"/>
  <c r="U448" i="7"/>
  <c r="V448" i="7"/>
  <c r="W448" i="7"/>
  <c r="M448" i="14"/>
  <c r="L448" i="7" l="1"/>
  <c r="Q454" i="7"/>
  <c r="P448" i="7"/>
  <c r="N448" i="14"/>
  <c r="S448" i="14" s="1"/>
  <c r="O449" i="14"/>
  <c r="P449" i="14" s="1"/>
  <c r="I448" i="7"/>
  <c r="O454" i="7"/>
  <c r="K448" i="7"/>
  <c r="M448" i="7"/>
  <c r="M447" i="14"/>
  <c r="O448" i="14" s="1"/>
  <c r="P448" i="14" s="1"/>
  <c r="B25" i="16"/>
  <c r="C25" i="16"/>
  <c r="F211" i="9"/>
  <c r="C211" i="9"/>
  <c r="O247" i="10"/>
  <c r="H447" i="7"/>
  <c r="U447" i="7"/>
  <c r="V447" i="7"/>
  <c r="W447" i="7"/>
  <c r="Q453" i="7" l="1"/>
  <c r="P447" i="7"/>
  <c r="N447" i="14"/>
  <c r="S447" i="14" s="1"/>
  <c r="O447" i="14"/>
  <c r="P447" i="14" s="1"/>
  <c r="I447" i="7"/>
  <c r="K447" i="7"/>
  <c r="L447" i="7"/>
  <c r="M447" i="7"/>
  <c r="O453" i="7"/>
  <c r="B24" i="16"/>
  <c r="C24" i="16"/>
  <c r="O246" i="10"/>
  <c r="F210" i="9"/>
  <c r="C210" i="9"/>
  <c r="H446" i="7"/>
  <c r="U446" i="7"/>
  <c r="V446" i="7"/>
  <c r="W446" i="7"/>
  <c r="M446" i="7" l="1"/>
  <c r="Q452" i="7"/>
  <c r="P446" i="7"/>
  <c r="L446" i="7"/>
  <c r="O452" i="7"/>
  <c r="I446" i="7"/>
  <c r="K446" i="7"/>
  <c r="B23" i="16"/>
  <c r="C23" i="16"/>
  <c r="F209" i="9"/>
  <c r="O245" i="10"/>
  <c r="H445" i="7"/>
  <c r="U445" i="7"/>
  <c r="V445" i="7"/>
  <c r="W445" i="7"/>
  <c r="C209" i="9"/>
  <c r="Q451" i="7" l="1"/>
  <c r="P445" i="7"/>
  <c r="O451" i="7"/>
  <c r="I445" i="7"/>
  <c r="K445" i="7"/>
  <c r="L445" i="7"/>
  <c r="M445" i="7"/>
  <c r="C22" i="16"/>
  <c r="B22" i="16"/>
  <c r="C208" i="9"/>
  <c r="F208" i="9"/>
  <c r="O244" i="10"/>
  <c r="U444" i="7"/>
  <c r="H444" i="7"/>
  <c r="V444" i="7"/>
  <c r="W444" i="7"/>
  <c r="Q450" i="7" l="1"/>
  <c r="P444" i="7"/>
  <c r="O450" i="7"/>
  <c r="K444" i="7"/>
  <c r="I444" i="7"/>
  <c r="L444" i="7"/>
  <c r="M444" i="7"/>
  <c r="C21" i="16"/>
  <c r="B21" i="16" s="1"/>
  <c r="O243" i="10"/>
  <c r="F207" i="9"/>
  <c r="C207" i="9"/>
  <c r="U443" i="7"/>
  <c r="H443" i="7"/>
  <c r="V443" i="7"/>
  <c r="W443" i="7"/>
  <c r="Q449" i="7" l="1"/>
  <c r="P443" i="7"/>
  <c r="I443" i="7"/>
  <c r="K443" i="7"/>
  <c r="L443" i="7"/>
  <c r="M443" i="7"/>
  <c r="O449" i="7"/>
  <c r="C206" i="9"/>
  <c r="F206" i="9"/>
  <c r="O242" i="10"/>
  <c r="H442" i="7"/>
  <c r="U442" i="7"/>
  <c r="V442" i="7"/>
  <c r="W442" i="7"/>
  <c r="B20" i="16"/>
  <c r="C20" i="16"/>
  <c r="L442" i="7" l="1"/>
  <c r="Q448" i="7"/>
  <c r="P442" i="7"/>
  <c r="M442" i="7"/>
  <c r="O448" i="7"/>
  <c r="I442" i="7"/>
  <c r="K442" i="7"/>
  <c r="B19" i="16"/>
  <c r="B18" i="16"/>
  <c r="O241" i="10"/>
  <c r="F205" i="9"/>
  <c r="C205" i="9"/>
  <c r="H441" i="7"/>
  <c r="U441" i="7"/>
  <c r="V441" i="7"/>
  <c r="W441" i="7"/>
  <c r="L441" i="7" l="1"/>
  <c r="Q447" i="7"/>
  <c r="P441" i="7"/>
  <c r="O447" i="7"/>
  <c r="M441" i="7"/>
  <c r="I441" i="7"/>
  <c r="K441" i="7"/>
  <c r="F204" i="9"/>
  <c r="C204" i="9"/>
  <c r="O240" i="10"/>
  <c r="H440" i="7"/>
  <c r="U440" i="7"/>
  <c r="V440" i="7"/>
  <c r="W440" i="7"/>
  <c r="I440" i="7" l="1"/>
  <c r="P440" i="7"/>
  <c r="Q446" i="7"/>
  <c r="L440" i="7"/>
  <c r="M440" i="7"/>
  <c r="O446" i="7"/>
  <c r="K440" i="7"/>
  <c r="B10" i="16"/>
  <c r="B9" i="16"/>
  <c r="B8" i="16"/>
  <c r="B7" i="16"/>
  <c r="C203" i="9"/>
  <c r="F203" i="9"/>
  <c r="O239" i="10"/>
  <c r="W439" i="7"/>
  <c r="W438" i="7"/>
  <c r="V439" i="7"/>
  <c r="V438" i="7"/>
  <c r="U438" i="7"/>
  <c r="U439" i="7"/>
  <c r="H439" i="7"/>
  <c r="H438" i="7"/>
  <c r="B17" i="16"/>
  <c r="Q445" i="7" l="1"/>
  <c r="P439" i="7"/>
  <c r="Q444" i="7"/>
  <c r="P438" i="7"/>
  <c r="O445" i="7"/>
  <c r="I439" i="7"/>
  <c r="M438" i="7"/>
  <c r="O444" i="7"/>
  <c r="L439" i="7"/>
  <c r="K439" i="7"/>
  <c r="M439" i="7"/>
  <c r="I438" i="7"/>
  <c r="K438" i="7"/>
  <c r="L438" i="7"/>
  <c r="B16" i="16"/>
  <c r="O238" i="10"/>
  <c r="F202" i="9"/>
  <c r="C202" i="9"/>
  <c r="B15" i="16" l="1"/>
  <c r="C201" i="9"/>
  <c r="F201" i="9"/>
  <c r="O237" i="10"/>
  <c r="H437" i="7"/>
  <c r="U437" i="7"/>
  <c r="V437" i="7"/>
  <c r="W437" i="7"/>
  <c r="Q443" i="7" l="1"/>
  <c r="P437" i="7"/>
  <c r="M437" i="7"/>
  <c r="O443" i="7"/>
  <c r="L437" i="7"/>
  <c r="I437" i="7"/>
  <c r="K437" i="7"/>
  <c r="B13" i="16"/>
  <c r="B14" i="16"/>
  <c r="F200" i="9"/>
  <c r="C200" i="9"/>
  <c r="O236" i="10"/>
  <c r="H436" i="7"/>
  <c r="U436" i="7"/>
  <c r="V436" i="7"/>
  <c r="W436" i="7"/>
  <c r="Q442" i="7" l="1"/>
  <c r="P436" i="7"/>
  <c r="K436" i="7"/>
  <c r="O442" i="7"/>
  <c r="L436" i="7"/>
  <c r="M436" i="7"/>
  <c r="I436" i="7"/>
  <c r="B11" i="16"/>
  <c r="B12" i="16"/>
  <c r="B2" i="16"/>
  <c r="B3" i="16"/>
  <c r="B4" i="16"/>
  <c r="B5" i="16"/>
  <c r="B6" i="16"/>
  <c r="O235" i="10" l="1"/>
  <c r="F199" i="9"/>
  <c r="C199" i="9"/>
  <c r="H435" i="7"/>
  <c r="U435" i="7"/>
  <c r="V435" i="7"/>
  <c r="W435" i="7"/>
  <c r="Q441" i="7" l="1"/>
  <c r="P435" i="7"/>
  <c r="L435" i="7"/>
  <c r="O441" i="7"/>
  <c r="M435" i="7"/>
  <c r="I435" i="7"/>
  <c r="K435" i="7"/>
  <c r="O234" i="10" l="1"/>
  <c r="F198" i="9"/>
  <c r="C198" i="9"/>
  <c r="H434" i="7"/>
  <c r="U434" i="7"/>
  <c r="V434" i="7"/>
  <c r="W434" i="7"/>
  <c r="Q440" i="7" l="1"/>
  <c r="P434" i="7"/>
  <c r="L434" i="7"/>
  <c r="O440" i="7"/>
  <c r="M434" i="7"/>
  <c r="I434" i="7"/>
  <c r="K434" i="7"/>
  <c r="O233" i="10"/>
  <c r="F197" i="9"/>
  <c r="C197" i="9"/>
  <c r="U433" i="7"/>
  <c r="H433" i="7"/>
  <c r="V433" i="7"/>
  <c r="W433" i="7"/>
  <c r="Q439" i="7" l="1"/>
  <c r="P433" i="7"/>
  <c r="O439" i="7"/>
  <c r="K433" i="7"/>
  <c r="L433" i="7"/>
  <c r="M433" i="7"/>
  <c r="I433" i="7"/>
  <c r="O232" i="10"/>
  <c r="F196" i="9"/>
  <c r="C196" i="9"/>
  <c r="H432" i="7"/>
  <c r="U432" i="7"/>
  <c r="V432" i="7"/>
  <c r="W432" i="7"/>
  <c r="M432" i="7" l="1"/>
  <c r="P432" i="7"/>
  <c r="Q438" i="7"/>
  <c r="L432" i="7"/>
  <c r="O438" i="7"/>
  <c r="K432" i="7"/>
  <c r="I432" i="7"/>
  <c r="O231" i="10"/>
  <c r="F195" i="9"/>
  <c r="C195" i="9"/>
  <c r="H431" i="7"/>
  <c r="U431" i="7"/>
  <c r="V431" i="7"/>
  <c r="W431" i="7"/>
  <c r="K431" i="7" l="1"/>
  <c r="Q437" i="7"/>
  <c r="P431" i="7"/>
  <c r="M431" i="7"/>
  <c r="O437" i="7"/>
  <c r="I431" i="7"/>
  <c r="L431" i="7"/>
  <c r="F194" i="9"/>
  <c r="C194" i="9"/>
  <c r="O230" i="10"/>
  <c r="U430" i="7"/>
  <c r="H430" i="7"/>
  <c r="V430" i="7"/>
  <c r="W430" i="7"/>
  <c r="J430" i="14"/>
  <c r="P430" i="14" s="1"/>
  <c r="Q436" i="7" l="1"/>
  <c r="P430" i="7"/>
  <c r="O436" i="7"/>
  <c r="I430" i="7"/>
  <c r="K430" i="7"/>
  <c r="L430" i="7"/>
  <c r="M430" i="7"/>
  <c r="O229" i="10" l="1"/>
  <c r="F193" i="9"/>
  <c r="C193" i="9"/>
  <c r="J429" i="14"/>
  <c r="P429" i="14" s="1"/>
  <c r="H429" i="7"/>
  <c r="U429" i="7"/>
  <c r="V429" i="7"/>
  <c r="W429" i="7"/>
  <c r="L429" i="7" l="1"/>
  <c r="Q435" i="7"/>
  <c r="P429" i="7"/>
  <c r="I429" i="7"/>
  <c r="M429" i="7"/>
  <c r="K429" i="7"/>
  <c r="O435" i="7"/>
  <c r="O228" i="10" l="1"/>
  <c r="F192" i="9"/>
  <c r="C192" i="9"/>
  <c r="J428" i="14"/>
  <c r="P428" i="14" s="1"/>
  <c r="J427" i="14"/>
  <c r="P427" i="14" s="1"/>
  <c r="H428" i="7"/>
  <c r="U428" i="7"/>
  <c r="V428" i="7"/>
  <c r="W428" i="7"/>
  <c r="Q434" i="7" l="1"/>
  <c r="P428" i="7"/>
  <c r="O434" i="7"/>
  <c r="I428" i="7"/>
  <c r="K428" i="7"/>
  <c r="L428" i="7"/>
  <c r="M428" i="7"/>
  <c r="O227" i="10"/>
  <c r="F191" i="9"/>
  <c r="C191" i="9"/>
  <c r="H427" i="7"/>
  <c r="U427" i="7"/>
  <c r="V427" i="7"/>
  <c r="W427" i="7"/>
  <c r="Q433" i="7" l="1"/>
  <c r="P427" i="7"/>
  <c r="M427" i="7"/>
  <c r="O433" i="7"/>
  <c r="I427" i="7"/>
  <c r="K427" i="7"/>
  <c r="L427" i="7"/>
  <c r="O226" i="10" l="1"/>
  <c r="F190" i="9"/>
  <c r="C190" i="9"/>
  <c r="H426" i="7"/>
  <c r="U426" i="7"/>
  <c r="V426" i="7"/>
  <c r="W426" i="7"/>
  <c r="J426" i="14"/>
  <c r="I426" i="7" l="1"/>
  <c r="Q432" i="7"/>
  <c r="P426" i="7"/>
  <c r="O432" i="7"/>
  <c r="M426" i="7"/>
  <c r="K426" i="7"/>
  <c r="L426" i="7"/>
  <c r="J425" i="14"/>
  <c r="P425" i="14" s="1"/>
  <c r="H425" i="7"/>
  <c r="U425" i="7"/>
  <c r="V425" i="7"/>
  <c r="W425" i="7"/>
  <c r="C189" i="9"/>
  <c r="F189" i="9"/>
  <c r="O225" i="10"/>
  <c r="Q431" i="7" l="1"/>
  <c r="P425" i="7"/>
  <c r="M425" i="7"/>
  <c r="L425" i="7"/>
  <c r="O431" i="7"/>
  <c r="I425" i="7"/>
  <c r="K425" i="7"/>
  <c r="O224" i="10"/>
  <c r="F188" i="9"/>
  <c r="C188" i="9"/>
  <c r="J424" i="14"/>
  <c r="P424" i="14" s="1"/>
  <c r="H424" i="7"/>
  <c r="I424" i="7" s="1"/>
  <c r="U424" i="7"/>
  <c r="V424" i="7"/>
  <c r="W424" i="7"/>
  <c r="M424" i="7" l="1"/>
  <c r="L424" i="7"/>
  <c r="P424" i="7"/>
  <c r="Q430" i="7"/>
  <c r="K424" i="7"/>
  <c r="O430" i="7"/>
  <c r="C187" i="9"/>
  <c r="F187" i="9"/>
  <c r="O223" i="10"/>
  <c r="J423" i="14"/>
  <c r="P423" i="14" s="1"/>
  <c r="H423" i="7"/>
  <c r="U423" i="7"/>
  <c r="V423" i="7"/>
  <c r="W423" i="7"/>
  <c r="L423" i="7" l="1"/>
  <c r="Q429" i="7"/>
  <c r="P423" i="7"/>
  <c r="I423" i="7"/>
  <c r="K423" i="7"/>
  <c r="M423" i="7"/>
  <c r="O429" i="7"/>
  <c r="F186" i="9"/>
  <c r="O222" i="10"/>
  <c r="H422" i="7"/>
  <c r="U422" i="7"/>
  <c r="V422" i="7"/>
  <c r="W422" i="7"/>
  <c r="J422" i="14"/>
  <c r="P422" i="14" s="1"/>
  <c r="C186" i="9"/>
  <c r="M422" i="7" l="1"/>
  <c r="Q428" i="7"/>
  <c r="P422" i="7"/>
  <c r="O428" i="7"/>
  <c r="I422" i="7"/>
  <c r="K422" i="7"/>
  <c r="L422" i="7"/>
  <c r="C185" i="9"/>
  <c r="F185" i="9"/>
  <c r="O221" i="10"/>
  <c r="J421" i="14"/>
  <c r="P421" i="14" s="1"/>
  <c r="H421" i="7"/>
  <c r="U421" i="7"/>
  <c r="V421" i="7"/>
  <c r="W421" i="7"/>
  <c r="M421" i="7" l="1"/>
  <c r="Q427" i="7"/>
  <c r="P421" i="7"/>
  <c r="L421" i="7"/>
  <c r="O427" i="7"/>
  <c r="I421" i="7"/>
  <c r="K421" i="7"/>
  <c r="O220" i="10"/>
  <c r="F184" i="9"/>
  <c r="C184" i="9"/>
  <c r="J420" i="14"/>
  <c r="P420" i="14" s="1"/>
  <c r="H420" i="7"/>
  <c r="H419" i="7"/>
  <c r="U420" i="7"/>
  <c r="V420" i="7"/>
  <c r="W420" i="7"/>
  <c r="Q426" i="7" l="1"/>
  <c r="P420" i="7"/>
  <c r="Q425" i="7"/>
  <c r="P419" i="7"/>
  <c r="L420" i="7"/>
  <c r="M420" i="7"/>
  <c r="O425" i="7"/>
  <c r="I420" i="7"/>
  <c r="O426" i="7"/>
  <c r="K420" i="7"/>
  <c r="O219" i="10"/>
  <c r="F183" i="9"/>
  <c r="C183" i="9"/>
  <c r="M419" i="7"/>
  <c r="L419" i="7"/>
  <c r="K419" i="7"/>
  <c r="I419" i="7"/>
  <c r="J419" i="14"/>
  <c r="P419" i="14" s="1"/>
  <c r="U419" i="7"/>
  <c r="V419" i="7"/>
  <c r="W419" i="7"/>
  <c r="C182" i="9" l="1"/>
  <c r="F182" i="9"/>
  <c r="H418" i="7"/>
  <c r="U418" i="7"/>
  <c r="V418" i="7"/>
  <c r="W418" i="7"/>
  <c r="J418" i="14"/>
  <c r="P418" i="14" s="1"/>
  <c r="J417" i="14"/>
  <c r="P417" i="14" s="1"/>
  <c r="J416" i="14"/>
  <c r="P416" i="14" s="1"/>
  <c r="J415" i="14"/>
  <c r="P415" i="14" s="1"/>
  <c r="O218" i="10"/>
  <c r="L418" i="7" l="1"/>
  <c r="Q424" i="7"/>
  <c r="P418" i="7"/>
  <c r="M418" i="7"/>
  <c r="K418" i="7"/>
  <c r="I418" i="7"/>
  <c r="O424" i="7"/>
  <c r="C181" i="9"/>
  <c r="F181" i="9"/>
  <c r="O217" i="10"/>
  <c r="H417" i="7"/>
  <c r="U417" i="7"/>
  <c r="V417" i="7"/>
  <c r="W417" i="7"/>
  <c r="M417" i="7" l="1"/>
  <c r="Q423" i="7"/>
  <c r="P417" i="7"/>
  <c r="K417" i="7"/>
  <c r="L417" i="7"/>
  <c r="I417" i="7"/>
  <c r="O423" i="7"/>
  <c r="O216" i="10"/>
  <c r="F180" i="9"/>
  <c r="C180" i="9"/>
  <c r="H416" i="7"/>
  <c r="U416" i="7"/>
  <c r="V416" i="7"/>
  <c r="W416" i="7"/>
  <c r="I416" i="7" l="1"/>
  <c r="P416" i="7"/>
  <c r="Q422" i="7"/>
  <c r="O422" i="7"/>
  <c r="K416" i="7"/>
  <c r="L416" i="7"/>
  <c r="M416" i="7"/>
  <c r="O215" i="10"/>
  <c r="F179" i="9"/>
  <c r="C179" i="9"/>
  <c r="H415" i="7"/>
  <c r="U415" i="7"/>
  <c r="V415" i="7"/>
  <c r="W415" i="7"/>
  <c r="I415" i="7" l="1"/>
  <c r="Q421" i="7"/>
  <c r="P415" i="7"/>
  <c r="K415" i="7"/>
  <c r="L415" i="7"/>
  <c r="M415" i="7"/>
  <c r="O421" i="7"/>
  <c r="O214" i="10"/>
  <c r="F178" i="9"/>
  <c r="J414" i="14"/>
  <c r="P414" i="14" s="1"/>
  <c r="C178" i="9"/>
  <c r="H414" i="7"/>
  <c r="M414" i="7" s="1"/>
  <c r="U414" i="7"/>
  <c r="V414" i="7"/>
  <c r="W414" i="7"/>
  <c r="I414" i="7" l="1"/>
  <c r="Q420" i="7"/>
  <c r="P414" i="7"/>
  <c r="K414" i="7"/>
  <c r="L414" i="7"/>
  <c r="O420" i="7"/>
  <c r="J413" i="14"/>
  <c r="P413" i="14" s="1"/>
  <c r="O213" i="10"/>
  <c r="C177" i="9"/>
  <c r="F177" i="9"/>
  <c r="G413" i="14"/>
  <c r="H413" i="7"/>
  <c r="U413" i="7"/>
  <c r="V413" i="7"/>
  <c r="W413" i="7"/>
  <c r="Q419" i="7" l="1"/>
  <c r="P413" i="7"/>
  <c r="G414" i="14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O419" i="7"/>
  <c r="I413" i="7"/>
  <c r="L413" i="7"/>
  <c r="K413" i="7"/>
  <c r="M413" i="7"/>
  <c r="J412" i="14"/>
  <c r="P412" i="14" s="1"/>
  <c r="O212" i="10"/>
  <c r="F176" i="9"/>
  <c r="F175" i="9"/>
  <c r="C176" i="9"/>
  <c r="H412" i="7"/>
  <c r="U412" i="7"/>
  <c r="V412" i="7"/>
  <c r="W412" i="7"/>
  <c r="M412" i="7" l="1"/>
  <c r="Q418" i="7"/>
  <c r="P412" i="7"/>
  <c r="G453" i="14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K412" i="7"/>
  <c r="L412" i="7"/>
  <c r="O418" i="7"/>
  <c r="I412" i="7"/>
  <c r="J411" i="14"/>
  <c r="P411" i="14" s="1"/>
  <c r="C175" i="9"/>
  <c r="O211" i="10"/>
  <c r="W411" i="7"/>
  <c r="V411" i="7"/>
  <c r="U411" i="7"/>
  <c r="H411" i="7"/>
  <c r="F174" i="9"/>
  <c r="C174" i="9"/>
  <c r="O210" i="10"/>
  <c r="J410" i="14"/>
  <c r="P410" i="14" s="1"/>
  <c r="W410" i="7"/>
  <c r="V410" i="7"/>
  <c r="U410" i="7"/>
  <c r="H410" i="7"/>
  <c r="J409" i="14"/>
  <c r="P409" i="14" s="1"/>
  <c r="O209" i="10"/>
  <c r="F173" i="9"/>
  <c r="C173" i="9"/>
  <c r="H409" i="7"/>
  <c r="U409" i="7"/>
  <c r="V409" i="7"/>
  <c r="W409" i="7"/>
  <c r="Q417" i="7" l="1"/>
  <c r="P411" i="7"/>
  <c r="Q415" i="7"/>
  <c r="P409" i="7"/>
  <c r="Q416" i="7"/>
  <c r="P410" i="7"/>
  <c r="M411" i="7"/>
  <c r="O417" i="7"/>
  <c r="O416" i="7"/>
  <c r="I410" i="7"/>
  <c r="K410" i="7"/>
  <c r="L410" i="7"/>
  <c r="K411" i="7"/>
  <c r="I411" i="7"/>
  <c r="M410" i="7"/>
  <c r="O415" i="7"/>
  <c r="L411" i="7"/>
  <c r="M409" i="7"/>
  <c r="L409" i="7"/>
  <c r="K409" i="7"/>
  <c r="I409" i="7"/>
  <c r="J408" i="14" l="1"/>
  <c r="P408" i="14" s="1"/>
  <c r="O208" i="10"/>
  <c r="F172" i="9"/>
  <c r="C172" i="9"/>
  <c r="H408" i="7"/>
  <c r="U408" i="7"/>
  <c r="V408" i="7"/>
  <c r="W408" i="7"/>
  <c r="P408" i="7" l="1"/>
  <c r="Q414" i="7"/>
  <c r="O414" i="7"/>
  <c r="M408" i="7"/>
  <c r="L408" i="7"/>
  <c r="K408" i="7"/>
  <c r="I408" i="7"/>
  <c r="J407" i="14"/>
  <c r="P407" i="14" s="1"/>
  <c r="O207" i="10"/>
  <c r="F171" i="9"/>
  <c r="C171" i="9"/>
  <c r="H407" i="7"/>
  <c r="U407" i="7"/>
  <c r="V407" i="7"/>
  <c r="W407" i="7"/>
  <c r="Q413" i="7" l="1"/>
  <c r="P407" i="7"/>
  <c r="O413" i="7"/>
  <c r="M407" i="7"/>
  <c r="L407" i="7"/>
  <c r="K407" i="7"/>
  <c r="I407" i="7"/>
  <c r="J406" i="14"/>
  <c r="P406" i="14" s="1"/>
  <c r="O206" i="10"/>
  <c r="F170" i="9"/>
  <c r="C170" i="9"/>
  <c r="H406" i="7"/>
  <c r="U406" i="7"/>
  <c r="V406" i="7"/>
  <c r="W406" i="7"/>
  <c r="Q412" i="7" l="1"/>
  <c r="P406" i="7"/>
  <c r="O412" i="7"/>
  <c r="M406" i="7"/>
  <c r="L406" i="7"/>
  <c r="K406" i="7"/>
  <c r="I406" i="7"/>
  <c r="J387" i="14"/>
  <c r="P387" i="14" s="1"/>
  <c r="J388" i="14"/>
  <c r="P388" i="14" s="1"/>
  <c r="J389" i="14"/>
  <c r="P389" i="14" s="1"/>
  <c r="J390" i="14"/>
  <c r="P390" i="14" s="1"/>
  <c r="J405" i="14" l="1"/>
  <c r="P405" i="14" s="1"/>
  <c r="F169" i="9"/>
  <c r="O205" i="10"/>
  <c r="C169" i="9"/>
  <c r="H405" i="7"/>
  <c r="U405" i="7"/>
  <c r="V405" i="7"/>
  <c r="W405" i="7"/>
  <c r="Q411" i="7" l="1"/>
  <c r="P405" i="7"/>
  <c r="O411" i="7"/>
  <c r="M405" i="7"/>
  <c r="L405" i="7"/>
  <c r="K405" i="7"/>
  <c r="I405" i="7"/>
  <c r="J404" i="14"/>
  <c r="P404" i="14" s="1"/>
  <c r="C168" i="9"/>
  <c r="F168" i="9"/>
  <c r="O204" i="10"/>
  <c r="H404" i="7"/>
  <c r="U404" i="7"/>
  <c r="V404" i="7"/>
  <c r="W404" i="7"/>
  <c r="Q410" i="7" l="1"/>
  <c r="P404" i="7"/>
  <c r="O410" i="7"/>
  <c r="M404" i="7"/>
  <c r="L404" i="7"/>
  <c r="K404" i="7"/>
  <c r="I404" i="7"/>
  <c r="C167" i="9"/>
  <c r="F167" i="9"/>
  <c r="O203" i="10"/>
  <c r="J403" i="14"/>
  <c r="P403" i="14" s="1"/>
  <c r="H403" i="7"/>
  <c r="U403" i="7"/>
  <c r="V403" i="7"/>
  <c r="W403" i="7"/>
  <c r="Q409" i="7" l="1"/>
  <c r="P403" i="7"/>
  <c r="O409" i="7"/>
  <c r="M403" i="7"/>
  <c r="L403" i="7"/>
  <c r="K403" i="7"/>
  <c r="I403" i="7"/>
  <c r="F166" i="9"/>
  <c r="C166" i="9"/>
  <c r="O202" i="10"/>
  <c r="H402" i="7"/>
  <c r="U402" i="7"/>
  <c r="V402" i="7"/>
  <c r="W402" i="7"/>
  <c r="J402" i="14"/>
  <c r="P402" i="14" s="1"/>
  <c r="Q408" i="7" l="1"/>
  <c r="P402" i="7"/>
  <c r="O408" i="7"/>
  <c r="M402" i="7"/>
  <c r="L402" i="7"/>
  <c r="K402" i="7"/>
  <c r="I402" i="7"/>
  <c r="J401" i="14"/>
  <c r="P401" i="14" s="1"/>
  <c r="O201" i="10" l="1"/>
  <c r="F165" i="9"/>
  <c r="C165" i="9"/>
  <c r="H401" i="7"/>
  <c r="U401" i="7"/>
  <c r="V401" i="7"/>
  <c r="W401" i="7"/>
  <c r="Q407" i="7" l="1"/>
  <c r="P401" i="7"/>
  <c r="O407" i="7"/>
  <c r="M401" i="7"/>
  <c r="L401" i="7"/>
  <c r="K401" i="7"/>
  <c r="I401" i="7"/>
  <c r="J400" i="14"/>
  <c r="P400" i="14" s="1"/>
  <c r="C164" i="9"/>
  <c r="F164" i="9"/>
  <c r="O200" i="10"/>
  <c r="H400" i="7"/>
  <c r="U400" i="7"/>
  <c r="V400" i="7"/>
  <c r="W400" i="7"/>
  <c r="Q406" i="7" l="1"/>
  <c r="P400" i="7"/>
  <c r="O406" i="7"/>
  <c r="M400" i="7"/>
  <c r="L400" i="7"/>
  <c r="K400" i="7"/>
  <c r="I400" i="7"/>
  <c r="J399" i="14"/>
  <c r="P399" i="14" s="1"/>
  <c r="C163" i="9"/>
  <c r="F163" i="9"/>
  <c r="O199" i="10"/>
  <c r="H399" i="7"/>
  <c r="U399" i="7"/>
  <c r="V399" i="7"/>
  <c r="W399" i="7"/>
  <c r="Q405" i="7" l="1"/>
  <c r="P399" i="7"/>
  <c r="O405" i="7"/>
  <c r="M399" i="7"/>
  <c r="L399" i="7"/>
  <c r="K399" i="7"/>
  <c r="I399" i="7"/>
  <c r="O198" i="10" l="1"/>
  <c r="H398" i="7"/>
  <c r="U398" i="7"/>
  <c r="V398" i="7"/>
  <c r="W398" i="7"/>
  <c r="C162" i="9"/>
  <c r="F162" i="9"/>
  <c r="J398" i="14"/>
  <c r="P398" i="14" s="1"/>
  <c r="Q404" i="7" l="1"/>
  <c r="P398" i="7"/>
  <c r="O404" i="7"/>
  <c r="M398" i="7"/>
  <c r="L398" i="7"/>
  <c r="K398" i="7"/>
  <c r="I398" i="7"/>
  <c r="J397" i="14"/>
  <c r="P397" i="14" s="1"/>
  <c r="C161" i="9"/>
  <c r="F161" i="9"/>
  <c r="O197" i="10"/>
  <c r="H397" i="7"/>
  <c r="U397" i="7"/>
  <c r="V397" i="7"/>
  <c r="W397" i="7"/>
  <c r="Q403" i="7" l="1"/>
  <c r="P397" i="7"/>
  <c r="O403" i="7"/>
  <c r="M397" i="7"/>
  <c r="L397" i="7"/>
  <c r="K397" i="7"/>
  <c r="I397" i="7"/>
  <c r="J396" i="14"/>
  <c r="P396" i="14" s="1"/>
  <c r="C160" i="9"/>
  <c r="F160" i="9"/>
  <c r="O196" i="10"/>
  <c r="U396" i="7"/>
  <c r="V396" i="7"/>
  <c r="W396" i="7"/>
  <c r="H396" i="7"/>
  <c r="Q402" i="7" l="1"/>
  <c r="P396" i="7"/>
  <c r="O402" i="7"/>
  <c r="M396" i="7"/>
  <c r="L396" i="7"/>
  <c r="K396" i="7"/>
  <c r="I396" i="7"/>
  <c r="J395" i="14"/>
  <c r="P395" i="14" s="1"/>
  <c r="O195" i="10"/>
  <c r="F159" i="9"/>
  <c r="C159" i="9"/>
  <c r="H395" i="7"/>
  <c r="U395" i="7"/>
  <c r="V395" i="7"/>
  <c r="W395" i="7"/>
  <c r="Q401" i="7" l="1"/>
  <c r="P395" i="7"/>
  <c r="O401" i="7"/>
  <c r="M395" i="7"/>
  <c r="L395" i="7"/>
  <c r="K395" i="7"/>
  <c r="I395" i="7"/>
  <c r="J394" i="14"/>
  <c r="P394" i="14" s="1"/>
  <c r="C158" i="9"/>
  <c r="F158" i="9"/>
  <c r="O194" i="10"/>
  <c r="H394" i="7"/>
  <c r="U394" i="7"/>
  <c r="V394" i="7"/>
  <c r="W394" i="7"/>
  <c r="Q400" i="7" l="1"/>
  <c r="P394" i="7"/>
  <c r="O400" i="7"/>
  <c r="M394" i="7"/>
  <c r="L394" i="7"/>
  <c r="K394" i="7"/>
  <c r="I394" i="7"/>
  <c r="J393" i="14" l="1"/>
  <c r="P393" i="14" s="1"/>
  <c r="O193" i="10" l="1"/>
  <c r="F157" i="9"/>
  <c r="C157" i="9"/>
  <c r="H393" i="7"/>
  <c r="U393" i="7"/>
  <c r="V393" i="7"/>
  <c r="W393" i="7"/>
  <c r="Q399" i="7" l="1"/>
  <c r="P393" i="7"/>
  <c r="O399" i="7"/>
  <c r="M393" i="7"/>
  <c r="L393" i="7"/>
  <c r="K393" i="7"/>
  <c r="I393" i="7"/>
  <c r="J392" i="14"/>
  <c r="P392" i="14" s="1"/>
  <c r="O192" i="10"/>
  <c r="F156" i="9"/>
  <c r="C156" i="9"/>
  <c r="H392" i="7"/>
  <c r="U392" i="7"/>
  <c r="V392" i="7"/>
  <c r="W392" i="7"/>
  <c r="Q398" i="7" l="1"/>
  <c r="P392" i="7"/>
  <c r="O398" i="7"/>
  <c r="M392" i="7"/>
  <c r="L392" i="7"/>
  <c r="K392" i="7"/>
  <c r="I392" i="7"/>
  <c r="J391" i="14"/>
  <c r="P391" i="14" s="1"/>
  <c r="O191" i="10" l="1"/>
  <c r="F155" i="9"/>
  <c r="C155" i="9"/>
  <c r="H391" i="7"/>
  <c r="U391" i="7"/>
  <c r="V391" i="7"/>
  <c r="W391" i="7"/>
  <c r="Q397" i="7" l="1"/>
  <c r="P391" i="7"/>
  <c r="O397" i="7"/>
  <c r="M391" i="7"/>
  <c r="L391" i="7"/>
  <c r="K391" i="7"/>
  <c r="I391" i="7"/>
  <c r="F154" i="9"/>
  <c r="C154" i="9"/>
  <c r="O190" i="10"/>
  <c r="H390" i="7"/>
  <c r="U390" i="7"/>
  <c r="V390" i="7"/>
  <c r="W390" i="7"/>
  <c r="Q396" i="7" l="1"/>
  <c r="P390" i="7"/>
  <c r="O396" i="7"/>
  <c r="M390" i="7"/>
  <c r="L390" i="7"/>
  <c r="K390" i="7"/>
  <c r="I390" i="7"/>
  <c r="C153" i="9"/>
  <c r="F153" i="9"/>
  <c r="O189" i="10"/>
  <c r="H389" i="7"/>
  <c r="U389" i="7"/>
  <c r="V389" i="7"/>
  <c r="W389" i="7"/>
  <c r="Q395" i="7" l="1"/>
  <c r="P389" i="7"/>
  <c r="O395" i="7"/>
  <c r="M389" i="7"/>
  <c r="L389" i="7"/>
  <c r="K389" i="7"/>
  <c r="I389" i="7"/>
  <c r="O188" i="10"/>
  <c r="F152" i="9"/>
  <c r="C152" i="9"/>
  <c r="H388" i="7"/>
  <c r="U388" i="7"/>
  <c r="V388" i="7"/>
  <c r="W388" i="7"/>
  <c r="Q394" i="7" l="1"/>
  <c r="P388" i="7"/>
  <c r="O394" i="7"/>
  <c r="M388" i="7"/>
  <c r="L388" i="7"/>
  <c r="K388" i="7"/>
  <c r="I388" i="7"/>
  <c r="O187" i="10"/>
  <c r="F151" i="9"/>
  <c r="C151" i="9"/>
  <c r="J386" i="14"/>
  <c r="P386" i="14" s="1"/>
  <c r="H387" i="7"/>
  <c r="U387" i="7"/>
  <c r="V387" i="7"/>
  <c r="W387" i="7"/>
  <c r="Q393" i="7" l="1"/>
  <c r="P387" i="7"/>
  <c r="O393" i="7"/>
  <c r="M387" i="7"/>
  <c r="L387" i="7"/>
  <c r="K387" i="7"/>
  <c r="I387" i="7"/>
  <c r="O186" i="10"/>
  <c r="F150" i="9"/>
  <c r="W386" i="7" l="1"/>
  <c r="V386" i="7"/>
  <c r="U386" i="7"/>
  <c r="H386" i="7"/>
  <c r="C150" i="9"/>
  <c r="Q392" i="7" l="1"/>
  <c r="P386" i="7"/>
  <c r="O392" i="7"/>
  <c r="M386" i="7"/>
  <c r="L386" i="7"/>
  <c r="K386" i="7"/>
  <c r="I386" i="7"/>
  <c r="O185" i="10"/>
  <c r="F149" i="9"/>
  <c r="C149" i="9"/>
  <c r="H385" i="7"/>
  <c r="U385" i="7"/>
  <c r="V385" i="7"/>
  <c r="W385" i="7"/>
  <c r="Q391" i="7" l="1"/>
  <c r="P385" i="7"/>
  <c r="O391" i="7"/>
  <c r="M385" i="7"/>
  <c r="L385" i="7"/>
  <c r="K385" i="7"/>
  <c r="I385" i="7"/>
  <c r="O184" i="10"/>
  <c r="F148" i="9"/>
  <c r="C148" i="9"/>
  <c r="H384" i="7"/>
  <c r="U384" i="7"/>
  <c r="V384" i="7"/>
  <c r="W384" i="7"/>
  <c r="Q390" i="7" l="1"/>
  <c r="P384" i="7"/>
  <c r="O390" i="7"/>
  <c r="M384" i="7"/>
  <c r="L384" i="7"/>
  <c r="K384" i="7"/>
  <c r="I384" i="7"/>
  <c r="F147" i="9"/>
  <c r="C147" i="9"/>
  <c r="O183" i="10"/>
  <c r="H383" i="7"/>
  <c r="U383" i="7"/>
  <c r="V383" i="7"/>
  <c r="W383" i="7"/>
  <c r="Q389" i="7" l="1"/>
  <c r="P383" i="7"/>
  <c r="O389" i="7"/>
  <c r="M383" i="7"/>
  <c r="L383" i="7"/>
  <c r="K383" i="7"/>
  <c r="I383" i="7"/>
  <c r="F146" i="9"/>
  <c r="C146" i="9"/>
  <c r="O182" i="10"/>
  <c r="H382" i="7"/>
  <c r="U382" i="7"/>
  <c r="V382" i="7"/>
  <c r="W382" i="7"/>
  <c r="Q388" i="7" l="1"/>
  <c r="P382" i="7"/>
  <c r="O388" i="7"/>
  <c r="M382" i="7"/>
  <c r="L382" i="7"/>
  <c r="K382" i="7"/>
  <c r="I382" i="7"/>
  <c r="F145" i="9"/>
  <c r="C145" i="9"/>
  <c r="O181" i="10"/>
  <c r="H381" i="7"/>
  <c r="U381" i="7"/>
  <c r="V381" i="7"/>
  <c r="W381" i="7"/>
  <c r="Q387" i="7" l="1"/>
  <c r="P381" i="7"/>
  <c r="O387" i="7"/>
  <c r="M381" i="7"/>
  <c r="L381" i="7"/>
  <c r="K381" i="7"/>
  <c r="I381" i="7"/>
  <c r="D620" i="15"/>
  <c r="D622" i="15" s="1"/>
  <c r="D624" i="15" s="1"/>
  <c r="D626" i="15" s="1"/>
  <c r="D628" i="15" s="1"/>
  <c r="D630" i="15" s="1"/>
  <c r="D632" i="15" s="1"/>
  <c r="D634" i="15" s="1"/>
  <c r="D636" i="15" s="1"/>
  <c r="D638" i="15" s="1"/>
  <c r="D640" i="15" s="1"/>
  <c r="D642" i="15" s="1"/>
  <c r="D644" i="15" s="1"/>
  <c r="D646" i="15" s="1"/>
  <c r="D648" i="15" s="1"/>
  <c r="D650" i="15" s="1"/>
  <c r="D652" i="15" s="1"/>
  <c r="D654" i="15" s="1"/>
  <c r="D656" i="15" s="1"/>
  <c r="D658" i="15" s="1"/>
  <c r="D660" i="15" s="1"/>
  <c r="D662" i="15" s="1"/>
  <c r="D664" i="15" s="1"/>
  <c r="D666" i="15" s="1"/>
  <c r="D668" i="15" s="1"/>
  <c r="D670" i="15" s="1"/>
  <c r="D672" i="15" s="1"/>
  <c r="D674" i="15" s="1"/>
  <c r="D676" i="15" s="1"/>
  <c r="D678" i="15" s="1"/>
  <c r="D680" i="15" s="1"/>
  <c r="D682" i="15" s="1"/>
  <c r="D684" i="15" s="1"/>
  <c r="D686" i="15" s="1"/>
  <c r="D688" i="15" s="1"/>
  <c r="D690" i="15" s="1"/>
  <c r="D692" i="15" s="1"/>
  <c r="D694" i="15" s="1"/>
  <c r="D696" i="15" s="1"/>
  <c r="D698" i="15" s="1"/>
  <c r="D700" i="15" s="1"/>
  <c r="D702" i="15" s="1"/>
  <c r="D704" i="15" s="1"/>
  <c r="D706" i="15" s="1"/>
  <c r="D708" i="15" s="1"/>
  <c r="D709" i="15" s="1"/>
  <c r="D711" i="15" s="1"/>
  <c r="D713" i="15" s="1"/>
  <c r="D715" i="15" s="1"/>
  <c r="D717" i="15" s="1"/>
  <c r="D719" i="15" s="1"/>
  <c r="D721" i="15" s="1"/>
  <c r="D723" i="15" s="1"/>
  <c r="D725" i="15" s="1"/>
  <c r="D727" i="15" s="1"/>
  <c r="D729" i="15" s="1"/>
  <c r="D731" i="15" s="1"/>
  <c r="D733" i="15" s="1"/>
  <c r="D735" i="15" s="1"/>
  <c r="D737" i="15" s="1"/>
  <c r="D739" i="15" s="1"/>
  <c r="D741" i="15" s="1"/>
  <c r="D743" i="15" s="1"/>
  <c r="C144" i="9" l="1"/>
  <c r="F144" i="9"/>
  <c r="O180" i="10"/>
  <c r="H380" i="7"/>
  <c r="U380" i="7"/>
  <c r="V380" i="7"/>
  <c r="W380" i="7"/>
  <c r="Q386" i="7" l="1"/>
  <c r="P380" i="7"/>
  <c r="O386" i="7"/>
  <c r="M380" i="7"/>
  <c r="L380" i="7"/>
  <c r="K380" i="7"/>
  <c r="I380" i="7"/>
  <c r="D619" i="15"/>
  <c r="D621" i="15" s="1"/>
  <c r="D623" i="15" s="1"/>
  <c r="D625" i="15" s="1"/>
  <c r="D627" i="15" s="1"/>
  <c r="D629" i="15" s="1"/>
  <c r="D631" i="15" s="1"/>
  <c r="D633" i="15" s="1"/>
  <c r="D635" i="15" s="1"/>
  <c r="D637" i="15" s="1"/>
  <c r="D639" i="15" s="1"/>
  <c r="D641" i="15" s="1"/>
  <c r="D643" i="15" s="1"/>
  <c r="D645" i="15" s="1"/>
  <c r="D647" i="15" s="1"/>
  <c r="D649" i="15" s="1"/>
  <c r="D651" i="15" s="1"/>
  <c r="D653" i="15" s="1"/>
  <c r="D655" i="15" s="1"/>
  <c r="D657" i="15" s="1"/>
  <c r="D659" i="15" s="1"/>
  <c r="D661" i="15" s="1"/>
  <c r="D663" i="15" s="1"/>
  <c r="D665" i="15" s="1"/>
  <c r="D667" i="15" s="1"/>
  <c r="D669" i="15" s="1"/>
  <c r="D671" i="15" s="1"/>
  <c r="D673" i="15" s="1"/>
  <c r="D675" i="15" s="1"/>
  <c r="D677" i="15" s="1"/>
  <c r="D679" i="15" s="1"/>
  <c r="D681" i="15" s="1"/>
  <c r="D683" i="15" s="1"/>
  <c r="D685" i="15" s="1"/>
  <c r="D687" i="15" s="1"/>
  <c r="D689" i="15" s="1"/>
  <c r="D691" i="15" s="1"/>
  <c r="D693" i="15" s="1"/>
  <c r="D695" i="15" s="1"/>
  <c r="D697" i="15" s="1"/>
  <c r="D699" i="15" s="1"/>
  <c r="D701" i="15" s="1"/>
  <c r="D703" i="15" s="1"/>
  <c r="D705" i="15" s="1"/>
  <c r="D707" i="15" s="1"/>
  <c r="C143" i="9" l="1"/>
  <c r="F143" i="9"/>
  <c r="O179" i="10"/>
  <c r="H379" i="7"/>
  <c r="U379" i="7"/>
  <c r="V379" i="7"/>
  <c r="W379" i="7"/>
  <c r="Q385" i="7" l="1"/>
  <c r="P379" i="7"/>
  <c r="O385" i="7"/>
  <c r="M379" i="7"/>
  <c r="L379" i="7"/>
  <c r="K379" i="7"/>
  <c r="I379" i="7"/>
  <c r="O178" i="10"/>
  <c r="F142" i="9"/>
  <c r="C142" i="9"/>
  <c r="H378" i="7"/>
  <c r="U378" i="7"/>
  <c r="V378" i="7"/>
  <c r="W378" i="7"/>
  <c r="Q384" i="7" l="1"/>
  <c r="P378" i="7"/>
  <c r="O384" i="7"/>
  <c r="M378" i="7"/>
  <c r="L378" i="7"/>
  <c r="K378" i="7"/>
  <c r="I378" i="7"/>
  <c r="C141" i="9"/>
  <c r="F141" i="9"/>
  <c r="O177" i="10"/>
  <c r="U377" i="7"/>
  <c r="H377" i="7"/>
  <c r="V377" i="7"/>
  <c r="W377" i="7"/>
  <c r="Q383" i="7" l="1"/>
  <c r="P377" i="7"/>
  <c r="O383" i="7"/>
  <c r="M377" i="7"/>
  <c r="L377" i="7"/>
  <c r="K377" i="7"/>
  <c r="I377" i="7"/>
  <c r="H376" i="7"/>
  <c r="U376" i="7"/>
  <c r="V376" i="7"/>
  <c r="W376" i="7"/>
  <c r="O176" i="10"/>
  <c r="C140" i="9"/>
  <c r="F140" i="9"/>
  <c r="P376" i="7" l="1"/>
  <c r="Q382" i="7"/>
  <c r="O382" i="7"/>
  <c r="M376" i="7"/>
  <c r="L376" i="7"/>
  <c r="K376" i="7"/>
  <c r="I376" i="7"/>
  <c r="F139" i="9"/>
  <c r="C139" i="9"/>
  <c r="O175" i="10"/>
  <c r="H375" i="7"/>
  <c r="U375" i="7"/>
  <c r="V375" i="7"/>
  <c r="W375" i="7"/>
  <c r="Q381" i="7" l="1"/>
  <c r="P375" i="7"/>
  <c r="O381" i="7"/>
  <c r="M375" i="7"/>
  <c r="L375" i="7"/>
  <c r="K375" i="7"/>
  <c r="I375" i="7"/>
  <c r="C138" i="9"/>
  <c r="F138" i="9"/>
  <c r="O174" i="10"/>
  <c r="H374" i="7"/>
  <c r="U374" i="7"/>
  <c r="V374" i="7"/>
  <c r="W374" i="7"/>
  <c r="Q380" i="7" l="1"/>
  <c r="P374" i="7"/>
  <c r="O380" i="7"/>
  <c r="M374" i="7"/>
  <c r="L374" i="7"/>
  <c r="K374" i="7"/>
  <c r="I374" i="7"/>
  <c r="O173" i="10"/>
  <c r="F137" i="9"/>
  <c r="C137" i="9"/>
  <c r="H373" i="7"/>
  <c r="U373" i="7"/>
  <c r="V373" i="7"/>
  <c r="W373" i="7"/>
  <c r="Q379" i="7" l="1"/>
  <c r="P373" i="7"/>
  <c r="O379" i="7"/>
  <c r="M373" i="7"/>
  <c r="L373" i="7"/>
  <c r="K373" i="7"/>
  <c r="I373" i="7"/>
  <c r="C136" i="9"/>
  <c r="F136" i="9"/>
  <c r="O172" i="10"/>
  <c r="G371" i="14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H372" i="7"/>
  <c r="U372" i="7"/>
  <c r="V372" i="7"/>
  <c r="W372" i="7"/>
  <c r="Q378" i="7" l="1"/>
  <c r="P372" i="7"/>
  <c r="O378" i="7"/>
  <c r="M372" i="7"/>
  <c r="L372" i="7"/>
  <c r="K372" i="7"/>
  <c r="I372" i="7"/>
  <c r="C135" i="9"/>
  <c r="F135" i="9"/>
  <c r="O171" i="10"/>
  <c r="F371" i="14"/>
  <c r="F372" i="14" s="1"/>
  <c r="F373" i="14" s="1"/>
  <c r="F374" i="14" s="1"/>
  <c r="F375" i="14" s="1"/>
  <c r="F376" i="14" s="1"/>
  <c r="F377" i="14" s="1"/>
  <c r="F378" i="14" s="1"/>
  <c r="F379" i="14" s="1"/>
  <c r="F380" i="14" s="1"/>
  <c r="F381" i="14" s="1"/>
  <c r="F382" i="14" s="1"/>
  <c r="F383" i="14" s="1"/>
  <c r="F384" i="14" s="1"/>
  <c r="F385" i="14" s="1"/>
  <c r="F386" i="14" s="1"/>
  <c r="F387" i="14" s="1"/>
  <c r="F388" i="14" s="1"/>
  <c r="F389" i="14" s="1"/>
  <c r="F390" i="14" s="1"/>
  <c r="F391" i="14" s="1"/>
  <c r="F392" i="14" s="1"/>
  <c r="F393" i="14" s="1"/>
  <c r="F394" i="14" s="1"/>
  <c r="F395" i="14" s="1"/>
  <c r="F396" i="14" s="1"/>
  <c r="F397" i="14" s="1"/>
  <c r="F398" i="14" s="1"/>
  <c r="F399" i="14" s="1"/>
  <c r="F400" i="14" s="1"/>
  <c r="F401" i="14" s="1"/>
  <c r="F402" i="14" s="1"/>
  <c r="F403" i="14" s="1"/>
  <c r="F404" i="14" s="1"/>
  <c r="F405" i="14" s="1"/>
  <c r="F406" i="14" s="1"/>
  <c r="F407" i="14" s="1"/>
  <c r="F408" i="14" s="1"/>
  <c r="F409" i="14" s="1"/>
  <c r="F410" i="14" s="1"/>
  <c r="W371" i="7"/>
  <c r="V371" i="7"/>
  <c r="U371" i="7"/>
  <c r="H371" i="7"/>
  <c r="H370" i="7"/>
  <c r="Q376" i="7" l="1"/>
  <c r="P370" i="7"/>
  <c r="Q377" i="7"/>
  <c r="P371" i="7"/>
  <c r="F411" i="14"/>
  <c r="F412" i="14" s="1"/>
  <c r="F413" i="14" s="1"/>
  <c r="F414" i="14" s="1"/>
  <c r="F415" i="14" s="1"/>
  <c r="F416" i="14" s="1"/>
  <c r="F417" i="14" s="1"/>
  <c r="F418" i="14" s="1"/>
  <c r="F419" i="14" s="1"/>
  <c r="F420" i="14" s="1"/>
  <c r="F421" i="14" s="1"/>
  <c r="F422" i="14" s="1"/>
  <c r="F423" i="14" s="1"/>
  <c r="F424" i="14" s="1"/>
  <c r="F425" i="14" s="1"/>
  <c r="F426" i="14" s="1"/>
  <c r="F427" i="14" s="1"/>
  <c r="F428" i="14" s="1"/>
  <c r="F429" i="14" s="1"/>
  <c r="F430" i="14" s="1"/>
  <c r="F431" i="14" s="1"/>
  <c r="F432" i="14" s="1"/>
  <c r="F433" i="14" s="1"/>
  <c r="F434" i="14" s="1"/>
  <c r="F435" i="14" s="1"/>
  <c r="F436" i="14" s="1"/>
  <c r="F437" i="14" s="1"/>
  <c r="F438" i="14" s="1"/>
  <c r="F439" i="14" s="1"/>
  <c r="F440" i="14" s="1"/>
  <c r="F441" i="14" s="1"/>
  <c r="F442" i="14" s="1"/>
  <c r="F443" i="14" s="1"/>
  <c r="F444" i="14" s="1"/>
  <c r="F445" i="14" s="1"/>
  <c r="F446" i="14" s="1"/>
  <c r="F447" i="14" s="1"/>
  <c r="F448" i="14" s="1"/>
  <c r="F449" i="14" s="1"/>
  <c r="F450" i="14" s="1"/>
  <c r="F451" i="14" s="1"/>
  <c r="F452" i="14" s="1"/>
  <c r="F453" i="14" s="1"/>
  <c r="F454" i="14" s="1"/>
  <c r="O376" i="7"/>
  <c r="I371" i="7"/>
  <c r="O377" i="7"/>
  <c r="M371" i="7"/>
  <c r="L371" i="7"/>
  <c r="K371" i="7"/>
  <c r="O10" i="12"/>
  <c r="O8" i="12"/>
  <c r="O12" i="12"/>
  <c r="O6" i="12"/>
  <c r="O4" i="12"/>
  <c r="O7" i="12"/>
  <c r="O11" i="12"/>
  <c r="O13" i="12"/>
  <c r="O3" i="12"/>
  <c r="O5" i="12"/>
  <c r="O14" i="12"/>
  <c r="F455" i="14" l="1"/>
  <c r="F456" i="14" s="1"/>
  <c r="F457" i="14" s="1"/>
  <c r="F458" i="14" s="1"/>
  <c r="F459" i="14" s="1"/>
  <c r="F460" i="14" s="1"/>
  <c r="F461" i="14" s="1"/>
  <c r="F462" i="14" s="1"/>
  <c r="F463" i="14" s="1"/>
  <c r="F464" i="14" s="1"/>
  <c r="F465" i="14" s="1"/>
  <c r="F466" i="14" s="1"/>
  <c r="F467" i="14" s="1"/>
  <c r="F468" i="14" s="1"/>
  <c r="F469" i="14" s="1"/>
  <c r="F470" i="14" s="1"/>
  <c r="F471" i="14" s="1"/>
  <c r="F472" i="14" s="1"/>
  <c r="F473" i="14" s="1"/>
  <c r="F474" i="14" s="1"/>
  <c r="F475" i="14" s="1"/>
  <c r="F476" i="14" s="1"/>
  <c r="F477" i="14" s="1"/>
  <c r="F478" i="14" s="1"/>
  <c r="F479" i="14" s="1"/>
  <c r="F480" i="14" s="1"/>
  <c r="F481" i="14" s="1"/>
  <c r="F482" i="14" s="1"/>
  <c r="F483" i="14" s="1"/>
  <c r="F484" i="14" s="1"/>
  <c r="F485" i="14" s="1"/>
  <c r="F486" i="14" s="1"/>
  <c r="F487" i="14" s="1"/>
  <c r="F488" i="14" s="1"/>
  <c r="F489" i="14" s="1"/>
  <c r="F490" i="14" s="1"/>
  <c r="F491" i="14" s="1"/>
  <c r="F492" i="14" s="1"/>
  <c r="F493" i="14" s="1"/>
  <c r="F494" i="14" s="1"/>
  <c r="F495" i="14" s="1"/>
  <c r="F496" i="14" s="1"/>
  <c r="F497" i="14" s="1"/>
  <c r="F498" i="14" s="1"/>
  <c r="F499" i="14" s="1"/>
  <c r="F500" i="14" s="1"/>
  <c r="F501" i="14" s="1"/>
  <c r="F502" i="14" s="1"/>
  <c r="F503" i="14" s="1"/>
  <c r="F504" i="14" s="1"/>
  <c r="F505" i="14" s="1"/>
  <c r="F506" i="14" s="1"/>
  <c r="F507" i="14" s="1"/>
  <c r="F508" i="14" s="1"/>
  <c r="F509" i="14" s="1"/>
  <c r="F510" i="14" s="1"/>
  <c r="F511" i="14" s="1"/>
  <c r="F512" i="14" s="1"/>
  <c r="F513" i="14" s="1"/>
  <c r="F514" i="14" s="1"/>
  <c r="F515" i="14" s="1"/>
  <c r="F516" i="14" s="1"/>
  <c r="F517" i="14" s="1"/>
  <c r="F518" i="14" s="1"/>
  <c r="F519" i="14" s="1"/>
  <c r="F520" i="14" s="1"/>
  <c r="F521" i="14" s="1"/>
  <c r="F522" i="14" s="1"/>
  <c r="F523" i="14" s="1"/>
  <c r="F524" i="14" s="1"/>
  <c r="F525" i="14" s="1"/>
  <c r="F526" i="14" s="1"/>
  <c r="F527" i="14" s="1"/>
  <c r="F528" i="14" s="1"/>
  <c r="F529" i="14" s="1"/>
  <c r="F530" i="14" s="1"/>
  <c r="F531" i="14" s="1"/>
  <c r="F532" i="14" s="1"/>
  <c r="F533" i="14" s="1"/>
  <c r="O170" i="10"/>
  <c r="F134" i="9"/>
  <c r="C134" i="9"/>
  <c r="M370" i="7"/>
  <c r="L370" i="7"/>
  <c r="K370" i="7"/>
  <c r="I370" i="7"/>
  <c r="W370" i="7"/>
  <c r="V370" i="7"/>
  <c r="U370" i="7"/>
  <c r="F534" i="14" l="1"/>
  <c r="F535" i="14" s="1"/>
  <c r="F536" i="14" s="1"/>
  <c r="F537" i="14" s="1"/>
  <c r="F538" i="14" s="1"/>
  <c r="I3" i="12"/>
  <c r="L3" i="12" s="1"/>
  <c r="I4" i="12"/>
  <c r="L4" i="12" s="1"/>
  <c r="I5" i="12"/>
  <c r="L5" i="12" s="1"/>
  <c r="I6" i="12"/>
  <c r="L6" i="12" s="1"/>
  <c r="I7" i="12"/>
  <c r="L7" i="12" s="1"/>
  <c r="I8" i="12"/>
  <c r="L8" i="12" s="1"/>
  <c r="I10" i="12"/>
  <c r="L10" i="12" s="1"/>
  <c r="I11" i="12"/>
  <c r="L11" i="12" s="1"/>
  <c r="I12" i="12"/>
  <c r="L12" i="12" s="1"/>
  <c r="I13" i="12"/>
  <c r="L13" i="12" s="1"/>
  <c r="I14" i="12"/>
  <c r="L14" i="12" s="1"/>
  <c r="C133" i="9" l="1"/>
  <c r="F133" i="9"/>
  <c r="O169" i="10"/>
  <c r="H369" i="7"/>
  <c r="U369" i="7"/>
  <c r="V369" i="7"/>
  <c r="W369" i="7"/>
  <c r="Q375" i="7" l="1"/>
  <c r="P369" i="7"/>
  <c r="M369" i="7"/>
  <c r="O375" i="7"/>
  <c r="I369" i="7"/>
  <c r="K369" i="7"/>
  <c r="L369" i="7"/>
  <c r="C132" i="9"/>
  <c r="F132" i="9"/>
  <c r="O168" i="10"/>
  <c r="H368" i="7"/>
  <c r="U368" i="7"/>
  <c r="V368" i="7"/>
  <c r="W368" i="7"/>
  <c r="P368" i="7" l="1"/>
  <c r="Q374" i="7"/>
  <c r="M368" i="7"/>
  <c r="O374" i="7"/>
  <c r="I368" i="7"/>
  <c r="K368" i="7"/>
  <c r="L368" i="7"/>
  <c r="O167" i="10"/>
  <c r="F131" i="9"/>
  <c r="H367" i="7"/>
  <c r="U367" i="7"/>
  <c r="V367" i="7"/>
  <c r="W367" i="7"/>
  <c r="E367" i="14"/>
  <c r="C131" i="9"/>
  <c r="K367" i="7" l="1"/>
  <c r="Q373" i="7"/>
  <c r="P367" i="7"/>
  <c r="M367" i="7"/>
  <c r="O373" i="7"/>
  <c r="L367" i="7"/>
  <c r="I367" i="7"/>
  <c r="H367" i="14"/>
  <c r="E368" i="14"/>
  <c r="F130" i="9"/>
  <c r="C130" i="9"/>
  <c r="O166" i="10"/>
  <c r="H366" i="14"/>
  <c r="H366" i="7"/>
  <c r="U366" i="7"/>
  <c r="V366" i="7"/>
  <c r="W366" i="7"/>
  <c r="Q372" i="7" l="1"/>
  <c r="P366" i="7"/>
  <c r="L366" i="7"/>
  <c r="O372" i="7"/>
  <c r="E369" i="14"/>
  <c r="H368" i="14"/>
  <c r="K366" i="7"/>
  <c r="M366" i="7"/>
  <c r="I366" i="7"/>
  <c r="F129" i="9"/>
  <c r="C129" i="9"/>
  <c r="O165" i="10"/>
  <c r="H365" i="14"/>
  <c r="H365" i="7"/>
  <c r="U365" i="7"/>
  <c r="V365" i="7"/>
  <c r="W365" i="7"/>
  <c r="M365" i="7" l="1"/>
  <c r="Q371" i="7"/>
  <c r="P365" i="7"/>
  <c r="I365" i="7"/>
  <c r="O371" i="7"/>
  <c r="K365" i="7"/>
  <c r="L365" i="7"/>
  <c r="E370" i="14"/>
  <c r="H369" i="14"/>
  <c r="O164" i="10"/>
  <c r="F128" i="9"/>
  <c r="C128" i="9"/>
  <c r="H364" i="14"/>
  <c r="H364" i="7"/>
  <c r="U364" i="7"/>
  <c r="V364" i="7"/>
  <c r="W364" i="7"/>
  <c r="Q370" i="7" l="1"/>
  <c r="P364" i="7"/>
  <c r="O370" i="7"/>
  <c r="E371" i="14"/>
  <c r="H370" i="14"/>
  <c r="I364" i="7"/>
  <c r="L364" i="7"/>
  <c r="M364" i="7"/>
  <c r="K364" i="7"/>
  <c r="F127" i="9"/>
  <c r="O163" i="10"/>
  <c r="C127" i="9"/>
  <c r="H363" i="7"/>
  <c r="U363" i="7"/>
  <c r="V363" i="7"/>
  <c r="W363" i="7"/>
  <c r="H363" i="14"/>
  <c r="K363" i="7" l="1"/>
  <c r="Q369" i="7"/>
  <c r="P363" i="7"/>
  <c r="L363" i="7"/>
  <c r="M363" i="7"/>
  <c r="E372" i="14"/>
  <c r="H371" i="14"/>
  <c r="O369" i="7"/>
  <c r="I363" i="7"/>
  <c r="C126" i="9"/>
  <c r="F126" i="9"/>
  <c r="O162" i="10"/>
  <c r="H362" i="14"/>
  <c r="H362" i="7"/>
  <c r="U362" i="7"/>
  <c r="V362" i="7"/>
  <c r="W362" i="7"/>
  <c r="Q368" i="7" l="1"/>
  <c r="P362" i="7"/>
  <c r="K362" i="7"/>
  <c r="L362" i="7"/>
  <c r="M362" i="7"/>
  <c r="E373" i="14"/>
  <c r="H372" i="14"/>
  <c r="O368" i="7"/>
  <c r="I362" i="7"/>
  <c r="C125" i="9"/>
  <c r="F125" i="9"/>
  <c r="O161" i="10"/>
  <c r="H361" i="14"/>
  <c r="H361" i="7"/>
  <c r="U361" i="7"/>
  <c r="V361" i="7"/>
  <c r="W361" i="7"/>
  <c r="L361" i="7" l="1"/>
  <c r="Q367" i="7"/>
  <c r="P361" i="7"/>
  <c r="M361" i="7"/>
  <c r="K361" i="7"/>
  <c r="E374" i="14"/>
  <c r="H373" i="14"/>
  <c r="O367" i="7"/>
  <c r="I361" i="7"/>
  <c r="C124" i="9"/>
  <c r="F124" i="9"/>
  <c r="O160" i="10"/>
  <c r="H360" i="14"/>
  <c r="H360" i="7"/>
  <c r="U360" i="7"/>
  <c r="V360" i="7"/>
  <c r="W360" i="7"/>
  <c r="K360" i="7" l="1"/>
  <c r="P360" i="7"/>
  <c r="Q366" i="7"/>
  <c r="L360" i="7"/>
  <c r="M360" i="7"/>
  <c r="E375" i="14"/>
  <c r="H374" i="14"/>
  <c r="O366" i="7"/>
  <c r="I360" i="7"/>
  <c r="F123" i="9"/>
  <c r="C123" i="9"/>
  <c r="O159" i="10"/>
  <c r="H359" i="14"/>
  <c r="H359" i="7"/>
  <c r="U359" i="7"/>
  <c r="V359" i="7"/>
  <c r="W359" i="7"/>
  <c r="M359" i="7" l="1"/>
  <c r="Q365" i="7"/>
  <c r="P359" i="7"/>
  <c r="K359" i="7"/>
  <c r="L359" i="7"/>
  <c r="E376" i="14"/>
  <c r="H375" i="14"/>
  <c r="O365" i="7"/>
  <c r="I359" i="7"/>
  <c r="C122" i="9"/>
  <c r="F122" i="9"/>
  <c r="O158" i="10"/>
  <c r="H358" i="14"/>
  <c r="V358" i="7"/>
  <c r="H358" i="7"/>
  <c r="U358" i="7"/>
  <c r="W358" i="7"/>
  <c r="Q364" i="7" l="1"/>
  <c r="P358" i="7"/>
  <c r="L358" i="7"/>
  <c r="M358" i="7"/>
  <c r="E377" i="14"/>
  <c r="H376" i="14"/>
  <c r="O364" i="7"/>
  <c r="I358" i="7"/>
  <c r="K358" i="7"/>
  <c r="O157" i="10"/>
  <c r="F121" i="9"/>
  <c r="C121" i="9"/>
  <c r="H357" i="7"/>
  <c r="H357" i="14"/>
  <c r="U357" i="7"/>
  <c r="V357" i="7"/>
  <c r="W357" i="7"/>
  <c r="Q363" i="7" l="1"/>
  <c r="P357" i="7"/>
  <c r="K357" i="7"/>
  <c r="E378" i="14"/>
  <c r="H377" i="14"/>
  <c r="L357" i="7"/>
  <c r="M357" i="7"/>
  <c r="O363" i="7"/>
  <c r="I357" i="7"/>
  <c r="C120" i="9"/>
  <c r="F120" i="9"/>
  <c r="O156" i="10"/>
  <c r="H356" i="14"/>
  <c r="H356" i="7"/>
  <c r="U356" i="7"/>
  <c r="V356" i="7"/>
  <c r="W356" i="7"/>
  <c r="C119" i="9"/>
  <c r="F119" i="9"/>
  <c r="O155" i="10"/>
  <c r="H355" i="14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4" i="7"/>
  <c r="U85" i="7"/>
  <c r="U86" i="7"/>
  <c r="U87" i="7"/>
  <c r="U88" i="7"/>
  <c r="U89" i="7"/>
  <c r="U90" i="7"/>
  <c r="U91" i="7"/>
  <c r="U92" i="7"/>
  <c r="U93" i="7"/>
  <c r="U94" i="7"/>
  <c r="U95" i="7"/>
  <c r="U98" i="7"/>
  <c r="U99" i="7"/>
  <c r="U100" i="7"/>
  <c r="U101" i="7"/>
  <c r="U102" i="7"/>
  <c r="U103" i="7"/>
  <c r="U104" i="7"/>
  <c r="U105" i="7"/>
  <c r="U106" i="7"/>
  <c r="U107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1" i="7"/>
  <c r="U172" i="7"/>
  <c r="U173" i="7"/>
  <c r="U174" i="7"/>
  <c r="U175" i="7"/>
  <c r="U176" i="7"/>
  <c r="U177" i="7"/>
  <c r="U180" i="7"/>
  <c r="U181" i="7"/>
  <c r="U182" i="7"/>
  <c r="U184" i="7"/>
  <c r="U185" i="7"/>
  <c r="U186" i="7"/>
  <c r="U188" i="7"/>
  <c r="U189" i="7"/>
  <c r="U190" i="7"/>
  <c r="U192" i="7"/>
  <c r="U193" i="7"/>
  <c r="U197" i="7"/>
  <c r="U198" i="7"/>
  <c r="U199" i="7"/>
  <c r="U200" i="7"/>
  <c r="U201" i="7"/>
  <c r="U202" i="7"/>
  <c r="U203" i="7"/>
  <c r="U204" i="7"/>
  <c r="U206" i="7"/>
  <c r="U207" i="7"/>
  <c r="U208" i="7"/>
  <c r="U209" i="7"/>
  <c r="U210" i="7"/>
  <c r="U211" i="7"/>
  <c r="U212" i="7"/>
  <c r="U213" i="7"/>
  <c r="U214" i="7"/>
  <c r="U215" i="7"/>
  <c r="U216" i="7"/>
  <c r="U218" i="7"/>
  <c r="U219" i="7"/>
  <c r="U220" i="7"/>
  <c r="U222" i="7"/>
  <c r="U223" i="7"/>
  <c r="U225" i="7"/>
  <c r="U226" i="7"/>
  <c r="U227" i="7"/>
  <c r="U228" i="7"/>
  <c r="U229" i="7"/>
  <c r="U231" i="7"/>
  <c r="U232" i="7"/>
  <c r="U233" i="7"/>
  <c r="U234" i="7"/>
  <c r="U236" i="7"/>
  <c r="U237" i="7"/>
  <c r="U238" i="7"/>
  <c r="U239" i="7"/>
  <c r="U240" i="7"/>
  <c r="U241" i="7"/>
  <c r="U242" i="7"/>
  <c r="U244" i="7"/>
  <c r="U246" i="7"/>
  <c r="U247" i="7"/>
  <c r="U248" i="7"/>
  <c r="U250" i="7"/>
  <c r="U251" i="7"/>
  <c r="U253" i="7"/>
  <c r="U254" i="7"/>
  <c r="U255" i="7"/>
  <c r="U256" i="7"/>
  <c r="U257" i="7"/>
  <c r="U263" i="7"/>
  <c r="U265" i="7"/>
  <c r="U267" i="7"/>
  <c r="U268" i="7"/>
  <c r="U270" i="7"/>
  <c r="U272" i="7"/>
  <c r="U275" i="7"/>
  <c r="U278" i="7"/>
  <c r="U279" i="7"/>
  <c r="U280" i="7"/>
  <c r="U282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2" i="7"/>
  <c r="H355" i="7"/>
  <c r="V355" i="7"/>
  <c r="W355" i="7"/>
  <c r="C118" i="9"/>
  <c r="F118" i="9"/>
  <c r="H354" i="14"/>
  <c r="O154" i="10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74" i="7"/>
  <c r="L75" i="7"/>
  <c r="L76" i="7"/>
  <c r="L77" i="7"/>
  <c r="L78" i="7"/>
  <c r="L79" i="7"/>
  <c r="L80" i="7"/>
  <c r="L81" i="7"/>
  <c r="L83" i="7"/>
  <c r="L84" i="7"/>
  <c r="L85" i="7"/>
  <c r="L86" i="7"/>
  <c r="L87" i="7"/>
  <c r="L88" i="7"/>
  <c r="L101" i="7"/>
  <c r="L102" i="7"/>
  <c r="L103" i="7"/>
  <c r="L104" i="7"/>
  <c r="L105" i="7"/>
  <c r="L106" i="7"/>
  <c r="L108" i="7"/>
  <c r="L109" i="7"/>
  <c r="L110" i="7"/>
  <c r="L111" i="7"/>
  <c r="L112" i="7"/>
  <c r="L113" i="7"/>
  <c r="L114" i="7"/>
  <c r="L115" i="7"/>
  <c r="L116" i="7"/>
  <c r="L118" i="7"/>
  <c r="L119" i="7"/>
  <c r="L121" i="7"/>
  <c r="L122" i="7"/>
  <c r="L135" i="7"/>
  <c r="L167" i="7"/>
  <c r="L171" i="7"/>
  <c r="L172" i="7"/>
  <c r="L176" i="7"/>
  <c r="L179" i="7"/>
  <c r="L180" i="7"/>
  <c r="L181" i="7"/>
  <c r="L182" i="7"/>
  <c r="L183" i="7"/>
  <c r="L184" i="7"/>
  <c r="L186" i="7"/>
  <c r="L188" i="7"/>
  <c r="L190" i="7"/>
  <c r="L191" i="7"/>
  <c r="L192" i="7"/>
  <c r="L193" i="7"/>
  <c r="L195" i="7"/>
  <c r="L196" i="7"/>
  <c r="L198" i="7"/>
  <c r="L199" i="7"/>
  <c r="L200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20" i="7"/>
  <c r="L222" i="7"/>
  <c r="L225" i="7"/>
  <c r="L226" i="7"/>
  <c r="L231" i="7"/>
  <c r="L232" i="7"/>
  <c r="L233" i="7"/>
  <c r="L234" i="7"/>
  <c r="L236" i="7"/>
  <c r="L237" i="7"/>
  <c r="L241" i="7"/>
  <c r="L244" i="7"/>
  <c r="L246" i="7"/>
  <c r="L247" i="7"/>
  <c r="L248" i="7"/>
  <c r="L250" i="7"/>
  <c r="L283" i="7"/>
  <c r="L284" i="7"/>
  <c r="L285" i="7"/>
  <c r="L286" i="7"/>
  <c r="L311" i="7"/>
  <c r="L2" i="7"/>
  <c r="H354" i="7"/>
  <c r="V354" i="7"/>
  <c r="W354" i="7"/>
  <c r="W348" i="7"/>
  <c r="W349" i="7"/>
  <c r="W350" i="7"/>
  <c r="W351" i="7"/>
  <c r="W352" i="7"/>
  <c r="W353" i="7"/>
  <c r="I354" i="7" l="1"/>
  <c r="Q360" i="7"/>
  <c r="P354" i="7"/>
  <c r="Q362" i="7"/>
  <c r="P356" i="7"/>
  <c r="M355" i="7"/>
  <c r="Q361" i="7"/>
  <c r="P355" i="7"/>
  <c r="E379" i="14"/>
  <c r="H378" i="14"/>
  <c r="O360" i="7"/>
  <c r="I355" i="7"/>
  <c r="K356" i="7"/>
  <c r="O362" i="7"/>
  <c r="L354" i="7"/>
  <c r="I356" i="7"/>
  <c r="K355" i="7"/>
  <c r="O361" i="7"/>
  <c r="L355" i="7"/>
  <c r="M354" i="7"/>
  <c r="L356" i="7"/>
  <c r="M356" i="7"/>
  <c r="K354" i="7"/>
  <c r="C117" i="9"/>
  <c r="F117" i="9"/>
  <c r="O153" i="10"/>
  <c r="H353" i="14"/>
  <c r="H353" i="7"/>
  <c r="V353" i="7"/>
  <c r="Q359" i="7" l="1"/>
  <c r="P353" i="7"/>
  <c r="E380" i="14"/>
  <c r="H379" i="14"/>
  <c r="O359" i="7"/>
  <c r="I353" i="7"/>
  <c r="L353" i="7"/>
  <c r="K353" i="7"/>
  <c r="M353" i="7"/>
  <c r="F116" i="9"/>
  <c r="C116" i="9"/>
  <c r="O152" i="10"/>
  <c r="H352" i="14"/>
  <c r="H352" i="7"/>
  <c r="V352" i="7"/>
  <c r="P352" i="7" l="1"/>
  <c r="Q358" i="7"/>
  <c r="E381" i="14"/>
  <c r="H380" i="14"/>
  <c r="O358" i="7"/>
  <c r="M352" i="7"/>
  <c r="L352" i="7"/>
  <c r="I352" i="7"/>
  <c r="K352" i="7"/>
  <c r="C115" i="9"/>
  <c r="F115" i="9"/>
  <c r="O151" i="10"/>
  <c r="H351" i="14"/>
  <c r="H351" i="7"/>
  <c r="V351" i="7"/>
  <c r="K351" i="7" l="1"/>
  <c r="Q357" i="7"/>
  <c r="P351" i="7"/>
  <c r="I351" i="7"/>
  <c r="E382" i="14"/>
  <c r="H381" i="14"/>
  <c r="O357" i="7"/>
  <c r="M351" i="7"/>
  <c r="L351" i="7"/>
  <c r="C114" i="9"/>
  <c r="F114" i="9"/>
  <c r="O150" i="10"/>
  <c r="H350" i="14"/>
  <c r="H350" i="7"/>
  <c r="V350" i="7"/>
  <c r="Q356" i="7" l="1"/>
  <c r="P350" i="7"/>
  <c r="E383" i="14"/>
  <c r="H382" i="14"/>
  <c r="K350" i="7"/>
  <c r="O356" i="7"/>
  <c r="L350" i="7"/>
  <c r="M350" i="7"/>
  <c r="I350" i="7"/>
  <c r="O149" i="10"/>
  <c r="C113" i="9"/>
  <c r="F113" i="9"/>
  <c r="H349" i="14"/>
  <c r="V349" i="7"/>
  <c r="H349" i="7"/>
  <c r="C112" i="9"/>
  <c r="F112" i="9"/>
  <c r="O148" i="10"/>
  <c r="H348" i="14"/>
  <c r="H348" i="7"/>
  <c r="V348" i="7"/>
  <c r="C111" i="9"/>
  <c r="F111" i="9"/>
  <c r="O147" i="10"/>
  <c r="H347" i="14"/>
  <c r="H347" i="7"/>
  <c r="W347" i="7"/>
  <c r="V347" i="7"/>
  <c r="M348" i="7" l="1"/>
  <c r="Q354" i="7"/>
  <c r="P348" i="7"/>
  <c r="Q355" i="7"/>
  <c r="P349" i="7"/>
  <c r="Q353" i="7"/>
  <c r="P347" i="7"/>
  <c r="E384" i="14"/>
  <c r="H383" i="14"/>
  <c r="M347" i="7"/>
  <c r="L347" i="7"/>
  <c r="O354" i="7"/>
  <c r="L348" i="7"/>
  <c r="O355" i="7"/>
  <c r="L349" i="7"/>
  <c r="K349" i="7"/>
  <c r="I349" i="7"/>
  <c r="I348" i="7"/>
  <c r="M349" i="7"/>
  <c r="O353" i="7"/>
  <c r="I347" i="7"/>
  <c r="K347" i="7"/>
  <c r="K348" i="7"/>
  <c r="C110" i="9"/>
  <c r="F110" i="9"/>
  <c r="O146" i="10"/>
  <c r="H346" i="14"/>
  <c r="H346" i="7"/>
  <c r="W346" i="7"/>
  <c r="V346" i="7"/>
  <c r="Q352" i="7" l="1"/>
  <c r="P346" i="7"/>
  <c r="H384" i="14"/>
  <c r="E385" i="14"/>
  <c r="K346" i="7"/>
  <c r="L346" i="7"/>
  <c r="M346" i="7"/>
  <c r="I346" i="7"/>
  <c r="O352" i="7"/>
  <c r="O145" i="10"/>
  <c r="F109" i="9"/>
  <c r="C109" i="9"/>
  <c r="H345" i="7"/>
  <c r="W345" i="7"/>
  <c r="V345" i="7"/>
  <c r="H345" i="14"/>
  <c r="Q351" i="7" l="1"/>
  <c r="P345" i="7"/>
  <c r="E386" i="14"/>
  <c r="H385" i="14"/>
  <c r="L345" i="7"/>
  <c r="K345" i="7"/>
  <c r="M345" i="7"/>
  <c r="O351" i="7"/>
  <c r="I345" i="7"/>
  <c r="C108" i="9"/>
  <c r="F108" i="9"/>
  <c r="O144" i="10"/>
  <c r="H344" i="14"/>
  <c r="H344" i="7"/>
  <c r="W344" i="7"/>
  <c r="V344" i="7"/>
  <c r="P344" i="7" l="1"/>
  <c r="Q350" i="7"/>
  <c r="E387" i="14"/>
  <c r="H386" i="14"/>
  <c r="M344" i="7"/>
  <c r="L344" i="7"/>
  <c r="K344" i="7"/>
  <c r="O350" i="7"/>
  <c r="I344" i="7"/>
  <c r="O143" i="10"/>
  <c r="C107" i="9"/>
  <c r="F107" i="9"/>
  <c r="H343" i="14"/>
  <c r="H343" i="7"/>
  <c r="W343" i="7"/>
  <c r="V343" i="7"/>
  <c r="Q349" i="7" l="1"/>
  <c r="P343" i="7"/>
  <c r="E388" i="14"/>
  <c r="H387" i="14"/>
  <c r="L343" i="7"/>
  <c r="M343" i="7"/>
  <c r="O349" i="7"/>
  <c r="I343" i="7"/>
  <c r="K343" i="7"/>
  <c r="C106" i="9"/>
  <c r="F106" i="9"/>
  <c r="O142" i="10"/>
  <c r="H342" i="14"/>
  <c r="W342" i="7"/>
  <c r="H342" i="7"/>
  <c r="V342" i="7"/>
  <c r="M342" i="7" l="1"/>
  <c r="P342" i="7"/>
  <c r="Q348" i="7"/>
  <c r="E389" i="14"/>
  <c r="H388" i="14"/>
  <c r="K342" i="7"/>
  <c r="L342" i="7"/>
  <c r="O348" i="7"/>
  <c r="I342" i="7"/>
  <c r="C105" i="9"/>
  <c r="F105" i="9"/>
  <c r="H341" i="14"/>
  <c r="O141" i="10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4" i="7"/>
  <c r="V85" i="7"/>
  <c r="V86" i="7"/>
  <c r="V87" i="7"/>
  <c r="V88" i="7"/>
  <c r="V89" i="7"/>
  <c r="V90" i="7"/>
  <c r="V91" i="7"/>
  <c r="V92" i="7"/>
  <c r="V93" i="7"/>
  <c r="V94" i="7"/>
  <c r="V95" i="7"/>
  <c r="V98" i="7"/>
  <c r="V99" i="7"/>
  <c r="V100" i="7"/>
  <c r="V101" i="7"/>
  <c r="V102" i="7"/>
  <c r="V103" i="7"/>
  <c r="V104" i="7"/>
  <c r="V105" i="7"/>
  <c r="V106" i="7"/>
  <c r="V107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1" i="7"/>
  <c r="V172" i="7"/>
  <c r="V173" i="7"/>
  <c r="V174" i="7"/>
  <c r="V175" i="7"/>
  <c r="V176" i="7"/>
  <c r="V177" i="7"/>
  <c r="V180" i="7"/>
  <c r="V181" i="7"/>
  <c r="V182" i="7"/>
  <c r="V184" i="7"/>
  <c r="V185" i="7"/>
  <c r="V186" i="7"/>
  <c r="V188" i="7"/>
  <c r="V189" i="7"/>
  <c r="V190" i="7"/>
  <c r="V192" i="7"/>
  <c r="V193" i="7"/>
  <c r="V197" i="7"/>
  <c r="V198" i="7"/>
  <c r="V199" i="7"/>
  <c r="V200" i="7"/>
  <c r="V201" i="7"/>
  <c r="V202" i="7"/>
  <c r="V203" i="7"/>
  <c r="V204" i="7"/>
  <c r="V206" i="7"/>
  <c r="V207" i="7"/>
  <c r="V208" i="7"/>
  <c r="V209" i="7"/>
  <c r="V210" i="7"/>
  <c r="V211" i="7"/>
  <c r="V212" i="7"/>
  <c r="V213" i="7"/>
  <c r="V214" i="7"/>
  <c r="V215" i="7"/>
  <c r="V216" i="7"/>
  <c r="V218" i="7"/>
  <c r="V219" i="7"/>
  <c r="V220" i="7"/>
  <c r="V222" i="7"/>
  <c r="V223" i="7"/>
  <c r="V225" i="7"/>
  <c r="V226" i="7"/>
  <c r="V227" i="7"/>
  <c r="V228" i="7"/>
  <c r="V229" i="7"/>
  <c r="V231" i="7"/>
  <c r="V232" i="7"/>
  <c r="V233" i="7"/>
  <c r="V234" i="7"/>
  <c r="V236" i="7"/>
  <c r="V237" i="7"/>
  <c r="V238" i="7"/>
  <c r="V239" i="7"/>
  <c r="V240" i="7"/>
  <c r="V241" i="7"/>
  <c r="V242" i="7"/>
  <c r="V244" i="7"/>
  <c r="V246" i="7"/>
  <c r="V247" i="7"/>
  <c r="V248" i="7"/>
  <c r="V250" i="7"/>
  <c r="V251" i="7"/>
  <c r="V253" i="7"/>
  <c r="V254" i="7"/>
  <c r="V255" i="7"/>
  <c r="V256" i="7"/>
  <c r="V257" i="7"/>
  <c r="V263" i="7"/>
  <c r="V265" i="7"/>
  <c r="V267" i="7"/>
  <c r="V268" i="7"/>
  <c r="V270" i="7"/>
  <c r="V272" i="7"/>
  <c r="V275" i="7"/>
  <c r="V278" i="7"/>
  <c r="V279" i="7"/>
  <c r="V280" i="7"/>
  <c r="V282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W341" i="7"/>
  <c r="V341" i="7"/>
  <c r="H341" i="7"/>
  <c r="P341" i="7" l="1"/>
  <c r="Q347" i="7"/>
  <c r="E390" i="14"/>
  <c r="H389" i="14"/>
  <c r="I341" i="7"/>
  <c r="L341" i="7"/>
  <c r="O347" i="7"/>
  <c r="K341" i="7"/>
  <c r="M341" i="7"/>
  <c r="O140" i="10"/>
  <c r="C104" i="9"/>
  <c r="F104" i="9"/>
  <c r="H340" i="14"/>
  <c r="H340" i="7"/>
  <c r="W340" i="7"/>
  <c r="L340" i="7" l="1"/>
  <c r="P340" i="7"/>
  <c r="Q346" i="7"/>
  <c r="E391" i="14"/>
  <c r="H390" i="14"/>
  <c r="K340" i="7"/>
  <c r="M340" i="7"/>
  <c r="O346" i="7"/>
  <c r="I340" i="7"/>
  <c r="C103" i="9"/>
  <c r="F103" i="9"/>
  <c r="O139" i="10"/>
  <c r="H338" i="14"/>
  <c r="H339" i="14"/>
  <c r="W339" i="7"/>
  <c r="H339" i="7"/>
  <c r="P339" i="7" l="1"/>
  <c r="Q345" i="7"/>
  <c r="E392" i="14"/>
  <c r="H391" i="14"/>
  <c r="L339" i="7"/>
  <c r="K339" i="7"/>
  <c r="O345" i="7"/>
  <c r="M339" i="7"/>
  <c r="I339" i="7"/>
  <c r="O138" i="10"/>
  <c r="F102" i="9"/>
  <c r="C102" i="9"/>
  <c r="H338" i="7"/>
  <c r="W338" i="7"/>
  <c r="P338" i="7" l="1"/>
  <c r="Q344" i="7"/>
  <c r="E393" i="14"/>
  <c r="H392" i="14"/>
  <c r="M338" i="7"/>
  <c r="L338" i="7"/>
  <c r="K338" i="7"/>
  <c r="I338" i="7"/>
  <c r="O344" i="7"/>
  <c r="O137" i="10"/>
  <c r="C101" i="9"/>
  <c r="F101" i="9"/>
  <c r="H337" i="14"/>
  <c r="H337" i="7"/>
  <c r="W337" i="7"/>
  <c r="L337" i="7" l="1"/>
  <c r="Q343" i="7"/>
  <c r="P337" i="7"/>
  <c r="E394" i="14"/>
  <c r="H393" i="14"/>
  <c r="O343" i="7"/>
  <c r="K337" i="7"/>
  <c r="M337" i="7"/>
  <c r="I337" i="7"/>
  <c r="E395" i="14" l="1"/>
  <c r="H394" i="14"/>
  <c r="J14" i="12"/>
  <c r="J13" i="12"/>
  <c r="J12" i="12"/>
  <c r="J11" i="12"/>
  <c r="J10" i="12"/>
  <c r="J8" i="12"/>
  <c r="J7" i="12"/>
  <c r="J6" i="12"/>
  <c r="J5" i="12"/>
  <c r="J4" i="12"/>
  <c r="J3" i="12"/>
  <c r="E396" i="14" l="1"/>
  <c r="H395" i="14"/>
  <c r="O136" i="10"/>
  <c r="H336" i="7"/>
  <c r="W336" i="7"/>
  <c r="H336" i="14"/>
  <c r="F100" i="9"/>
  <c r="C100" i="9"/>
  <c r="L336" i="7" l="1"/>
  <c r="P336" i="7"/>
  <c r="Q342" i="7"/>
  <c r="E397" i="14"/>
  <c r="H396" i="14"/>
  <c r="O342" i="7"/>
  <c r="M336" i="7"/>
  <c r="K336" i="7"/>
  <c r="I336" i="7"/>
  <c r="C99" i="9"/>
  <c r="F99" i="9"/>
  <c r="O135" i="10"/>
  <c r="H335" i="14"/>
  <c r="H335" i="7"/>
  <c r="E335" i="7"/>
  <c r="W335" i="7"/>
  <c r="L335" i="7" l="1"/>
  <c r="Q341" i="7"/>
  <c r="P335" i="7"/>
  <c r="E398" i="14"/>
  <c r="H397" i="14"/>
  <c r="O341" i="7"/>
  <c r="M335" i="7"/>
  <c r="I335" i="7"/>
  <c r="K335" i="7"/>
  <c r="M283" i="7"/>
  <c r="M286" i="7"/>
  <c r="M311" i="7"/>
  <c r="O134" i="10"/>
  <c r="C98" i="9"/>
  <c r="F98" i="9"/>
  <c r="H334" i="14"/>
  <c r="H334" i="7"/>
  <c r="W334" i="7"/>
  <c r="L334" i="7" l="1"/>
  <c r="P334" i="7"/>
  <c r="Q340" i="7"/>
  <c r="E399" i="14"/>
  <c r="H398" i="14"/>
  <c r="O340" i="7"/>
  <c r="I334" i="7"/>
  <c r="K334" i="7"/>
  <c r="M334" i="7"/>
  <c r="O133" i="10"/>
  <c r="C97" i="9"/>
  <c r="F97" i="9"/>
  <c r="H333" i="14"/>
  <c r="W333" i="7"/>
  <c r="H333" i="7"/>
  <c r="L333" i="7" l="1"/>
  <c r="P333" i="7"/>
  <c r="Q339" i="7"/>
  <c r="E400" i="14"/>
  <c r="H399" i="14"/>
  <c r="M333" i="7"/>
  <c r="O339" i="7"/>
  <c r="K333" i="7"/>
  <c r="I333" i="7"/>
  <c r="O132" i="10"/>
  <c r="C96" i="9"/>
  <c r="F96" i="9"/>
  <c r="H332" i="14"/>
  <c r="H332" i="7"/>
  <c r="W332" i="7"/>
  <c r="L332" i="7" l="1"/>
  <c r="P332" i="7"/>
  <c r="Q338" i="7"/>
  <c r="E401" i="14"/>
  <c r="H400" i="14"/>
  <c r="M332" i="7"/>
  <c r="O338" i="7"/>
  <c r="I332" i="7"/>
  <c r="K332" i="7"/>
  <c r="E402" i="14" l="1"/>
  <c r="H401" i="14"/>
  <c r="C95" i="9"/>
  <c r="F95" i="9"/>
  <c r="O131" i="10"/>
  <c r="H331" i="14"/>
  <c r="H331" i="7"/>
  <c r="W331" i="7"/>
  <c r="P331" i="7" l="1"/>
  <c r="Q337" i="7"/>
  <c r="E403" i="14"/>
  <c r="H402" i="14"/>
  <c r="K331" i="7"/>
  <c r="L331" i="7"/>
  <c r="O337" i="7"/>
  <c r="M331" i="7"/>
  <c r="I331" i="7"/>
  <c r="C94" i="9"/>
  <c r="F94" i="9"/>
  <c r="O130" i="10"/>
  <c r="H330" i="14"/>
  <c r="H330" i="7"/>
  <c r="W330" i="7"/>
  <c r="O129" i="10"/>
  <c r="C93" i="9"/>
  <c r="F93" i="9"/>
  <c r="H329" i="14"/>
  <c r="H329" i="7"/>
  <c r="W329" i="7"/>
  <c r="Q335" i="7" l="1"/>
  <c r="P329" i="7"/>
  <c r="P330" i="7"/>
  <c r="Q336" i="7"/>
  <c r="E404" i="14"/>
  <c r="H403" i="14"/>
  <c r="K329" i="7"/>
  <c r="L329" i="7"/>
  <c r="I330" i="7"/>
  <c r="L330" i="7"/>
  <c r="K330" i="7"/>
  <c r="I329" i="7"/>
  <c r="O335" i="7"/>
  <c r="M329" i="7"/>
  <c r="O336" i="7"/>
  <c r="M330" i="7"/>
  <c r="O128" i="10"/>
  <c r="F92" i="9"/>
  <c r="C92" i="9"/>
  <c r="H328" i="14"/>
  <c r="H328" i="7"/>
  <c r="W328" i="7"/>
  <c r="P328" i="7" l="1"/>
  <c r="Q334" i="7"/>
  <c r="E405" i="14"/>
  <c r="H404" i="14"/>
  <c r="K328" i="7"/>
  <c r="L328" i="7"/>
  <c r="I328" i="7"/>
  <c r="M328" i="7"/>
  <c r="O334" i="7"/>
  <c r="O127" i="10"/>
  <c r="H327" i="7"/>
  <c r="W327" i="7"/>
  <c r="H327" i="14"/>
  <c r="C91" i="9"/>
  <c r="F91" i="9"/>
  <c r="L327" i="7" l="1"/>
  <c r="Q333" i="7"/>
  <c r="P327" i="7"/>
  <c r="E406" i="14"/>
  <c r="H405" i="14"/>
  <c r="K327" i="7"/>
  <c r="M327" i="7"/>
  <c r="O333" i="7"/>
  <c r="I327" i="7"/>
  <c r="O126" i="10"/>
  <c r="F90" i="9"/>
  <c r="C90" i="9"/>
  <c r="H326" i="14"/>
  <c r="H326" i="7"/>
  <c r="W326" i="7"/>
  <c r="L326" i="7" l="1"/>
  <c r="P326" i="7"/>
  <c r="Q332" i="7"/>
  <c r="E407" i="14"/>
  <c r="H406" i="14"/>
  <c r="M326" i="7"/>
  <c r="O332" i="7"/>
  <c r="I326" i="7"/>
  <c r="K326" i="7"/>
  <c r="C89" i="9"/>
  <c r="F89" i="9"/>
  <c r="O125" i="10"/>
  <c r="H325" i="14"/>
  <c r="H325" i="7"/>
  <c r="W325" i="7"/>
  <c r="L325" i="7" l="1"/>
  <c r="P325" i="7"/>
  <c r="Q331" i="7"/>
  <c r="E408" i="14"/>
  <c r="H407" i="14"/>
  <c r="M325" i="7"/>
  <c r="O331" i="7"/>
  <c r="K325" i="7"/>
  <c r="I325" i="7"/>
  <c r="C88" i="9"/>
  <c r="F88" i="9"/>
  <c r="O124" i="10"/>
  <c r="H324" i="14"/>
  <c r="H324" i="7"/>
  <c r="W324" i="7"/>
  <c r="L324" i="7" l="1"/>
  <c r="P324" i="7"/>
  <c r="Q330" i="7"/>
  <c r="E409" i="14"/>
  <c r="H408" i="14"/>
  <c r="M324" i="7"/>
  <c r="O330" i="7"/>
  <c r="K324" i="7"/>
  <c r="I324" i="7"/>
  <c r="C87" i="9"/>
  <c r="F87" i="9"/>
  <c r="O123" i="10"/>
  <c r="H323" i="14"/>
  <c r="H323" i="7"/>
  <c r="W323" i="7"/>
  <c r="L323" i="7" l="1"/>
  <c r="P323" i="7"/>
  <c r="Q329" i="7"/>
  <c r="H409" i="14"/>
  <c r="E410" i="14"/>
  <c r="K323" i="7"/>
  <c r="M323" i="7"/>
  <c r="O329" i="7"/>
  <c r="I323" i="7"/>
  <c r="C86" i="9"/>
  <c r="F86" i="9"/>
  <c r="O122" i="10"/>
  <c r="H322" i="14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4" i="7"/>
  <c r="W85" i="7"/>
  <c r="W86" i="7"/>
  <c r="W87" i="7"/>
  <c r="W88" i="7"/>
  <c r="W89" i="7"/>
  <c r="W90" i="7"/>
  <c r="W91" i="7"/>
  <c r="W92" i="7"/>
  <c r="W93" i="7"/>
  <c r="W94" i="7"/>
  <c r="W95" i="7"/>
  <c r="W98" i="7"/>
  <c r="W99" i="7"/>
  <c r="W100" i="7"/>
  <c r="W101" i="7"/>
  <c r="W102" i="7"/>
  <c r="W103" i="7"/>
  <c r="W104" i="7"/>
  <c r="W105" i="7"/>
  <c r="W106" i="7"/>
  <c r="W107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1" i="7"/>
  <c r="W172" i="7"/>
  <c r="W173" i="7"/>
  <c r="W174" i="7"/>
  <c r="W175" i="7"/>
  <c r="W176" i="7"/>
  <c r="W177" i="7"/>
  <c r="W180" i="7"/>
  <c r="W181" i="7"/>
  <c r="W182" i="7"/>
  <c r="W184" i="7"/>
  <c r="W185" i="7"/>
  <c r="W186" i="7"/>
  <c r="W188" i="7"/>
  <c r="W189" i="7"/>
  <c r="W190" i="7"/>
  <c r="W192" i="7"/>
  <c r="W193" i="7"/>
  <c r="W197" i="7"/>
  <c r="W198" i="7"/>
  <c r="W199" i="7"/>
  <c r="W200" i="7"/>
  <c r="W201" i="7"/>
  <c r="W202" i="7"/>
  <c r="W203" i="7"/>
  <c r="W204" i="7"/>
  <c r="W206" i="7"/>
  <c r="W207" i="7"/>
  <c r="W208" i="7"/>
  <c r="W209" i="7"/>
  <c r="W210" i="7"/>
  <c r="W211" i="7"/>
  <c r="W212" i="7"/>
  <c r="W213" i="7"/>
  <c r="W214" i="7"/>
  <c r="W215" i="7"/>
  <c r="W216" i="7"/>
  <c r="W218" i="7"/>
  <c r="W219" i="7"/>
  <c r="W220" i="7"/>
  <c r="W222" i="7"/>
  <c r="W223" i="7"/>
  <c r="W225" i="7"/>
  <c r="W226" i="7"/>
  <c r="W227" i="7"/>
  <c r="W228" i="7"/>
  <c r="W229" i="7"/>
  <c r="W231" i="7"/>
  <c r="W232" i="7"/>
  <c r="W233" i="7"/>
  <c r="W234" i="7"/>
  <c r="W236" i="7"/>
  <c r="W237" i="7"/>
  <c r="W238" i="7"/>
  <c r="W239" i="7"/>
  <c r="W240" i="7"/>
  <c r="W241" i="7"/>
  <c r="W242" i="7"/>
  <c r="W244" i="7"/>
  <c r="W246" i="7"/>
  <c r="W247" i="7"/>
  <c r="W248" i="7"/>
  <c r="W250" i="7"/>
  <c r="W251" i="7"/>
  <c r="W253" i="7"/>
  <c r="W254" i="7"/>
  <c r="W255" i="7"/>
  <c r="W256" i="7"/>
  <c r="W257" i="7"/>
  <c r="W263" i="7"/>
  <c r="W265" i="7"/>
  <c r="W267" i="7"/>
  <c r="W268" i="7"/>
  <c r="W270" i="7"/>
  <c r="W272" i="7"/>
  <c r="W275" i="7"/>
  <c r="W278" i="7"/>
  <c r="W279" i="7"/>
  <c r="W280" i="7"/>
  <c r="W282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H322" i="7"/>
  <c r="L322" i="7" l="1"/>
  <c r="P322" i="7"/>
  <c r="Q328" i="7"/>
  <c r="E411" i="14"/>
  <c r="H410" i="14"/>
  <c r="M322" i="7"/>
  <c r="O328" i="7"/>
  <c r="K322" i="7"/>
  <c r="I322" i="7"/>
  <c r="C85" i="9"/>
  <c r="F85" i="9"/>
  <c r="O121" i="10"/>
  <c r="H321" i="14"/>
  <c r="H321" i="7"/>
  <c r="C84" i="9"/>
  <c r="F84" i="9"/>
  <c r="O120" i="10"/>
  <c r="H320" i="14"/>
  <c r="H320" i="7"/>
  <c r="C83" i="9"/>
  <c r="F83" i="9"/>
  <c r="O119" i="10"/>
  <c r="H319" i="14"/>
  <c r="H319" i="7"/>
  <c r="C82" i="9"/>
  <c r="F82" i="9"/>
  <c r="O118" i="10"/>
  <c r="H318" i="14"/>
  <c r="H318" i="7"/>
  <c r="C81" i="9"/>
  <c r="F81" i="9"/>
  <c r="O117" i="10"/>
  <c r="H317" i="14"/>
  <c r="H317" i="7"/>
  <c r="C80" i="9"/>
  <c r="F80" i="9"/>
  <c r="O116" i="10"/>
  <c r="H316" i="14"/>
  <c r="H316" i="7"/>
  <c r="L319" i="7" l="1"/>
  <c r="Q325" i="7"/>
  <c r="P319" i="7"/>
  <c r="P316" i="7"/>
  <c r="Q322" i="7"/>
  <c r="P318" i="7"/>
  <c r="Q324" i="7"/>
  <c r="P320" i="7"/>
  <c r="Q326" i="7"/>
  <c r="L321" i="7"/>
  <c r="Q327" i="7"/>
  <c r="P321" i="7"/>
  <c r="L317" i="7"/>
  <c r="P317" i="7"/>
  <c r="Q323" i="7"/>
  <c r="E412" i="14"/>
  <c r="H411" i="14"/>
  <c r="M320" i="7"/>
  <c r="L320" i="7"/>
  <c r="M316" i="7"/>
  <c r="L316" i="7"/>
  <c r="M318" i="7"/>
  <c r="L318" i="7"/>
  <c r="K318" i="7"/>
  <c r="M319" i="7"/>
  <c r="M317" i="7"/>
  <c r="I318" i="7"/>
  <c r="M321" i="7"/>
  <c r="O327" i="7"/>
  <c r="K317" i="7"/>
  <c r="I321" i="7"/>
  <c r="O325" i="7"/>
  <c r="I319" i="7"/>
  <c r="O326" i="7"/>
  <c r="O322" i="7"/>
  <c r="I320" i="7"/>
  <c r="K319" i="7"/>
  <c r="O323" i="7"/>
  <c r="I317" i="7"/>
  <c r="O324" i="7"/>
  <c r="I316" i="7"/>
  <c r="K316" i="7"/>
  <c r="K320" i="7"/>
  <c r="K321" i="7"/>
  <c r="O115" i="10"/>
  <c r="F79" i="9"/>
  <c r="H315" i="7"/>
  <c r="H315" i="14"/>
  <c r="C79" i="9"/>
  <c r="F78" i="9"/>
  <c r="C78" i="9"/>
  <c r="L315" i="7" l="1"/>
  <c r="P315" i="7"/>
  <c r="Q321" i="7"/>
  <c r="E413" i="14"/>
  <c r="H412" i="14"/>
  <c r="M315" i="7"/>
  <c r="O321" i="7"/>
  <c r="I315" i="7"/>
  <c r="K315" i="7"/>
  <c r="O114" i="10"/>
  <c r="H314" i="14"/>
  <c r="H314" i="7"/>
  <c r="F77" i="9"/>
  <c r="C77" i="9"/>
  <c r="O113" i="10"/>
  <c r="H313" i="14"/>
  <c r="H313" i="7"/>
  <c r="F76" i="9"/>
  <c r="C76" i="9"/>
  <c r="H312" i="14"/>
  <c r="O112" i="10"/>
  <c r="H312" i="7"/>
  <c r="Q317" i="7" l="1"/>
  <c r="P312" i="7"/>
  <c r="Q318" i="7"/>
  <c r="L314" i="7"/>
  <c r="P314" i="7"/>
  <c r="Q320" i="7"/>
  <c r="Q319" i="7"/>
  <c r="P313" i="7"/>
  <c r="E414" i="14"/>
  <c r="H413" i="14"/>
  <c r="M312" i="7"/>
  <c r="L312" i="7"/>
  <c r="M313" i="7"/>
  <c r="L313" i="7"/>
  <c r="K314" i="7"/>
  <c r="M314" i="7"/>
  <c r="O318" i="7"/>
  <c r="O317" i="7"/>
  <c r="O320" i="7"/>
  <c r="K312" i="7"/>
  <c r="I313" i="7"/>
  <c r="I312" i="7"/>
  <c r="O319" i="7"/>
  <c r="I314" i="7"/>
  <c r="K313" i="7"/>
  <c r="O111" i="10"/>
  <c r="F75" i="9"/>
  <c r="C75" i="9"/>
  <c r="H311" i="14"/>
  <c r="K311" i="7"/>
  <c r="I311" i="7"/>
  <c r="F74" i="9"/>
  <c r="C74" i="9"/>
  <c r="H310" i="14"/>
  <c r="O110" i="10"/>
  <c r="H310" i="7"/>
  <c r="L310" i="7" l="1"/>
  <c r="P310" i="7"/>
  <c r="Q316" i="7"/>
  <c r="E415" i="14"/>
  <c r="H414" i="14"/>
  <c r="M310" i="7"/>
  <c r="I310" i="7"/>
  <c r="O316" i="7"/>
  <c r="K310" i="7"/>
  <c r="O109" i="10"/>
  <c r="F73" i="9"/>
  <c r="C73" i="9"/>
  <c r="H309" i="14"/>
  <c r="H309" i="7"/>
  <c r="L309" i="7" l="1"/>
  <c r="P309" i="7"/>
  <c r="Q315" i="7"/>
  <c r="E416" i="14"/>
  <c r="H415" i="14"/>
  <c r="M309" i="7"/>
  <c r="K309" i="7"/>
  <c r="O315" i="7"/>
  <c r="I309" i="7"/>
  <c r="O108" i="10"/>
  <c r="F72" i="9"/>
  <c r="H308" i="14"/>
  <c r="C72" i="9"/>
  <c r="H308" i="7"/>
  <c r="L308" i="7" l="1"/>
  <c r="P308" i="7"/>
  <c r="Q314" i="7"/>
  <c r="E417" i="14"/>
  <c r="H416" i="14"/>
  <c r="M308" i="7"/>
  <c r="K308" i="7"/>
  <c r="O314" i="7"/>
  <c r="I308" i="7"/>
  <c r="E418" i="14" l="1"/>
  <c r="H417" i="14"/>
  <c r="O107" i="10"/>
  <c r="C71" i="9"/>
  <c r="F71" i="9"/>
  <c r="H307" i="14"/>
  <c r="H307" i="7"/>
  <c r="P307" i="7" l="1"/>
  <c r="Q313" i="7"/>
  <c r="E419" i="14"/>
  <c r="H418" i="14"/>
  <c r="M307" i="7"/>
  <c r="L307" i="7"/>
  <c r="K307" i="7"/>
  <c r="O313" i="7"/>
  <c r="I307" i="7"/>
  <c r="K10" i="12"/>
  <c r="M10" i="12"/>
  <c r="K8" i="12"/>
  <c r="M8" i="12"/>
  <c r="K12" i="12"/>
  <c r="M12" i="12"/>
  <c r="K6" i="12"/>
  <c r="M6" i="12"/>
  <c r="K4" i="12"/>
  <c r="M4" i="12"/>
  <c r="K7" i="12"/>
  <c r="M7" i="12"/>
  <c r="K13" i="12"/>
  <c r="M13" i="12"/>
  <c r="K11" i="12"/>
  <c r="M11" i="12"/>
  <c r="K5" i="12"/>
  <c r="M5" i="12"/>
  <c r="K14" i="12"/>
  <c r="M14" i="12"/>
  <c r="K3" i="12"/>
  <c r="M3" i="12"/>
  <c r="H306" i="14"/>
  <c r="F70" i="9"/>
  <c r="C70" i="9"/>
  <c r="O106" i="10"/>
  <c r="H306" i="7"/>
  <c r="H305" i="14"/>
  <c r="F69" i="9"/>
  <c r="C69" i="9"/>
  <c r="O105" i="10"/>
  <c r="H305" i="7"/>
  <c r="P306" i="7" l="1"/>
  <c r="Q312" i="7"/>
  <c r="L305" i="7"/>
  <c r="Q311" i="7"/>
  <c r="P305" i="7"/>
  <c r="E420" i="14"/>
  <c r="H419" i="14"/>
  <c r="M306" i="7"/>
  <c r="L306" i="7"/>
  <c r="M305" i="7"/>
  <c r="K306" i="7"/>
  <c r="I305" i="7"/>
  <c r="O312" i="7"/>
  <c r="I306" i="7"/>
  <c r="O311" i="7"/>
  <c r="K305" i="7"/>
  <c r="H304" i="14"/>
  <c r="F68" i="9"/>
  <c r="C68" i="9"/>
  <c r="O104" i="10"/>
  <c r="H304" i="7"/>
  <c r="L304" i="7" l="1"/>
  <c r="P304" i="7"/>
  <c r="Q310" i="7"/>
  <c r="E421" i="14"/>
  <c r="H420" i="14"/>
  <c r="K304" i="7"/>
  <c r="M304" i="7"/>
  <c r="O310" i="7"/>
  <c r="I304" i="7"/>
  <c r="F67" i="9"/>
  <c r="C67" i="9"/>
  <c r="O103" i="10"/>
  <c r="H303" i="7"/>
  <c r="H303" i="14"/>
  <c r="Q309" i="7" l="1"/>
  <c r="P303" i="7"/>
  <c r="E422" i="14"/>
  <c r="H421" i="14"/>
  <c r="M303" i="7"/>
  <c r="L303" i="7"/>
  <c r="O309" i="7"/>
  <c r="I303" i="7"/>
  <c r="K303" i="7"/>
  <c r="F66" i="9"/>
  <c r="C66" i="9"/>
  <c r="O102" i="10"/>
  <c r="H302" i="7"/>
  <c r="H302" i="14"/>
  <c r="L302" i="7" l="1"/>
  <c r="P302" i="7"/>
  <c r="Q308" i="7"/>
  <c r="E423" i="14"/>
  <c r="H422" i="14"/>
  <c r="K302" i="7"/>
  <c r="M302" i="7"/>
  <c r="O308" i="7"/>
  <c r="I302" i="7"/>
  <c r="H301" i="14"/>
  <c r="F65" i="9"/>
  <c r="C65" i="9"/>
  <c r="O101" i="10"/>
  <c r="H301" i="7"/>
  <c r="L301" i="7" l="1"/>
  <c r="P301" i="7"/>
  <c r="Q307" i="7"/>
  <c r="E424" i="14"/>
  <c r="H423" i="14"/>
  <c r="M301" i="7"/>
  <c r="K301" i="7"/>
  <c r="O307" i="7"/>
  <c r="I301" i="7"/>
  <c r="O100" i="10"/>
  <c r="F64" i="9"/>
  <c r="C64" i="9"/>
  <c r="H300" i="14"/>
  <c r="H300" i="7"/>
  <c r="P300" i="7" l="1"/>
  <c r="Q306" i="7"/>
  <c r="E425" i="14"/>
  <c r="H424" i="14"/>
  <c r="M300" i="7"/>
  <c r="L300" i="7"/>
  <c r="O306" i="7"/>
  <c r="I300" i="7"/>
  <c r="K300" i="7"/>
  <c r="H299" i="14"/>
  <c r="C63" i="9"/>
  <c r="F63" i="9"/>
  <c r="O99" i="10"/>
  <c r="H299" i="7"/>
  <c r="P299" i="7" l="1"/>
  <c r="Q305" i="7"/>
  <c r="E426" i="14"/>
  <c r="H425" i="14"/>
  <c r="M299" i="7"/>
  <c r="L299" i="7"/>
  <c r="O305" i="7"/>
  <c r="I299" i="7"/>
  <c r="K299" i="7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52" i="14"/>
  <c r="H160" i="14"/>
  <c r="H168" i="14"/>
  <c r="H176" i="14"/>
  <c r="H184" i="14"/>
  <c r="H192" i="14"/>
  <c r="H200" i="14"/>
  <c r="H208" i="14"/>
  <c r="H216" i="14"/>
  <c r="H224" i="14"/>
  <c r="H232" i="14"/>
  <c r="H240" i="14"/>
  <c r="H248" i="14"/>
  <c r="H256" i="14"/>
  <c r="H264" i="14"/>
  <c r="H272" i="14"/>
  <c r="H280" i="14"/>
  <c r="H288" i="14"/>
  <c r="H296" i="14"/>
  <c r="H3" i="14"/>
  <c r="H4" i="14"/>
  <c r="H5" i="14"/>
  <c r="H6" i="14"/>
  <c r="H7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0" i="14"/>
  <c r="H31" i="14"/>
  <c r="H33" i="14"/>
  <c r="H34" i="14"/>
  <c r="H35" i="14"/>
  <c r="H36" i="14"/>
  <c r="H37" i="14"/>
  <c r="H38" i="14"/>
  <c r="H39" i="14"/>
  <c r="H41" i="14"/>
  <c r="H42" i="14"/>
  <c r="H43" i="14"/>
  <c r="H44" i="14"/>
  <c r="H45" i="14"/>
  <c r="H46" i="14"/>
  <c r="H47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3" i="14"/>
  <c r="H74" i="14"/>
  <c r="H75" i="14"/>
  <c r="H76" i="14"/>
  <c r="H77" i="14"/>
  <c r="H78" i="14"/>
  <c r="H79" i="14"/>
  <c r="H81" i="14"/>
  <c r="H82" i="14"/>
  <c r="H83" i="14"/>
  <c r="H84" i="14"/>
  <c r="H85" i="14"/>
  <c r="H86" i="14"/>
  <c r="H87" i="14"/>
  <c r="H89" i="14"/>
  <c r="H90" i="14"/>
  <c r="H91" i="14"/>
  <c r="H92" i="14"/>
  <c r="H93" i="14"/>
  <c r="H94" i="14"/>
  <c r="H95" i="14"/>
  <c r="H97" i="14"/>
  <c r="H98" i="14"/>
  <c r="H99" i="14"/>
  <c r="H100" i="14"/>
  <c r="H101" i="14"/>
  <c r="H102" i="14"/>
  <c r="H103" i="14"/>
  <c r="H105" i="14"/>
  <c r="H106" i="14"/>
  <c r="H107" i="14"/>
  <c r="H108" i="14"/>
  <c r="H109" i="14"/>
  <c r="H110" i="14"/>
  <c r="H111" i="14"/>
  <c r="H113" i="14"/>
  <c r="H114" i="14"/>
  <c r="H115" i="14"/>
  <c r="H116" i="14"/>
  <c r="H117" i="14"/>
  <c r="H118" i="14"/>
  <c r="H119" i="14"/>
  <c r="H121" i="14"/>
  <c r="H122" i="14"/>
  <c r="H123" i="14"/>
  <c r="H124" i="14"/>
  <c r="H125" i="14"/>
  <c r="H126" i="14"/>
  <c r="H127" i="14"/>
  <c r="H129" i="14"/>
  <c r="H130" i="14"/>
  <c r="H131" i="14"/>
  <c r="H132" i="14"/>
  <c r="H133" i="14"/>
  <c r="H134" i="14"/>
  <c r="H135" i="14"/>
  <c r="H137" i="14"/>
  <c r="H138" i="14"/>
  <c r="H139" i="14"/>
  <c r="H140" i="14"/>
  <c r="H141" i="14"/>
  <c r="H142" i="14"/>
  <c r="H143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5" i="14"/>
  <c r="H186" i="14"/>
  <c r="H187" i="14"/>
  <c r="H188" i="14"/>
  <c r="H189" i="14"/>
  <c r="H190" i="14"/>
  <c r="H191" i="14"/>
  <c r="H193" i="14"/>
  <c r="H194" i="14"/>
  <c r="H195" i="14"/>
  <c r="H196" i="14"/>
  <c r="H197" i="14"/>
  <c r="H198" i="14"/>
  <c r="H199" i="14"/>
  <c r="H201" i="14"/>
  <c r="H202" i="14"/>
  <c r="H203" i="14"/>
  <c r="H204" i="14"/>
  <c r="H205" i="14"/>
  <c r="H206" i="14"/>
  <c r="H207" i="14"/>
  <c r="H209" i="14"/>
  <c r="H210" i="14"/>
  <c r="H211" i="14"/>
  <c r="H212" i="14"/>
  <c r="H213" i="14"/>
  <c r="H214" i="14"/>
  <c r="H215" i="14"/>
  <c r="H217" i="14"/>
  <c r="H218" i="14"/>
  <c r="H219" i="14"/>
  <c r="H220" i="14"/>
  <c r="H221" i="14"/>
  <c r="H222" i="14"/>
  <c r="H223" i="14"/>
  <c r="H225" i="14"/>
  <c r="H226" i="14"/>
  <c r="H227" i="14"/>
  <c r="H228" i="14"/>
  <c r="H229" i="14"/>
  <c r="H230" i="14"/>
  <c r="H231" i="14"/>
  <c r="H233" i="14"/>
  <c r="H234" i="14"/>
  <c r="H235" i="14"/>
  <c r="H236" i="14"/>
  <c r="H237" i="14"/>
  <c r="H238" i="14"/>
  <c r="H239" i="14"/>
  <c r="H241" i="14"/>
  <c r="H242" i="14"/>
  <c r="H243" i="14"/>
  <c r="H244" i="14"/>
  <c r="H245" i="14"/>
  <c r="H246" i="14"/>
  <c r="H247" i="14"/>
  <c r="H249" i="14"/>
  <c r="H250" i="14"/>
  <c r="H251" i="14"/>
  <c r="H252" i="14"/>
  <c r="H253" i="14"/>
  <c r="H254" i="14"/>
  <c r="H255" i="14"/>
  <c r="H257" i="14"/>
  <c r="H258" i="14"/>
  <c r="H259" i="14"/>
  <c r="H260" i="14"/>
  <c r="H261" i="14"/>
  <c r="H262" i="14"/>
  <c r="H263" i="14"/>
  <c r="H265" i="14"/>
  <c r="H266" i="14"/>
  <c r="H267" i="14"/>
  <c r="H268" i="14"/>
  <c r="H269" i="14"/>
  <c r="H270" i="14"/>
  <c r="H271" i="14"/>
  <c r="H273" i="14"/>
  <c r="H274" i="14"/>
  <c r="H275" i="14"/>
  <c r="H276" i="14"/>
  <c r="H277" i="14"/>
  <c r="H278" i="14"/>
  <c r="H279" i="14"/>
  <c r="H281" i="14"/>
  <c r="H282" i="14"/>
  <c r="H283" i="14"/>
  <c r="H284" i="14"/>
  <c r="H285" i="14"/>
  <c r="H286" i="14"/>
  <c r="H287" i="14"/>
  <c r="H289" i="14"/>
  <c r="H290" i="14"/>
  <c r="H291" i="14"/>
  <c r="H292" i="14"/>
  <c r="H293" i="14"/>
  <c r="H294" i="14"/>
  <c r="H295" i="14"/>
  <c r="H297" i="14"/>
  <c r="H298" i="14"/>
  <c r="H2" i="14"/>
  <c r="F62" i="9"/>
  <c r="C62" i="9"/>
  <c r="O98" i="10"/>
  <c r="H298" i="7"/>
  <c r="L298" i="7" l="1"/>
  <c r="P298" i="7"/>
  <c r="Q304" i="7"/>
  <c r="E427" i="14"/>
  <c r="H426" i="14"/>
  <c r="M298" i="7"/>
  <c r="K298" i="7"/>
  <c r="I298" i="7"/>
  <c r="O304" i="7"/>
  <c r="E428" i="14" l="1"/>
  <c r="H427" i="14"/>
  <c r="O97" i="10"/>
  <c r="H297" i="7"/>
  <c r="F61" i="9"/>
  <c r="C61" i="9"/>
  <c r="Q303" i="7" l="1"/>
  <c r="P297" i="7"/>
  <c r="E429" i="14"/>
  <c r="H428" i="14"/>
  <c r="M297" i="7"/>
  <c r="L297" i="7"/>
  <c r="O303" i="7"/>
  <c r="K297" i="7"/>
  <c r="I297" i="7"/>
  <c r="F60" i="9"/>
  <c r="C60" i="9"/>
  <c r="H296" i="7"/>
  <c r="P296" i="7" l="1"/>
  <c r="Q302" i="7"/>
  <c r="E430" i="14"/>
  <c r="H429" i="14"/>
  <c r="M296" i="7"/>
  <c r="L296" i="7"/>
  <c r="P96" i="10"/>
  <c r="O96" i="10" s="1"/>
  <c r="O302" i="7"/>
  <c r="I296" i="7"/>
  <c r="K296" i="7"/>
  <c r="F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2" i="9"/>
  <c r="C59" i="9"/>
  <c r="O95" i="10"/>
  <c r="H295" i="7"/>
  <c r="Q301" i="7" l="1"/>
  <c r="P295" i="7"/>
  <c r="E431" i="14"/>
  <c r="H430" i="14"/>
  <c r="M295" i="7"/>
  <c r="L295" i="7"/>
  <c r="O301" i="7"/>
  <c r="I295" i="7"/>
  <c r="K295" i="7"/>
  <c r="C58" i="9"/>
  <c r="O94" i="10"/>
  <c r="H294" i="7"/>
  <c r="P294" i="7" l="1"/>
  <c r="Q300" i="7"/>
  <c r="E432" i="14"/>
  <c r="H431" i="14"/>
  <c r="M294" i="7"/>
  <c r="L294" i="7"/>
  <c r="K294" i="7"/>
  <c r="O300" i="7"/>
  <c r="I294" i="7"/>
  <c r="C57" i="9"/>
  <c r="O93" i="10"/>
  <c r="H293" i="7"/>
  <c r="E293" i="7"/>
  <c r="K293" i="7" s="1"/>
  <c r="L293" i="7" l="1"/>
  <c r="P293" i="7"/>
  <c r="Q299" i="7"/>
  <c r="E433" i="14"/>
  <c r="H432" i="14"/>
  <c r="M293" i="7"/>
  <c r="O299" i="7"/>
  <c r="I293" i="7"/>
  <c r="C56" i="9"/>
  <c r="O92" i="10"/>
  <c r="E292" i="7"/>
  <c r="H292" i="7"/>
  <c r="P292" i="7" l="1"/>
  <c r="Q298" i="7"/>
  <c r="E434" i="14"/>
  <c r="H433" i="14"/>
  <c r="M292" i="7"/>
  <c r="L292" i="7"/>
  <c r="O298" i="7"/>
  <c r="K292" i="7"/>
  <c r="I292" i="7"/>
  <c r="C55" i="9"/>
  <c r="O91" i="10"/>
  <c r="H291" i="7"/>
  <c r="P291" i="7" l="1"/>
  <c r="Q297" i="7"/>
  <c r="E435" i="14"/>
  <c r="H434" i="14"/>
  <c r="M291" i="7"/>
  <c r="L291" i="7"/>
  <c r="O297" i="7"/>
  <c r="K291" i="7"/>
  <c r="I291" i="7"/>
  <c r="C54" i="9"/>
  <c r="O90" i="10"/>
  <c r="H290" i="7"/>
  <c r="P290" i="7" l="1"/>
  <c r="Q296" i="7"/>
  <c r="E436" i="14"/>
  <c r="H435" i="14"/>
  <c r="M290" i="7"/>
  <c r="L290" i="7"/>
  <c r="K290" i="7"/>
  <c r="O296" i="7"/>
  <c r="I290" i="7"/>
  <c r="C53" i="9"/>
  <c r="O89" i="10"/>
  <c r="H289" i="7"/>
  <c r="Q295" i="7" l="1"/>
  <c r="P289" i="7"/>
  <c r="E437" i="14"/>
  <c r="H436" i="14"/>
  <c r="M289" i="7"/>
  <c r="L289" i="7"/>
  <c r="O295" i="7"/>
  <c r="I289" i="7"/>
  <c r="K289" i="7"/>
  <c r="O88" i="10"/>
  <c r="C288" i="7"/>
  <c r="D288" i="7"/>
  <c r="C52" i="9"/>
  <c r="H288" i="7"/>
  <c r="P288" i="7" l="1"/>
  <c r="Q294" i="7"/>
  <c r="E438" i="14"/>
  <c r="H437" i="14"/>
  <c r="M288" i="7"/>
  <c r="L288" i="7"/>
  <c r="K288" i="7"/>
  <c r="O294" i="7"/>
  <c r="N288" i="7"/>
  <c r="S288" i="7" s="1"/>
  <c r="D289" i="7"/>
  <c r="R288" i="7"/>
  <c r="C289" i="7"/>
  <c r="J288" i="7"/>
  <c r="I288" i="7"/>
  <c r="C51" i="9"/>
  <c r="O87" i="10"/>
  <c r="K283" i="7"/>
  <c r="K286" i="7"/>
  <c r="E439" i="14" l="1"/>
  <c r="H438" i="14"/>
  <c r="C290" i="7"/>
  <c r="R289" i="7"/>
  <c r="D290" i="7"/>
  <c r="J289" i="7"/>
  <c r="N289" i="7"/>
  <c r="S289" i="7" s="1"/>
  <c r="C50" i="9"/>
  <c r="O86" i="10"/>
  <c r="I283" i="7"/>
  <c r="I286" i="7"/>
  <c r="E440" i="14" l="1"/>
  <c r="H439" i="14"/>
  <c r="D291" i="7"/>
  <c r="N290" i="7"/>
  <c r="S290" i="7" s="1"/>
  <c r="J290" i="7"/>
  <c r="C291" i="7"/>
  <c r="R290" i="7"/>
  <c r="C49" i="9"/>
  <c r="O85" i="10"/>
  <c r="E441" i="14" l="1"/>
  <c r="H440" i="14"/>
  <c r="C292" i="7"/>
  <c r="R291" i="7"/>
  <c r="J291" i="7"/>
  <c r="D292" i="7"/>
  <c r="N291" i="7"/>
  <c r="S291" i="7" s="1"/>
  <c r="C48" i="9"/>
  <c r="O84" i="10"/>
  <c r="C284" i="7"/>
  <c r="D284" i="7"/>
  <c r="E442" i="14" l="1"/>
  <c r="H441" i="14"/>
  <c r="D293" i="7"/>
  <c r="D294" i="7" s="1"/>
  <c r="D295" i="7" s="1"/>
  <c r="N292" i="7"/>
  <c r="S292" i="7" s="1"/>
  <c r="J292" i="7"/>
  <c r="C293" i="7"/>
  <c r="R292" i="7"/>
  <c r="D285" i="7"/>
  <c r="E285" i="7" s="1"/>
  <c r="M285" i="7" s="1"/>
  <c r="C285" i="7"/>
  <c r="C47" i="9"/>
  <c r="O83" i="10"/>
  <c r="B283" i="7"/>
  <c r="E443" i="14" l="1"/>
  <c r="H442" i="14"/>
  <c r="V283" i="7"/>
  <c r="U283" i="7"/>
  <c r="B284" i="7"/>
  <c r="B285" i="7" s="1"/>
  <c r="W283" i="7"/>
  <c r="D296" i="7"/>
  <c r="J295" i="7"/>
  <c r="N295" i="7"/>
  <c r="S295" i="7" s="1"/>
  <c r="J294" i="7"/>
  <c r="N294" i="7"/>
  <c r="S294" i="7" s="1"/>
  <c r="R293" i="7"/>
  <c r="C294" i="7"/>
  <c r="N285" i="7"/>
  <c r="S285" i="7" s="1"/>
  <c r="J293" i="7"/>
  <c r="N293" i="7"/>
  <c r="S293" i="7" s="1"/>
  <c r="D286" i="7"/>
  <c r="N286" i="7" s="1"/>
  <c r="S286" i="7" s="1"/>
  <c r="K285" i="7"/>
  <c r="I285" i="7"/>
  <c r="C286" i="7"/>
  <c r="G285" i="7"/>
  <c r="R283" i="7"/>
  <c r="E2" i="7"/>
  <c r="M2" i="7" s="1"/>
  <c r="E3" i="7"/>
  <c r="M3" i="7" s="1"/>
  <c r="E4" i="7"/>
  <c r="M4" i="7" s="1"/>
  <c r="E5" i="7"/>
  <c r="M5" i="7" s="1"/>
  <c r="E220" i="7"/>
  <c r="M220" i="7" s="1"/>
  <c r="E222" i="7"/>
  <c r="M222" i="7" s="1"/>
  <c r="E225" i="7"/>
  <c r="M225" i="7" s="1"/>
  <c r="E226" i="7"/>
  <c r="M226" i="7" s="1"/>
  <c r="E228" i="7"/>
  <c r="E229" i="7"/>
  <c r="E230" i="7"/>
  <c r="E231" i="7"/>
  <c r="M231" i="7" s="1"/>
  <c r="E232" i="7"/>
  <c r="M232" i="7" s="1"/>
  <c r="E233" i="7"/>
  <c r="M233" i="7" s="1"/>
  <c r="E234" i="7"/>
  <c r="M234" i="7" s="1"/>
  <c r="E236" i="7"/>
  <c r="M236" i="7" s="1"/>
  <c r="E237" i="7"/>
  <c r="M237" i="7" s="1"/>
  <c r="E241" i="7"/>
  <c r="M241" i="7" s="1"/>
  <c r="E242" i="7"/>
  <c r="E244" i="7"/>
  <c r="M244" i="7" s="1"/>
  <c r="E246" i="7"/>
  <c r="M246" i="7" s="1"/>
  <c r="E247" i="7"/>
  <c r="M247" i="7" s="1"/>
  <c r="E248" i="7"/>
  <c r="M248" i="7" s="1"/>
  <c r="E250" i="7"/>
  <c r="M250" i="7" s="1"/>
  <c r="E253" i="7"/>
  <c r="E258" i="7"/>
  <c r="E267" i="7"/>
  <c r="E274" i="7"/>
  <c r="T189" i="7"/>
  <c r="G6" i="7"/>
  <c r="T6" i="7" s="1"/>
  <c r="G7" i="7"/>
  <c r="E7" i="7" s="1"/>
  <c r="M7" i="7" s="1"/>
  <c r="G8" i="7"/>
  <c r="E8" i="7" s="1"/>
  <c r="M8" i="7" s="1"/>
  <c r="G9" i="7"/>
  <c r="E9" i="7" s="1"/>
  <c r="M9" i="7" s="1"/>
  <c r="G10" i="7"/>
  <c r="E10" i="7" s="1"/>
  <c r="M10" i="7" s="1"/>
  <c r="G11" i="7"/>
  <c r="E11" i="7" s="1"/>
  <c r="M11" i="7" s="1"/>
  <c r="G12" i="7"/>
  <c r="E12" i="7" s="1"/>
  <c r="M12" i="7" s="1"/>
  <c r="G13" i="7"/>
  <c r="E13" i="7" s="1"/>
  <c r="M13" i="7" s="1"/>
  <c r="G14" i="7"/>
  <c r="E14" i="7" s="1"/>
  <c r="M14" i="7" s="1"/>
  <c r="G15" i="7"/>
  <c r="E15" i="7" s="1"/>
  <c r="M15" i="7" s="1"/>
  <c r="G16" i="7"/>
  <c r="E16" i="7" s="1"/>
  <c r="M16" i="7" s="1"/>
  <c r="G17" i="7"/>
  <c r="E17" i="7" s="1"/>
  <c r="M17" i="7" s="1"/>
  <c r="G18" i="7"/>
  <c r="E18" i="7" s="1"/>
  <c r="M18" i="7" s="1"/>
  <c r="G19" i="7"/>
  <c r="E19" i="7" s="1"/>
  <c r="M19" i="7" s="1"/>
  <c r="G20" i="7"/>
  <c r="E20" i="7" s="1"/>
  <c r="M20" i="7" s="1"/>
  <c r="G21" i="7"/>
  <c r="E21" i="7" s="1"/>
  <c r="M21" i="7" s="1"/>
  <c r="G22" i="7"/>
  <c r="E22" i="7" s="1"/>
  <c r="M22" i="7" s="1"/>
  <c r="G23" i="7"/>
  <c r="E23" i="7" s="1"/>
  <c r="M23" i="7" s="1"/>
  <c r="G24" i="7"/>
  <c r="E24" i="7" s="1"/>
  <c r="M24" i="7" s="1"/>
  <c r="G25" i="7"/>
  <c r="E25" i="7" s="1"/>
  <c r="M25" i="7" s="1"/>
  <c r="G26" i="7"/>
  <c r="E26" i="7" s="1"/>
  <c r="M26" i="7" s="1"/>
  <c r="G27" i="7"/>
  <c r="E27" i="7" s="1"/>
  <c r="M27" i="7" s="1"/>
  <c r="G28" i="7"/>
  <c r="E28" i="7" s="1"/>
  <c r="M28" i="7" s="1"/>
  <c r="G29" i="7"/>
  <c r="E29" i="7" s="1"/>
  <c r="M29" i="7" s="1"/>
  <c r="G30" i="7"/>
  <c r="E30" i="7" s="1"/>
  <c r="M30" i="7" s="1"/>
  <c r="G31" i="7"/>
  <c r="E31" i="7" s="1"/>
  <c r="M31" i="7" s="1"/>
  <c r="G32" i="7"/>
  <c r="E32" i="7" s="1"/>
  <c r="M32" i="7" s="1"/>
  <c r="G33" i="7"/>
  <c r="E33" i="7" s="1"/>
  <c r="M33" i="7" s="1"/>
  <c r="G34" i="7"/>
  <c r="E34" i="7" s="1"/>
  <c r="M34" i="7" s="1"/>
  <c r="G35" i="7"/>
  <c r="E35" i="7" s="1"/>
  <c r="M35" i="7" s="1"/>
  <c r="G36" i="7"/>
  <c r="E36" i="7" s="1"/>
  <c r="M36" i="7" s="1"/>
  <c r="G37" i="7"/>
  <c r="E37" i="7" s="1"/>
  <c r="M37" i="7" s="1"/>
  <c r="G38" i="7"/>
  <c r="E38" i="7" s="1"/>
  <c r="M38" i="7" s="1"/>
  <c r="G39" i="7"/>
  <c r="E39" i="7" s="1"/>
  <c r="M39" i="7" s="1"/>
  <c r="G40" i="7"/>
  <c r="E40" i="7" s="1"/>
  <c r="M40" i="7" s="1"/>
  <c r="G41" i="7"/>
  <c r="E41" i="7" s="1"/>
  <c r="M41" i="7" s="1"/>
  <c r="G42" i="7"/>
  <c r="E42" i="7" s="1"/>
  <c r="M42" i="7" s="1"/>
  <c r="G43" i="7"/>
  <c r="E43" i="7" s="1"/>
  <c r="M43" i="7" s="1"/>
  <c r="G44" i="7"/>
  <c r="E44" i="7" s="1"/>
  <c r="M44" i="7" s="1"/>
  <c r="G45" i="7"/>
  <c r="E45" i="7" s="1"/>
  <c r="M45" i="7" s="1"/>
  <c r="G46" i="7"/>
  <c r="E46" i="7" s="1"/>
  <c r="M46" i="7" s="1"/>
  <c r="G47" i="7"/>
  <c r="E47" i="7" s="1"/>
  <c r="M47" i="7" s="1"/>
  <c r="G48" i="7"/>
  <c r="E48" i="7" s="1"/>
  <c r="M48" i="7" s="1"/>
  <c r="G49" i="7"/>
  <c r="E49" i="7" s="1"/>
  <c r="M49" i="7" s="1"/>
  <c r="G50" i="7"/>
  <c r="E50" i="7" s="1"/>
  <c r="M50" i="7" s="1"/>
  <c r="G51" i="7"/>
  <c r="E51" i="7" s="1"/>
  <c r="M51" i="7" s="1"/>
  <c r="G52" i="7"/>
  <c r="E52" i="7" s="1"/>
  <c r="M52" i="7" s="1"/>
  <c r="G53" i="7"/>
  <c r="E53" i="7" s="1"/>
  <c r="M53" i="7" s="1"/>
  <c r="G54" i="7"/>
  <c r="E54" i="7" s="1"/>
  <c r="M54" i="7" s="1"/>
  <c r="G55" i="7"/>
  <c r="E55" i="7" s="1"/>
  <c r="M55" i="7" s="1"/>
  <c r="G56" i="7"/>
  <c r="E56" i="7" s="1"/>
  <c r="M56" i="7" s="1"/>
  <c r="G57" i="7"/>
  <c r="E57" i="7" s="1"/>
  <c r="M57" i="7" s="1"/>
  <c r="G58" i="7"/>
  <c r="E58" i="7" s="1"/>
  <c r="G59" i="7"/>
  <c r="E59" i="7" s="1"/>
  <c r="G60" i="7"/>
  <c r="E60" i="7" s="1"/>
  <c r="G61" i="7"/>
  <c r="E61" i="7" s="1"/>
  <c r="G62" i="7"/>
  <c r="E62" i="7" s="1"/>
  <c r="G63" i="7"/>
  <c r="E63" i="7" s="1"/>
  <c r="G64" i="7"/>
  <c r="E64" i="7" s="1"/>
  <c r="G65" i="7"/>
  <c r="E65" i="7" s="1"/>
  <c r="G66" i="7"/>
  <c r="E66" i="7" s="1"/>
  <c r="G67" i="7"/>
  <c r="E67" i="7" s="1"/>
  <c r="G68" i="7"/>
  <c r="E68" i="7" s="1"/>
  <c r="G69" i="7"/>
  <c r="E69" i="7" s="1"/>
  <c r="G70" i="7"/>
  <c r="E70" i="7" s="1"/>
  <c r="G71" i="7"/>
  <c r="E71" i="7" s="1"/>
  <c r="G72" i="7"/>
  <c r="E72" i="7" s="1"/>
  <c r="G73" i="7"/>
  <c r="E73" i="7" s="1"/>
  <c r="G74" i="7"/>
  <c r="E74" i="7" s="1"/>
  <c r="M74" i="7" s="1"/>
  <c r="G75" i="7"/>
  <c r="E75" i="7" s="1"/>
  <c r="M75" i="7" s="1"/>
  <c r="G76" i="7"/>
  <c r="E76" i="7" s="1"/>
  <c r="M76" i="7" s="1"/>
  <c r="G77" i="7"/>
  <c r="E77" i="7" s="1"/>
  <c r="M77" i="7" s="1"/>
  <c r="G78" i="7"/>
  <c r="E78" i="7" s="1"/>
  <c r="M78" i="7" s="1"/>
  <c r="G79" i="7"/>
  <c r="E79" i="7" s="1"/>
  <c r="M79" i="7" s="1"/>
  <c r="G80" i="7"/>
  <c r="E80" i="7" s="1"/>
  <c r="M80" i="7" s="1"/>
  <c r="G81" i="7"/>
  <c r="E81" i="7" s="1"/>
  <c r="M81" i="7" s="1"/>
  <c r="G82" i="7"/>
  <c r="G83" i="7"/>
  <c r="E83" i="7" s="1"/>
  <c r="M83" i="7" s="1"/>
  <c r="G84" i="7"/>
  <c r="E84" i="7" s="1"/>
  <c r="M84" i="7" s="1"/>
  <c r="G85" i="7"/>
  <c r="E85" i="7" s="1"/>
  <c r="M85" i="7" s="1"/>
  <c r="G86" i="7"/>
  <c r="E86" i="7" s="1"/>
  <c r="M86" i="7" s="1"/>
  <c r="G87" i="7"/>
  <c r="E87" i="7" s="1"/>
  <c r="M87" i="7" s="1"/>
  <c r="G88" i="7"/>
  <c r="E88" i="7" s="1"/>
  <c r="M88" i="7" s="1"/>
  <c r="G89" i="7"/>
  <c r="G90" i="7"/>
  <c r="E90" i="7" s="1"/>
  <c r="G91" i="7"/>
  <c r="E91" i="7" s="1"/>
  <c r="G92" i="7"/>
  <c r="E92" i="7" s="1"/>
  <c r="G93" i="7"/>
  <c r="E93" i="7" s="1"/>
  <c r="G94" i="7"/>
  <c r="E94" i="7" s="1"/>
  <c r="G95" i="7"/>
  <c r="E95" i="7" s="1"/>
  <c r="G96" i="7"/>
  <c r="E96" i="7" s="1"/>
  <c r="G97" i="7"/>
  <c r="E97" i="7" s="1"/>
  <c r="G98" i="7"/>
  <c r="G99" i="7"/>
  <c r="G100" i="7"/>
  <c r="G101" i="7"/>
  <c r="E101" i="7" s="1"/>
  <c r="M101" i="7" s="1"/>
  <c r="G102" i="7"/>
  <c r="E102" i="7" s="1"/>
  <c r="M102" i="7" s="1"/>
  <c r="G103" i="7"/>
  <c r="E103" i="7" s="1"/>
  <c r="M103" i="7" s="1"/>
  <c r="G104" i="7"/>
  <c r="E104" i="7" s="1"/>
  <c r="M104" i="7" s="1"/>
  <c r="G105" i="7"/>
  <c r="E105" i="7" s="1"/>
  <c r="M105" i="7" s="1"/>
  <c r="G106" i="7"/>
  <c r="E106" i="7" s="1"/>
  <c r="M106" i="7" s="1"/>
  <c r="G107" i="7"/>
  <c r="G108" i="7"/>
  <c r="E108" i="7" s="1"/>
  <c r="M108" i="7" s="1"/>
  <c r="G109" i="7"/>
  <c r="E109" i="7" s="1"/>
  <c r="M109" i="7" s="1"/>
  <c r="G110" i="7"/>
  <c r="E110" i="7" s="1"/>
  <c r="M110" i="7" s="1"/>
  <c r="G111" i="7"/>
  <c r="E111" i="7" s="1"/>
  <c r="M111" i="7" s="1"/>
  <c r="G112" i="7"/>
  <c r="E112" i="7" s="1"/>
  <c r="M112" i="7" s="1"/>
  <c r="G113" i="7"/>
  <c r="E113" i="7" s="1"/>
  <c r="M113" i="7" s="1"/>
  <c r="G114" i="7"/>
  <c r="E114" i="7" s="1"/>
  <c r="M114" i="7" s="1"/>
  <c r="G115" i="7"/>
  <c r="E115" i="7" s="1"/>
  <c r="M115" i="7" s="1"/>
  <c r="G116" i="7"/>
  <c r="E116" i="7" s="1"/>
  <c r="M116" i="7" s="1"/>
  <c r="G117" i="7"/>
  <c r="G118" i="7"/>
  <c r="E118" i="7" s="1"/>
  <c r="M118" i="7" s="1"/>
  <c r="G119" i="7"/>
  <c r="E119" i="7" s="1"/>
  <c r="M119" i="7" s="1"/>
  <c r="G120" i="7"/>
  <c r="G121" i="7"/>
  <c r="E121" i="7" s="1"/>
  <c r="M121" i="7" s="1"/>
  <c r="G122" i="7"/>
  <c r="E122" i="7" s="1"/>
  <c r="M122" i="7" s="1"/>
  <c r="G123" i="7"/>
  <c r="G124" i="7"/>
  <c r="E124" i="7" s="1"/>
  <c r="G125" i="7"/>
  <c r="E125" i="7" s="1"/>
  <c r="G126" i="7"/>
  <c r="G127" i="7"/>
  <c r="G128" i="7"/>
  <c r="E128" i="7" s="1"/>
  <c r="G129" i="7"/>
  <c r="E129" i="7" s="1"/>
  <c r="G130" i="7"/>
  <c r="E130" i="7" s="1"/>
  <c r="G131" i="7"/>
  <c r="E131" i="7" s="1"/>
  <c r="G132" i="7"/>
  <c r="E132" i="7" s="1"/>
  <c r="G133" i="7"/>
  <c r="E133" i="7" s="1"/>
  <c r="G134" i="7"/>
  <c r="E134" i="7" s="1"/>
  <c r="G135" i="7"/>
  <c r="E135" i="7" s="1"/>
  <c r="M135" i="7" s="1"/>
  <c r="G136" i="7"/>
  <c r="E136" i="7" s="1"/>
  <c r="G137" i="7"/>
  <c r="E137" i="7" s="1"/>
  <c r="G138" i="7"/>
  <c r="E138" i="7" s="1"/>
  <c r="G139" i="7"/>
  <c r="E139" i="7" s="1"/>
  <c r="G140" i="7"/>
  <c r="E140" i="7" s="1"/>
  <c r="G141" i="7"/>
  <c r="E141" i="7" s="1"/>
  <c r="G142" i="7"/>
  <c r="G143" i="7"/>
  <c r="E143" i="7" s="1"/>
  <c r="G144" i="7"/>
  <c r="E144" i="7" s="1"/>
  <c r="G145" i="7"/>
  <c r="E145" i="7" s="1"/>
  <c r="G146" i="7"/>
  <c r="G147" i="7"/>
  <c r="E147" i="7" s="1"/>
  <c r="G148" i="7"/>
  <c r="E148" i="7" s="1"/>
  <c r="G149" i="7"/>
  <c r="E149" i="7" s="1"/>
  <c r="G150" i="7"/>
  <c r="E150" i="7" s="1"/>
  <c r="G151" i="7"/>
  <c r="E151" i="7" s="1"/>
  <c r="G152" i="7"/>
  <c r="E152" i="7" s="1"/>
  <c r="G153" i="7"/>
  <c r="E153" i="7" s="1"/>
  <c r="G154" i="7"/>
  <c r="E154" i="7" s="1"/>
  <c r="G155" i="7"/>
  <c r="E155" i="7" s="1"/>
  <c r="G156" i="7"/>
  <c r="E156" i="7" s="1"/>
  <c r="G157" i="7"/>
  <c r="E157" i="7" s="1"/>
  <c r="G158" i="7"/>
  <c r="E158" i="7" s="1"/>
  <c r="G159" i="7"/>
  <c r="E159" i="7" s="1"/>
  <c r="G160" i="7"/>
  <c r="E160" i="7" s="1"/>
  <c r="G161" i="7"/>
  <c r="E161" i="7" s="1"/>
  <c r="G162" i="7"/>
  <c r="E162" i="7" s="1"/>
  <c r="G163" i="7"/>
  <c r="E163" i="7" s="1"/>
  <c r="G164" i="7"/>
  <c r="E164" i="7" s="1"/>
  <c r="G165" i="7"/>
  <c r="G166" i="7"/>
  <c r="G167" i="7"/>
  <c r="E167" i="7" s="1"/>
  <c r="M167" i="7" s="1"/>
  <c r="G168" i="7"/>
  <c r="E168" i="7" s="1"/>
  <c r="G169" i="7"/>
  <c r="E169" i="7" s="1"/>
  <c r="G170" i="7"/>
  <c r="E170" i="7" s="1"/>
  <c r="G171" i="7"/>
  <c r="E171" i="7" s="1"/>
  <c r="M171" i="7" s="1"/>
  <c r="G172" i="7"/>
  <c r="E172" i="7" s="1"/>
  <c r="M172" i="7" s="1"/>
  <c r="G173" i="7"/>
  <c r="G174" i="7"/>
  <c r="E174" i="7" s="1"/>
  <c r="G175" i="7"/>
  <c r="E175" i="7" s="1"/>
  <c r="G176" i="7"/>
  <c r="E176" i="7" s="1"/>
  <c r="M176" i="7" s="1"/>
  <c r="G177" i="7"/>
  <c r="E177" i="7" s="1"/>
  <c r="G178" i="7"/>
  <c r="E178" i="7" s="1"/>
  <c r="G179" i="7"/>
  <c r="E179" i="7" s="1"/>
  <c r="M179" i="7" s="1"/>
  <c r="G180" i="7"/>
  <c r="E180" i="7" s="1"/>
  <c r="M180" i="7" s="1"/>
  <c r="G181" i="7"/>
  <c r="E181" i="7" s="1"/>
  <c r="M181" i="7" s="1"/>
  <c r="G182" i="7"/>
  <c r="E182" i="7" s="1"/>
  <c r="M182" i="7" s="1"/>
  <c r="G183" i="7"/>
  <c r="E183" i="7" s="1"/>
  <c r="M183" i="7" s="1"/>
  <c r="G184" i="7"/>
  <c r="E184" i="7" s="1"/>
  <c r="M184" i="7" s="1"/>
  <c r="G185" i="7"/>
  <c r="G186" i="7"/>
  <c r="E186" i="7" s="1"/>
  <c r="M186" i="7" s="1"/>
  <c r="G187" i="7"/>
  <c r="G188" i="7"/>
  <c r="E188" i="7" s="1"/>
  <c r="M188" i="7" s="1"/>
  <c r="G189" i="7"/>
  <c r="G191" i="7"/>
  <c r="E191" i="7" s="1"/>
  <c r="M191" i="7" s="1"/>
  <c r="G192" i="7"/>
  <c r="E192" i="7" s="1"/>
  <c r="M192" i="7" s="1"/>
  <c r="G193" i="7"/>
  <c r="E193" i="7" s="1"/>
  <c r="M193" i="7" s="1"/>
  <c r="G194" i="7"/>
  <c r="G195" i="7"/>
  <c r="E195" i="7" s="1"/>
  <c r="M195" i="7" s="1"/>
  <c r="G196" i="7"/>
  <c r="E196" i="7" s="1"/>
  <c r="M196" i="7" s="1"/>
  <c r="G197" i="7"/>
  <c r="G198" i="7"/>
  <c r="E198" i="7" s="1"/>
  <c r="M198" i="7" s="1"/>
  <c r="G199" i="7"/>
  <c r="E199" i="7" s="1"/>
  <c r="M199" i="7" s="1"/>
  <c r="G200" i="7"/>
  <c r="E200" i="7" s="1"/>
  <c r="M200" i="7" s="1"/>
  <c r="G201" i="7"/>
  <c r="E201" i="7" s="1"/>
  <c r="G202" i="7"/>
  <c r="E202" i="7" s="1"/>
  <c r="G203" i="7"/>
  <c r="E203" i="7" s="1"/>
  <c r="G204" i="7"/>
  <c r="E204" i="7" s="1"/>
  <c r="M204" i="7" s="1"/>
  <c r="G205" i="7"/>
  <c r="E205" i="7" s="1"/>
  <c r="M205" i="7" s="1"/>
  <c r="G206" i="7"/>
  <c r="E206" i="7" s="1"/>
  <c r="M206" i="7" s="1"/>
  <c r="G207" i="7"/>
  <c r="E207" i="7" s="1"/>
  <c r="M207" i="7" s="1"/>
  <c r="G208" i="7"/>
  <c r="E208" i="7" s="1"/>
  <c r="M208" i="7" s="1"/>
  <c r="G209" i="7"/>
  <c r="E209" i="7" s="1"/>
  <c r="M209" i="7" s="1"/>
  <c r="G210" i="7"/>
  <c r="E210" i="7" s="1"/>
  <c r="M210" i="7" s="1"/>
  <c r="G211" i="7"/>
  <c r="E211" i="7" s="1"/>
  <c r="M211" i="7" s="1"/>
  <c r="G212" i="7"/>
  <c r="E212" i="7" s="1"/>
  <c r="M212" i="7" s="1"/>
  <c r="G213" i="7"/>
  <c r="E213" i="7" s="1"/>
  <c r="M213" i="7" s="1"/>
  <c r="G214" i="7"/>
  <c r="E214" i="7" s="1"/>
  <c r="M214" i="7" s="1"/>
  <c r="G215" i="7"/>
  <c r="E215" i="7" s="1"/>
  <c r="M215" i="7" s="1"/>
  <c r="G216" i="7"/>
  <c r="E216" i="7" s="1"/>
  <c r="M216" i="7" s="1"/>
  <c r="G217" i="7"/>
  <c r="E217" i="7" s="1"/>
  <c r="M217" i="7" s="1"/>
  <c r="G218" i="7"/>
  <c r="E218" i="7" s="1"/>
  <c r="M218" i="7" s="1"/>
  <c r="G219" i="7"/>
  <c r="E219" i="7" s="1"/>
  <c r="G190" i="7"/>
  <c r="E190" i="7" s="1"/>
  <c r="M190" i="7" s="1"/>
  <c r="T282" i="7"/>
  <c r="E444" i="14" l="1"/>
  <c r="H443" i="14"/>
  <c r="V284" i="7"/>
  <c r="U284" i="7"/>
  <c r="V285" i="7"/>
  <c r="U285" i="7"/>
  <c r="R284" i="7"/>
  <c r="J285" i="7"/>
  <c r="W285" i="7"/>
  <c r="J284" i="7"/>
  <c r="W284" i="7"/>
  <c r="R294" i="7"/>
  <c r="C295" i="7"/>
  <c r="D297" i="7"/>
  <c r="D298" i="7" s="1"/>
  <c r="J296" i="7"/>
  <c r="N296" i="7"/>
  <c r="S296" i="7" s="1"/>
  <c r="E287" i="7"/>
  <c r="N287" i="7"/>
  <c r="S287" i="7" s="1"/>
  <c r="J287" i="7"/>
  <c r="R287" i="7"/>
  <c r="F287" i="7"/>
  <c r="B286" i="7"/>
  <c r="R285" i="7"/>
  <c r="T7" i="7"/>
  <c r="T281" i="7"/>
  <c r="T283" i="7"/>
  <c r="T190" i="7"/>
  <c r="E6" i="7"/>
  <c r="M6" i="7" s="1"/>
  <c r="K6" i="7"/>
  <c r="K3" i="7"/>
  <c r="K4" i="7"/>
  <c r="K5" i="7"/>
  <c r="K2" i="7"/>
  <c r="R282" i="7"/>
  <c r="F282" i="7"/>
  <c r="L282" i="7" s="1"/>
  <c r="D282" i="7"/>
  <c r="J282" i="7" s="1"/>
  <c r="O82" i="10"/>
  <c r="C46" i="9"/>
  <c r="E445" i="14" l="1"/>
  <c r="H444" i="14"/>
  <c r="V286" i="7"/>
  <c r="U286" i="7"/>
  <c r="W286" i="7"/>
  <c r="N298" i="7"/>
  <c r="S298" i="7" s="1"/>
  <c r="D299" i="7"/>
  <c r="J298" i="7"/>
  <c r="J297" i="7"/>
  <c r="N297" i="7"/>
  <c r="S297" i="7" s="1"/>
  <c r="C296" i="7"/>
  <c r="R295" i="7"/>
  <c r="H287" i="7"/>
  <c r="J286" i="7"/>
  <c r="G287" i="7"/>
  <c r="D283" i="7"/>
  <c r="R286" i="7"/>
  <c r="T8" i="7"/>
  <c r="T280" i="7"/>
  <c r="T191" i="7"/>
  <c r="E282" i="7"/>
  <c r="M282" i="7" s="1"/>
  <c r="L287" i="7" l="1"/>
  <c r="Q287" i="7"/>
  <c r="Q288" i="7"/>
  <c r="Q289" i="7"/>
  <c r="Q290" i="7"/>
  <c r="Q291" i="7"/>
  <c r="Q292" i="7"/>
  <c r="Q293" i="7"/>
  <c r="P287" i="7"/>
  <c r="E446" i="14"/>
  <c r="H445" i="14"/>
  <c r="M287" i="7"/>
  <c r="D300" i="7"/>
  <c r="N299" i="7"/>
  <c r="S299" i="7" s="1"/>
  <c r="J299" i="7"/>
  <c r="C297" i="7"/>
  <c r="R296" i="7"/>
  <c r="K287" i="7"/>
  <c r="O293" i="7"/>
  <c r="O292" i="7"/>
  <c r="O291" i="7"/>
  <c r="O290" i="7"/>
  <c r="O289" i="7"/>
  <c r="I287" i="7"/>
  <c r="O288" i="7"/>
  <c r="E284" i="7"/>
  <c r="M284" i="7" s="1"/>
  <c r="J283" i="7"/>
  <c r="K282" i="7"/>
  <c r="I282" i="7"/>
  <c r="O287" i="7"/>
  <c r="T279" i="7"/>
  <c r="T192" i="7"/>
  <c r="T9" i="7"/>
  <c r="D281" i="7"/>
  <c r="E447" i="14" l="1"/>
  <c r="H446" i="14"/>
  <c r="R297" i="7"/>
  <c r="C298" i="7"/>
  <c r="D301" i="7"/>
  <c r="N300" i="7"/>
  <c r="S300" i="7" s="1"/>
  <c r="J300" i="7"/>
  <c r="K284" i="7"/>
  <c r="I284" i="7"/>
  <c r="G284" i="7"/>
  <c r="T284" i="7" s="1"/>
  <c r="T285" i="7" s="1"/>
  <c r="T286" i="7" s="1"/>
  <c r="T287" i="7" s="1"/>
  <c r="T288" i="7" s="1"/>
  <c r="T289" i="7" s="1"/>
  <c r="T290" i="7" s="1"/>
  <c r="T291" i="7" s="1"/>
  <c r="T292" i="7" s="1"/>
  <c r="T293" i="7" s="1"/>
  <c r="T294" i="7" s="1"/>
  <c r="T295" i="7" s="1"/>
  <c r="T296" i="7" s="1"/>
  <c r="T297" i="7" s="1"/>
  <c r="T298" i="7" s="1"/>
  <c r="T299" i="7" s="1"/>
  <c r="T300" i="7" s="1"/>
  <c r="T301" i="7" s="1"/>
  <c r="T302" i="7" s="1"/>
  <c r="T303" i="7" s="1"/>
  <c r="T304" i="7" s="1"/>
  <c r="T305" i="7" s="1"/>
  <c r="T306" i="7" s="1"/>
  <c r="T307" i="7" s="1"/>
  <c r="T308" i="7" s="1"/>
  <c r="T309" i="7" s="1"/>
  <c r="T310" i="7" s="1"/>
  <c r="T311" i="7" s="1"/>
  <c r="T312" i="7" s="1"/>
  <c r="T313" i="7" s="1"/>
  <c r="T314" i="7" s="1"/>
  <c r="T315" i="7" s="1"/>
  <c r="T316" i="7" s="1"/>
  <c r="T317" i="7" s="1"/>
  <c r="T318" i="7" s="1"/>
  <c r="T319" i="7" s="1"/>
  <c r="T320" i="7" s="1"/>
  <c r="T321" i="7" s="1"/>
  <c r="T322" i="7" s="1"/>
  <c r="T323" i="7" s="1"/>
  <c r="T324" i="7" s="1"/>
  <c r="T325" i="7" s="1"/>
  <c r="T326" i="7" s="1"/>
  <c r="T327" i="7" s="1"/>
  <c r="T328" i="7" s="1"/>
  <c r="T329" i="7" s="1"/>
  <c r="T330" i="7" s="1"/>
  <c r="T331" i="7" s="1"/>
  <c r="T332" i="7" s="1"/>
  <c r="T333" i="7" s="1"/>
  <c r="T334" i="7" s="1"/>
  <c r="T335" i="7" s="1"/>
  <c r="T336" i="7" s="1"/>
  <c r="T337" i="7" s="1"/>
  <c r="T338" i="7" s="1"/>
  <c r="T339" i="7" s="1"/>
  <c r="T340" i="7" s="1"/>
  <c r="T341" i="7" s="1"/>
  <c r="T342" i="7" s="1"/>
  <c r="T343" i="7" s="1"/>
  <c r="T344" i="7" s="1"/>
  <c r="T345" i="7" s="1"/>
  <c r="T346" i="7" s="1"/>
  <c r="T347" i="7" s="1"/>
  <c r="T348" i="7" s="1"/>
  <c r="T349" i="7" s="1"/>
  <c r="T350" i="7" s="1"/>
  <c r="T351" i="7" s="1"/>
  <c r="T352" i="7" s="1"/>
  <c r="T353" i="7" s="1"/>
  <c r="T354" i="7" s="1"/>
  <c r="T355" i="7" s="1"/>
  <c r="T356" i="7" s="1"/>
  <c r="T357" i="7" s="1"/>
  <c r="T358" i="7" s="1"/>
  <c r="T359" i="7" s="1"/>
  <c r="T360" i="7" s="1"/>
  <c r="T361" i="7" s="1"/>
  <c r="T362" i="7" s="1"/>
  <c r="T363" i="7" s="1"/>
  <c r="T364" i="7" s="1"/>
  <c r="T365" i="7" s="1"/>
  <c r="T366" i="7" s="1"/>
  <c r="T367" i="7" s="1"/>
  <c r="T368" i="7" s="1"/>
  <c r="T369" i="7" s="1"/>
  <c r="T370" i="7" s="1"/>
  <c r="T371" i="7" s="1"/>
  <c r="T372" i="7" s="1"/>
  <c r="T373" i="7" s="1"/>
  <c r="T374" i="7" s="1"/>
  <c r="T375" i="7" s="1"/>
  <c r="T376" i="7" s="1"/>
  <c r="T377" i="7" s="1"/>
  <c r="T378" i="7" s="1"/>
  <c r="T379" i="7" s="1"/>
  <c r="T380" i="7" s="1"/>
  <c r="T381" i="7" s="1"/>
  <c r="T382" i="7" s="1"/>
  <c r="T383" i="7" s="1"/>
  <c r="T384" i="7" s="1"/>
  <c r="T385" i="7" s="1"/>
  <c r="T386" i="7" s="1"/>
  <c r="T387" i="7" s="1"/>
  <c r="T388" i="7" s="1"/>
  <c r="T389" i="7" s="1"/>
  <c r="T390" i="7" s="1"/>
  <c r="T391" i="7" s="1"/>
  <c r="T392" i="7" s="1"/>
  <c r="T393" i="7" s="1"/>
  <c r="T394" i="7" s="1"/>
  <c r="T395" i="7" s="1"/>
  <c r="T396" i="7" s="1"/>
  <c r="T397" i="7" s="1"/>
  <c r="T398" i="7" s="1"/>
  <c r="T399" i="7" s="1"/>
  <c r="T400" i="7" s="1"/>
  <c r="T401" i="7" s="1"/>
  <c r="T402" i="7" s="1"/>
  <c r="T403" i="7" s="1"/>
  <c r="T404" i="7" s="1"/>
  <c r="T405" i="7" s="1"/>
  <c r="T406" i="7" s="1"/>
  <c r="T407" i="7" s="1"/>
  <c r="T408" i="7" s="1"/>
  <c r="T409" i="7" s="1"/>
  <c r="T410" i="7" s="1"/>
  <c r="T411" i="7" s="1"/>
  <c r="T412" i="7" s="1"/>
  <c r="T413" i="7" s="1"/>
  <c r="T414" i="7" s="1"/>
  <c r="T415" i="7" s="1"/>
  <c r="T416" i="7" s="1"/>
  <c r="T417" i="7" s="1"/>
  <c r="T418" i="7" s="1"/>
  <c r="T419" i="7" s="1"/>
  <c r="T420" i="7" s="1"/>
  <c r="T421" i="7" s="1"/>
  <c r="T422" i="7" s="1"/>
  <c r="T423" i="7" s="1"/>
  <c r="T424" i="7" s="1"/>
  <c r="T425" i="7" s="1"/>
  <c r="T426" i="7" s="1"/>
  <c r="T427" i="7" s="1"/>
  <c r="T428" i="7" s="1"/>
  <c r="T429" i="7" s="1"/>
  <c r="T430" i="7" s="1"/>
  <c r="T431" i="7" s="1"/>
  <c r="T432" i="7" s="1"/>
  <c r="T433" i="7" s="1"/>
  <c r="T434" i="7" s="1"/>
  <c r="T435" i="7" s="1"/>
  <c r="T436" i="7" s="1"/>
  <c r="T437" i="7" s="1"/>
  <c r="T438" i="7" s="1"/>
  <c r="T439" i="7" s="1"/>
  <c r="T440" i="7" s="1"/>
  <c r="T441" i="7" s="1"/>
  <c r="T442" i="7" s="1"/>
  <c r="T443" i="7" s="1"/>
  <c r="T444" i="7" s="1"/>
  <c r="T445" i="7" s="1"/>
  <c r="T446" i="7" s="1"/>
  <c r="T447" i="7" s="1"/>
  <c r="T448" i="7" s="1"/>
  <c r="T449" i="7" s="1"/>
  <c r="T450" i="7" s="1"/>
  <c r="T451" i="7" s="1"/>
  <c r="T452" i="7" s="1"/>
  <c r="T453" i="7" s="1"/>
  <c r="T454" i="7" s="1"/>
  <c r="T455" i="7" s="1"/>
  <c r="T456" i="7" s="1"/>
  <c r="T457" i="7" s="1"/>
  <c r="T458" i="7" s="1"/>
  <c r="T459" i="7" s="1"/>
  <c r="T460" i="7" s="1"/>
  <c r="T461" i="7" s="1"/>
  <c r="T462" i="7" s="1"/>
  <c r="T463" i="7" s="1"/>
  <c r="T464" i="7" s="1"/>
  <c r="T465" i="7" s="1"/>
  <c r="T466" i="7" s="1"/>
  <c r="T467" i="7" s="1"/>
  <c r="T468" i="7" s="1"/>
  <c r="T469" i="7" s="1"/>
  <c r="T470" i="7" s="1"/>
  <c r="T471" i="7" s="1"/>
  <c r="T472" i="7" s="1"/>
  <c r="T473" i="7" s="1"/>
  <c r="T474" i="7" s="1"/>
  <c r="T475" i="7" s="1"/>
  <c r="T476" i="7" s="1"/>
  <c r="T477" i="7" s="1"/>
  <c r="T478" i="7" s="1"/>
  <c r="T479" i="7" s="1"/>
  <c r="T480" i="7" s="1"/>
  <c r="T481" i="7" s="1"/>
  <c r="T482" i="7" s="1"/>
  <c r="T483" i="7" s="1"/>
  <c r="T484" i="7" s="1"/>
  <c r="T485" i="7" s="1"/>
  <c r="T486" i="7" s="1"/>
  <c r="T487" i="7" s="1"/>
  <c r="T488" i="7" s="1"/>
  <c r="T489" i="7" s="1"/>
  <c r="T490" i="7" s="1"/>
  <c r="T491" i="7" s="1"/>
  <c r="T492" i="7" s="1"/>
  <c r="T493" i="7" s="1"/>
  <c r="T494" i="7" s="1"/>
  <c r="T495" i="7" s="1"/>
  <c r="T496" i="7" s="1"/>
  <c r="T497" i="7" s="1"/>
  <c r="T498" i="7" s="1"/>
  <c r="T499" i="7" s="1"/>
  <c r="T500" i="7" s="1"/>
  <c r="T501" i="7" s="1"/>
  <c r="T502" i="7" s="1"/>
  <c r="T503" i="7" s="1"/>
  <c r="T504" i="7" s="1"/>
  <c r="T505" i="7" s="1"/>
  <c r="T506" i="7" s="1"/>
  <c r="T507" i="7" s="1"/>
  <c r="T508" i="7" s="1"/>
  <c r="T509" i="7" s="1"/>
  <c r="T510" i="7" s="1"/>
  <c r="T511" i="7" s="1"/>
  <c r="T512" i="7" s="1"/>
  <c r="T513" i="7" s="1"/>
  <c r="T514" i="7" s="1"/>
  <c r="T515" i="7" s="1"/>
  <c r="T516" i="7" s="1"/>
  <c r="T517" i="7" s="1"/>
  <c r="T518" i="7" s="1"/>
  <c r="T519" i="7" s="1"/>
  <c r="T520" i="7" s="1"/>
  <c r="T521" i="7" s="1"/>
  <c r="T522" i="7" s="1"/>
  <c r="T523" i="7" s="1"/>
  <c r="T524" i="7" s="1"/>
  <c r="T525" i="7" s="1"/>
  <c r="T526" i="7" s="1"/>
  <c r="T527" i="7" s="1"/>
  <c r="T528" i="7" s="1"/>
  <c r="T529" i="7" s="1"/>
  <c r="T530" i="7" s="1"/>
  <c r="T531" i="7" s="1"/>
  <c r="T532" i="7" s="1"/>
  <c r="T533" i="7" s="1"/>
  <c r="T534" i="7" s="1"/>
  <c r="T535" i="7" s="1"/>
  <c r="T536" i="7" s="1"/>
  <c r="T537" i="7" s="1"/>
  <c r="T538" i="7" s="1"/>
  <c r="T539" i="7" s="1"/>
  <c r="T540" i="7" s="1"/>
  <c r="T541" i="7" s="1"/>
  <c r="T542" i="7" s="1"/>
  <c r="T543" i="7" s="1"/>
  <c r="T544" i="7" s="1"/>
  <c r="T545" i="7" s="1"/>
  <c r="T546" i="7" s="1"/>
  <c r="T547" i="7" s="1"/>
  <c r="T548" i="7" s="1"/>
  <c r="T549" i="7" s="1"/>
  <c r="T550" i="7" s="1"/>
  <c r="T551" i="7" s="1"/>
  <c r="T552" i="7" s="1"/>
  <c r="T553" i="7" s="1"/>
  <c r="T554" i="7" s="1"/>
  <c r="T555" i="7" s="1"/>
  <c r="T556" i="7" s="1"/>
  <c r="T557" i="7" s="1"/>
  <c r="T558" i="7" s="1"/>
  <c r="T559" i="7" s="1"/>
  <c r="T560" i="7" s="1"/>
  <c r="T561" i="7" s="1"/>
  <c r="T193" i="7"/>
  <c r="T10" i="7"/>
  <c r="T278" i="7"/>
  <c r="C45" i="9"/>
  <c r="O81" i="10"/>
  <c r="F281" i="7"/>
  <c r="E448" i="14" l="1"/>
  <c r="H447" i="14"/>
  <c r="E281" i="7"/>
  <c r="M281" i="7" s="1"/>
  <c r="L281" i="7"/>
  <c r="N301" i="7"/>
  <c r="S301" i="7" s="1"/>
  <c r="D302" i="7"/>
  <c r="J301" i="7"/>
  <c r="C299" i="7"/>
  <c r="R298" i="7"/>
  <c r="T277" i="7"/>
  <c r="T11" i="7"/>
  <c r="T194" i="7"/>
  <c r="F280" i="7"/>
  <c r="E280" i="7" s="1"/>
  <c r="R280" i="7"/>
  <c r="D280" i="7"/>
  <c r="J280" i="7" s="1"/>
  <c r="C44" i="9"/>
  <c r="O80" i="10"/>
  <c r="H280" i="7"/>
  <c r="P280" i="7" l="1"/>
  <c r="Q286" i="7"/>
  <c r="E449" i="14"/>
  <c r="H448" i="14"/>
  <c r="K281" i="7"/>
  <c r="M280" i="7"/>
  <c r="L280" i="7"/>
  <c r="C300" i="7"/>
  <c r="R299" i="7"/>
  <c r="K280" i="7"/>
  <c r="D303" i="7"/>
  <c r="J302" i="7"/>
  <c r="N302" i="7"/>
  <c r="S302" i="7" s="1"/>
  <c r="O286" i="7"/>
  <c r="T195" i="7"/>
  <c r="T12" i="7"/>
  <c r="T276" i="7"/>
  <c r="I280" i="7"/>
  <c r="F279" i="7"/>
  <c r="E279" i="7" s="1"/>
  <c r="R279" i="7"/>
  <c r="D279" i="7"/>
  <c r="J279" i="7" s="1"/>
  <c r="C43" i="9"/>
  <c r="C42" i="9"/>
  <c r="O79" i="10"/>
  <c r="H279" i="7"/>
  <c r="O78" i="10"/>
  <c r="R278" i="7"/>
  <c r="N275" i="7"/>
  <c r="S275" i="7" s="1"/>
  <c r="N276" i="7"/>
  <c r="S276" i="7" s="1"/>
  <c r="N277" i="7"/>
  <c r="S277" i="7" s="1"/>
  <c r="N278" i="7"/>
  <c r="S278" i="7" s="1"/>
  <c r="F277" i="7"/>
  <c r="E277" i="7" s="1"/>
  <c r="F278" i="7"/>
  <c r="E278" i="7" s="1"/>
  <c r="Q285" i="7" l="1"/>
  <c r="P279" i="7"/>
  <c r="E450" i="14"/>
  <c r="H449" i="14"/>
  <c r="L279" i="7"/>
  <c r="M279" i="7"/>
  <c r="D304" i="7"/>
  <c r="N303" i="7"/>
  <c r="S303" i="7" s="1"/>
  <c r="J303" i="7"/>
  <c r="C301" i="7"/>
  <c r="R300" i="7"/>
  <c r="K279" i="7"/>
  <c r="D278" i="7"/>
  <c r="J278" i="7" s="1"/>
  <c r="O285" i="7"/>
  <c r="T13" i="7"/>
  <c r="T275" i="7"/>
  <c r="T196" i="7"/>
  <c r="I279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80" i="7"/>
  <c r="O81" i="7"/>
  <c r="O82" i="7"/>
  <c r="O83" i="7"/>
  <c r="O84" i="7"/>
  <c r="O85" i="7"/>
  <c r="O86" i="7"/>
  <c r="O87" i="7"/>
  <c r="O88" i="7"/>
  <c r="O89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85" i="7"/>
  <c r="O186" i="7"/>
  <c r="O187" i="7"/>
  <c r="O188" i="7"/>
  <c r="O196" i="7"/>
  <c r="O197" i="7"/>
  <c r="O198" i="7"/>
  <c r="O199" i="7"/>
  <c r="O200" i="7"/>
  <c r="O210" i="7"/>
  <c r="O211" i="7"/>
  <c r="O212" i="7"/>
  <c r="O213" i="7"/>
  <c r="O214" i="7"/>
  <c r="O215" i="7"/>
  <c r="O216" i="7"/>
  <c r="O217" i="7"/>
  <c r="O218" i="7"/>
  <c r="E451" i="14" l="1"/>
  <c r="H450" i="14"/>
  <c r="C302" i="7"/>
  <c r="R301" i="7"/>
  <c r="D305" i="7"/>
  <c r="N304" i="7"/>
  <c r="S304" i="7" s="1"/>
  <c r="J304" i="7"/>
  <c r="T197" i="7"/>
  <c r="T274" i="7"/>
  <c r="T14" i="7"/>
  <c r="E452" i="14" l="1"/>
  <c r="H451" i="14"/>
  <c r="J305" i="7"/>
  <c r="D306" i="7"/>
  <c r="N305" i="7"/>
  <c r="S305" i="7" s="1"/>
  <c r="C303" i="7"/>
  <c r="R302" i="7"/>
  <c r="T15" i="7"/>
  <c r="T273" i="7"/>
  <c r="T198" i="7"/>
  <c r="C41" i="9"/>
  <c r="O77" i="10"/>
  <c r="D277" i="7"/>
  <c r="E453" i="14" l="1"/>
  <c r="H452" i="14"/>
  <c r="C304" i="7"/>
  <c r="R303" i="7"/>
  <c r="D307" i="7"/>
  <c r="N306" i="7"/>
  <c r="S306" i="7" s="1"/>
  <c r="J306" i="7"/>
  <c r="T199" i="7"/>
  <c r="T272" i="7"/>
  <c r="T16" i="7"/>
  <c r="D276" i="7"/>
  <c r="F276" i="7"/>
  <c r="E276" i="7" s="1"/>
  <c r="E454" i="14" l="1"/>
  <c r="H453" i="14"/>
  <c r="D308" i="7"/>
  <c r="J307" i="7"/>
  <c r="N307" i="7"/>
  <c r="S307" i="7" s="1"/>
  <c r="C305" i="7"/>
  <c r="R304" i="7"/>
  <c r="T271" i="7"/>
  <c r="T17" i="7"/>
  <c r="T200" i="7"/>
  <c r="C40" i="9"/>
  <c r="B276" i="7"/>
  <c r="O76" i="10"/>
  <c r="E455" i="14" l="1"/>
  <c r="H454" i="14"/>
  <c r="V276" i="7"/>
  <c r="U276" i="7"/>
  <c r="R305" i="7"/>
  <c r="C306" i="7"/>
  <c r="J276" i="7"/>
  <c r="W276" i="7"/>
  <c r="D309" i="7"/>
  <c r="N308" i="7"/>
  <c r="S308" i="7" s="1"/>
  <c r="J308" i="7"/>
  <c r="T18" i="7"/>
  <c r="T201" i="7"/>
  <c r="T270" i="7"/>
  <c r="B277" i="7"/>
  <c r="R276" i="7"/>
  <c r="H276" i="7"/>
  <c r="C39" i="9"/>
  <c r="D275" i="7"/>
  <c r="J275" i="7" s="1"/>
  <c r="R275" i="7"/>
  <c r="N272" i="7"/>
  <c r="S272" i="7" s="1"/>
  <c r="N273" i="7"/>
  <c r="S273" i="7" s="1"/>
  <c r="N274" i="7"/>
  <c r="S274" i="7" s="1"/>
  <c r="F275" i="7"/>
  <c r="E275" i="7" s="1"/>
  <c r="P276" i="7" l="1"/>
  <c r="E456" i="14"/>
  <c r="H455" i="14"/>
  <c r="V277" i="7"/>
  <c r="U277" i="7"/>
  <c r="M276" i="7"/>
  <c r="L276" i="7"/>
  <c r="D310" i="7"/>
  <c r="J309" i="7"/>
  <c r="N309" i="7"/>
  <c r="S309" i="7" s="1"/>
  <c r="J277" i="7"/>
  <c r="W277" i="7"/>
  <c r="C307" i="7"/>
  <c r="R306" i="7"/>
  <c r="K276" i="7"/>
  <c r="T269" i="7"/>
  <c r="T202" i="7"/>
  <c r="T19" i="7"/>
  <c r="I276" i="7"/>
  <c r="H278" i="7"/>
  <c r="R277" i="7"/>
  <c r="H277" i="7"/>
  <c r="C38" i="9"/>
  <c r="O74" i="10"/>
  <c r="D274" i="7"/>
  <c r="P277" i="7" l="1"/>
  <c r="Q283" i="7"/>
  <c r="Q282" i="7"/>
  <c r="P278" i="7"/>
  <c r="Q284" i="7"/>
  <c r="E457" i="14"/>
  <c r="H456" i="14"/>
  <c r="M277" i="7"/>
  <c r="L277" i="7"/>
  <c r="M278" i="7"/>
  <c r="L278" i="7"/>
  <c r="C308" i="7"/>
  <c r="R307" i="7"/>
  <c r="N310" i="7"/>
  <c r="S310" i="7" s="1"/>
  <c r="J310" i="7"/>
  <c r="D311" i="7"/>
  <c r="K277" i="7"/>
  <c r="K278" i="7"/>
  <c r="O284" i="7"/>
  <c r="O283" i="7"/>
  <c r="T203" i="7"/>
  <c r="T20" i="7"/>
  <c r="T268" i="7"/>
  <c r="I277" i="7"/>
  <c r="O282" i="7"/>
  <c r="I278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E458" i="14" l="1"/>
  <c r="H457" i="14"/>
  <c r="D312" i="7"/>
  <c r="J311" i="7"/>
  <c r="N311" i="7"/>
  <c r="S311" i="7" s="1"/>
  <c r="C309" i="7"/>
  <c r="R308" i="7"/>
  <c r="T21" i="7"/>
  <c r="T267" i="7"/>
  <c r="T204" i="7"/>
  <c r="F273" i="7"/>
  <c r="E273" i="7" s="1"/>
  <c r="D273" i="7"/>
  <c r="O73" i="10"/>
  <c r="B273" i="7"/>
  <c r="E459" i="14" l="1"/>
  <c r="H458" i="14"/>
  <c r="V273" i="7"/>
  <c r="U273" i="7"/>
  <c r="C310" i="7"/>
  <c r="R309" i="7"/>
  <c r="B274" i="7"/>
  <c r="W273" i="7"/>
  <c r="N312" i="7"/>
  <c r="S312" i="7" s="1"/>
  <c r="D313" i="7"/>
  <c r="J312" i="7"/>
  <c r="J273" i="7"/>
  <c r="T266" i="7"/>
  <c r="T205" i="7"/>
  <c r="T22" i="7"/>
  <c r="H273" i="7"/>
  <c r="R273" i="7"/>
  <c r="D272" i="7"/>
  <c r="J272" i="7" s="1"/>
  <c r="R272" i="7"/>
  <c r="F272" i="7"/>
  <c r="E272" i="7" s="1"/>
  <c r="O72" i="10"/>
  <c r="P273" i="7" l="1"/>
  <c r="E460" i="14"/>
  <c r="H459" i="14"/>
  <c r="M273" i="7"/>
  <c r="L273" i="7"/>
  <c r="H275" i="7"/>
  <c r="U274" i="7"/>
  <c r="H274" i="7"/>
  <c r="R274" i="7"/>
  <c r="V274" i="7"/>
  <c r="J313" i="7"/>
  <c r="D314" i="7"/>
  <c r="N313" i="7"/>
  <c r="S313" i="7" s="1"/>
  <c r="J274" i="7"/>
  <c r="W274" i="7"/>
  <c r="R310" i="7"/>
  <c r="C311" i="7"/>
  <c r="K273" i="7"/>
  <c r="T23" i="7"/>
  <c r="T206" i="7"/>
  <c r="T265" i="7"/>
  <c r="I273" i="7"/>
  <c r="P75" i="10"/>
  <c r="O75" i="10" s="1"/>
  <c r="N271" i="7"/>
  <c r="S271" i="7" s="1"/>
  <c r="F271" i="7"/>
  <c r="E271" i="7" s="1"/>
  <c r="O71" i="10"/>
  <c r="B271" i="7"/>
  <c r="K275" i="7" l="1"/>
  <c r="P275" i="7"/>
  <c r="Q281" i="7"/>
  <c r="P274" i="7"/>
  <c r="Q280" i="7"/>
  <c r="Q279" i="7"/>
  <c r="H460" i="14"/>
  <c r="E461" i="14"/>
  <c r="M274" i="7"/>
  <c r="L274" i="7"/>
  <c r="V271" i="7"/>
  <c r="U271" i="7"/>
  <c r="M275" i="7"/>
  <c r="L275" i="7"/>
  <c r="I275" i="7"/>
  <c r="I274" i="7"/>
  <c r="K274" i="7"/>
  <c r="O280" i="7"/>
  <c r="O279" i="7"/>
  <c r="H272" i="7"/>
  <c r="W271" i="7"/>
  <c r="C312" i="7"/>
  <c r="R311" i="7"/>
  <c r="D315" i="7"/>
  <c r="N314" i="7"/>
  <c r="S314" i="7" s="1"/>
  <c r="J314" i="7"/>
  <c r="D271" i="7"/>
  <c r="T264" i="7"/>
  <c r="T207" i="7"/>
  <c r="T24" i="7"/>
  <c r="H271" i="7"/>
  <c r="R271" i="7"/>
  <c r="J271" i="7"/>
  <c r="R270" i="7"/>
  <c r="N270" i="7"/>
  <c r="S270" i="7" s="1"/>
  <c r="J270" i="7"/>
  <c r="F270" i="7"/>
  <c r="E270" i="7" s="1"/>
  <c r="L272" i="7" l="1"/>
  <c r="P272" i="7"/>
  <c r="Q278" i="7"/>
  <c r="Q277" i="7"/>
  <c r="P271" i="7"/>
  <c r="E462" i="14"/>
  <c r="H461" i="14"/>
  <c r="M271" i="7"/>
  <c r="L271" i="7"/>
  <c r="K272" i="7"/>
  <c r="M272" i="7"/>
  <c r="D316" i="7"/>
  <c r="N315" i="7"/>
  <c r="S315" i="7" s="1"/>
  <c r="J315" i="7"/>
  <c r="I272" i="7"/>
  <c r="R312" i="7"/>
  <c r="C313" i="7"/>
  <c r="O278" i="7"/>
  <c r="D270" i="7"/>
  <c r="K271" i="7"/>
  <c r="T25" i="7"/>
  <c r="T208" i="7"/>
  <c r="T263" i="7"/>
  <c r="O277" i="7"/>
  <c r="I271" i="7"/>
  <c r="O70" i="10"/>
  <c r="E463" i="14" l="1"/>
  <c r="H462" i="14"/>
  <c r="R313" i="7"/>
  <c r="C314" i="7"/>
  <c r="J316" i="7"/>
  <c r="D317" i="7"/>
  <c r="N316" i="7"/>
  <c r="S316" i="7" s="1"/>
  <c r="T262" i="7"/>
  <c r="T209" i="7"/>
  <c r="T26" i="7"/>
  <c r="O69" i="10"/>
  <c r="F269" i="7"/>
  <c r="B269" i="7"/>
  <c r="D269" i="7"/>
  <c r="E464" i="14" l="1"/>
  <c r="H463" i="14"/>
  <c r="V269" i="7"/>
  <c r="U269" i="7"/>
  <c r="N317" i="7"/>
  <c r="S317" i="7" s="1"/>
  <c r="D318" i="7"/>
  <c r="J317" i="7"/>
  <c r="C315" i="7"/>
  <c r="R314" i="7"/>
  <c r="H270" i="7"/>
  <c r="W269" i="7"/>
  <c r="E269" i="7"/>
  <c r="H269" i="7"/>
  <c r="T27" i="7"/>
  <c r="T210" i="7"/>
  <c r="R269" i="7"/>
  <c r="J269" i="7"/>
  <c r="F268" i="7"/>
  <c r="E268" i="7" s="1"/>
  <c r="J268" i="7"/>
  <c r="R268" i="7"/>
  <c r="D268" i="7"/>
  <c r="O68" i="10"/>
  <c r="H268" i="7"/>
  <c r="P268" i="7" l="1"/>
  <c r="Q274" i="7"/>
  <c r="L269" i="7"/>
  <c r="P269" i="7"/>
  <c r="Q275" i="7"/>
  <c r="P270" i="7"/>
  <c r="Q276" i="7"/>
  <c r="E465" i="14"/>
  <c r="H464" i="14"/>
  <c r="M268" i="7"/>
  <c r="L268" i="7"/>
  <c r="M270" i="7"/>
  <c r="L270" i="7"/>
  <c r="M269" i="7"/>
  <c r="C316" i="7"/>
  <c r="R315" i="7"/>
  <c r="O276" i="7"/>
  <c r="I270" i="7"/>
  <c r="K270" i="7"/>
  <c r="N318" i="7"/>
  <c r="S318" i="7" s="1"/>
  <c r="J318" i="7"/>
  <c r="D319" i="7"/>
  <c r="K269" i="7"/>
  <c r="K268" i="7"/>
  <c r="O275" i="7"/>
  <c r="T28" i="7"/>
  <c r="T211" i="7"/>
  <c r="I269" i="7"/>
  <c r="O274" i="7"/>
  <c r="I268" i="7"/>
  <c r="R267" i="7"/>
  <c r="J267" i="7"/>
  <c r="D267" i="7"/>
  <c r="O67" i="10"/>
  <c r="E466" i="14" l="1"/>
  <c r="H465" i="14"/>
  <c r="J319" i="7"/>
  <c r="D320" i="7"/>
  <c r="N319" i="7"/>
  <c r="S319" i="7" s="1"/>
  <c r="R316" i="7"/>
  <c r="C317" i="7"/>
  <c r="T212" i="7"/>
  <c r="T29" i="7"/>
  <c r="F266" i="7"/>
  <c r="E266" i="7" s="1"/>
  <c r="D266" i="7"/>
  <c r="H466" i="14" l="1"/>
  <c r="E467" i="14"/>
  <c r="J320" i="7"/>
  <c r="D321" i="7"/>
  <c r="N320" i="7"/>
  <c r="S320" i="7" s="1"/>
  <c r="C318" i="7"/>
  <c r="R317" i="7"/>
  <c r="T30" i="7"/>
  <c r="T213" i="7"/>
  <c r="O66" i="10"/>
  <c r="B266" i="7"/>
  <c r="H467" i="14" l="1"/>
  <c r="E468" i="14"/>
  <c r="V266" i="7"/>
  <c r="U266" i="7"/>
  <c r="D322" i="7"/>
  <c r="J321" i="7"/>
  <c r="N321" i="7"/>
  <c r="S321" i="7" s="1"/>
  <c r="C319" i="7"/>
  <c r="R318" i="7"/>
  <c r="W266" i="7"/>
  <c r="T214" i="7"/>
  <c r="T31" i="7"/>
  <c r="H267" i="7"/>
  <c r="H266" i="7"/>
  <c r="J266" i="7"/>
  <c r="R266" i="7"/>
  <c r="O65" i="10"/>
  <c r="R265" i="7"/>
  <c r="J265" i="7"/>
  <c r="F265" i="7"/>
  <c r="E265" i="7" s="1"/>
  <c r="D265" i="7"/>
  <c r="P267" i="7" l="1"/>
  <c r="Q273" i="7"/>
  <c r="P266" i="7"/>
  <c r="Q272" i="7"/>
  <c r="E469" i="14"/>
  <c r="H468" i="14"/>
  <c r="M266" i="7"/>
  <c r="L266" i="7"/>
  <c r="M267" i="7"/>
  <c r="L267" i="7"/>
  <c r="R319" i="7"/>
  <c r="C320" i="7"/>
  <c r="D323" i="7"/>
  <c r="N322" i="7"/>
  <c r="S322" i="7" s="1"/>
  <c r="J322" i="7"/>
  <c r="K267" i="7"/>
  <c r="K266" i="7"/>
  <c r="T32" i="7"/>
  <c r="T215" i="7"/>
  <c r="O272" i="7"/>
  <c r="I266" i="7"/>
  <c r="O273" i="7"/>
  <c r="I267" i="7"/>
  <c r="F264" i="7"/>
  <c r="E264" i="7" s="1"/>
  <c r="D264" i="7"/>
  <c r="B264" i="7"/>
  <c r="O64" i="10"/>
  <c r="E470" i="14" l="1"/>
  <c r="H469" i="14"/>
  <c r="V264" i="7"/>
  <c r="U264" i="7"/>
  <c r="D324" i="7"/>
  <c r="J323" i="7"/>
  <c r="N323" i="7"/>
  <c r="S323" i="7" s="1"/>
  <c r="H265" i="7"/>
  <c r="W264" i="7"/>
  <c r="R320" i="7"/>
  <c r="C321" i="7"/>
  <c r="T216" i="7"/>
  <c r="T33" i="7"/>
  <c r="J264" i="7"/>
  <c r="H264" i="7"/>
  <c r="R264" i="7"/>
  <c r="P264" i="7" l="1"/>
  <c r="Q270" i="7"/>
  <c r="L265" i="7"/>
  <c r="Q271" i="7"/>
  <c r="P265" i="7"/>
  <c r="E471" i="14"/>
  <c r="H470" i="14"/>
  <c r="M264" i="7"/>
  <c r="L264" i="7"/>
  <c r="M265" i="7"/>
  <c r="I265" i="7"/>
  <c r="C322" i="7"/>
  <c r="R321" i="7"/>
  <c r="O271" i="7"/>
  <c r="K265" i="7"/>
  <c r="D325" i="7"/>
  <c r="J324" i="7"/>
  <c r="N324" i="7"/>
  <c r="S324" i="7" s="1"/>
  <c r="O270" i="7"/>
  <c r="K264" i="7"/>
  <c r="T34" i="7"/>
  <c r="T217" i="7"/>
  <c r="I264" i="7"/>
  <c r="R263" i="7"/>
  <c r="J263" i="7"/>
  <c r="F263" i="7"/>
  <c r="E263" i="7" s="1"/>
  <c r="N263" i="7"/>
  <c r="S263" i="7" s="1"/>
  <c r="O63" i="10"/>
  <c r="E472" i="14" l="1"/>
  <c r="H471" i="14"/>
  <c r="D326" i="7"/>
  <c r="D327" i="7" s="1"/>
  <c r="N325" i="7"/>
  <c r="S325" i="7" s="1"/>
  <c r="J325" i="7"/>
  <c r="C323" i="7"/>
  <c r="R322" i="7"/>
  <c r="D263" i="7"/>
  <c r="T218" i="7"/>
  <c r="T35" i="7"/>
  <c r="N260" i="7"/>
  <c r="S260" i="7" s="1"/>
  <c r="N261" i="7"/>
  <c r="S261" i="7" s="1"/>
  <c r="N262" i="7"/>
  <c r="S262" i="7" s="1"/>
  <c r="F262" i="7"/>
  <c r="E262" i="7" s="1"/>
  <c r="O62" i="10"/>
  <c r="E473" i="14" l="1"/>
  <c r="H472" i="14"/>
  <c r="D328" i="7"/>
  <c r="J327" i="7"/>
  <c r="N327" i="7"/>
  <c r="S327" i="7" s="1"/>
  <c r="C324" i="7"/>
  <c r="R323" i="7"/>
  <c r="J326" i="7"/>
  <c r="N326" i="7"/>
  <c r="S326" i="7" s="1"/>
  <c r="D262" i="7"/>
  <c r="T36" i="7"/>
  <c r="E474" i="14" l="1"/>
  <c r="H473" i="14"/>
  <c r="D329" i="7"/>
  <c r="N328" i="7"/>
  <c r="S328" i="7" s="1"/>
  <c r="J328" i="7"/>
  <c r="C325" i="7"/>
  <c r="R324" i="7"/>
  <c r="T37" i="7"/>
  <c r="E475" i="14" l="1"/>
  <c r="H474" i="14"/>
  <c r="D330" i="7"/>
  <c r="N329" i="7"/>
  <c r="S329" i="7" s="1"/>
  <c r="J329" i="7"/>
  <c r="C326" i="7"/>
  <c r="R325" i="7"/>
  <c r="T38" i="7"/>
  <c r="F261" i="7"/>
  <c r="E261" i="7" s="1"/>
  <c r="D261" i="7"/>
  <c r="O61" i="10"/>
  <c r="E476" i="14" l="1"/>
  <c r="H475" i="14"/>
  <c r="R326" i="7"/>
  <c r="C327" i="7"/>
  <c r="D331" i="7"/>
  <c r="N330" i="7"/>
  <c r="S330" i="7" s="1"/>
  <c r="J330" i="7"/>
  <c r="T39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80" i="7"/>
  <c r="R81" i="7"/>
  <c r="R85" i="7"/>
  <c r="R86" i="7"/>
  <c r="R88" i="7"/>
  <c r="R89" i="7"/>
  <c r="R95" i="7"/>
  <c r="R98" i="7"/>
  <c r="R99" i="7"/>
  <c r="R100" i="7"/>
  <c r="R101" i="7"/>
  <c r="R104" i="7"/>
  <c r="R105" i="7"/>
  <c r="R106" i="7"/>
  <c r="R107" i="7"/>
  <c r="R112" i="7"/>
  <c r="R113" i="7"/>
  <c r="R114" i="7"/>
  <c r="R115" i="7"/>
  <c r="R116" i="7"/>
  <c r="R119" i="7"/>
  <c r="R120" i="7"/>
  <c r="R121" i="7"/>
  <c r="R122" i="7"/>
  <c r="R123" i="7"/>
  <c r="R124" i="7"/>
  <c r="R125" i="7"/>
  <c r="R126" i="7"/>
  <c r="R131" i="7"/>
  <c r="R133" i="7"/>
  <c r="R134" i="7"/>
  <c r="R135" i="7"/>
  <c r="R137" i="7"/>
  <c r="R139" i="7"/>
  <c r="R140" i="7"/>
  <c r="R141" i="7"/>
  <c r="R143" i="7"/>
  <c r="R144" i="7"/>
  <c r="R145" i="7"/>
  <c r="R146" i="7"/>
  <c r="R147" i="7"/>
  <c r="R148" i="7"/>
  <c r="R149" i="7"/>
  <c r="R150" i="7"/>
  <c r="R152" i="7"/>
  <c r="R153" i="7"/>
  <c r="R154" i="7"/>
  <c r="R158" i="7"/>
  <c r="R160" i="7"/>
  <c r="R161" i="7"/>
  <c r="R162" i="7"/>
  <c r="R164" i="7"/>
  <c r="R165" i="7"/>
  <c r="R167" i="7"/>
  <c r="R168" i="7"/>
  <c r="R169" i="7"/>
  <c r="R173" i="7"/>
  <c r="R176" i="7"/>
  <c r="R180" i="7"/>
  <c r="R181" i="7"/>
  <c r="R182" i="7"/>
  <c r="R184" i="7"/>
  <c r="R186" i="7"/>
  <c r="R188" i="7"/>
  <c r="R190" i="7"/>
  <c r="R193" i="7"/>
  <c r="R198" i="7"/>
  <c r="R199" i="7"/>
  <c r="R201" i="7"/>
  <c r="R203" i="7"/>
  <c r="R204" i="7"/>
  <c r="R206" i="7"/>
  <c r="R208" i="7"/>
  <c r="R209" i="7"/>
  <c r="R211" i="7"/>
  <c r="R212" i="7"/>
  <c r="R213" i="7"/>
  <c r="R214" i="7"/>
  <c r="R218" i="7"/>
  <c r="R219" i="7"/>
  <c r="R222" i="7"/>
  <c r="R223" i="7"/>
  <c r="R225" i="7"/>
  <c r="R226" i="7"/>
  <c r="R227" i="7"/>
  <c r="R228" i="7"/>
  <c r="R231" i="7"/>
  <c r="R232" i="7"/>
  <c r="R233" i="7"/>
  <c r="R234" i="7"/>
  <c r="R236" i="7"/>
  <c r="R237" i="7"/>
  <c r="R238" i="7"/>
  <c r="R239" i="7"/>
  <c r="R240" i="7"/>
  <c r="R241" i="7"/>
  <c r="R242" i="7"/>
  <c r="R244" i="7"/>
  <c r="R246" i="7"/>
  <c r="R248" i="7"/>
  <c r="R250" i="7"/>
  <c r="R251" i="7"/>
  <c r="R253" i="7"/>
  <c r="R254" i="7"/>
  <c r="R255" i="7"/>
  <c r="R256" i="7"/>
  <c r="R257" i="7"/>
  <c r="E477" i="14" l="1"/>
  <c r="H476" i="14"/>
  <c r="D332" i="7"/>
  <c r="N331" i="7"/>
  <c r="S331" i="7" s="1"/>
  <c r="J331" i="7"/>
  <c r="C328" i="7"/>
  <c r="R327" i="7"/>
  <c r="T40" i="7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5" i="10"/>
  <c r="O33" i="10"/>
  <c r="O32" i="10"/>
  <c r="O31" i="10"/>
  <c r="O30" i="10"/>
  <c r="O29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H477" i="14" l="1"/>
  <c r="E478" i="14"/>
  <c r="C329" i="7"/>
  <c r="R328" i="7"/>
  <c r="D333" i="7"/>
  <c r="N332" i="7"/>
  <c r="S332" i="7" s="1"/>
  <c r="J332" i="7"/>
  <c r="T41" i="7"/>
  <c r="F260" i="7"/>
  <c r="E260" i="7" s="1"/>
  <c r="D260" i="7"/>
  <c r="E479" i="14" l="1"/>
  <c r="H478" i="14"/>
  <c r="D334" i="7"/>
  <c r="J333" i="7"/>
  <c r="N333" i="7"/>
  <c r="S333" i="7" s="1"/>
  <c r="C330" i="7"/>
  <c r="R329" i="7"/>
  <c r="T42" i="7"/>
  <c r="N259" i="7"/>
  <c r="S259" i="7" s="1"/>
  <c r="F259" i="7"/>
  <c r="E259" i="7" s="1"/>
  <c r="E480" i="14" l="1"/>
  <c r="H479" i="14"/>
  <c r="D335" i="7"/>
  <c r="J334" i="7"/>
  <c r="N334" i="7"/>
  <c r="S334" i="7" s="1"/>
  <c r="C331" i="7"/>
  <c r="R330" i="7"/>
  <c r="D259" i="7"/>
  <c r="T43" i="7"/>
  <c r="N258" i="7"/>
  <c r="S258" i="7" s="1"/>
  <c r="B258" i="7"/>
  <c r="H480" i="14" l="1"/>
  <c r="E481" i="14"/>
  <c r="V258" i="7"/>
  <c r="U258" i="7"/>
  <c r="C332" i="7"/>
  <c r="R331" i="7"/>
  <c r="D336" i="7"/>
  <c r="J335" i="7"/>
  <c r="N335" i="7"/>
  <c r="S335" i="7" s="1"/>
  <c r="J258" i="7"/>
  <c r="W258" i="7"/>
  <c r="D258" i="7"/>
  <c r="T44" i="7"/>
  <c r="H258" i="7"/>
  <c r="R258" i="7"/>
  <c r="B259" i="7"/>
  <c r="H257" i="7"/>
  <c r="F257" i="7"/>
  <c r="J257" i="7"/>
  <c r="N257" i="7"/>
  <c r="S257" i="7" s="1"/>
  <c r="P258" i="7" l="1"/>
  <c r="P257" i="7"/>
  <c r="E482" i="14"/>
  <c r="H481" i="14"/>
  <c r="L257" i="7"/>
  <c r="M258" i="7"/>
  <c r="L258" i="7"/>
  <c r="V259" i="7"/>
  <c r="U259" i="7"/>
  <c r="D337" i="7"/>
  <c r="D338" i="7" s="1"/>
  <c r="J336" i="7"/>
  <c r="N336" i="7"/>
  <c r="S336" i="7" s="1"/>
  <c r="C333" i="7"/>
  <c r="R332" i="7"/>
  <c r="W259" i="7"/>
  <c r="D257" i="7"/>
  <c r="K257" i="7"/>
  <c r="E257" i="7"/>
  <c r="M257" i="7" s="1"/>
  <c r="T45" i="7"/>
  <c r="R259" i="7"/>
  <c r="B260" i="7"/>
  <c r="H259" i="7"/>
  <c r="J259" i="7"/>
  <c r="I257" i="7"/>
  <c r="K258" i="7"/>
  <c r="I258" i="7"/>
  <c r="N256" i="7"/>
  <c r="S256" i="7" s="1"/>
  <c r="J256" i="7"/>
  <c r="H256" i="7"/>
  <c r="F256" i="7"/>
  <c r="P259" i="7" l="1"/>
  <c r="P256" i="7"/>
  <c r="E483" i="14"/>
  <c r="H482" i="14"/>
  <c r="L256" i="7"/>
  <c r="M259" i="7"/>
  <c r="L259" i="7"/>
  <c r="V260" i="7"/>
  <c r="U260" i="7"/>
  <c r="D339" i="7"/>
  <c r="N338" i="7"/>
  <c r="J338" i="7"/>
  <c r="N337" i="7"/>
  <c r="S337" i="7" s="1"/>
  <c r="J337" i="7"/>
  <c r="C334" i="7"/>
  <c r="R333" i="7"/>
  <c r="W260" i="7"/>
  <c r="D256" i="7"/>
  <c r="I256" i="7"/>
  <c r="E256" i="7"/>
  <c r="M256" i="7" s="1"/>
  <c r="T46" i="7"/>
  <c r="I259" i="7"/>
  <c r="K259" i="7"/>
  <c r="B261" i="7"/>
  <c r="R260" i="7"/>
  <c r="H260" i="7"/>
  <c r="J260" i="7"/>
  <c r="K256" i="7"/>
  <c r="N2" i="7"/>
  <c r="S2" i="7" s="1"/>
  <c r="N3" i="7"/>
  <c r="S3" i="7" s="1"/>
  <c r="N4" i="7"/>
  <c r="S4" i="7" s="1"/>
  <c r="N5" i="7"/>
  <c r="S5" i="7" s="1"/>
  <c r="N6" i="7"/>
  <c r="S6" i="7" s="1"/>
  <c r="N7" i="7"/>
  <c r="S7" i="7" s="1"/>
  <c r="N8" i="7"/>
  <c r="S8" i="7" s="1"/>
  <c r="N9" i="7"/>
  <c r="S9" i="7" s="1"/>
  <c r="N10" i="7"/>
  <c r="S10" i="7" s="1"/>
  <c r="N11" i="7"/>
  <c r="S11" i="7" s="1"/>
  <c r="N12" i="7"/>
  <c r="S12" i="7" s="1"/>
  <c r="N13" i="7"/>
  <c r="S13" i="7" s="1"/>
  <c r="N14" i="7"/>
  <c r="S14" i="7" s="1"/>
  <c r="N15" i="7"/>
  <c r="S15" i="7" s="1"/>
  <c r="N16" i="7"/>
  <c r="S16" i="7" s="1"/>
  <c r="N17" i="7"/>
  <c r="S17" i="7" s="1"/>
  <c r="N18" i="7"/>
  <c r="S18" i="7" s="1"/>
  <c r="N19" i="7"/>
  <c r="S19" i="7" s="1"/>
  <c r="N20" i="7"/>
  <c r="S20" i="7" s="1"/>
  <c r="N21" i="7"/>
  <c r="S21" i="7" s="1"/>
  <c r="N22" i="7"/>
  <c r="S22" i="7" s="1"/>
  <c r="N23" i="7"/>
  <c r="S23" i="7" s="1"/>
  <c r="N24" i="7"/>
  <c r="S24" i="7" s="1"/>
  <c r="N25" i="7"/>
  <c r="S25" i="7" s="1"/>
  <c r="N26" i="7"/>
  <c r="S26" i="7" s="1"/>
  <c r="N27" i="7"/>
  <c r="S27" i="7" s="1"/>
  <c r="N28" i="7"/>
  <c r="S28" i="7" s="1"/>
  <c r="N29" i="7"/>
  <c r="S29" i="7" s="1"/>
  <c r="N30" i="7"/>
  <c r="S30" i="7" s="1"/>
  <c r="N31" i="7"/>
  <c r="S31" i="7" s="1"/>
  <c r="N32" i="7"/>
  <c r="S32" i="7" s="1"/>
  <c r="N33" i="7"/>
  <c r="S33" i="7" s="1"/>
  <c r="N34" i="7"/>
  <c r="S34" i="7" s="1"/>
  <c r="N35" i="7"/>
  <c r="S35" i="7" s="1"/>
  <c r="N36" i="7"/>
  <c r="S36" i="7" s="1"/>
  <c r="N37" i="7"/>
  <c r="S37" i="7" s="1"/>
  <c r="N38" i="7"/>
  <c r="S38" i="7" s="1"/>
  <c r="N39" i="7"/>
  <c r="S39" i="7" s="1"/>
  <c r="N40" i="7"/>
  <c r="S40" i="7" s="1"/>
  <c r="N41" i="7"/>
  <c r="S41" i="7" s="1"/>
  <c r="N42" i="7"/>
  <c r="S42" i="7" s="1"/>
  <c r="N43" i="7"/>
  <c r="S43" i="7" s="1"/>
  <c r="N44" i="7"/>
  <c r="S44" i="7" s="1"/>
  <c r="N45" i="7"/>
  <c r="S45" i="7" s="1"/>
  <c r="N46" i="7"/>
  <c r="S46" i="7" s="1"/>
  <c r="N47" i="7"/>
  <c r="S47" i="7" s="1"/>
  <c r="N48" i="7"/>
  <c r="S48" i="7" s="1"/>
  <c r="N49" i="7"/>
  <c r="S49" i="7" s="1"/>
  <c r="N50" i="7"/>
  <c r="S50" i="7" s="1"/>
  <c r="N51" i="7"/>
  <c r="S51" i="7" s="1"/>
  <c r="N52" i="7"/>
  <c r="S52" i="7" s="1"/>
  <c r="N53" i="7"/>
  <c r="S53" i="7" s="1"/>
  <c r="N54" i="7"/>
  <c r="S54" i="7" s="1"/>
  <c r="N55" i="7"/>
  <c r="S55" i="7" s="1"/>
  <c r="N56" i="7"/>
  <c r="S56" i="7" s="1"/>
  <c r="N57" i="7"/>
  <c r="S57" i="7" s="1"/>
  <c r="N58" i="7"/>
  <c r="S58" i="7" s="1"/>
  <c r="N59" i="7"/>
  <c r="S59" i="7" s="1"/>
  <c r="N60" i="7"/>
  <c r="S60" i="7" s="1"/>
  <c r="N61" i="7"/>
  <c r="S61" i="7" s="1"/>
  <c r="N62" i="7"/>
  <c r="S62" i="7" s="1"/>
  <c r="N63" i="7"/>
  <c r="S63" i="7" s="1"/>
  <c r="N64" i="7"/>
  <c r="S64" i="7" s="1"/>
  <c r="N65" i="7"/>
  <c r="S65" i="7" s="1"/>
  <c r="N66" i="7"/>
  <c r="S66" i="7" s="1"/>
  <c r="N67" i="7"/>
  <c r="S67" i="7" s="1"/>
  <c r="N68" i="7"/>
  <c r="S68" i="7" s="1"/>
  <c r="N69" i="7"/>
  <c r="S69" i="7" s="1"/>
  <c r="N70" i="7"/>
  <c r="S70" i="7" s="1"/>
  <c r="N71" i="7"/>
  <c r="S71" i="7" s="1"/>
  <c r="N72" i="7"/>
  <c r="S72" i="7" s="1"/>
  <c r="N73" i="7"/>
  <c r="S73" i="7" s="1"/>
  <c r="N80" i="7"/>
  <c r="S80" i="7" s="1"/>
  <c r="N81" i="7"/>
  <c r="S81" i="7" s="1"/>
  <c r="N83" i="7"/>
  <c r="S83" i="7" s="1"/>
  <c r="N85" i="7"/>
  <c r="S85" i="7" s="1"/>
  <c r="N86" i="7"/>
  <c r="S86" i="7" s="1"/>
  <c r="N88" i="7"/>
  <c r="S88" i="7" s="1"/>
  <c r="N89" i="7"/>
  <c r="S89" i="7" s="1"/>
  <c r="N95" i="7"/>
  <c r="S95" i="7" s="1"/>
  <c r="N96" i="7"/>
  <c r="S96" i="7" s="1"/>
  <c r="N97" i="7"/>
  <c r="S97" i="7" s="1"/>
  <c r="N98" i="7"/>
  <c r="S98" i="7" s="1"/>
  <c r="N99" i="7"/>
  <c r="S99" i="7" s="1"/>
  <c r="N100" i="7"/>
  <c r="S100" i="7" s="1"/>
  <c r="N101" i="7"/>
  <c r="S101" i="7" s="1"/>
  <c r="N104" i="7"/>
  <c r="S104" i="7" s="1"/>
  <c r="N105" i="7"/>
  <c r="S105" i="7" s="1"/>
  <c r="N106" i="7"/>
  <c r="S106" i="7" s="1"/>
  <c r="N107" i="7"/>
  <c r="S107" i="7" s="1"/>
  <c r="N108" i="7"/>
  <c r="S108" i="7" s="1"/>
  <c r="N110" i="7"/>
  <c r="S110" i="7" s="1"/>
  <c r="N112" i="7"/>
  <c r="S112" i="7" s="1"/>
  <c r="N113" i="7"/>
  <c r="S113" i="7" s="1"/>
  <c r="N114" i="7"/>
  <c r="S114" i="7" s="1"/>
  <c r="N115" i="7"/>
  <c r="S115" i="7" s="1"/>
  <c r="N116" i="7"/>
  <c r="S116" i="7" s="1"/>
  <c r="N119" i="7"/>
  <c r="S119" i="7" s="1"/>
  <c r="N120" i="7"/>
  <c r="S120" i="7" s="1"/>
  <c r="N121" i="7"/>
  <c r="S121" i="7" s="1"/>
  <c r="N122" i="7"/>
  <c r="S122" i="7" s="1"/>
  <c r="N123" i="7"/>
  <c r="S123" i="7" s="1"/>
  <c r="N124" i="7"/>
  <c r="S124" i="7" s="1"/>
  <c r="N125" i="7"/>
  <c r="S125" i="7" s="1"/>
  <c r="N126" i="7"/>
  <c r="S126" i="7" s="1"/>
  <c r="N131" i="7"/>
  <c r="S131" i="7" s="1"/>
  <c r="N133" i="7"/>
  <c r="S133" i="7" s="1"/>
  <c r="N134" i="7"/>
  <c r="S134" i="7" s="1"/>
  <c r="N135" i="7"/>
  <c r="S135" i="7" s="1"/>
  <c r="N137" i="7"/>
  <c r="S137" i="7" s="1"/>
  <c r="N139" i="7"/>
  <c r="S139" i="7" s="1"/>
  <c r="N140" i="7"/>
  <c r="S140" i="7" s="1"/>
  <c r="N141" i="7"/>
  <c r="S141" i="7" s="1"/>
  <c r="N143" i="7"/>
  <c r="S143" i="7" s="1"/>
  <c r="N144" i="7"/>
  <c r="S144" i="7" s="1"/>
  <c r="N145" i="7"/>
  <c r="S145" i="7" s="1"/>
  <c r="N146" i="7"/>
  <c r="S146" i="7" s="1"/>
  <c r="N147" i="7"/>
  <c r="S147" i="7" s="1"/>
  <c r="N148" i="7"/>
  <c r="S148" i="7" s="1"/>
  <c r="N149" i="7"/>
  <c r="S149" i="7" s="1"/>
  <c r="N150" i="7"/>
  <c r="S150" i="7" s="1"/>
  <c r="N152" i="7"/>
  <c r="S152" i="7" s="1"/>
  <c r="N153" i="7"/>
  <c r="S153" i="7" s="1"/>
  <c r="N154" i="7"/>
  <c r="S154" i="7" s="1"/>
  <c r="N158" i="7"/>
  <c r="S158" i="7" s="1"/>
  <c r="N160" i="7"/>
  <c r="S160" i="7" s="1"/>
  <c r="N161" i="7"/>
  <c r="S161" i="7" s="1"/>
  <c r="N162" i="7"/>
  <c r="S162" i="7" s="1"/>
  <c r="N164" i="7"/>
  <c r="S164" i="7" s="1"/>
  <c r="N165" i="7"/>
  <c r="S165" i="7" s="1"/>
  <c r="N167" i="7"/>
  <c r="S167" i="7" s="1"/>
  <c r="N168" i="7"/>
  <c r="S168" i="7" s="1"/>
  <c r="N169" i="7"/>
  <c r="S169" i="7" s="1"/>
  <c r="N173" i="7"/>
  <c r="S173" i="7" s="1"/>
  <c r="N176" i="7"/>
  <c r="S176" i="7" s="1"/>
  <c r="N180" i="7"/>
  <c r="S180" i="7" s="1"/>
  <c r="N181" i="7"/>
  <c r="S181" i="7" s="1"/>
  <c r="N182" i="7"/>
  <c r="S182" i="7" s="1"/>
  <c r="N183" i="7"/>
  <c r="S183" i="7" s="1"/>
  <c r="N184" i="7"/>
  <c r="S184" i="7" s="1"/>
  <c r="N186" i="7"/>
  <c r="S186" i="7" s="1"/>
  <c r="N188" i="7"/>
  <c r="S188" i="7" s="1"/>
  <c r="N190" i="7"/>
  <c r="S190" i="7" s="1"/>
  <c r="N193" i="7"/>
  <c r="S193" i="7" s="1"/>
  <c r="N194" i="7"/>
  <c r="S194" i="7" s="1"/>
  <c r="N195" i="7"/>
  <c r="S195" i="7" s="1"/>
  <c r="N196" i="7"/>
  <c r="S196" i="7" s="1"/>
  <c r="N198" i="7"/>
  <c r="S198" i="7" s="1"/>
  <c r="N199" i="7"/>
  <c r="S199" i="7" s="1"/>
  <c r="N201" i="7"/>
  <c r="S201" i="7" s="1"/>
  <c r="N203" i="7"/>
  <c r="S203" i="7" s="1"/>
  <c r="N204" i="7"/>
  <c r="S204" i="7" s="1"/>
  <c r="N205" i="7"/>
  <c r="S205" i="7" s="1"/>
  <c r="N206" i="7"/>
  <c r="S206" i="7" s="1"/>
  <c r="N208" i="7"/>
  <c r="S208" i="7" s="1"/>
  <c r="N209" i="7"/>
  <c r="S209" i="7" s="1"/>
  <c r="N211" i="7"/>
  <c r="S211" i="7" s="1"/>
  <c r="N212" i="7"/>
  <c r="S212" i="7" s="1"/>
  <c r="N213" i="7"/>
  <c r="S213" i="7" s="1"/>
  <c r="N214" i="7"/>
  <c r="S214" i="7" s="1"/>
  <c r="N217" i="7"/>
  <c r="S217" i="7" s="1"/>
  <c r="N218" i="7"/>
  <c r="S218" i="7" s="1"/>
  <c r="N219" i="7"/>
  <c r="S219" i="7" s="1"/>
  <c r="N222" i="7"/>
  <c r="S222" i="7" s="1"/>
  <c r="N223" i="7"/>
  <c r="S223" i="7" s="1"/>
  <c r="N225" i="7"/>
  <c r="S225" i="7" s="1"/>
  <c r="N226" i="7"/>
  <c r="S226" i="7" s="1"/>
  <c r="N227" i="7"/>
  <c r="S227" i="7" s="1"/>
  <c r="N228" i="7"/>
  <c r="S228" i="7" s="1"/>
  <c r="N231" i="7"/>
  <c r="S231" i="7" s="1"/>
  <c r="N232" i="7"/>
  <c r="S232" i="7" s="1"/>
  <c r="N233" i="7"/>
  <c r="S233" i="7" s="1"/>
  <c r="N234" i="7"/>
  <c r="S234" i="7" s="1"/>
  <c r="N236" i="7"/>
  <c r="S236" i="7" s="1"/>
  <c r="N237" i="7"/>
  <c r="S237" i="7" s="1"/>
  <c r="N238" i="7"/>
  <c r="S238" i="7" s="1"/>
  <c r="N239" i="7"/>
  <c r="S239" i="7" s="1"/>
  <c r="N240" i="7"/>
  <c r="S240" i="7" s="1"/>
  <c r="N241" i="7"/>
  <c r="S241" i="7" s="1"/>
  <c r="N242" i="7"/>
  <c r="S242" i="7" s="1"/>
  <c r="N244" i="7"/>
  <c r="S244" i="7" s="1"/>
  <c r="N246" i="7"/>
  <c r="S246" i="7" s="1"/>
  <c r="N248" i="7"/>
  <c r="S248" i="7" s="1"/>
  <c r="N250" i="7"/>
  <c r="S250" i="7" s="1"/>
  <c r="N251" i="7"/>
  <c r="S251" i="7" s="1"/>
  <c r="N253" i="7"/>
  <c r="S253" i="7" s="1"/>
  <c r="N254" i="7"/>
  <c r="S254" i="7" s="1"/>
  <c r="N255" i="7"/>
  <c r="S255" i="7" s="1"/>
  <c r="H255" i="7"/>
  <c r="F255" i="7"/>
  <c r="J255" i="7"/>
  <c r="P260" i="7" l="1"/>
  <c r="P255" i="7"/>
  <c r="E484" i="14"/>
  <c r="H483" i="14"/>
  <c r="L255" i="7"/>
  <c r="V261" i="7"/>
  <c r="U261" i="7"/>
  <c r="M260" i="7"/>
  <c r="L260" i="7"/>
  <c r="D340" i="7"/>
  <c r="N339" i="7"/>
  <c r="J339" i="7"/>
  <c r="C335" i="7"/>
  <c r="R334" i="7"/>
  <c r="W261" i="7"/>
  <c r="D251" i="7"/>
  <c r="D239" i="7"/>
  <c r="D228" i="7"/>
  <c r="D217" i="7"/>
  <c r="D205" i="7"/>
  <c r="D194" i="7"/>
  <c r="D42" i="7"/>
  <c r="D34" i="7"/>
  <c r="D26" i="7"/>
  <c r="D18" i="7"/>
  <c r="D10" i="7"/>
  <c r="D2" i="7"/>
  <c r="D250" i="7"/>
  <c r="D227" i="7"/>
  <c r="D214" i="7"/>
  <c r="D204" i="7"/>
  <c r="D193" i="7"/>
  <c r="D41" i="7"/>
  <c r="D33" i="7"/>
  <c r="D25" i="7"/>
  <c r="D17" i="7"/>
  <c r="D9" i="7"/>
  <c r="D238" i="7"/>
  <c r="D248" i="7"/>
  <c r="D237" i="7"/>
  <c r="D226" i="7"/>
  <c r="D213" i="7"/>
  <c r="D203" i="7"/>
  <c r="D190" i="7"/>
  <c r="D40" i="7"/>
  <c r="D32" i="7"/>
  <c r="D24" i="7"/>
  <c r="D16" i="7"/>
  <c r="D8" i="7"/>
  <c r="D246" i="7"/>
  <c r="D236" i="7"/>
  <c r="D225" i="7"/>
  <c r="D212" i="7"/>
  <c r="D201" i="7"/>
  <c r="D39" i="7"/>
  <c r="D31" i="7"/>
  <c r="D23" i="7"/>
  <c r="D15" i="7"/>
  <c r="D7" i="7"/>
  <c r="D244" i="7"/>
  <c r="D234" i="7"/>
  <c r="D223" i="7"/>
  <c r="D211" i="7"/>
  <c r="D199" i="7"/>
  <c r="D38" i="7"/>
  <c r="D30" i="7"/>
  <c r="D22" i="7"/>
  <c r="D14" i="7"/>
  <c r="D6" i="7"/>
  <c r="D242" i="7"/>
  <c r="D222" i="7"/>
  <c r="D209" i="7"/>
  <c r="D198" i="7"/>
  <c r="D45" i="7"/>
  <c r="D37" i="7"/>
  <c r="D29" i="7"/>
  <c r="D21" i="7"/>
  <c r="D13" i="7"/>
  <c r="D5" i="7"/>
  <c r="D255" i="7"/>
  <c r="D233" i="7"/>
  <c r="D254" i="7"/>
  <c r="D241" i="7"/>
  <c r="D232" i="7"/>
  <c r="D219" i="7"/>
  <c r="D208" i="7"/>
  <c r="D196" i="7"/>
  <c r="D44" i="7"/>
  <c r="D36" i="7"/>
  <c r="D28" i="7"/>
  <c r="D20" i="7"/>
  <c r="D12" i="7"/>
  <c r="D4" i="7"/>
  <c r="D253" i="7"/>
  <c r="D240" i="7"/>
  <c r="D231" i="7"/>
  <c r="D218" i="7"/>
  <c r="D206" i="7"/>
  <c r="D195" i="7"/>
  <c r="D43" i="7"/>
  <c r="D35" i="7"/>
  <c r="D27" i="7"/>
  <c r="D19" i="7"/>
  <c r="D11" i="7"/>
  <c r="D3" i="7"/>
  <c r="T47" i="7"/>
  <c r="D46" i="7"/>
  <c r="K255" i="7"/>
  <c r="E255" i="7"/>
  <c r="M255" i="7" s="1"/>
  <c r="I255" i="7"/>
  <c r="B262" i="7"/>
  <c r="R261" i="7"/>
  <c r="H261" i="7"/>
  <c r="J261" i="7"/>
  <c r="I260" i="7"/>
  <c r="K260" i="7"/>
  <c r="H254" i="7"/>
  <c r="F254" i="7"/>
  <c r="J254" i="7"/>
  <c r="P261" i="7" l="1"/>
  <c r="Q261" i="7"/>
  <c r="P254" i="7"/>
  <c r="Q260" i="7"/>
  <c r="E485" i="14"/>
  <c r="H484" i="14"/>
  <c r="M261" i="7"/>
  <c r="L261" i="7"/>
  <c r="L254" i="7"/>
  <c r="V262" i="7"/>
  <c r="U262" i="7"/>
  <c r="D341" i="7"/>
  <c r="N340" i="7"/>
  <c r="J340" i="7"/>
  <c r="C336" i="7"/>
  <c r="R335" i="7"/>
  <c r="W262" i="7"/>
  <c r="K254" i="7"/>
  <c r="E254" i="7"/>
  <c r="M254" i="7" s="1"/>
  <c r="T48" i="7"/>
  <c r="D47" i="7"/>
  <c r="I254" i="7"/>
  <c r="O261" i="7"/>
  <c r="O260" i="7"/>
  <c r="H263" i="7"/>
  <c r="H262" i="7"/>
  <c r="Q267" i="7" s="1"/>
  <c r="J262" i="7"/>
  <c r="R262" i="7"/>
  <c r="I261" i="7"/>
  <c r="K261" i="7"/>
  <c r="J253" i="7"/>
  <c r="C252" i="7"/>
  <c r="N252" i="7" s="1"/>
  <c r="S252" i="7" s="1"/>
  <c r="Q264" i="7" l="1"/>
  <c r="Q269" i="7"/>
  <c r="P263" i="7"/>
  <c r="O262" i="7"/>
  <c r="P262" i="7"/>
  <c r="Q268" i="7"/>
  <c r="Q265" i="7"/>
  <c r="Q263" i="7"/>
  <c r="Q266" i="7"/>
  <c r="Q262" i="7"/>
  <c r="H485" i="14"/>
  <c r="E486" i="14"/>
  <c r="M262" i="7"/>
  <c r="L262" i="7"/>
  <c r="M263" i="7"/>
  <c r="L263" i="7"/>
  <c r="D342" i="7"/>
  <c r="N341" i="7"/>
  <c r="J341" i="7"/>
  <c r="C337" i="7"/>
  <c r="R336" i="7"/>
  <c r="D252" i="7"/>
  <c r="K263" i="7"/>
  <c r="T49" i="7"/>
  <c r="D48" i="7"/>
  <c r="O269" i="7"/>
  <c r="I263" i="7"/>
  <c r="F252" i="7"/>
  <c r="O267" i="7"/>
  <c r="O268" i="7"/>
  <c r="I262" i="7"/>
  <c r="K262" i="7"/>
  <c r="O264" i="7"/>
  <c r="O266" i="7"/>
  <c r="O263" i="7"/>
  <c r="O265" i="7"/>
  <c r="B252" i="7"/>
  <c r="E487" i="14" l="1"/>
  <c r="H486" i="14"/>
  <c r="V252" i="7"/>
  <c r="U252" i="7"/>
  <c r="E252" i="7"/>
  <c r="M252" i="7" s="1"/>
  <c r="L252" i="7"/>
  <c r="D343" i="7"/>
  <c r="N342" i="7"/>
  <c r="J342" i="7"/>
  <c r="R337" i="7"/>
  <c r="C338" i="7"/>
  <c r="W252" i="7"/>
  <c r="I252" i="7"/>
  <c r="K252" i="7"/>
  <c r="T50" i="7"/>
  <c r="D49" i="7"/>
  <c r="R252" i="7"/>
  <c r="H253" i="7"/>
  <c r="J252" i="7"/>
  <c r="H251" i="7"/>
  <c r="F251" i="7"/>
  <c r="E251" i="7" s="1"/>
  <c r="J251" i="7"/>
  <c r="Q256" i="7" l="1"/>
  <c r="P251" i="7"/>
  <c r="Q257" i="7"/>
  <c r="Q258" i="7"/>
  <c r="P253" i="7"/>
  <c r="Q259" i="7"/>
  <c r="E488" i="14"/>
  <c r="H487" i="14"/>
  <c r="L251" i="7"/>
  <c r="M253" i="7"/>
  <c r="L253" i="7"/>
  <c r="C339" i="7"/>
  <c r="R338" i="7"/>
  <c r="D344" i="7"/>
  <c r="J343" i="7"/>
  <c r="N343" i="7"/>
  <c r="M251" i="7"/>
  <c r="T51" i="7"/>
  <c r="D50" i="7"/>
  <c r="O258" i="7"/>
  <c r="O259" i="7"/>
  <c r="K253" i="7"/>
  <c r="I253" i="7"/>
  <c r="O257" i="7"/>
  <c r="O256" i="7"/>
  <c r="I251" i="7"/>
  <c r="K251" i="7"/>
  <c r="C249" i="7"/>
  <c r="N249" i="7" s="1"/>
  <c r="S249" i="7" s="1"/>
  <c r="B249" i="7"/>
  <c r="K250" i="7"/>
  <c r="J250" i="7"/>
  <c r="I250" i="7"/>
  <c r="E489" i="14" l="1"/>
  <c r="H488" i="14"/>
  <c r="V249" i="7"/>
  <c r="U249" i="7"/>
  <c r="C340" i="7"/>
  <c r="R339" i="7"/>
  <c r="D345" i="7"/>
  <c r="N344" i="7"/>
  <c r="J344" i="7"/>
  <c r="H249" i="7"/>
  <c r="W249" i="7"/>
  <c r="D249" i="7"/>
  <c r="T52" i="7"/>
  <c r="D51" i="7"/>
  <c r="F249" i="7"/>
  <c r="R249" i="7"/>
  <c r="J249" i="7"/>
  <c r="K248" i="7"/>
  <c r="I248" i="7"/>
  <c r="C247" i="7"/>
  <c r="J248" i="7"/>
  <c r="Q255" i="7" l="1"/>
  <c r="Q252" i="7"/>
  <c r="Q253" i="7"/>
  <c r="P249" i="7"/>
  <c r="Q254" i="7"/>
  <c r="H489" i="14"/>
  <c r="E490" i="14"/>
  <c r="L249" i="7"/>
  <c r="O252" i="7"/>
  <c r="O253" i="7"/>
  <c r="O255" i="7"/>
  <c r="O254" i="7"/>
  <c r="D346" i="7"/>
  <c r="J345" i="7"/>
  <c r="N345" i="7"/>
  <c r="C341" i="7"/>
  <c r="R340" i="7"/>
  <c r="I249" i="7"/>
  <c r="E249" i="7"/>
  <c r="M249" i="7" s="1"/>
  <c r="K249" i="7"/>
  <c r="D52" i="7"/>
  <c r="T53" i="7"/>
  <c r="R247" i="7"/>
  <c r="N247" i="7"/>
  <c r="S247" i="7" s="1"/>
  <c r="K247" i="7"/>
  <c r="I247" i="7"/>
  <c r="J247" i="7"/>
  <c r="E491" i="14" l="1"/>
  <c r="H490" i="14"/>
  <c r="D347" i="7"/>
  <c r="N346" i="7"/>
  <c r="J346" i="7"/>
  <c r="C342" i="7"/>
  <c r="R341" i="7"/>
  <c r="D247" i="7"/>
  <c r="T54" i="7"/>
  <c r="D53" i="7"/>
  <c r="K10" i="7"/>
  <c r="K13" i="7"/>
  <c r="K14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101" i="7"/>
  <c r="K102" i="7"/>
  <c r="K103" i="7"/>
  <c r="K104" i="7"/>
  <c r="K105" i="7"/>
  <c r="K106" i="7"/>
  <c r="K108" i="7"/>
  <c r="K109" i="7"/>
  <c r="K110" i="7"/>
  <c r="K111" i="7"/>
  <c r="K113" i="7"/>
  <c r="K114" i="7"/>
  <c r="K115" i="7"/>
  <c r="K116" i="7"/>
  <c r="K118" i="7"/>
  <c r="K119" i="7"/>
  <c r="K121" i="7"/>
  <c r="K122" i="7"/>
  <c r="K135" i="7"/>
  <c r="K167" i="7"/>
  <c r="K171" i="7"/>
  <c r="K172" i="7"/>
  <c r="K176" i="7"/>
  <c r="K179" i="7"/>
  <c r="K180" i="7"/>
  <c r="K181" i="7"/>
  <c r="K182" i="7"/>
  <c r="K183" i="7"/>
  <c r="K184" i="7"/>
  <c r="K186" i="7"/>
  <c r="K188" i="7"/>
  <c r="K190" i="7"/>
  <c r="K191" i="7"/>
  <c r="K192" i="7"/>
  <c r="K193" i="7"/>
  <c r="K195" i="7"/>
  <c r="K196" i="7"/>
  <c r="K198" i="7"/>
  <c r="K199" i="7"/>
  <c r="K200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20" i="7"/>
  <c r="K222" i="7"/>
  <c r="K225" i="7"/>
  <c r="K226" i="7"/>
  <c r="K231" i="7"/>
  <c r="K232" i="7"/>
  <c r="K233" i="7"/>
  <c r="K234" i="7"/>
  <c r="K236" i="7"/>
  <c r="K237" i="7"/>
  <c r="K241" i="7"/>
  <c r="K244" i="7"/>
  <c r="K246" i="7"/>
  <c r="I186" i="7"/>
  <c r="C185" i="7"/>
  <c r="F185" i="7" s="1"/>
  <c r="L185" i="7" s="1"/>
  <c r="I181" i="7"/>
  <c r="J184" i="7"/>
  <c r="J186" i="7"/>
  <c r="J188" i="7"/>
  <c r="J190" i="7"/>
  <c r="J193" i="7"/>
  <c r="J198" i="7"/>
  <c r="J199" i="7"/>
  <c r="J201" i="7"/>
  <c r="J203" i="7"/>
  <c r="J204" i="7"/>
  <c r="J206" i="7"/>
  <c r="J208" i="7"/>
  <c r="J209" i="7"/>
  <c r="J211" i="7"/>
  <c r="J212" i="7"/>
  <c r="J213" i="7"/>
  <c r="J214" i="7"/>
  <c r="J218" i="7"/>
  <c r="J219" i="7"/>
  <c r="J222" i="7"/>
  <c r="J223" i="7"/>
  <c r="J225" i="7"/>
  <c r="J226" i="7"/>
  <c r="J227" i="7"/>
  <c r="J228" i="7"/>
  <c r="J231" i="7"/>
  <c r="J232" i="7"/>
  <c r="J233" i="7"/>
  <c r="J234" i="7"/>
  <c r="J236" i="7"/>
  <c r="J237" i="7"/>
  <c r="J238" i="7"/>
  <c r="J239" i="7"/>
  <c r="J240" i="7"/>
  <c r="J241" i="7"/>
  <c r="J242" i="7"/>
  <c r="J244" i="7"/>
  <c r="J246" i="7"/>
  <c r="J180" i="7"/>
  <c r="J181" i="7"/>
  <c r="J182" i="7"/>
  <c r="I179" i="7"/>
  <c r="I176" i="7"/>
  <c r="C174" i="7"/>
  <c r="J174" i="7" s="1"/>
  <c r="J168" i="7"/>
  <c r="J169" i="7"/>
  <c r="J173" i="7"/>
  <c r="I171" i="7"/>
  <c r="C170" i="7"/>
  <c r="J167" i="7"/>
  <c r="I167" i="7"/>
  <c r="F165" i="7"/>
  <c r="E165" i="7" s="1"/>
  <c r="C166" i="7"/>
  <c r="C163" i="7"/>
  <c r="J163" i="7" s="1"/>
  <c r="J161" i="7"/>
  <c r="J162" i="7"/>
  <c r="J164" i="7"/>
  <c r="J165" i="7"/>
  <c r="J153" i="7"/>
  <c r="J154" i="7"/>
  <c r="J158" i="7"/>
  <c r="J160" i="7"/>
  <c r="C159" i="7"/>
  <c r="C155" i="7"/>
  <c r="C156" i="7" s="1"/>
  <c r="C151" i="7"/>
  <c r="J151" i="7" s="1"/>
  <c r="C136" i="7"/>
  <c r="F146" i="7"/>
  <c r="E146" i="7" s="1"/>
  <c r="C142" i="7"/>
  <c r="J143" i="7"/>
  <c r="J144" i="7"/>
  <c r="J145" i="7"/>
  <c r="J146" i="7"/>
  <c r="J147" i="7"/>
  <c r="J148" i="7"/>
  <c r="J149" i="7"/>
  <c r="J150" i="7"/>
  <c r="J152" i="7"/>
  <c r="J141" i="7"/>
  <c r="J137" i="7"/>
  <c r="J139" i="7"/>
  <c r="J140" i="7"/>
  <c r="C138" i="7"/>
  <c r="J135" i="7"/>
  <c r="I135" i="7"/>
  <c r="J134" i="7"/>
  <c r="J131" i="7"/>
  <c r="J133" i="7"/>
  <c r="C132" i="7"/>
  <c r="J132" i="7" s="1"/>
  <c r="C130" i="7"/>
  <c r="F126" i="7"/>
  <c r="E126" i="7" s="1"/>
  <c r="J126" i="7"/>
  <c r="J125" i="7"/>
  <c r="J124" i="7"/>
  <c r="J123" i="7"/>
  <c r="J122" i="7"/>
  <c r="J121" i="7"/>
  <c r="J120" i="7"/>
  <c r="J119" i="7"/>
  <c r="F120" i="7"/>
  <c r="L120" i="7" s="1"/>
  <c r="C118" i="7"/>
  <c r="J116" i="7"/>
  <c r="J115" i="7"/>
  <c r="J114" i="7"/>
  <c r="J113" i="7"/>
  <c r="J112" i="7"/>
  <c r="C111" i="7"/>
  <c r="I110" i="7"/>
  <c r="I109" i="7"/>
  <c r="I108" i="7"/>
  <c r="C109" i="7"/>
  <c r="N109" i="7" s="1"/>
  <c r="S109" i="7" s="1"/>
  <c r="B108" i="7"/>
  <c r="F107" i="7"/>
  <c r="L107" i="7" s="1"/>
  <c r="J107" i="7"/>
  <c r="I106" i="7"/>
  <c r="J106" i="7"/>
  <c r="I105" i="7"/>
  <c r="J105" i="7"/>
  <c r="J104" i="7"/>
  <c r="I104" i="7"/>
  <c r="I103" i="7"/>
  <c r="I102" i="7"/>
  <c r="C102" i="7"/>
  <c r="I204" i="7"/>
  <c r="I214" i="7"/>
  <c r="C215" i="7"/>
  <c r="I246" i="7"/>
  <c r="C245" i="7"/>
  <c r="B245" i="7"/>
  <c r="I244" i="7"/>
  <c r="C243" i="7"/>
  <c r="B243" i="7"/>
  <c r="H242" i="7"/>
  <c r="I241" i="7"/>
  <c r="H240" i="7"/>
  <c r="F240" i="7"/>
  <c r="H239" i="7"/>
  <c r="F239" i="7"/>
  <c r="H238" i="7"/>
  <c r="F238" i="7"/>
  <c r="I237" i="7"/>
  <c r="I236" i="7"/>
  <c r="C235" i="7"/>
  <c r="B235" i="7"/>
  <c r="I234" i="7"/>
  <c r="I233" i="7"/>
  <c r="I232" i="7"/>
  <c r="I231" i="7"/>
  <c r="C230" i="7"/>
  <c r="B230" i="7"/>
  <c r="H229" i="7"/>
  <c r="H228" i="7"/>
  <c r="H227" i="7"/>
  <c r="F227" i="7"/>
  <c r="E227" i="7" s="1"/>
  <c r="I226" i="7"/>
  <c r="I225" i="7"/>
  <c r="C224" i="7"/>
  <c r="B224" i="7"/>
  <c r="H223" i="7"/>
  <c r="F223" i="7"/>
  <c r="E223" i="7" s="1"/>
  <c r="I222" i="7"/>
  <c r="C221" i="7"/>
  <c r="B221" i="7"/>
  <c r="I220" i="7"/>
  <c r="C220" i="7"/>
  <c r="H219" i="7"/>
  <c r="I218" i="7"/>
  <c r="I217" i="7"/>
  <c r="B217" i="7"/>
  <c r="I216" i="7"/>
  <c r="I215" i="7"/>
  <c r="I213" i="7"/>
  <c r="I212" i="7"/>
  <c r="I211" i="7"/>
  <c r="I210" i="7"/>
  <c r="C210" i="7"/>
  <c r="I209" i="7"/>
  <c r="I208" i="7"/>
  <c r="I207" i="7"/>
  <c r="C207" i="7"/>
  <c r="I206" i="7"/>
  <c r="I205" i="7"/>
  <c r="B205" i="7"/>
  <c r="H203" i="7"/>
  <c r="H202" i="7"/>
  <c r="C202" i="7"/>
  <c r="H201" i="7"/>
  <c r="C200" i="7"/>
  <c r="I199" i="7"/>
  <c r="I198" i="7"/>
  <c r="C197" i="7"/>
  <c r="I196" i="7"/>
  <c r="B196" i="7"/>
  <c r="I195" i="7"/>
  <c r="F194" i="7"/>
  <c r="I193" i="7"/>
  <c r="I192" i="7"/>
  <c r="C192" i="7"/>
  <c r="J192" i="7" s="1"/>
  <c r="I191" i="7"/>
  <c r="B191" i="7"/>
  <c r="I190" i="7"/>
  <c r="H189" i="7"/>
  <c r="C189" i="7"/>
  <c r="I188" i="7"/>
  <c r="C187" i="7"/>
  <c r="B187" i="7"/>
  <c r="I184" i="7"/>
  <c r="I183" i="7"/>
  <c r="B183" i="7"/>
  <c r="I182" i="7"/>
  <c r="I180" i="7"/>
  <c r="C179" i="7"/>
  <c r="B179" i="7"/>
  <c r="H177" i="7"/>
  <c r="H175" i="7"/>
  <c r="H174" i="7"/>
  <c r="H173" i="7"/>
  <c r="I172" i="7"/>
  <c r="B170" i="7"/>
  <c r="H169" i="7"/>
  <c r="H168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F123" i="7"/>
  <c r="I121" i="7"/>
  <c r="I119" i="7"/>
  <c r="I118" i="7"/>
  <c r="I116" i="7"/>
  <c r="I115" i="7"/>
  <c r="I114" i="7"/>
  <c r="I113" i="7"/>
  <c r="I112" i="7"/>
  <c r="J101" i="7"/>
  <c r="I101" i="7"/>
  <c r="J100" i="7"/>
  <c r="F100" i="7"/>
  <c r="J99" i="7"/>
  <c r="F99" i="7"/>
  <c r="L99" i="7" s="1"/>
  <c r="J98" i="7"/>
  <c r="F98" i="7"/>
  <c r="E98" i="7" s="1"/>
  <c r="B96" i="7"/>
  <c r="J95" i="7"/>
  <c r="H95" i="7"/>
  <c r="H94" i="7"/>
  <c r="C94" i="7"/>
  <c r="H93" i="7"/>
  <c r="H92" i="7"/>
  <c r="H91" i="7"/>
  <c r="H90" i="7"/>
  <c r="C90" i="7"/>
  <c r="J89" i="7"/>
  <c r="F89" i="7"/>
  <c r="L89" i="7" s="1"/>
  <c r="J88" i="7"/>
  <c r="I88" i="7"/>
  <c r="I87" i="7"/>
  <c r="C87" i="7"/>
  <c r="J86" i="7"/>
  <c r="I86" i="7"/>
  <c r="J85" i="7"/>
  <c r="I85" i="7"/>
  <c r="I84" i="7"/>
  <c r="C84" i="7"/>
  <c r="J84" i="7" s="1"/>
  <c r="I83" i="7"/>
  <c r="C82" i="7"/>
  <c r="B82" i="7"/>
  <c r="J81" i="7"/>
  <c r="I81" i="7"/>
  <c r="J80" i="7"/>
  <c r="I80" i="7"/>
  <c r="I79" i="7"/>
  <c r="I78" i="7"/>
  <c r="I77" i="7"/>
  <c r="I76" i="7"/>
  <c r="C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P150" i="7" l="1"/>
  <c r="Q156" i="7"/>
  <c r="P64" i="7"/>
  <c r="Q70" i="7"/>
  <c r="P72" i="7"/>
  <c r="Q78" i="7"/>
  <c r="P94" i="7"/>
  <c r="L126" i="7"/>
  <c r="P126" i="7"/>
  <c r="Q132" i="7"/>
  <c r="P134" i="7"/>
  <c r="Q140" i="7"/>
  <c r="P143" i="7"/>
  <c r="Q149" i="7"/>
  <c r="P151" i="7"/>
  <c r="Q157" i="7"/>
  <c r="P159" i="7"/>
  <c r="Q165" i="7"/>
  <c r="P168" i="7"/>
  <c r="P242" i="7"/>
  <c r="P158" i="7"/>
  <c r="Q164" i="7"/>
  <c r="P95" i="7"/>
  <c r="P127" i="7"/>
  <c r="Q133" i="7"/>
  <c r="Q141" i="7"/>
  <c r="P136" i="7"/>
  <c r="Q142" i="7"/>
  <c r="P144" i="7"/>
  <c r="Q150" i="7"/>
  <c r="P152" i="7"/>
  <c r="Q158" i="7"/>
  <c r="P160" i="7"/>
  <c r="Q166" i="7"/>
  <c r="P169" i="7"/>
  <c r="Q63" i="7"/>
  <c r="P58" i="7"/>
  <c r="Q64" i="7"/>
  <c r="Q58" i="7"/>
  <c r="Q59" i="7"/>
  <c r="Q60" i="7"/>
  <c r="Q61" i="7"/>
  <c r="Q62" i="7"/>
  <c r="P66" i="7"/>
  <c r="Q72" i="7"/>
  <c r="P128" i="7"/>
  <c r="Q134" i="7"/>
  <c r="Q143" i="7"/>
  <c r="P137" i="7"/>
  <c r="Q151" i="7"/>
  <c r="P145" i="7"/>
  <c r="Q159" i="7"/>
  <c r="P153" i="7"/>
  <c r="Q167" i="7"/>
  <c r="P161" i="7"/>
  <c r="Q207" i="7"/>
  <c r="Q201" i="7"/>
  <c r="Q202" i="7"/>
  <c r="Q203" i="7"/>
  <c r="Q204" i="7"/>
  <c r="Q205" i="7"/>
  <c r="Q206" i="7"/>
  <c r="P201" i="7"/>
  <c r="Q242" i="7"/>
  <c r="P238" i="7"/>
  <c r="P71" i="7"/>
  <c r="Q77" i="7"/>
  <c r="P125" i="7"/>
  <c r="Q131" i="7"/>
  <c r="P177" i="7"/>
  <c r="P59" i="7"/>
  <c r="Q65" i="7"/>
  <c r="P67" i="7"/>
  <c r="Q73" i="7"/>
  <c r="Q95" i="7"/>
  <c r="P90" i="7"/>
  <c r="Q90" i="7"/>
  <c r="Q91" i="7"/>
  <c r="Q92" i="7"/>
  <c r="Q93" i="7"/>
  <c r="Q94" i="7"/>
  <c r="Q135" i="7"/>
  <c r="P129" i="7"/>
  <c r="P138" i="7"/>
  <c r="Q144" i="7"/>
  <c r="P146" i="7"/>
  <c r="Q152" i="7"/>
  <c r="P154" i="7"/>
  <c r="Q160" i="7"/>
  <c r="P162" i="7"/>
  <c r="Q168" i="7"/>
  <c r="Q191" i="7"/>
  <c r="Q192" i="7"/>
  <c r="Q193" i="7"/>
  <c r="Q194" i="7"/>
  <c r="P189" i="7"/>
  <c r="Q195" i="7"/>
  <c r="Q189" i="7"/>
  <c r="Q190" i="7"/>
  <c r="P133" i="7"/>
  <c r="Q139" i="7"/>
  <c r="P219" i="7"/>
  <c r="Q219" i="7"/>
  <c r="Q220" i="7"/>
  <c r="Q221" i="7"/>
  <c r="Q71" i="7"/>
  <c r="P65" i="7"/>
  <c r="P60" i="7"/>
  <c r="Q66" i="7"/>
  <c r="P68" i="7"/>
  <c r="Q74" i="7"/>
  <c r="P91" i="7"/>
  <c r="P130" i="7"/>
  <c r="Q136" i="7"/>
  <c r="P139" i="7"/>
  <c r="Q145" i="7"/>
  <c r="P147" i="7"/>
  <c r="Q153" i="7"/>
  <c r="P155" i="7"/>
  <c r="Q161" i="7"/>
  <c r="P163" i="7"/>
  <c r="Q169" i="7"/>
  <c r="Q177" i="7"/>
  <c r="P173" i="7"/>
  <c r="P202" i="7"/>
  <c r="Q208" i="7"/>
  <c r="P227" i="7"/>
  <c r="P239" i="7"/>
  <c r="P63" i="7"/>
  <c r="Q69" i="7"/>
  <c r="P166" i="7"/>
  <c r="P61" i="7"/>
  <c r="Q67" i="7"/>
  <c r="P69" i="7"/>
  <c r="Q75" i="7"/>
  <c r="P92" i="7"/>
  <c r="Q127" i="7"/>
  <c r="Q128" i="7"/>
  <c r="P123" i="7"/>
  <c r="Q129" i="7"/>
  <c r="Q123" i="7"/>
  <c r="Q124" i="7"/>
  <c r="Q125" i="7"/>
  <c r="Q126" i="7"/>
  <c r="P131" i="7"/>
  <c r="Q137" i="7"/>
  <c r="P140" i="7"/>
  <c r="Q146" i="7"/>
  <c r="P148" i="7"/>
  <c r="Q154" i="7"/>
  <c r="P156" i="7"/>
  <c r="Q162" i="7"/>
  <c r="P164" i="7"/>
  <c r="P174" i="7"/>
  <c r="P203" i="7"/>
  <c r="Q209" i="7"/>
  <c r="P228" i="7"/>
  <c r="P142" i="7"/>
  <c r="Q148" i="7"/>
  <c r="Q79" i="7"/>
  <c r="P73" i="7"/>
  <c r="P62" i="7"/>
  <c r="Q68" i="7"/>
  <c r="P70" i="7"/>
  <c r="Q76" i="7"/>
  <c r="P93" i="7"/>
  <c r="P124" i="7"/>
  <c r="Q130" i="7"/>
  <c r="P132" i="7"/>
  <c r="Q138" i="7"/>
  <c r="P141" i="7"/>
  <c r="Q147" i="7"/>
  <c r="P149" i="7"/>
  <c r="Q155" i="7"/>
  <c r="P157" i="7"/>
  <c r="Q163" i="7"/>
  <c r="L165" i="7"/>
  <c r="P165" i="7"/>
  <c r="Q171" i="7"/>
  <c r="P175" i="7"/>
  <c r="P223" i="7"/>
  <c r="P229" i="7"/>
  <c r="P240" i="7"/>
  <c r="E492" i="14"/>
  <c r="H491" i="14"/>
  <c r="L123" i="7"/>
  <c r="L239" i="7"/>
  <c r="M131" i="7"/>
  <c r="L131" i="7"/>
  <c r="V108" i="7"/>
  <c r="U108" i="7"/>
  <c r="M62" i="7"/>
  <c r="L62" i="7"/>
  <c r="M70" i="7"/>
  <c r="L70" i="7"/>
  <c r="M93" i="7"/>
  <c r="L93" i="7"/>
  <c r="M124" i="7"/>
  <c r="L124" i="7"/>
  <c r="M132" i="7"/>
  <c r="L132" i="7"/>
  <c r="M141" i="7"/>
  <c r="L141" i="7"/>
  <c r="M149" i="7"/>
  <c r="L149" i="7"/>
  <c r="M157" i="7"/>
  <c r="L157" i="7"/>
  <c r="M175" i="7"/>
  <c r="L175" i="7"/>
  <c r="V205" i="7"/>
  <c r="U205" i="7"/>
  <c r="L223" i="7"/>
  <c r="M229" i="7"/>
  <c r="L229" i="7"/>
  <c r="L240" i="7"/>
  <c r="M92" i="7"/>
  <c r="L92" i="7"/>
  <c r="M174" i="7"/>
  <c r="L174" i="7"/>
  <c r="M228" i="7"/>
  <c r="L228" i="7"/>
  <c r="M63" i="7"/>
  <c r="L63" i="7"/>
  <c r="M71" i="7"/>
  <c r="L71" i="7"/>
  <c r="M125" i="7"/>
  <c r="L125" i="7"/>
  <c r="M133" i="7"/>
  <c r="L133" i="7"/>
  <c r="M150" i="7"/>
  <c r="L150" i="7"/>
  <c r="M158" i="7"/>
  <c r="L158" i="7"/>
  <c r="M177" i="7"/>
  <c r="L177" i="7"/>
  <c r="V187" i="7"/>
  <c r="U187" i="7"/>
  <c r="M219" i="7"/>
  <c r="L219" i="7"/>
  <c r="V224" i="7"/>
  <c r="U224" i="7"/>
  <c r="V230" i="7"/>
  <c r="U230" i="7"/>
  <c r="V191" i="7"/>
  <c r="U191" i="7"/>
  <c r="M64" i="7"/>
  <c r="L64" i="7"/>
  <c r="M72" i="7"/>
  <c r="L72" i="7"/>
  <c r="M94" i="7"/>
  <c r="L94" i="7"/>
  <c r="E100" i="7"/>
  <c r="M100" i="7" s="1"/>
  <c r="L100" i="7"/>
  <c r="M134" i="7"/>
  <c r="L134" i="7"/>
  <c r="M143" i="7"/>
  <c r="L143" i="7"/>
  <c r="M151" i="7"/>
  <c r="L151" i="7"/>
  <c r="M159" i="7"/>
  <c r="L159" i="7"/>
  <c r="M168" i="7"/>
  <c r="L168" i="7"/>
  <c r="V179" i="7"/>
  <c r="U179" i="7"/>
  <c r="M242" i="7"/>
  <c r="L242" i="7"/>
  <c r="M69" i="7"/>
  <c r="L69" i="7"/>
  <c r="M140" i="7"/>
  <c r="L140" i="7"/>
  <c r="M73" i="7"/>
  <c r="L73" i="7"/>
  <c r="M95" i="7"/>
  <c r="L95" i="7"/>
  <c r="M136" i="7"/>
  <c r="L136" i="7"/>
  <c r="M144" i="7"/>
  <c r="L144" i="7"/>
  <c r="M152" i="7"/>
  <c r="L152" i="7"/>
  <c r="M160" i="7"/>
  <c r="L160" i="7"/>
  <c r="M169" i="7"/>
  <c r="L169" i="7"/>
  <c r="V243" i="7"/>
  <c r="U243" i="7"/>
  <c r="M148" i="7"/>
  <c r="L148" i="7"/>
  <c r="M58" i="7"/>
  <c r="L58" i="7"/>
  <c r="M66" i="7"/>
  <c r="L66" i="7"/>
  <c r="M128" i="7"/>
  <c r="L128" i="7"/>
  <c r="M137" i="7"/>
  <c r="L137" i="7"/>
  <c r="M145" i="7"/>
  <c r="L145" i="7"/>
  <c r="M153" i="7"/>
  <c r="L153" i="7"/>
  <c r="M161" i="7"/>
  <c r="L161" i="7"/>
  <c r="V170" i="7"/>
  <c r="U170" i="7"/>
  <c r="E194" i="7"/>
  <c r="M194" i="7" s="1"/>
  <c r="L194" i="7"/>
  <c r="M201" i="7"/>
  <c r="L201" i="7"/>
  <c r="V221" i="7"/>
  <c r="U221" i="7"/>
  <c r="L238" i="7"/>
  <c r="M61" i="7"/>
  <c r="L61" i="7"/>
  <c r="M164" i="7"/>
  <c r="L164" i="7"/>
  <c r="V235" i="7"/>
  <c r="U235" i="7"/>
  <c r="M59" i="7"/>
  <c r="L59" i="7"/>
  <c r="M67" i="7"/>
  <c r="L67" i="7"/>
  <c r="V82" i="7"/>
  <c r="U82" i="7"/>
  <c r="M90" i="7"/>
  <c r="L90" i="7"/>
  <c r="V96" i="7"/>
  <c r="U96" i="7"/>
  <c r="M129" i="7"/>
  <c r="L129" i="7"/>
  <c r="M138" i="7"/>
  <c r="L138" i="7"/>
  <c r="M146" i="7"/>
  <c r="L146" i="7"/>
  <c r="M154" i="7"/>
  <c r="L154" i="7"/>
  <c r="M162" i="7"/>
  <c r="L162" i="7"/>
  <c r="M156" i="7"/>
  <c r="L156" i="7"/>
  <c r="M203" i="7"/>
  <c r="L203" i="7"/>
  <c r="M65" i="7"/>
  <c r="L65" i="7"/>
  <c r="M60" i="7"/>
  <c r="L60" i="7"/>
  <c r="M68" i="7"/>
  <c r="L68" i="7"/>
  <c r="M91" i="7"/>
  <c r="L91" i="7"/>
  <c r="M130" i="7"/>
  <c r="L130" i="7"/>
  <c r="M139" i="7"/>
  <c r="L139" i="7"/>
  <c r="M147" i="7"/>
  <c r="L147" i="7"/>
  <c r="M155" i="7"/>
  <c r="L155" i="7"/>
  <c r="M163" i="7"/>
  <c r="L163" i="7"/>
  <c r="V183" i="7"/>
  <c r="U183" i="7"/>
  <c r="V196" i="7"/>
  <c r="U196" i="7"/>
  <c r="M202" i="7"/>
  <c r="L202" i="7"/>
  <c r="V217" i="7"/>
  <c r="U217" i="7"/>
  <c r="M227" i="7"/>
  <c r="L227" i="7"/>
  <c r="V245" i="7"/>
  <c r="U245" i="7"/>
  <c r="M223" i="7"/>
  <c r="M165" i="7"/>
  <c r="C343" i="7"/>
  <c r="R342" i="7"/>
  <c r="J347" i="7"/>
  <c r="D348" i="7"/>
  <c r="N347" i="7"/>
  <c r="M126" i="7"/>
  <c r="B178" i="7"/>
  <c r="W179" i="7"/>
  <c r="W196" i="7"/>
  <c r="W217" i="7"/>
  <c r="H170" i="7"/>
  <c r="Q173" i="7" s="1"/>
  <c r="W170" i="7"/>
  <c r="W245" i="7"/>
  <c r="W221" i="7"/>
  <c r="W230" i="7"/>
  <c r="W108" i="7"/>
  <c r="W243" i="7"/>
  <c r="W96" i="7"/>
  <c r="H235" i="7"/>
  <c r="W235" i="7"/>
  <c r="W205" i="7"/>
  <c r="W183" i="7"/>
  <c r="W224" i="7"/>
  <c r="W82" i="7"/>
  <c r="W187" i="7"/>
  <c r="W191" i="7"/>
  <c r="J185" i="7"/>
  <c r="K138" i="7"/>
  <c r="K62" i="7"/>
  <c r="K148" i="7"/>
  <c r="I229" i="7"/>
  <c r="K71" i="7"/>
  <c r="K95" i="7"/>
  <c r="K147" i="7"/>
  <c r="K124" i="7"/>
  <c r="K140" i="7"/>
  <c r="K156" i="7"/>
  <c r="K150" i="7"/>
  <c r="I163" i="7"/>
  <c r="K159" i="7"/>
  <c r="I202" i="7"/>
  <c r="K128" i="7"/>
  <c r="K144" i="7"/>
  <c r="K152" i="7"/>
  <c r="K160" i="7"/>
  <c r="K175" i="7"/>
  <c r="K131" i="7"/>
  <c r="K228" i="7"/>
  <c r="K66" i="7"/>
  <c r="K91" i="7"/>
  <c r="K59" i="7"/>
  <c r="K67" i="7"/>
  <c r="C191" i="7"/>
  <c r="N191" i="7" s="1"/>
  <c r="S191" i="7" s="1"/>
  <c r="K240" i="7"/>
  <c r="E240" i="7"/>
  <c r="M240" i="7" s="1"/>
  <c r="I120" i="7"/>
  <c r="E120" i="7"/>
  <c r="M120" i="7" s="1"/>
  <c r="E185" i="7"/>
  <c r="M185" i="7" s="1"/>
  <c r="E99" i="7"/>
  <c r="M99" i="7" s="1"/>
  <c r="K123" i="7"/>
  <c r="E123" i="7"/>
  <c r="M123" i="7" s="1"/>
  <c r="E107" i="7"/>
  <c r="M107" i="7" s="1"/>
  <c r="E89" i="7"/>
  <c r="M89" i="7" s="1"/>
  <c r="K239" i="7"/>
  <c r="E239" i="7"/>
  <c r="M239" i="7" s="1"/>
  <c r="K238" i="7"/>
  <c r="E238" i="7"/>
  <c r="M238" i="7" s="1"/>
  <c r="K99" i="7"/>
  <c r="K163" i="7"/>
  <c r="D54" i="7"/>
  <c r="T55" i="7"/>
  <c r="I201" i="7"/>
  <c r="K107" i="7"/>
  <c r="I128" i="7"/>
  <c r="K126" i="7"/>
  <c r="K146" i="7"/>
  <c r="I139" i="7"/>
  <c r="O145" i="7"/>
  <c r="K139" i="7"/>
  <c r="O160" i="7"/>
  <c r="K154" i="7"/>
  <c r="I168" i="7"/>
  <c r="K194" i="7"/>
  <c r="I194" i="7"/>
  <c r="J221" i="7"/>
  <c r="N221" i="7"/>
  <c r="S221" i="7" s="1"/>
  <c r="K242" i="7"/>
  <c r="J108" i="7"/>
  <c r="R108" i="7"/>
  <c r="I129" i="7"/>
  <c r="O135" i="7"/>
  <c r="K129" i="7"/>
  <c r="I151" i="7"/>
  <c r="O157" i="7"/>
  <c r="K151" i="7"/>
  <c r="I185" i="7"/>
  <c r="K185" i="7"/>
  <c r="O148" i="7"/>
  <c r="I164" i="7"/>
  <c r="R220" i="7"/>
  <c r="N220" i="7"/>
  <c r="S220" i="7" s="1"/>
  <c r="J220" i="7"/>
  <c r="K223" i="7"/>
  <c r="K227" i="7"/>
  <c r="R102" i="7"/>
  <c r="N102" i="7"/>
  <c r="S102" i="7" s="1"/>
  <c r="J102" i="7"/>
  <c r="C103" i="7"/>
  <c r="I132" i="7"/>
  <c r="O138" i="7"/>
  <c r="O142" i="7"/>
  <c r="O141" i="7"/>
  <c r="C178" i="7"/>
  <c r="N179" i="7"/>
  <c r="S179" i="7" s="1"/>
  <c r="O242" i="7"/>
  <c r="I238" i="7"/>
  <c r="K168" i="7"/>
  <c r="K136" i="7"/>
  <c r="K120" i="7"/>
  <c r="K94" i="7"/>
  <c r="K100" i="7"/>
  <c r="O154" i="7"/>
  <c r="F197" i="7"/>
  <c r="R197" i="7"/>
  <c r="N197" i="7"/>
  <c r="S197" i="7" s="1"/>
  <c r="O209" i="7"/>
  <c r="K203" i="7"/>
  <c r="J217" i="7"/>
  <c r="R217" i="7"/>
  <c r="O58" i="7"/>
  <c r="O62" i="7"/>
  <c r="O59" i="7"/>
  <c r="O63" i="7"/>
  <c r="O60" i="7"/>
  <c r="O64" i="7"/>
  <c r="O61" i="7"/>
  <c r="K58" i="7"/>
  <c r="O69" i="7"/>
  <c r="O75" i="7"/>
  <c r="K69" i="7"/>
  <c r="O79" i="7"/>
  <c r="K73" i="7"/>
  <c r="J87" i="7"/>
  <c r="R87" i="7"/>
  <c r="N87" i="7"/>
  <c r="S87" i="7" s="1"/>
  <c r="J90" i="7"/>
  <c r="R90" i="7"/>
  <c r="N90" i="7"/>
  <c r="S90" i="7" s="1"/>
  <c r="I92" i="7"/>
  <c r="K92" i="7"/>
  <c r="I145" i="7"/>
  <c r="O151" i="7"/>
  <c r="K145" i="7"/>
  <c r="O177" i="7"/>
  <c r="I177" i="7"/>
  <c r="K177" i="7"/>
  <c r="J235" i="7"/>
  <c r="N235" i="7"/>
  <c r="S235" i="7" s="1"/>
  <c r="F235" i="7"/>
  <c r="J130" i="7"/>
  <c r="R130" i="7"/>
  <c r="N130" i="7"/>
  <c r="S130" i="7" s="1"/>
  <c r="C129" i="7"/>
  <c r="C157" i="7"/>
  <c r="R156" i="7"/>
  <c r="N156" i="7"/>
  <c r="S156" i="7" s="1"/>
  <c r="K164" i="7"/>
  <c r="K132" i="7"/>
  <c r="K63" i="7"/>
  <c r="O67" i="7"/>
  <c r="O70" i="7"/>
  <c r="O73" i="7"/>
  <c r="O76" i="7"/>
  <c r="C75" i="7"/>
  <c r="R74" i="7"/>
  <c r="N74" i="7"/>
  <c r="S74" i="7" s="1"/>
  <c r="O93" i="7"/>
  <c r="O90" i="7"/>
  <c r="O94" i="7"/>
  <c r="O95" i="7"/>
  <c r="O91" i="7"/>
  <c r="O92" i="7"/>
  <c r="O125" i="7"/>
  <c r="O126" i="7"/>
  <c r="O127" i="7"/>
  <c r="O123" i="7"/>
  <c r="O124" i="7"/>
  <c r="O128" i="7"/>
  <c r="O129" i="7"/>
  <c r="I126" i="7"/>
  <c r="O132" i="7"/>
  <c r="O136" i="7"/>
  <c r="I133" i="7"/>
  <c r="O139" i="7"/>
  <c r="I137" i="7"/>
  <c r="O143" i="7"/>
  <c r="O146" i="7"/>
  <c r="I143" i="7"/>
  <c r="O149" i="7"/>
  <c r="O155" i="7"/>
  <c r="O161" i="7"/>
  <c r="O164" i="7"/>
  <c r="O167" i="7"/>
  <c r="R196" i="7"/>
  <c r="R200" i="7"/>
  <c r="N200" i="7"/>
  <c r="S200" i="7" s="1"/>
  <c r="J202" i="7"/>
  <c r="R202" i="7"/>
  <c r="N202" i="7"/>
  <c r="S202" i="7" s="1"/>
  <c r="O219" i="7"/>
  <c r="O220" i="7"/>
  <c r="H224" i="7"/>
  <c r="R224" i="7"/>
  <c r="H230" i="7"/>
  <c r="Q235" i="7" s="1"/>
  <c r="R230" i="7"/>
  <c r="H243" i="7"/>
  <c r="Q243" i="7" s="1"/>
  <c r="R243" i="7"/>
  <c r="H245" i="7"/>
  <c r="R245" i="7"/>
  <c r="C216" i="7"/>
  <c r="R215" i="7"/>
  <c r="N215" i="7"/>
  <c r="S215" i="7" s="1"/>
  <c r="J111" i="7"/>
  <c r="R111" i="7"/>
  <c r="N111" i="7"/>
  <c r="S111" i="7" s="1"/>
  <c r="J142" i="7"/>
  <c r="R142" i="7"/>
  <c r="N142" i="7"/>
  <c r="S142" i="7" s="1"/>
  <c r="J136" i="7"/>
  <c r="R136" i="7"/>
  <c r="N136" i="7"/>
  <c r="S136" i="7" s="1"/>
  <c r="J159" i="7"/>
  <c r="R159" i="7"/>
  <c r="N159" i="7"/>
  <c r="S159" i="7" s="1"/>
  <c r="J166" i="7"/>
  <c r="R166" i="7"/>
  <c r="N166" i="7"/>
  <c r="S166" i="7" s="1"/>
  <c r="R174" i="7"/>
  <c r="N174" i="7"/>
  <c r="S174" i="7" s="1"/>
  <c r="K219" i="7"/>
  <c r="K70" i="7"/>
  <c r="O65" i="7"/>
  <c r="O68" i="7"/>
  <c r="O71" i="7"/>
  <c r="O74" i="7"/>
  <c r="O77" i="7"/>
  <c r="B83" i="7"/>
  <c r="R82" i="7"/>
  <c r="R84" i="7"/>
  <c r="N84" i="7"/>
  <c r="S84" i="7" s="1"/>
  <c r="I91" i="7"/>
  <c r="O130" i="7"/>
  <c r="O133" i="7"/>
  <c r="O137" i="7"/>
  <c r="I134" i="7"/>
  <c r="O140" i="7"/>
  <c r="I141" i="7"/>
  <c r="O147" i="7"/>
  <c r="O152" i="7"/>
  <c r="O158" i="7"/>
  <c r="O162" i="7"/>
  <c r="O165" i="7"/>
  <c r="O168" i="7"/>
  <c r="R187" i="7"/>
  <c r="F189" i="7"/>
  <c r="E189" i="7" s="1"/>
  <c r="M189" i="7" s="1"/>
  <c r="R189" i="7"/>
  <c r="N189" i="7"/>
  <c r="S189" i="7" s="1"/>
  <c r="R192" i="7"/>
  <c r="N192" i="7"/>
  <c r="S192" i="7" s="1"/>
  <c r="B195" i="7"/>
  <c r="O201" i="7"/>
  <c r="O202" i="7"/>
  <c r="O206" i="7"/>
  <c r="O207" i="7"/>
  <c r="O203" i="7"/>
  <c r="O204" i="7"/>
  <c r="O205" i="7"/>
  <c r="O208" i="7"/>
  <c r="J205" i="7"/>
  <c r="R205" i="7"/>
  <c r="J210" i="7"/>
  <c r="R210" i="7"/>
  <c r="N210" i="7"/>
  <c r="S210" i="7" s="1"/>
  <c r="I219" i="7"/>
  <c r="F224" i="7"/>
  <c r="E224" i="7" s="1"/>
  <c r="N224" i="7"/>
  <c r="S224" i="7" s="1"/>
  <c r="I228" i="7"/>
  <c r="J230" i="7"/>
  <c r="N230" i="7"/>
  <c r="S230" i="7" s="1"/>
  <c r="F243" i="7"/>
  <c r="N243" i="7"/>
  <c r="S243" i="7" s="1"/>
  <c r="J245" i="7"/>
  <c r="N245" i="7"/>
  <c r="S245" i="7" s="1"/>
  <c r="I107" i="7"/>
  <c r="R132" i="7"/>
  <c r="N132" i="7"/>
  <c r="S132" i="7" s="1"/>
  <c r="J138" i="7"/>
  <c r="R138" i="7"/>
  <c r="N138" i="7"/>
  <c r="S138" i="7" s="1"/>
  <c r="F142" i="7"/>
  <c r="E142" i="7" s="1"/>
  <c r="M142" i="7" s="1"/>
  <c r="R151" i="7"/>
  <c r="N151" i="7"/>
  <c r="S151" i="7" s="1"/>
  <c r="F166" i="7"/>
  <c r="E166" i="7" s="1"/>
  <c r="M166" i="7" s="1"/>
  <c r="J196" i="7"/>
  <c r="K202" i="7"/>
  <c r="K174" i="7"/>
  <c r="K162" i="7"/>
  <c r="K158" i="7"/>
  <c r="K134" i="7"/>
  <c r="K130" i="7"/>
  <c r="K93" i="7"/>
  <c r="K89" i="7"/>
  <c r="K65" i="7"/>
  <c r="K61" i="7"/>
  <c r="K155" i="7"/>
  <c r="K143" i="7"/>
  <c r="K90" i="7"/>
  <c r="O66" i="7"/>
  <c r="O72" i="7"/>
  <c r="O78" i="7"/>
  <c r="F82" i="7"/>
  <c r="N82" i="7"/>
  <c r="S82" i="7" s="1"/>
  <c r="J94" i="7"/>
  <c r="R94" i="7"/>
  <c r="N94" i="7"/>
  <c r="S94" i="7" s="1"/>
  <c r="J96" i="7"/>
  <c r="R96" i="7"/>
  <c r="I125" i="7"/>
  <c r="O131" i="7"/>
  <c r="O134" i="7"/>
  <c r="O144" i="7"/>
  <c r="O150" i="7"/>
  <c r="I147" i="7"/>
  <c r="O153" i="7"/>
  <c r="O156" i="7"/>
  <c r="O159" i="7"/>
  <c r="I157" i="7"/>
  <c r="O163" i="7"/>
  <c r="I160" i="7"/>
  <c r="O166" i="7"/>
  <c r="O169" i="7"/>
  <c r="R170" i="7"/>
  <c r="R179" i="7"/>
  <c r="J183" i="7"/>
  <c r="R183" i="7"/>
  <c r="F187" i="7"/>
  <c r="L187" i="7" s="1"/>
  <c r="N187" i="7"/>
  <c r="S187" i="7" s="1"/>
  <c r="O193" i="7"/>
  <c r="O190" i="7"/>
  <c r="O194" i="7"/>
  <c r="O195" i="7"/>
  <c r="O191" i="7"/>
  <c r="O192" i="7"/>
  <c r="O189" i="7"/>
  <c r="J207" i="7"/>
  <c r="R207" i="7"/>
  <c r="N207" i="7"/>
  <c r="S207" i="7" s="1"/>
  <c r="H221" i="7"/>
  <c r="Q225" i="7" s="1"/>
  <c r="R221" i="7"/>
  <c r="I227" i="7"/>
  <c r="R235" i="7"/>
  <c r="J118" i="7"/>
  <c r="R118" i="7"/>
  <c r="N118" i="7"/>
  <c r="S118" i="7" s="1"/>
  <c r="I124" i="7"/>
  <c r="I131" i="7"/>
  <c r="I149" i="7"/>
  <c r="J155" i="7"/>
  <c r="R155" i="7"/>
  <c r="N155" i="7"/>
  <c r="S155" i="7" s="1"/>
  <c r="R163" i="7"/>
  <c r="N163" i="7"/>
  <c r="S163" i="7" s="1"/>
  <c r="I165" i="7"/>
  <c r="C171" i="7"/>
  <c r="C172" i="7" s="1"/>
  <c r="N170" i="7"/>
  <c r="S170" i="7" s="1"/>
  <c r="J200" i="7"/>
  <c r="R185" i="7"/>
  <c r="N185" i="7"/>
  <c r="S185" i="7" s="1"/>
  <c r="K229" i="7"/>
  <c r="K201" i="7"/>
  <c r="K169" i="7"/>
  <c r="K165" i="7"/>
  <c r="K161" i="7"/>
  <c r="K157" i="7"/>
  <c r="K153" i="7"/>
  <c r="K149" i="7"/>
  <c r="K141" i="7"/>
  <c r="K137" i="7"/>
  <c r="K133" i="7"/>
  <c r="K125" i="7"/>
  <c r="K72" i="7"/>
  <c r="K68" i="7"/>
  <c r="K64" i="7"/>
  <c r="K60" i="7"/>
  <c r="I136" i="7"/>
  <c r="I144" i="7"/>
  <c r="I156" i="7"/>
  <c r="I161" i="7"/>
  <c r="I175" i="7"/>
  <c r="I93" i="7"/>
  <c r="I100" i="7"/>
  <c r="I203" i="7"/>
  <c r="F245" i="7"/>
  <c r="B109" i="7"/>
  <c r="C117" i="7"/>
  <c r="I130" i="7"/>
  <c r="I140" i="7"/>
  <c r="I152" i="7"/>
  <c r="I148" i="7"/>
  <c r="I162" i="7"/>
  <c r="J170" i="7"/>
  <c r="I174" i="7"/>
  <c r="J179" i="7"/>
  <c r="J243" i="7"/>
  <c r="J215" i="7"/>
  <c r="J187" i="7"/>
  <c r="C229" i="7"/>
  <c r="J156" i="7"/>
  <c r="J224" i="7"/>
  <c r="I89" i="7"/>
  <c r="C91" i="7"/>
  <c r="I99" i="7"/>
  <c r="F221" i="7"/>
  <c r="E221" i="7" s="1"/>
  <c r="I138" i="7"/>
  <c r="I154" i="7"/>
  <c r="I158" i="7"/>
  <c r="I159" i="7"/>
  <c r="I150" i="7"/>
  <c r="I146" i="7"/>
  <c r="I155" i="7"/>
  <c r="I169" i="7"/>
  <c r="J197" i="7"/>
  <c r="J189" i="7"/>
  <c r="I111" i="7"/>
  <c r="I200" i="7"/>
  <c r="J82" i="7"/>
  <c r="I90" i="7"/>
  <c r="I94" i="7"/>
  <c r="I95" i="7"/>
  <c r="H96" i="7"/>
  <c r="B97" i="7"/>
  <c r="I122" i="7"/>
  <c r="I153" i="7"/>
  <c r="I239" i="7"/>
  <c r="I242" i="7"/>
  <c r="C93" i="7"/>
  <c r="I123" i="7"/>
  <c r="I223" i="7"/>
  <c r="I240" i="7"/>
  <c r="Q247" i="7" l="1"/>
  <c r="P230" i="7"/>
  <c r="Q236" i="7"/>
  <c r="Q245" i="7"/>
  <c r="Q174" i="7"/>
  <c r="Q233" i="7"/>
  <c r="Q101" i="7"/>
  <c r="P243" i="7"/>
  <c r="Q249" i="7"/>
  <c r="P224" i="7"/>
  <c r="Q230" i="7"/>
  <c r="Q229" i="7"/>
  <c r="Q96" i="7"/>
  <c r="Q226" i="7"/>
  <c r="P221" i="7"/>
  <c r="Q227" i="7"/>
  <c r="Q239" i="7"/>
  <c r="Q240" i="7"/>
  <c r="P235" i="7"/>
  <c r="Q241" i="7"/>
  <c r="Q237" i="7"/>
  <c r="Q238" i="7"/>
  <c r="P170" i="7"/>
  <c r="Q176" i="7"/>
  <c r="Q228" i="7"/>
  <c r="Q170" i="7"/>
  <c r="Q172" i="7"/>
  <c r="Q232" i="7"/>
  <c r="Q224" i="7"/>
  <c r="P96" i="7"/>
  <c r="Q102" i="7"/>
  <c r="Q250" i="7"/>
  <c r="P245" i="7"/>
  <c r="Q251" i="7"/>
  <c r="Q231" i="7"/>
  <c r="Q223" i="7"/>
  <c r="Q244" i="7"/>
  <c r="Q246" i="7"/>
  <c r="Q234" i="7"/>
  <c r="Q222" i="7"/>
  <c r="Q175" i="7"/>
  <c r="Q248" i="7"/>
  <c r="E493" i="14"/>
  <c r="H492" i="14"/>
  <c r="I82" i="7"/>
  <c r="L82" i="7"/>
  <c r="V109" i="7"/>
  <c r="U109" i="7"/>
  <c r="L166" i="7"/>
  <c r="L243" i="7"/>
  <c r="L224" i="7"/>
  <c r="V178" i="7"/>
  <c r="U178" i="7"/>
  <c r="L221" i="7"/>
  <c r="V97" i="7"/>
  <c r="U97" i="7"/>
  <c r="V195" i="7"/>
  <c r="U195" i="7"/>
  <c r="I197" i="7"/>
  <c r="L197" i="7"/>
  <c r="M96" i="7"/>
  <c r="L96" i="7"/>
  <c r="M230" i="7"/>
  <c r="L230" i="7"/>
  <c r="L235" i="7"/>
  <c r="M170" i="7"/>
  <c r="L170" i="7"/>
  <c r="L189" i="7"/>
  <c r="L142" i="7"/>
  <c r="V83" i="7"/>
  <c r="U83" i="7"/>
  <c r="L245" i="7"/>
  <c r="J191" i="7"/>
  <c r="D349" i="7"/>
  <c r="N348" i="7"/>
  <c r="J348" i="7"/>
  <c r="C344" i="7"/>
  <c r="R343" i="7"/>
  <c r="R178" i="7"/>
  <c r="H178" i="7"/>
  <c r="M221" i="7"/>
  <c r="M224" i="7"/>
  <c r="O173" i="7"/>
  <c r="K170" i="7"/>
  <c r="W83" i="7"/>
  <c r="O171" i="7"/>
  <c r="O241" i="7"/>
  <c r="O240" i="7"/>
  <c r="O175" i="7"/>
  <c r="O176" i="7"/>
  <c r="O239" i="7"/>
  <c r="W97" i="7"/>
  <c r="O238" i="7"/>
  <c r="O237" i="7"/>
  <c r="O235" i="7"/>
  <c r="W195" i="7"/>
  <c r="O170" i="7"/>
  <c r="W109" i="7"/>
  <c r="O172" i="7"/>
  <c r="I170" i="7"/>
  <c r="O174" i="7"/>
  <c r="W178" i="7"/>
  <c r="D200" i="7"/>
  <c r="D224" i="7"/>
  <c r="D189" i="7"/>
  <c r="D245" i="7"/>
  <c r="D191" i="7"/>
  <c r="D207" i="7"/>
  <c r="D243" i="7"/>
  <c r="D210" i="7"/>
  <c r="D202" i="7"/>
  <c r="D235" i="7"/>
  <c r="D197" i="7"/>
  <c r="D221" i="7"/>
  <c r="D230" i="7"/>
  <c r="D192" i="7"/>
  <c r="D215" i="7"/>
  <c r="D220" i="7"/>
  <c r="O228" i="7"/>
  <c r="O221" i="7"/>
  <c r="R191" i="7"/>
  <c r="J178" i="7"/>
  <c r="O231" i="7"/>
  <c r="O246" i="7"/>
  <c r="I243" i="7"/>
  <c r="I245" i="7"/>
  <c r="J171" i="7"/>
  <c r="K243" i="7"/>
  <c r="E243" i="7"/>
  <c r="M243" i="7" s="1"/>
  <c r="K197" i="7"/>
  <c r="E197" i="7"/>
  <c r="M197" i="7" s="1"/>
  <c r="K82" i="7"/>
  <c r="E82" i="7"/>
  <c r="M82" i="7" s="1"/>
  <c r="K245" i="7"/>
  <c r="E245" i="7"/>
  <c r="M245" i="7" s="1"/>
  <c r="K187" i="7"/>
  <c r="E187" i="7"/>
  <c r="M187" i="7" s="1"/>
  <c r="O247" i="7"/>
  <c r="T56" i="7"/>
  <c r="D55" i="7"/>
  <c r="K235" i="7"/>
  <c r="E235" i="7"/>
  <c r="M235" i="7" s="1"/>
  <c r="O179" i="7"/>
  <c r="K224" i="7"/>
  <c r="K221" i="7"/>
  <c r="R172" i="7"/>
  <c r="N172" i="7"/>
  <c r="S172" i="7" s="1"/>
  <c r="R117" i="7"/>
  <c r="N117" i="7"/>
  <c r="S117" i="7" s="1"/>
  <c r="I166" i="7"/>
  <c r="K166" i="7"/>
  <c r="C128" i="7"/>
  <c r="R129" i="7"/>
  <c r="N129" i="7"/>
  <c r="S129" i="7" s="1"/>
  <c r="O233" i="7"/>
  <c r="O226" i="7"/>
  <c r="O227" i="7"/>
  <c r="O222" i="7"/>
  <c r="C76" i="7"/>
  <c r="R75" i="7"/>
  <c r="N75" i="7"/>
  <c r="S75" i="7" s="1"/>
  <c r="O232" i="7"/>
  <c r="I235" i="7"/>
  <c r="R97" i="7"/>
  <c r="O249" i="7"/>
  <c r="R171" i="7"/>
  <c r="N171" i="7"/>
  <c r="S171" i="7" s="1"/>
  <c r="I189" i="7"/>
  <c r="K189" i="7"/>
  <c r="J83" i="7"/>
  <c r="R83" i="7"/>
  <c r="J216" i="7"/>
  <c r="R216" i="7"/>
  <c r="N216" i="7"/>
  <c r="S216" i="7" s="1"/>
  <c r="O236" i="7"/>
  <c r="K230" i="7"/>
  <c r="R93" i="7"/>
  <c r="N93" i="7"/>
  <c r="S93" i="7" s="1"/>
  <c r="R109" i="7"/>
  <c r="J195" i="7"/>
  <c r="R195" i="7"/>
  <c r="B194" i="7"/>
  <c r="O224" i="7"/>
  <c r="O225" i="7"/>
  <c r="O244" i="7"/>
  <c r="O184" i="7"/>
  <c r="I221" i="7"/>
  <c r="I224" i="7"/>
  <c r="K96" i="7"/>
  <c r="I230" i="7"/>
  <c r="J129" i="7"/>
  <c r="J91" i="7"/>
  <c r="R91" i="7"/>
  <c r="N91" i="7"/>
  <c r="S91" i="7" s="1"/>
  <c r="J229" i="7"/>
  <c r="R229" i="7"/>
  <c r="N229" i="7"/>
  <c r="S229" i="7" s="1"/>
  <c r="I187" i="7"/>
  <c r="O245" i="7"/>
  <c r="I142" i="7"/>
  <c r="K142" i="7"/>
  <c r="O250" i="7"/>
  <c r="O251" i="7"/>
  <c r="O234" i="7"/>
  <c r="O230" i="7"/>
  <c r="O223" i="7"/>
  <c r="O96" i="7"/>
  <c r="J157" i="7"/>
  <c r="R157" i="7"/>
  <c r="N157" i="7"/>
  <c r="S157" i="7" s="1"/>
  <c r="O243" i="7"/>
  <c r="C177" i="7"/>
  <c r="N178" i="7"/>
  <c r="S178" i="7" s="1"/>
  <c r="R103" i="7"/>
  <c r="N103" i="7"/>
  <c r="S103" i="7" s="1"/>
  <c r="J103" i="7"/>
  <c r="O229" i="7"/>
  <c r="O248" i="7"/>
  <c r="F117" i="7"/>
  <c r="L117" i="7" s="1"/>
  <c r="J117" i="7"/>
  <c r="J109" i="7"/>
  <c r="B110" i="7"/>
  <c r="J172" i="7"/>
  <c r="F173" i="7"/>
  <c r="L173" i="7" s="1"/>
  <c r="H98" i="7"/>
  <c r="H97" i="7"/>
  <c r="J97" i="7"/>
  <c r="J93" i="7"/>
  <c r="C92" i="7"/>
  <c r="I96" i="7"/>
  <c r="Q103" i="7" l="1"/>
  <c r="P97" i="7"/>
  <c r="P178" i="7"/>
  <c r="Q184" i="7"/>
  <c r="Q182" i="7"/>
  <c r="Q181" i="7"/>
  <c r="Q178" i="7"/>
  <c r="Q180" i="7"/>
  <c r="Q183" i="7"/>
  <c r="Q179" i="7"/>
  <c r="Q97" i="7"/>
  <c r="P98" i="7"/>
  <c r="Q104" i="7"/>
  <c r="Q98" i="7"/>
  <c r="Q100" i="7"/>
  <c r="Q99" i="7"/>
  <c r="I178" i="7"/>
  <c r="O178" i="7"/>
  <c r="O183" i="7"/>
  <c r="O181" i="7"/>
  <c r="O182" i="7"/>
  <c r="O180" i="7"/>
  <c r="K178" i="7"/>
  <c r="E494" i="14"/>
  <c r="E495" i="14" s="1"/>
  <c r="H493" i="14"/>
  <c r="M98" i="7"/>
  <c r="L98" i="7"/>
  <c r="M178" i="7"/>
  <c r="L178" i="7"/>
  <c r="M97" i="7"/>
  <c r="L97" i="7"/>
  <c r="V110" i="7"/>
  <c r="U110" i="7"/>
  <c r="V194" i="7"/>
  <c r="U194" i="7"/>
  <c r="C345" i="7"/>
  <c r="R344" i="7"/>
  <c r="D350" i="7"/>
  <c r="J349" i="7"/>
  <c r="N349" i="7"/>
  <c r="W194" i="7"/>
  <c r="W110" i="7"/>
  <c r="D229" i="7"/>
  <c r="D216" i="7"/>
  <c r="T57" i="7"/>
  <c r="D56" i="7"/>
  <c r="K117" i="7"/>
  <c r="E117" i="7"/>
  <c r="M117" i="7" s="1"/>
  <c r="K173" i="7"/>
  <c r="E173" i="7"/>
  <c r="M173" i="7" s="1"/>
  <c r="O103" i="7"/>
  <c r="K97" i="7"/>
  <c r="O98" i="7"/>
  <c r="O97" i="7"/>
  <c r="O99" i="7"/>
  <c r="O101" i="7"/>
  <c r="O100" i="7"/>
  <c r="J92" i="7"/>
  <c r="R92" i="7"/>
  <c r="N92" i="7"/>
  <c r="S92" i="7" s="1"/>
  <c r="O104" i="7"/>
  <c r="K98" i="7"/>
  <c r="O102" i="7"/>
  <c r="J194" i="7"/>
  <c r="R194" i="7"/>
  <c r="R128" i="7"/>
  <c r="N128" i="7"/>
  <c r="S128" i="7" s="1"/>
  <c r="J128" i="7"/>
  <c r="C127" i="7"/>
  <c r="C77" i="7"/>
  <c r="R76" i="7"/>
  <c r="N76" i="7"/>
  <c r="S76" i="7" s="1"/>
  <c r="J110" i="7"/>
  <c r="R110" i="7"/>
  <c r="J177" i="7"/>
  <c r="R177" i="7"/>
  <c r="N177" i="7"/>
  <c r="S177" i="7" s="1"/>
  <c r="I117" i="7"/>
  <c r="I173" i="7"/>
  <c r="I97" i="7"/>
  <c r="I98" i="7"/>
  <c r="E496" i="14" l="1"/>
  <c r="H495" i="14"/>
  <c r="H494" i="14"/>
  <c r="D351" i="7"/>
  <c r="N350" i="7"/>
  <c r="J350" i="7"/>
  <c r="C346" i="7"/>
  <c r="R345" i="7"/>
  <c r="D57" i="7"/>
  <c r="T58" i="7"/>
  <c r="R127" i="7"/>
  <c r="N127" i="7"/>
  <c r="S127" i="7" s="1"/>
  <c r="J127" i="7"/>
  <c r="F127" i="7"/>
  <c r="C78" i="7"/>
  <c r="R77" i="7"/>
  <c r="N77" i="7"/>
  <c r="S77" i="7" s="1"/>
  <c r="E497" i="14" l="1"/>
  <c r="H496" i="14"/>
  <c r="E127" i="7"/>
  <c r="M127" i="7" s="1"/>
  <c r="L127" i="7"/>
  <c r="C347" i="7"/>
  <c r="R346" i="7"/>
  <c r="D352" i="7"/>
  <c r="J351" i="7"/>
  <c r="N351" i="7"/>
  <c r="T59" i="7"/>
  <c r="D58" i="7"/>
  <c r="C79" i="7"/>
  <c r="R78" i="7"/>
  <c r="N78" i="7"/>
  <c r="S78" i="7" s="1"/>
  <c r="K127" i="7"/>
  <c r="I127" i="7"/>
  <c r="E498" i="14" l="1"/>
  <c r="H497" i="14"/>
  <c r="R347" i="7"/>
  <c r="C348" i="7"/>
  <c r="D353" i="7"/>
  <c r="D354" i="7" s="1"/>
  <c r="N352" i="7"/>
  <c r="J352" i="7"/>
  <c r="D59" i="7"/>
  <c r="T60" i="7"/>
  <c r="R79" i="7"/>
  <c r="N79" i="7"/>
  <c r="S79" i="7" s="1"/>
  <c r="E499" i="14" l="1"/>
  <c r="H498" i="14"/>
  <c r="D355" i="7"/>
  <c r="N354" i="7"/>
  <c r="J354" i="7"/>
  <c r="J353" i="7"/>
  <c r="N353" i="7"/>
  <c r="C349" i="7"/>
  <c r="R348" i="7"/>
  <c r="D60" i="7"/>
  <c r="T61" i="7"/>
  <c r="E500" i="14" l="1"/>
  <c r="H499" i="14"/>
  <c r="N355" i="7"/>
  <c r="D356" i="7"/>
  <c r="D357" i="7" s="1"/>
  <c r="J355" i="7"/>
  <c r="C350" i="7"/>
  <c r="R349" i="7"/>
  <c r="T62" i="7"/>
  <c r="D61" i="7"/>
  <c r="E501" i="14" l="1"/>
  <c r="H500" i="14"/>
  <c r="D358" i="7"/>
  <c r="N357" i="7"/>
  <c r="J357" i="7"/>
  <c r="J356" i="7"/>
  <c r="N356" i="7"/>
  <c r="C351" i="7"/>
  <c r="R350" i="7"/>
  <c r="D62" i="7"/>
  <c r="T63" i="7"/>
  <c r="E502" i="14" l="1"/>
  <c r="H501" i="14"/>
  <c r="D359" i="7"/>
  <c r="N358" i="7"/>
  <c r="J358" i="7"/>
  <c r="C352" i="7"/>
  <c r="R351" i="7"/>
  <c r="T64" i="7"/>
  <c r="D63" i="7"/>
  <c r="E503" i="14" l="1"/>
  <c r="H502" i="14"/>
  <c r="D360" i="7"/>
  <c r="J359" i="7"/>
  <c r="N359" i="7"/>
  <c r="C353" i="7"/>
  <c r="R352" i="7"/>
  <c r="D64" i="7"/>
  <c r="T65" i="7"/>
  <c r="E504" i="14" l="1"/>
  <c r="H503" i="14"/>
  <c r="D361" i="7"/>
  <c r="J360" i="7"/>
  <c r="N360" i="7"/>
  <c r="R353" i="7"/>
  <c r="C354" i="7"/>
  <c r="T66" i="7"/>
  <c r="D65" i="7"/>
  <c r="E505" i="14" l="1"/>
  <c r="H504" i="14"/>
  <c r="D362" i="7"/>
  <c r="J361" i="7"/>
  <c r="N361" i="7"/>
  <c r="C355" i="7"/>
  <c r="R354" i="7"/>
  <c r="D66" i="7"/>
  <c r="T67" i="7"/>
  <c r="E506" i="14" l="1"/>
  <c r="H505" i="14"/>
  <c r="D363" i="7"/>
  <c r="J362" i="7"/>
  <c r="N362" i="7"/>
  <c r="C356" i="7"/>
  <c r="R355" i="7"/>
  <c r="D67" i="7"/>
  <c r="T68" i="7"/>
  <c r="E507" i="14" l="1"/>
  <c r="H506" i="14"/>
  <c r="D364" i="7"/>
  <c r="N363" i="7"/>
  <c r="J363" i="7"/>
  <c r="R356" i="7"/>
  <c r="C357" i="7"/>
  <c r="T69" i="7"/>
  <c r="D68" i="7"/>
  <c r="E508" i="14" l="1"/>
  <c r="H507" i="14"/>
  <c r="D365" i="7"/>
  <c r="N364" i="7"/>
  <c r="J364" i="7"/>
  <c r="C358" i="7"/>
  <c r="R357" i="7"/>
  <c r="T70" i="7"/>
  <c r="D69" i="7"/>
  <c r="E509" i="14" l="1"/>
  <c r="H508" i="14"/>
  <c r="D366" i="7"/>
  <c r="J365" i="7"/>
  <c r="N365" i="7"/>
  <c r="C359" i="7"/>
  <c r="R358" i="7"/>
  <c r="T71" i="7"/>
  <c r="D70" i="7"/>
  <c r="E510" i="14" l="1"/>
  <c r="H509" i="14"/>
  <c r="D367" i="7"/>
  <c r="N366" i="7"/>
  <c r="J366" i="7"/>
  <c r="C360" i="7"/>
  <c r="R359" i="7"/>
  <c r="T72" i="7"/>
  <c r="D71" i="7"/>
  <c r="E511" i="14" l="1"/>
  <c r="H510" i="14"/>
  <c r="D368" i="7"/>
  <c r="N367" i="7"/>
  <c r="J367" i="7"/>
  <c r="C361" i="7"/>
  <c r="R360" i="7"/>
  <c r="T73" i="7"/>
  <c r="D72" i="7"/>
  <c r="E512" i="14" l="1"/>
  <c r="H511" i="14"/>
  <c r="D369" i="7"/>
  <c r="D370" i="7" s="1"/>
  <c r="N368" i="7"/>
  <c r="J368" i="7"/>
  <c r="C362" i="7"/>
  <c r="R361" i="7"/>
  <c r="D73" i="7"/>
  <c r="T74" i="7"/>
  <c r="E513" i="14" l="1"/>
  <c r="H512" i="14"/>
  <c r="D371" i="7"/>
  <c r="N370" i="7"/>
  <c r="J370" i="7"/>
  <c r="N369" i="7"/>
  <c r="J369" i="7"/>
  <c r="C363" i="7"/>
  <c r="R362" i="7"/>
  <c r="D74" i="7"/>
  <c r="T75" i="7"/>
  <c r="E514" i="14" l="1"/>
  <c r="H513" i="14"/>
  <c r="D372" i="7"/>
  <c r="N371" i="7"/>
  <c r="J371" i="7"/>
  <c r="C364" i="7"/>
  <c r="R363" i="7"/>
  <c r="T76" i="7"/>
  <c r="D75" i="7"/>
  <c r="E515" i="14" l="1"/>
  <c r="H514" i="14"/>
  <c r="D373" i="7"/>
  <c r="N372" i="7"/>
  <c r="J372" i="7"/>
  <c r="C365" i="7"/>
  <c r="R364" i="7"/>
  <c r="T77" i="7"/>
  <c r="D76" i="7"/>
  <c r="E516" i="14" l="1"/>
  <c r="H515" i="14"/>
  <c r="D374" i="7"/>
  <c r="N373" i="7"/>
  <c r="J373" i="7"/>
  <c r="C366" i="7"/>
  <c r="R365" i="7"/>
  <c r="T78" i="7"/>
  <c r="D77" i="7"/>
  <c r="E517" i="14" l="1"/>
  <c r="H516" i="14"/>
  <c r="D375" i="7"/>
  <c r="N374" i="7"/>
  <c r="J374" i="7"/>
  <c r="C367" i="7"/>
  <c r="R366" i="7"/>
  <c r="T79" i="7"/>
  <c r="D78" i="7"/>
  <c r="E518" i="14" l="1"/>
  <c r="H517" i="14"/>
  <c r="D376" i="7"/>
  <c r="N375" i="7"/>
  <c r="J375" i="7"/>
  <c r="C368" i="7"/>
  <c r="R367" i="7"/>
  <c r="T80" i="7"/>
  <c r="D79" i="7"/>
  <c r="E519" i="14" l="1"/>
  <c r="H518" i="14"/>
  <c r="D377" i="7"/>
  <c r="N376" i="7"/>
  <c r="J376" i="7"/>
  <c r="C369" i="7"/>
  <c r="R368" i="7"/>
  <c r="T81" i="7"/>
  <c r="D80" i="7"/>
  <c r="E520" i="14" l="1"/>
  <c r="H519" i="14"/>
  <c r="R369" i="7"/>
  <c r="C370" i="7"/>
  <c r="D378" i="7"/>
  <c r="N377" i="7"/>
  <c r="J377" i="7"/>
  <c r="T82" i="7"/>
  <c r="D81" i="7"/>
  <c r="E521" i="14" l="1"/>
  <c r="H520" i="14"/>
  <c r="D379" i="7"/>
  <c r="N378" i="7"/>
  <c r="J378" i="7"/>
  <c r="C371" i="7"/>
  <c r="R370" i="7"/>
  <c r="D82" i="7"/>
  <c r="T83" i="7"/>
  <c r="E522" i="14" l="1"/>
  <c r="H521" i="14"/>
  <c r="C372" i="7"/>
  <c r="R371" i="7"/>
  <c r="D380" i="7"/>
  <c r="N379" i="7"/>
  <c r="J379" i="7"/>
  <c r="T84" i="7"/>
  <c r="D83" i="7"/>
  <c r="E523" i="14" l="1"/>
  <c r="H522" i="14"/>
  <c r="D381" i="7"/>
  <c r="N380" i="7"/>
  <c r="J380" i="7"/>
  <c r="C373" i="7"/>
  <c r="R372" i="7"/>
  <c r="T85" i="7"/>
  <c r="D84" i="7"/>
  <c r="E524" i="14" l="1"/>
  <c r="H523" i="14"/>
  <c r="C374" i="7"/>
  <c r="R373" i="7"/>
  <c r="D382" i="7"/>
  <c r="N381" i="7"/>
  <c r="J381" i="7"/>
  <c r="T86" i="7"/>
  <c r="D85" i="7"/>
  <c r="E525" i="14" l="1"/>
  <c r="H524" i="14"/>
  <c r="D383" i="7"/>
  <c r="N382" i="7"/>
  <c r="J382" i="7"/>
  <c r="C375" i="7"/>
  <c r="R374" i="7"/>
  <c r="T87" i="7"/>
  <c r="D86" i="7"/>
  <c r="E526" i="14" l="1"/>
  <c r="H525" i="14"/>
  <c r="C376" i="7"/>
  <c r="R375" i="7"/>
  <c r="D384" i="7"/>
  <c r="N383" i="7"/>
  <c r="J383" i="7"/>
  <c r="T88" i="7"/>
  <c r="D87" i="7"/>
  <c r="E527" i="14" l="1"/>
  <c r="H526" i="14"/>
  <c r="D385" i="7"/>
  <c r="N384" i="7"/>
  <c r="J384" i="7"/>
  <c r="C377" i="7"/>
  <c r="R376" i="7"/>
  <c r="T89" i="7"/>
  <c r="D88" i="7"/>
  <c r="E528" i="14" l="1"/>
  <c r="H527" i="14"/>
  <c r="C378" i="7"/>
  <c r="R377" i="7"/>
  <c r="D386" i="7"/>
  <c r="N385" i="7"/>
  <c r="J385" i="7"/>
  <c r="T90" i="7"/>
  <c r="D89" i="7"/>
  <c r="E529" i="14" l="1"/>
  <c r="H528" i="14"/>
  <c r="D387" i="7"/>
  <c r="N386" i="7"/>
  <c r="J386" i="7"/>
  <c r="C379" i="7"/>
  <c r="R378" i="7"/>
  <c r="T91" i="7"/>
  <c r="D90" i="7"/>
  <c r="E530" i="14" l="1"/>
  <c r="H529" i="14"/>
  <c r="C380" i="7"/>
  <c r="R379" i="7"/>
  <c r="D388" i="7"/>
  <c r="N387" i="7"/>
  <c r="J387" i="7"/>
  <c r="D91" i="7"/>
  <c r="T92" i="7"/>
  <c r="E531" i="14" l="1"/>
  <c r="H530" i="14"/>
  <c r="D389" i="7"/>
  <c r="N388" i="7"/>
  <c r="J388" i="7"/>
  <c r="C381" i="7"/>
  <c r="R380" i="7"/>
  <c r="T93" i="7"/>
  <c r="D92" i="7"/>
  <c r="E532" i="14" l="1"/>
  <c r="H531" i="14"/>
  <c r="C382" i="7"/>
  <c r="R381" i="7"/>
  <c r="D390" i="7"/>
  <c r="N389" i="7"/>
  <c r="J389" i="7"/>
  <c r="T94" i="7"/>
  <c r="D93" i="7"/>
  <c r="E533" i="14" l="1"/>
  <c r="H532" i="14"/>
  <c r="D391" i="7"/>
  <c r="N390" i="7"/>
  <c r="J390" i="7"/>
  <c r="C383" i="7"/>
  <c r="R382" i="7"/>
  <c r="T95" i="7"/>
  <c r="D94" i="7"/>
  <c r="E534" i="14" l="1"/>
  <c r="H533" i="14"/>
  <c r="C384" i="7"/>
  <c r="R383" i="7"/>
  <c r="D392" i="7"/>
  <c r="N391" i="7"/>
  <c r="J391" i="7"/>
  <c r="D95" i="7"/>
  <c r="T96" i="7"/>
  <c r="E535" i="14" l="1"/>
  <c r="H534" i="14"/>
  <c r="D393" i="7"/>
  <c r="N392" i="7"/>
  <c r="J392" i="7"/>
  <c r="C385" i="7"/>
  <c r="R384" i="7"/>
  <c r="T97" i="7"/>
  <c r="D96" i="7"/>
  <c r="E536" i="14" l="1"/>
  <c r="H535" i="14"/>
  <c r="C386" i="7"/>
  <c r="R385" i="7"/>
  <c r="D394" i="7"/>
  <c r="N393" i="7"/>
  <c r="J393" i="7"/>
  <c r="T98" i="7"/>
  <c r="D97" i="7"/>
  <c r="E537" i="14" l="1"/>
  <c r="H536" i="14"/>
  <c r="D395" i="7"/>
  <c r="N394" i="7"/>
  <c r="J394" i="7"/>
  <c r="C387" i="7"/>
  <c r="R386" i="7"/>
  <c r="T99" i="7"/>
  <c r="D98" i="7"/>
  <c r="E538" i="14" l="1"/>
  <c r="H538" i="14" s="1"/>
  <c r="H537" i="14"/>
  <c r="C388" i="7"/>
  <c r="R387" i="7"/>
  <c r="J395" i="7"/>
  <c r="D396" i="7"/>
  <c r="N395" i="7"/>
  <c r="D99" i="7"/>
  <c r="T100" i="7"/>
  <c r="D397" i="7" l="1"/>
  <c r="N396" i="7"/>
  <c r="J396" i="7"/>
  <c r="C389" i="7"/>
  <c r="R388" i="7"/>
  <c r="T101" i="7"/>
  <c r="D100" i="7"/>
  <c r="C390" i="7" l="1"/>
  <c r="R389" i="7"/>
  <c r="D398" i="7"/>
  <c r="N397" i="7"/>
  <c r="J397" i="7"/>
  <c r="D101" i="7"/>
  <c r="T102" i="7"/>
  <c r="D399" i="7" l="1"/>
  <c r="N398" i="7"/>
  <c r="J398" i="7"/>
  <c r="C391" i="7"/>
  <c r="R390" i="7"/>
  <c r="T103" i="7"/>
  <c r="D102" i="7"/>
  <c r="C392" i="7" l="1"/>
  <c r="R391" i="7"/>
  <c r="D400" i="7"/>
  <c r="N399" i="7"/>
  <c r="J399" i="7"/>
  <c r="T104" i="7"/>
  <c r="D103" i="7"/>
  <c r="D401" i="7" l="1"/>
  <c r="N400" i="7"/>
  <c r="J400" i="7"/>
  <c r="C393" i="7"/>
  <c r="R392" i="7"/>
  <c r="T105" i="7"/>
  <c r="D104" i="7"/>
  <c r="C394" i="7" l="1"/>
  <c r="R393" i="7"/>
  <c r="D402" i="7"/>
  <c r="N401" i="7"/>
  <c r="J401" i="7"/>
  <c r="D105" i="7"/>
  <c r="T106" i="7"/>
  <c r="D403" i="7" l="1"/>
  <c r="N402" i="7"/>
  <c r="J402" i="7"/>
  <c r="C395" i="7"/>
  <c r="R394" i="7"/>
  <c r="D106" i="7"/>
  <c r="T107" i="7"/>
  <c r="C396" i="7" l="1"/>
  <c r="R395" i="7"/>
  <c r="D404" i="7"/>
  <c r="N403" i="7"/>
  <c r="J403" i="7"/>
  <c r="T108" i="7"/>
  <c r="D107" i="7"/>
  <c r="D405" i="7" l="1"/>
  <c r="N404" i="7"/>
  <c r="J404" i="7"/>
  <c r="C397" i="7"/>
  <c r="R396" i="7"/>
  <c r="D108" i="7"/>
  <c r="T109" i="7"/>
  <c r="C398" i="7" l="1"/>
  <c r="R397" i="7"/>
  <c r="D406" i="7"/>
  <c r="N405" i="7"/>
  <c r="J405" i="7"/>
  <c r="T110" i="7"/>
  <c r="D109" i="7"/>
  <c r="D407" i="7" l="1"/>
  <c r="N406" i="7"/>
  <c r="J406" i="7"/>
  <c r="C399" i="7"/>
  <c r="R398" i="7"/>
  <c r="T111" i="7"/>
  <c r="D110" i="7"/>
  <c r="C400" i="7" l="1"/>
  <c r="R399" i="7"/>
  <c r="D408" i="7"/>
  <c r="N407" i="7"/>
  <c r="J407" i="7"/>
  <c r="T112" i="7"/>
  <c r="D111" i="7"/>
  <c r="D409" i="7" l="1"/>
  <c r="D410" i="7" s="1"/>
  <c r="N408" i="7"/>
  <c r="J408" i="7"/>
  <c r="C401" i="7"/>
  <c r="R400" i="7"/>
  <c r="T113" i="7"/>
  <c r="D112" i="7"/>
  <c r="D411" i="7" l="1"/>
  <c r="N410" i="7"/>
  <c r="J410" i="7"/>
  <c r="C402" i="7"/>
  <c r="R401" i="7"/>
  <c r="N409" i="7"/>
  <c r="J409" i="7"/>
  <c r="T114" i="7"/>
  <c r="D113" i="7"/>
  <c r="D412" i="7" l="1"/>
  <c r="N411" i="7"/>
  <c r="J411" i="7"/>
  <c r="C403" i="7"/>
  <c r="R402" i="7"/>
  <c r="D114" i="7"/>
  <c r="T115" i="7"/>
  <c r="D413" i="7" l="1"/>
  <c r="N412" i="7"/>
  <c r="J412" i="7"/>
  <c r="C404" i="7"/>
  <c r="R403" i="7"/>
  <c r="T116" i="7"/>
  <c r="D115" i="7"/>
  <c r="D414" i="7" l="1"/>
  <c r="N413" i="7"/>
  <c r="J413" i="7"/>
  <c r="C405" i="7"/>
  <c r="R404" i="7"/>
  <c r="T117" i="7"/>
  <c r="D116" i="7"/>
  <c r="D415" i="7" l="1"/>
  <c r="N414" i="7"/>
  <c r="J414" i="7"/>
  <c r="C406" i="7"/>
  <c r="R405" i="7"/>
  <c r="T118" i="7"/>
  <c r="D117" i="7"/>
  <c r="D416" i="7" l="1"/>
  <c r="J415" i="7"/>
  <c r="N415" i="7"/>
  <c r="C407" i="7"/>
  <c r="R406" i="7"/>
  <c r="T119" i="7"/>
  <c r="D118" i="7"/>
  <c r="D417" i="7" l="1"/>
  <c r="J416" i="7"/>
  <c r="N416" i="7"/>
  <c r="C408" i="7"/>
  <c r="R407" i="7"/>
  <c r="D119" i="7"/>
  <c r="T120" i="7"/>
  <c r="D418" i="7" l="1"/>
  <c r="N417" i="7"/>
  <c r="J417" i="7"/>
  <c r="C409" i="7"/>
  <c r="R408" i="7"/>
  <c r="T121" i="7"/>
  <c r="D120" i="7"/>
  <c r="R409" i="7" l="1"/>
  <c r="C410" i="7"/>
  <c r="D419" i="7"/>
  <c r="J418" i="7"/>
  <c r="N418" i="7"/>
  <c r="D121" i="7"/>
  <c r="T122" i="7"/>
  <c r="J419" i="7" l="1"/>
  <c r="D420" i="7"/>
  <c r="N419" i="7"/>
  <c r="R410" i="7"/>
  <c r="C411" i="7"/>
  <c r="T123" i="7"/>
  <c r="D122" i="7"/>
  <c r="N420" i="7" l="1"/>
  <c r="D421" i="7"/>
  <c r="J420" i="7"/>
  <c r="C412" i="7"/>
  <c r="R411" i="7"/>
  <c r="T124" i="7"/>
  <c r="D123" i="7"/>
  <c r="D422" i="7" l="1"/>
  <c r="J421" i="7"/>
  <c r="N421" i="7"/>
  <c r="C413" i="7"/>
  <c r="R412" i="7"/>
  <c r="T125" i="7"/>
  <c r="D124" i="7"/>
  <c r="C414" i="7" l="1"/>
  <c r="R413" i="7"/>
  <c r="D423" i="7"/>
  <c r="N422" i="7"/>
  <c r="J422" i="7"/>
  <c r="T126" i="7"/>
  <c r="D125" i="7"/>
  <c r="D424" i="7" l="1"/>
  <c r="J423" i="7"/>
  <c r="N423" i="7"/>
  <c r="C415" i="7"/>
  <c r="R414" i="7"/>
  <c r="T127" i="7"/>
  <c r="D126" i="7"/>
  <c r="C416" i="7" l="1"/>
  <c r="R415" i="7"/>
  <c r="D425" i="7"/>
  <c r="N424" i="7"/>
  <c r="J424" i="7"/>
  <c r="T128" i="7"/>
  <c r="D127" i="7"/>
  <c r="D426" i="7" l="1"/>
  <c r="N425" i="7"/>
  <c r="J425" i="7"/>
  <c r="C417" i="7"/>
  <c r="R416" i="7"/>
  <c r="D128" i="7"/>
  <c r="T129" i="7"/>
  <c r="C418" i="7" l="1"/>
  <c r="R417" i="7"/>
  <c r="D427" i="7"/>
  <c r="J426" i="7"/>
  <c r="N426" i="7"/>
  <c r="D129" i="7"/>
  <c r="T130" i="7"/>
  <c r="D428" i="7" l="1"/>
  <c r="N427" i="7"/>
  <c r="J427" i="7"/>
  <c r="C419" i="7"/>
  <c r="R418" i="7"/>
  <c r="T131" i="7"/>
  <c r="D130" i="7"/>
  <c r="C420" i="7" l="1"/>
  <c r="R419" i="7"/>
  <c r="D429" i="7"/>
  <c r="N428" i="7"/>
  <c r="J428" i="7"/>
  <c r="T132" i="7"/>
  <c r="D131" i="7"/>
  <c r="D430" i="7" l="1"/>
  <c r="J429" i="7"/>
  <c r="N429" i="7"/>
  <c r="C421" i="7"/>
  <c r="R420" i="7"/>
  <c r="T133" i="7"/>
  <c r="D132" i="7"/>
  <c r="C422" i="7" l="1"/>
  <c r="R421" i="7"/>
  <c r="D431" i="7"/>
  <c r="J430" i="7"/>
  <c r="N430" i="7"/>
  <c r="D133" i="7"/>
  <c r="T134" i="7"/>
  <c r="D432" i="7" l="1"/>
  <c r="J431" i="7"/>
  <c r="N431" i="7"/>
  <c r="C423" i="7"/>
  <c r="R422" i="7"/>
  <c r="T135" i="7"/>
  <c r="D134" i="7"/>
  <c r="C424" i="7" l="1"/>
  <c r="R423" i="7"/>
  <c r="D433" i="7"/>
  <c r="J432" i="7"/>
  <c r="N432" i="7"/>
  <c r="T136" i="7"/>
  <c r="D135" i="7"/>
  <c r="D434" i="7" l="1"/>
  <c r="N433" i="7"/>
  <c r="J433" i="7"/>
  <c r="C425" i="7"/>
  <c r="R424" i="7"/>
  <c r="T137" i="7"/>
  <c r="D136" i="7"/>
  <c r="C426" i="7" l="1"/>
  <c r="R425" i="7"/>
  <c r="D435" i="7"/>
  <c r="N434" i="7"/>
  <c r="J434" i="7"/>
  <c r="T138" i="7"/>
  <c r="D137" i="7"/>
  <c r="D436" i="7" l="1"/>
  <c r="N435" i="7"/>
  <c r="J435" i="7"/>
  <c r="C427" i="7"/>
  <c r="R426" i="7"/>
  <c r="T139" i="7"/>
  <c r="D138" i="7"/>
  <c r="C428" i="7" l="1"/>
  <c r="R427" i="7"/>
  <c r="D437" i="7"/>
  <c r="J436" i="7"/>
  <c r="N436" i="7"/>
  <c r="T140" i="7"/>
  <c r="D139" i="7"/>
  <c r="D438" i="7" l="1"/>
  <c r="N437" i="7"/>
  <c r="J437" i="7"/>
  <c r="C429" i="7"/>
  <c r="R428" i="7"/>
  <c r="T141" i="7"/>
  <c r="D140" i="7"/>
  <c r="C430" i="7" l="1"/>
  <c r="R429" i="7"/>
  <c r="D439" i="7"/>
  <c r="D440" i="7" s="1"/>
  <c r="N438" i="7"/>
  <c r="J438" i="7"/>
  <c r="T142" i="7"/>
  <c r="D141" i="7"/>
  <c r="D441" i="7" l="1"/>
  <c r="N440" i="7"/>
  <c r="J440" i="7"/>
  <c r="J439" i="7"/>
  <c r="N439" i="7"/>
  <c r="C431" i="7"/>
  <c r="R430" i="7"/>
  <c r="T143" i="7"/>
  <c r="D142" i="7"/>
  <c r="D442" i="7" l="1"/>
  <c r="N441" i="7"/>
  <c r="J441" i="7"/>
  <c r="C432" i="7"/>
  <c r="R431" i="7"/>
  <c r="D143" i="7"/>
  <c r="T144" i="7"/>
  <c r="D443" i="7" l="1"/>
  <c r="J442" i="7"/>
  <c r="N442" i="7"/>
  <c r="C433" i="7"/>
  <c r="R432" i="7"/>
  <c r="T145" i="7"/>
  <c r="D144" i="7"/>
  <c r="D444" i="7" l="1"/>
  <c r="N443" i="7"/>
  <c r="J443" i="7"/>
  <c r="C434" i="7"/>
  <c r="R433" i="7"/>
  <c r="T146" i="7"/>
  <c r="D145" i="7"/>
  <c r="D445" i="7" l="1"/>
  <c r="J444" i="7"/>
  <c r="N444" i="7"/>
  <c r="C435" i="7"/>
  <c r="R434" i="7"/>
  <c r="T147" i="7"/>
  <c r="D146" i="7"/>
  <c r="D446" i="7" l="1"/>
  <c r="J445" i="7"/>
  <c r="N445" i="7"/>
  <c r="C436" i="7"/>
  <c r="R435" i="7"/>
  <c r="T148" i="7"/>
  <c r="D147" i="7"/>
  <c r="D447" i="7" l="1"/>
  <c r="J446" i="7"/>
  <c r="N446" i="7"/>
  <c r="C437" i="7"/>
  <c r="R436" i="7"/>
  <c r="T149" i="7"/>
  <c r="D148" i="7"/>
  <c r="D448" i="7" l="1"/>
  <c r="N447" i="7"/>
  <c r="J447" i="7"/>
  <c r="C438" i="7"/>
  <c r="R437" i="7"/>
  <c r="T150" i="7"/>
  <c r="D149" i="7"/>
  <c r="D449" i="7" l="1"/>
  <c r="N448" i="7"/>
  <c r="J448" i="7"/>
  <c r="C439" i="7"/>
  <c r="R438" i="7"/>
  <c r="D150" i="7"/>
  <c r="T151" i="7"/>
  <c r="R439" i="7" l="1"/>
  <c r="C440" i="7"/>
  <c r="D450" i="7"/>
  <c r="N449" i="7"/>
  <c r="J449" i="7"/>
  <c r="T152" i="7"/>
  <c r="D151" i="7"/>
  <c r="C441" i="7" l="1"/>
  <c r="R440" i="7"/>
  <c r="D451" i="7"/>
  <c r="N450" i="7"/>
  <c r="J450" i="7"/>
  <c r="T153" i="7"/>
  <c r="D152" i="7"/>
  <c r="C442" i="7" l="1"/>
  <c r="R441" i="7"/>
  <c r="D452" i="7"/>
  <c r="N451" i="7"/>
  <c r="J451" i="7"/>
  <c r="T154" i="7"/>
  <c r="D153" i="7"/>
  <c r="C443" i="7" l="1"/>
  <c r="R442" i="7"/>
  <c r="D453" i="7"/>
  <c r="J452" i="7"/>
  <c r="N452" i="7"/>
  <c r="T155" i="7"/>
  <c r="D154" i="7"/>
  <c r="C444" i="7" l="1"/>
  <c r="R443" i="7"/>
  <c r="D454" i="7"/>
  <c r="N453" i="7"/>
  <c r="J453" i="7"/>
  <c r="D155" i="7"/>
  <c r="T156" i="7"/>
  <c r="C445" i="7" l="1"/>
  <c r="R444" i="7"/>
  <c r="D455" i="7"/>
  <c r="J454" i="7"/>
  <c r="N454" i="7"/>
  <c r="T157" i="7"/>
  <c r="D156" i="7"/>
  <c r="C446" i="7" l="1"/>
  <c r="R445" i="7"/>
  <c r="D456" i="7"/>
  <c r="N455" i="7"/>
  <c r="J455" i="7"/>
  <c r="T158" i="7"/>
  <c r="D157" i="7"/>
  <c r="J176" i="7"/>
  <c r="C175" i="7"/>
  <c r="I281" i="7"/>
  <c r="O281" i="7"/>
  <c r="B281" i="7"/>
  <c r="C447" i="7" l="1"/>
  <c r="R446" i="7"/>
  <c r="D457" i="7"/>
  <c r="N456" i="7"/>
  <c r="J456" i="7"/>
  <c r="V281" i="7"/>
  <c r="U281" i="7"/>
  <c r="J281" i="7"/>
  <c r="W281" i="7"/>
  <c r="D158" i="7"/>
  <c r="T159" i="7"/>
  <c r="J175" i="7"/>
  <c r="R175" i="7"/>
  <c r="N175" i="7"/>
  <c r="S175" i="7" s="1"/>
  <c r="R281" i="7"/>
  <c r="C448" i="7" l="1"/>
  <c r="R447" i="7"/>
  <c r="D458" i="7"/>
  <c r="J457" i="7"/>
  <c r="N457" i="7"/>
  <c r="T160" i="7"/>
  <c r="D159" i="7"/>
  <c r="C449" i="7" l="1"/>
  <c r="R448" i="7"/>
  <c r="D459" i="7"/>
  <c r="N458" i="7"/>
  <c r="J458" i="7"/>
  <c r="T161" i="7"/>
  <c r="D160" i="7"/>
  <c r="C450" i="7" l="1"/>
  <c r="R449" i="7"/>
  <c r="J459" i="7"/>
  <c r="N459" i="7"/>
  <c r="D460" i="7"/>
  <c r="T162" i="7"/>
  <c r="D161" i="7"/>
  <c r="C451" i="7" l="1"/>
  <c r="R450" i="7"/>
  <c r="N460" i="7"/>
  <c r="D461" i="7"/>
  <c r="J460" i="7"/>
  <c r="D162" i="7"/>
  <c r="T163" i="7"/>
  <c r="C452" i="7" l="1"/>
  <c r="R451" i="7"/>
  <c r="D462" i="7"/>
  <c r="N461" i="7"/>
  <c r="J461" i="7"/>
  <c r="D163" i="7"/>
  <c r="T164" i="7"/>
  <c r="C453" i="7" l="1"/>
  <c r="R452" i="7"/>
  <c r="D463" i="7"/>
  <c r="N462" i="7"/>
  <c r="J462" i="7"/>
  <c r="D164" i="7"/>
  <c r="T165" i="7"/>
  <c r="C454" i="7" l="1"/>
  <c r="R453" i="7"/>
  <c r="D464" i="7"/>
  <c r="J463" i="7"/>
  <c r="N463" i="7"/>
  <c r="T166" i="7"/>
  <c r="D165" i="7"/>
  <c r="C455" i="7" l="1"/>
  <c r="R454" i="7"/>
  <c r="D465" i="7"/>
  <c r="N464" i="7"/>
  <c r="J464" i="7"/>
  <c r="T167" i="7"/>
  <c r="D166" i="7"/>
  <c r="C456" i="7" l="1"/>
  <c r="R455" i="7"/>
  <c r="D466" i="7"/>
  <c r="N465" i="7"/>
  <c r="J465" i="7"/>
  <c r="T168" i="7"/>
  <c r="D167" i="7"/>
  <c r="C457" i="7" l="1"/>
  <c r="R456" i="7"/>
  <c r="N466" i="7"/>
  <c r="D467" i="7"/>
  <c r="J466" i="7"/>
  <c r="T169" i="7"/>
  <c r="D168" i="7"/>
  <c r="C458" i="7" l="1"/>
  <c r="R457" i="7"/>
  <c r="D468" i="7"/>
  <c r="J467" i="7"/>
  <c r="N467" i="7"/>
  <c r="T170" i="7"/>
  <c r="D169" i="7"/>
  <c r="C459" i="7" l="1"/>
  <c r="R458" i="7"/>
  <c r="D469" i="7"/>
  <c r="N468" i="7"/>
  <c r="J468" i="7"/>
  <c r="D170" i="7"/>
  <c r="T171" i="7"/>
  <c r="C460" i="7" l="1"/>
  <c r="R459" i="7"/>
  <c r="D470" i="7"/>
  <c r="N469" i="7"/>
  <c r="J469" i="7"/>
  <c r="T172" i="7"/>
  <c r="D171" i="7"/>
  <c r="R460" i="7" l="1"/>
  <c r="C461" i="7"/>
  <c r="D471" i="7"/>
  <c r="J470" i="7"/>
  <c r="N470" i="7"/>
  <c r="T173" i="7"/>
  <c r="D172" i="7"/>
  <c r="C462" i="7" l="1"/>
  <c r="R461" i="7"/>
  <c r="D472" i="7"/>
  <c r="N471" i="7"/>
  <c r="J471" i="7"/>
  <c r="T174" i="7"/>
  <c r="D173" i="7"/>
  <c r="C463" i="7" l="1"/>
  <c r="R462" i="7"/>
  <c r="D473" i="7"/>
  <c r="N472" i="7"/>
  <c r="J472" i="7"/>
  <c r="D174" i="7"/>
  <c r="T175" i="7"/>
  <c r="C464" i="7" l="1"/>
  <c r="R463" i="7"/>
  <c r="N473" i="7"/>
  <c r="J473" i="7"/>
  <c r="D474" i="7"/>
  <c r="T176" i="7"/>
  <c r="D175" i="7"/>
  <c r="C465" i="7" l="1"/>
  <c r="R464" i="7"/>
  <c r="J474" i="7"/>
  <c r="N474" i="7"/>
  <c r="D475" i="7"/>
  <c r="T177" i="7"/>
  <c r="D176" i="7"/>
  <c r="C466" i="7" l="1"/>
  <c r="R465" i="7"/>
  <c r="N475" i="7"/>
  <c r="J475" i="7"/>
  <c r="D476" i="7"/>
  <c r="T178" i="7"/>
  <c r="D177" i="7"/>
  <c r="R466" i="7" l="1"/>
  <c r="C467" i="7"/>
  <c r="D477" i="7"/>
  <c r="N476" i="7"/>
  <c r="J476" i="7"/>
  <c r="D178" i="7"/>
  <c r="T179" i="7"/>
  <c r="R467" i="7" l="1"/>
  <c r="C468" i="7"/>
  <c r="N477" i="7"/>
  <c r="D478" i="7"/>
  <c r="J477" i="7"/>
  <c r="D179" i="7"/>
  <c r="T180" i="7"/>
  <c r="C469" i="7" l="1"/>
  <c r="R468" i="7"/>
  <c r="J478" i="7"/>
  <c r="D479" i="7"/>
  <c r="N478" i="7"/>
  <c r="D180" i="7"/>
  <c r="T181" i="7"/>
  <c r="C470" i="7" l="1"/>
  <c r="R469" i="7"/>
  <c r="D480" i="7"/>
  <c r="N479" i="7"/>
  <c r="J479" i="7"/>
  <c r="T182" i="7"/>
  <c r="D181" i="7"/>
  <c r="C471" i="7" l="1"/>
  <c r="R470" i="7"/>
  <c r="N480" i="7"/>
  <c r="D481" i="7"/>
  <c r="J480" i="7"/>
  <c r="D182" i="7"/>
  <c r="T183" i="7"/>
  <c r="C472" i="7" l="1"/>
  <c r="R471" i="7"/>
  <c r="J481" i="7"/>
  <c r="D482" i="7"/>
  <c r="N481" i="7"/>
  <c r="D183" i="7"/>
  <c r="T184" i="7"/>
  <c r="C473" i="7" l="1"/>
  <c r="R472" i="7"/>
  <c r="D483" i="7"/>
  <c r="J482" i="7"/>
  <c r="N482" i="7"/>
  <c r="T185" i="7"/>
  <c r="D184" i="7"/>
  <c r="C474" i="7" l="1"/>
  <c r="R473" i="7"/>
  <c r="D484" i="7"/>
  <c r="N483" i="7"/>
  <c r="J483" i="7"/>
  <c r="T186" i="7"/>
  <c r="D185" i="7"/>
  <c r="C475" i="7" l="1"/>
  <c r="R474" i="7"/>
  <c r="D485" i="7"/>
  <c r="N484" i="7"/>
  <c r="J484" i="7"/>
  <c r="D186" i="7"/>
  <c r="T187" i="7"/>
  <c r="R475" i="7" l="1"/>
  <c r="C476" i="7"/>
  <c r="N485" i="7"/>
  <c r="D486" i="7"/>
  <c r="J485" i="7"/>
  <c r="T188" i="7"/>
  <c r="D188" i="7" s="1"/>
  <c r="D187" i="7"/>
  <c r="I496" i="14"/>
  <c r="S496" i="14" l="1"/>
  <c r="C477" i="7"/>
  <c r="R476" i="7"/>
  <c r="D487" i="7"/>
  <c r="J486" i="7"/>
  <c r="N486" i="7"/>
  <c r="J496" i="14"/>
  <c r="P496" i="14" s="1"/>
  <c r="R477" i="7" l="1"/>
  <c r="C478" i="7"/>
  <c r="D488" i="7"/>
  <c r="J487" i="7"/>
  <c r="N487" i="7"/>
  <c r="R478" i="7" l="1"/>
  <c r="C479" i="7"/>
  <c r="J488" i="7"/>
  <c r="N488" i="7"/>
  <c r="D489" i="7"/>
  <c r="C480" i="7" l="1"/>
  <c r="R479" i="7"/>
  <c r="D490" i="7"/>
  <c r="N489" i="7"/>
  <c r="J489" i="7"/>
  <c r="C481" i="7" l="1"/>
  <c r="R480" i="7"/>
  <c r="D491" i="7"/>
  <c r="J490" i="7"/>
  <c r="N490" i="7"/>
  <c r="C482" i="7" l="1"/>
  <c r="R481" i="7"/>
  <c r="D492" i="7"/>
  <c r="J491" i="7"/>
  <c r="N491" i="7"/>
  <c r="C483" i="7" l="1"/>
  <c r="R482" i="7"/>
  <c r="D493" i="7"/>
  <c r="J492" i="7"/>
  <c r="N492" i="7"/>
  <c r="C484" i="7" l="1"/>
  <c r="R483" i="7"/>
  <c r="D494" i="7"/>
  <c r="N493" i="7"/>
  <c r="J493" i="7"/>
  <c r="C485" i="7" l="1"/>
  <c r="R484" i="7"/>
  <c r="D495" i="7"/>
  <c r="N494" i="7"/>
  <c r="J494" i="7"/>
  <c r="C486" i="7" l="1"/>
  <c r="R485" i="7"/>
  <c r="D496" i="7"/>
  <c r="N495" i="7"/>
  <c r="C487" i="7" l="1"/>
  <c r="R486" i="7"/>
  <c r="D497" i="7"/>
  <c r="N496" i="7"/>
  <c r="J496" i="7"/>
  <c r="C488" i="7" l="1"/>
  <c r="R487" i="7"/>
  <c r="D498" i="7"/>
  <c r="N497" i="7"/>
  <c r="J497" i="7"/>
  <c r="R488" i="7" l="1"/>
  <c r="C489" i="7"/>
  <c r="D499" i="7"/>
  <c r="N498" i="7"/>
  <c r="J498" i="7"/>
  <c r="C490" i="7" l="1"/>
  <c r="R489" i="7"/>
  <c r="D500" i="7"/>
  <c r="N499" i="7"/>
  <c r="J499" i="7"/>
  <c r="C491" i="7" l="1"/>
  <c r="R490" i="7"/>
  <c r="D501" i="7"/>
  <c r="N500" i="7"/>
  <c r="J500" i="7"/>
  <c r="C492" i="7" l="1"/>
  <c r="R491" i="7"/>
  <c r="D502" i="7"/>
  <c r="N501" i="7"/>
  <c r="J501" i="7"/>
  <c r="C493" i="7" l="1"/>
  <c r="R492" i="7"/>
  <c r="D503" i="7"/>
  <c r="J502" i="7"/>
  <c r="N502" i="7"/>
  <c r="C494" i="7" l="1"/>
  <c r="R493" i="7"/>
  <c r="D504" i="7"/>
  <c r="J503" i="7"/>
  <c r="N503" i="7"/>
  <c r="C495" i="7" l="1"/>
  <c r="C496" i="7" s="1"/>
  <c r="R494" i="7"/>
  <c r="D505" i="7"/>
  <c r="N504" i="7"/>
  <c r="J504" i="7"/>
  <c r="C497" i="7" l="1"/>
  <c r="R496" i="7"/>
  <c r="D506" i="7"/>
  <c r="N505" i="7"/>
  <c r="J505" i="7"/>
  <c r="C498" i="7" l="1"/>
  <c r="R497" i="7"/>
  <c r="D507" i="7"/>
  <c r="J506" i="7"/>
  <c r="N506" i="7"/>
  <c r="C499" i="7" l="1"/>
  <c r="R498" i="7"/>
  <c r="D508" i="7"/>
  <c r="J507" i="7"/>
  <c r="N507" i="7"/>
  <c r="C500" i="7" l="1"/>
  <c r="R499" i="7"/>
  <c r="D509" i="7"/>
  <c r="N508" i="7"/>
  <c r="J508" i="7"/>
  <c r="C501" i="7" l="1"/>
  <c r="R500" i="7"/>
  <c r="D510" i="7"/>
  <c r="N509" i="7"/>
  <c r="J509" i="7"/>
  <c r="C502" i="7" l="1"/>
  <c r="R501" i="7"/>
  <c r="D511" i="7"/>
  <c r="N510" i="7"/>
  <c r="J510" i="7"/>
  <c r="C503" i="7" l="1"/>
  <c r="R502" i="7"/>
  <c r="D512" i="7"/>
  <c r="J511" i="7"/>
  <c r="N511" i="7"/>
  <c r="C504" i="7" l="1"/>
  <c r="R503" i="7"/>
  <c r="D513" i="7"/>
  <c r="N512" i="7"/>
  <c r="J512" i="7"/>
  <c r="C505" i="7" l="1"/>
  <c r="R504" i="7"/>
  <c r="D514" i="7"/>
  <c r="N513" i="7"/>
  <c r="J513" i="7"/>
  <c r="C506" i="7" l="1"/>
  <c r="R505" i="7"/>
  <c r="D515" i="7"/>
  <c r="J514" i="7"/>
  <c r="N514" i="7"/>
  <c r="C507" i="7" l="1"/>
  <c r="R506" i="7"/>
  <c r="D516" i="7"/>
  <c r="J515" i="7"/>
  <c r="N515" i="7"/>
  <c r="C508" i="7" l="1"/>
  <c r="R507" i="7"/>
  <c r="D517" i="7"/>
  <c r="J516" i="7"/>
  <c r="N516" i="7"/>
  <c r="C509" i="7" l="1"/>
  <c r="R508" i="7"/>
  <c r="D518" i="7"/>
  <c r="N517" i="7"/>
  <c r="J517" i="7"/>
  <c r="C510" i="7" l="1"/>
  <c r="R509" i="7"/>
  <c r="D519" i="7"/>
  <c r="N518" i="7"/>
  <c r="J518" i="7"/>
  <c r="C511" i="7" l="1"/>
  <c r="R510" i="7"/>
  <c r="D520" i="7"/>
  <c r="N519" i="7"/>
  <c r="J519" i="7"/>
  <c r="C512" i="7" l="1"/>
  <c r="R511" i="7"/>
  <c r="D521" i="7"/>
  <c r="N520" i="7"/>
  <c r="J520" i="7"/>
  <c r="C513" i="7" l="1"/>
  <c r="R512" i="7"/>
  <c r="D522" i="7"/>
  <c r="N521" i="7"/>
  <c r="J521" i="7"/>
  <c r="C514" i="7" l="1"/>
  <c r="R513" i="7"/>
  <c r="D523" i="7"/>
  <c r="J522" i="7"/>
  <c r="N522" i="7"/>
  <c r="C515" i="7" l="1"/>
  <c r="R514" i="7"/>
  <c r="D524" i="7"/>
  <c r="J523" i="7"/>
  <c r="N523" i="7"/>
  <c r="C516" i="7" l="1"/>
  <c r="R515" i="7"/>
  <c r="D525" i="7"/>
  <c r="N524" i="7"/>
  <c r="J524" i="7"/>
  <c r="C517" i="7" l="1"/>
  <c r="R516" i="7"/>
  <c r="D526" i="7"/>
  <c r="N525" i="7"/>
  <c r="J525" i="7"/>
  <c r="C518" i="7" l="1"/>
  <c r="R517" i="7"/>
  <c r="D527" i="7"/>
  <c r="N526" i="7"/>
  <c r="J526" i="7"/>
  <c r="C519" i="7" l="1"/>
  <c r="R518" i="7"/>
  <c r="D528" i="7"/>
  <c r="J527" i="7"/>
  <c r="N527" i="7"/>
  <c r="C520" i="7" l="1"/>
  <c r="R519" i="7"/>
  <c r="D529" i="7"/>
  <c r="J528" i="7"/>
  <c r="N528" i="7"/>
  <c r="C521" i="7" l="1"/>
  <c r="R520" i="7"/>
  <c r="D530" i="7"/>
  <c r="J529" i="7"/>
  <c r="N529" i="7"/>
  <c r="C522" i="7" l="1"/>
  <c r="R521" i="7"/>
  <c r="D531" i="7"/>
  <c r="J530" i="7"/>
  <c r="N530" i="7"/>
  <c r="C523" i="7" l="1"/>
  <c r="R522" i="7"/>
  <c r="D532" i="7"/>
  <c r="J531" i="7"/>
  <c r="N531" i="7"/>
  <c r="C524" i="7" l="1"/>
  <c r="R523" i="7"/>
  <c r="D533" i="7"/>
  <c r="J532" i="7"/>
  <c r="N532" i="7"/>
  <c r="C525" i="7" l="1"/>
  <c r="R524" i="7"/>
  <c r="D534" i="7"/>
  <c r="N533" i="7"/>
  <c r="J533" i="7"/>
  <c r="C526" i="7" l="1"/>
  <c r="R525" i="7"/>
  <c r="D535" i="7"/>
  <c r="D536" i="7" s="1"/>
  <c r="N534" i="7"/>
  <c r="J534" i="7"/>
  <c r="D537" i="7" l="1"/>
  <c r="J536" i="7"/>
  <c r="N536" i="7"/>
  <c r="C527" i="7"/>
  <c r="R526" i="7"/>
  <c r="N535" i="7"/>
  <c r="J535" i="7"/>
  <c r="D538" i="7" l="1"/>
  <c r="N537" i="7"/>
  <c r="J537" i="7"/>
  <c r="C528" i="7"/>
  <c r="R527" i="7"/>
  <c r="D539" i="7" l="1"/>
  <c r="J538" i="7"/>
  <c r="N538" i="7"/>
  <c r="C529" i="7"/>
  <c r="R528" i="7"/>
  <c r="D540" i="7" l="1"/>
  <c r="J539" i="7"/>
  <c r="N539" i="7"/>
  <c r="C530" i="7"/>
  <c r="R529" i="7"/>
  <c r="D541" i="7" l="1"/>
  <c r="J540" i="7"/>
  <c r="N540" i="7"/>
  <c r="C531" i="7"/>
  <c r="R530" i="7"/>
  <c r="D542" i="7" l="1"/>
  <c r="J541" i="7"/>
  <c r="N541" i="7"/>
  <c r="C532" i="7"/>
  <c r="R531" i="7"/>
  <c r="D543" i="7" l="1"/>
  <c r="J542" i="7"/>
  <c r="N542" i="7"/>
  <c r="R532" i="7"/>
  <c r="C533" i="7"/>
  <c r="D544" i="7" l="1"/>
  <c r="N543" i="7"/>
  <c r="J543" i="7"/>
  <c r="C534" i="7"/>
  <c r="R533" i="7"/>
  <c r="D545" i="7" l="1"/>
  <c r="J544" i="7"/>
  <c r="N544" i="7"/>
  <c r="C535" i="7"/>
  <c r="R534" i="7"/>
  <c r="R535" i="7" l="1"/>
  <c r="C536" i="7"/>
  <c r="J545" i="7"/>
  <c r="N545" i="7"/>
  <c r="D546" i="7"/>
  <c r="D547" i="7" l="1"/>
  <c r="N546" i="7"/>
  <c r="J546" i="7"/>
  <c r="C537" i="7"/>
  <c r="R536" i="7"/>
  <c r="C538" i="7" l="1"/>
  <c r="R537" i="7"/>
  <c r="J547" i="7"/>
  <c r="N547" i="7"/>
  <c r="D548" i="7"/>
  <c r="D549" i="7" l="1"/>
  <c r="J548" i="7"/>
  <c r="N548" i="7"/>
  <c r="C539" i="7"/>
  <c r="R538" i="7"/>
  <c r="C540" i="7" l="1"/>
  <c r="R539" i="7"/>
  <c r="D550" i="7"/>
  <c r="N549" i="7"/>
  <c r="J549" i="7"/>
  <c r="D551" i="7" l="1"/>
  <c r="J550" i="7"/>
  <c r="N550" i="7"/>
  <c r="C541" i="7"/>
  <c r="R540" i="7"/>
  <c r="C542" i="7" l="1"/>
  <c r="R541" i="7"/>
  <c r="D552" i="7"/>
  <c r="J551" i="7"/>
  <c r="N551" i="7"/>
  <c r="J552" i="7" l="1"/>
  <c r="D553" i="7"/>
  <c r="N552" i="7"/>
  <c r="C543" i="7"/>
  <c r="R542" i="7"/>
  <c r="C544" i="7" l="1"/>
  <c r="R543" i="7"/>
  <c r="J553" i="7"/>
  <c r="D554" i="7"/>
  <c r="N553" i="7"/>
  <c r="N554" i="7" l="1"/>
  <c r="J554" i="7"/>
  <c r="D555" i="7"/>
  <c r="C545" i="7"/>
  <c r="R544" i="7"/>
  <c r="R545" i="7" l="1"/>
  <c r="C546" i="7"/>
  <c r="D556" i="7"/>
  <c r="J555" i="7"/>
  <c r="N555" i="7"/>
  <c r="C547" i="7" l="1"/>
  <c r="R546" i="7"/>
  <c r="J556" i="7"/>
  <c r="N556" i="7"/>
  <c r="D557" i="7"/>
  <c r="D558" i="7" l="1"/>
  <c r="N557" i="7"/>
  <c r="J557" i="7"/>
  <c r="R547" i="7"/>
  <c r="C548" i="7"/>
  <c r="C549" i="7" l="1"/>
  <c r="R548" i="7"/>
  <c r="J558" i="7"/>
  <c r="D559" i="7"/>
  <c r="N558" i="7"/>
  <c r="J559" i="7" l="1"/>
  <c r="D560" i="7"/>
  <c r="N559" i="7"/>
  <c r="C550" i="7"/>
  <c r="R549" i="7"/>
  <c r="R550" i="7" l="1"/>
  <c r="C551" i="7"/>
  <c r="N560" i="7"/>
  <c r="D561" i="7"/>
  <c r="J560" i="7"/>
  <c r="D562" i="7" l="1"/>
  <c r="N561" i="7"/>
  <c r="J561" i="7"/>
  <c r="C552" i="7"/>
  <c r="R551" i="7"/>
  <c r="R552" i="7" l="1"/>
  <c r="C553" i="7"/>
  <c r="R553" i="7" l="1"/>
  <c r="C554" i="7"/>
  <c r="R554" i="7" l="1"/>
  <c r="C555" i="7"/>
  <c r="C556" i="7" l="1"/>
  <c r="R555" i="7"/>
  <c r="C557" i="7" l="1"/>
  <c r="R556" i="7"/>
  <c r="R557" i="7" l="1"/>
  <c r="C558" i="7"/>
  <c r="R558" i="7" l="1"/>
  <c r="C559" i="7"/>
  <c r="C560" i="7" l="1"/>
  <c r="R559" i="7"/>
  <c r="C561" i="7" l="1"/>
  <c r="R560" i="7"/>
  <c r="C562" i="7" l="1"/>
  <c r="R561" i="7"/>
</calcChain>
</file>

<file path=xl/sharedStrings.xml><?xml version="1.0" encoding="utf-8"?>
<sst xmlns="http://schemas.openxmlformats.org/spreadsheetml/2006/main" count="1060" uniqueCount="135">
  <si>
    <t>date</t>
  </si>
  <si>
    <t>cases</t>
  </si>
  <si>
    <t>total_PCR_tests</t>
  </si>
  <si>
    <t>total_test</t>
  </si>
  <si>
    <t>total_daily_tests</t>
  </si>
  <si>
    <t>daily_PCR_tests</t>
  </si>
  <si>
    <t>daily_rapid_test</t>
  </si>
  <si>
    <t>positive</t>
  </si>
  <si>
    <t>negative</t>
  </si>
  <si>
    <t>test_per_case_total</t>
  </si>
  <si>
    <t>test_per_case_daily</t>
  </si>
  <si>
    <t>daily_positive_pcr_share</t>
  </si>
  <si>
    <t>total_positive_share</t>
  </si>
  <si>
    <t>test_per_100k</t>
  </si>
  <si>
    <t>av_new_cases</t>
  </si>
  <si>
    <t>new_case_per_100k</t>
  </si>
  <si>
    <t>av_new_case_per_100k</t>
  </si>
  <si>
    <t>total_positive_share_total</t>
  </si>
  <si>
    <t>total_antigen</t>
  </si>
  <si>
    <t>pop_share</t>
  </si>
  <si>
    <t>one_in_four</t>
  </si>
  <si>
    <t>number_covid_patients</t>
  </si>
  <si>
    <t>new_cases</t>
  </si>
  <si>
    <t>new_deaths</t>
  </si>
  <si>
    <t>new_recoveries</t>
  </si>
  <si>
    <t>total</t>
  </si>
  <si>
    <t>total_rec</t>
  </si>
  <si>
    <t>total_deaths</t>
  </si>
  <si>
    <t>active_cases</t>
  </si>
  <si>
    <t>vaccinated</t>
  </si>
  <si>
    <t>daily_doses</t>
  </si>
  <si>
    <t>Adjara</t>
  </si>
  <si>
    <t>Tbilisi</t>
  </si>
  <si>
    <t>Imereti</t>
  </si>
  <si>
    <t>Samegrelo</t>
  </si>
  <si>
    <t>Shida_Kartli</t>
  </si>
  <si>
    <t>Kvemo_Kartli</t>
  </si>
  <si>
    <t>Guria</t>
  </si>
  <si>
    <t>Kakheti</t>
  </si>
  <si>
    <t>Samtskhe_Javakheti</t>
  </si>
  <si>
    <t>Mtskheta_Mtianeti</t>
  </si>
  <si>
    <t>Racha_Lechkhumi</t>
  </si>
  <si>
    <t>Abkhazia</t>
  </si>
  <si>
    <t>Tskhinvali</t>
  </si>
  <si>
    <t>Others</t>
  </si>
  <si>
    <t>total_hospitalized</t>
  </si>
  <si>
    <t>share_hospitalized</t>
  </si>
  <si>
    <t>hospitalized_per_100k</t>
  </si>
  <si>
    <t>active_patients</t>
  </si>
  <si>
    <t>share_at_hospital</t>
  </si>
  <si>
    <t>critical_patients</t>
  </si>
  <si>
    <t>on_ventilator</t>
  </si>
  <si>
    <t>id</t>
  </si>
  <si>
    <t>long</t>
  </si>
  <si>
    <t>lat</t>
  </si>
  <si>
    <t>ADM1_EN</t>
  </si>
  <si>
    <t>region</t>
  </si>
  <si>
    <t>pop</t>
  </si>
  <si>
    <t>total_since_sept</t>
  </si>
  <si>
    <t>per_10k</t>
  </si>
  <si>
    <t>rd</t>
  </si>
  <si>
    <t>col</t>
  </si>
  <si>
    <t>today</t>
  </si>
  <si>
    <t>na</t>
  </si>
  <si>
    <t>Autonomous Republic of Abkhazia</t>
  </si>
  <si>
    <t>Autonomous Republic of Adjara</t>
  </si>
  <si>
    <t>Kvemo Kartli</t>
  </si>
  <si>
    <t>Mtskheta-Mtianeti</t>
  </si>
  <si>
    <t>Provisional Administration</t>
  </si>
  <si>
    <t>Racha-Lechkhumi and Kvemo Svaneti</t>
  </si>
  <si>
    <t>Racha</t>
  </si>
  <si>
    <t>Samegrelo-Zemo Svaneti</t>
  </si>
  <si>
    <t>Samtskhe-Javakheti</t>
  </si>
  <si>
    <t>Shida Kartli</t>
  </si>
  <si>
    <t>Tskhinvali Region</t>
  </si>
  <si>
    <t>fully_vaccinated_per_hundred</t>
  </si>
  <si>
    <t>fully_vaccinated_adult_per_hundred</t>
  </si>
  <si>
    <t>Pfizer</t>
  </si>
  <si>
    <t>AstraZeneca</t>
  </si>
  <si>
    <t>Sinopharm</t>
  </si>
  <si>
    <t>one_dose</t>
  </si>
  <si>
    <t>SinoVac</t>
  </si>
  <si>
    <t>vaxx_fully</t>
  </si>
  <si>
    <t>deaths</t>
  </si>
  <si>
    <t>second_dose_daily</t>
  </si>
  <si>
    <t>age</t>
  </si>
  <si>
    <t>fully</t>
  </si>
  <si>
    <t>18-49</t>
  </si>
  <si>
    <t>50-54</t>
  </si>
  <si>
    <t>age_group</t>
  </si>
  <si>
    <t>55-59</t>
  </si>
  <si>
    <t>60-64</t>
  </si>
  <si>
    <t>65-69</t>
  </si>
  <si>
    <t>70-74</t>
  </si>
  <si>
    <t>75+</t>
  </si>
  <si>
    <t>one_dose_per_hundred</t>
  </si>
  <si>
    <t>unvaccinated</t>
  </si>
  <si>
    <t>share_with_one_dose</t>
  </si>
  <si>
    <t>fully_vaccinated_people</t>
  </si>
  <si>
    <t>fully_vaccinated_doses</t>
  </si>
  <si>
    <t>total_doses_per_hundred</t>
  </si>
  <si>
    <t>share_adult_population_total_doses</t>
  </si>
  <si>
    <t>first_dose_daily</t>
  </si>
  <si>
    <t>one_dose_ppl_currently</t>
  </si>
  <si>
    <t>share_at_least_one_dose</t>
  </si>
  <si>
    <t>total_dose_per_hundred</t>
  </si>
  <si>
    <t>at_least_one_dose_per_hundred</t>
  </si>
  <si>
    <t>at_least_one_dose_</t>
  </si>
  <si>
    <t>vaxx_fully_per_hundred</t>
  </si>
  <si>
    <t>one_dose_total</t>
  </si>
  <si>
    <t>Moderna</t>
  </si>
  <si>
    <t>Astra-Zeneca</t>
  </si>
  <si>
    <t>J&amp;J</t>
  </si>
  <si>
    <t>Novavax</t>
  </si>
  <si>
    <t>Sinovac</t>
  </si>
  <si>
    <t>pct</t>
  </si>
  <si>
    <t>share_critical</t>
  </si>
  <si>
    <t>share_vent</t>
  </si>
  <si>
    <t>აფხაზეთი</t>
  </si>
  <si>
    <t>აჭარა</t>
  </si>
  <si>
    <t>გურია</t>
  </si>
  <si>
    <t>იმერეთი</t>
  </si>
  <si>
    <t>კახეთი</t>
  </si>
  <si>
    <t>ქვემო ქართლი</t>
  </si>
  <si>
    <t>მცხეთა-მთიანეთი</t>
  </si>
  <si>
    <t>ცხინვალი</t>
  </si>
  <si>
    <t>რაჭა-ლეჩხუმი</t>
  </si>
  <si>
    <t>სამეგრელო</t>
  </si>
  <si>
    <t>სამცხე-ჯავახეთი</t>
  </si>
  <si>
    <t>შიდა ქართლი</t>
  </si>
  <si>
    <t>თბილისი</t>
  </si>
  <si>
    <t>name</t>
  </si>
  <si>
    <t>name_en</t>
  </si>
  <si>
    <t>share_at_least_one_dose_adults</t>
  </si>
  <si>
    <t>at_least_one_dose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</si>
</sst>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6" fontId="3" fillId="2" borderId="0" xfId="0" applyNumberFormat="1" applyFont="1" applyFill="1"/>
    <xf numFmtId="164" fontId="3" fillId="0" borderId="0" xfId="0" applyNumberFormat="1" applyFont="1"/>
    <xf numFmtId="2" fontId="3" fillId="0" borderId="0" xfId="1" applyNumberFormat="1" applyFont="1"/>
    <xf numFmtId="1" fontId="3" fillId="2" borderId="0" xfId="0" applyNumberFormat="1" applyFont="1" applyFill="1"/>
    <xf numFmtId="165" fontId="3" fillId="0" borderId="0" xfId="1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1" fontId="3" fillId="3" borderId="0" xfId="0" applyNumberFormat="1" applyFont="1" applyFill="1"/>
    <xf numFmtId="0" fontId="0" fillId="3" borderId="0" xfId="0" applyFill="1"/>
    <xf numFmtId="0" fontId="3" fillId="2" borderId="0" xfId="1" applyNumberFormat="1" applyFont="1" applyFill="1"/>
    <xf numFmtId="1" fontId="0" fillId="0" borderId="0" xfId="0" applyNumberFormat="1"/>
    <xf numFmtId="0" fontId="3" fillId="4" borderId="0" xfId="0" applyFont="1" applyFill="1"/>
    <xf numFmtId="166" fontId="3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" fontId="0" fillId="3" borderId="0" xfId="0" applyNumberFormat="1" applyFill="1"/>
    <xf numFmtId="3" fontId="3" fillId="0" borderId="0" xfId="0" applyNumberFormat="1" applyFont="1"/>
  </cellXfs>
  <cellStyles count="3">
    <cellStyle name="Normal" xfId="0" builtinId="0"/>
    <cellStyle name="Normal 2" xfId="2" xr:uid="{EAFCCA9A-8B82-4ED0-88A7-DCC88CDFE67E}"/>
    <cellStyle name="Percent" xfId="1" builtinId="5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Desired vaccine in Georgia</a:t>
            </a:r>
          </a:p>
          <a:p>
            <a:pPr algn="l">
              <a:defRPr sz="1800"/>
            </a:pPr>
            <a:r>
              <a:rPr lang="en-US" sz="1100" b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Share</a:t>
            </a:r>
            <a:r>
              <a:rPr lang="en-US" sz="1100" b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people who selected the following vaccine on vaccine registration web page as of 26 August, 2021. (%)</a:t>
            </a:r>
            <a:endParaRPr lang="en-US" sz="1050" b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4655287654260793E-3"/>
          <c:y val="1.48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a-GE"/>
        </a:p>
      </c:txPr>
    </c:title>
    <c:autoTitleDeleted val="0"/>
    <c:plotArea>
      <c:layout>
        <c:manualLayout>
          <c:layoutTarget val="inner"/>
          <c:xMode val="edge"/>
          <c:yMode val="edge"/>
          <c:x val="0.21116361813468967"/>
          <c:y val="0.15678945069657893"/>
          <c:w val="0.76036847296261878"/>
          <c:h val="0.80902817746537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'vaccine regist'!$C$1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a-G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'vaccine regist'!$A$2:$A$8</c:f>
              <c:strCache>
                <c:ptCount val="7"/>
                <c:pt idx="0">
                  <c:v>Pfizer</c:v>
                </c:pt>
                <c:pt idx="1">
                  <c:v>Moderna</c:v>
                </c:pt>
                <c:pt idx="2">
                  <c:v>Sinopharm</c:v>
                </c:pt>
                <c:pt idx="3">
                  <c:v>Astra-Zeneca</c:v>
                </c:pt>
                <c:pt idx="4">
                  <c:v>J&amp;J</c:v>
                </c:pt>
                <c:pt idx="5">
                  <c:v>Novavax</c:v>
                </c:pt>
                <c:pt idx="6">
                  <c:v>Sinovac</c:v>
                </c:pt>
              </c:strCache>
            </c:strRef>
          </c:cat>
          <c:val>
            <c:numRef>
              <c:f>'vaccine regist'!$C$2:$C$8</c:f>
              <c:numCache>
                <c:formatCode>0</c:formatCode>
                <c:ptCount val="7"/>
                <c:pt idx="0">
                  <c:v>82.571850441914336</c:v>
                </c:pt>
                <c:pt idx="1">
                  <c:v>29.582718105541598</c:v>
                </c:pt>
                <c:pt idx="2">
                  <c:v>24.918649974457839</c:v>
                </c:pt>
                <c:pt idx="3">
                  <c:v>17.605195205072043</c:v>
                </c:pt>
                <c:pt idx="4">
                  <c:v>9.4240068299032203</c:v>
                </c:pt>
                <c:pt idx="5">
                  <c:v>5.6668602738959146</c:v>
                </c:pt>
                <c:pt idx="6">
                  <c:v>5.2406911078298961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A-4256-8305-22651C68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5056591"/>
        <c:axId val="160562015"/>
      </c:barChart>
      <c:catAx>
        <c:axId val="225056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a-GE"/>
          </a:p>
        </c:txPr>
        <c:crossAx val="160562015"/>
        <c:crosses val="autoZero"/>
        <c:auto val="1"/>
        <c:lblAlgn val="ctr"/>
        <c:lblOffset val="100"/>
        <c:noMultiLvlLbl val="0"/>
      </c:catAx>
      <c:valAx>
        <c:axId val="160562015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22505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a-G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0</xdr:row>
      <xdr:rowOff>152400</xdr:rowOff>
    </xdr:from>
    <xdr:to>
      <xdr:col>15</xdr:col>
      <xdr:colOff>15240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8A937-9668-4E52-A1E0-DB9B9F91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0.51708</cdr:x>
      <cdr:y>0.9549</cdr:y>
    </cdr:from>
    <cdr:to>
      <cdr:x>1</cdr:x>
      <cdr:y>0.99067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3C88F6-199C-4D41-9F56-E6025E27EDB5}"/>
            </a:ext>
          </a:extLst>
        </cdr:cNvPr>
        <cdr:cNvSpPr txBox="1"/>
      </cdr:nvSpPr>
      <cdr:spPr>
        <a:xfrm xmlns:a="http://schemas.openxmlformats.org/drawingml/2006/main">
          <a:off x="2537460" y="4678680"/>
          <a:ext cx="236982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r"/>
          <a:r>
            <a:rPr lang="en-US" sz="1100">
              <a:solidFill>
                <a:schemeClr val="bg2">
                  <a:lumMod val="50000"/>
                </a:schemeClr>
              </a:solidFill>
            </a:rPr>
            <a:t>Source:www.moh.gov.ge</a:t>
          </a:r>
          <a:endParaRPr lang="ka-GE" sz="11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7E0D-99B3-4EF4-8E98-3DB8AFE15EB4}">
  <dimension ref="A1:X579"/>
  <sheetViews>
    <sheetView topLeftCell="F1" workbookViewId="0">
      <pane ySplit="1" topLeftCell="A564" activePane="bottomLeft" state="frozen"/>
      <selection pane="bottomLeft" activeCell="W579" sqref="W579"/>
    </sheetView>
  </sheetViews>
  <sheetFormatPr defaultRowHeight="14.4" x14ac:dyDescent="0.3"/>
  <cols>
    <col min="1" max="1" width="10.44140625" bestFit="1" customWidth="1"/>
    <col min="2" max="2" width="7.44140625" customWidth="1"/>
    <col min="3" max="3" width="7.88671875" customWidth="1"/>
    <col min="5" max="5" width="6.44140625" style="5" customWidth="1"/>
    <col min="6" max="6" width="7" customWidth="1"/>
    <col min="7" max="7" width="6.21875" customWidth="1"/>
    <col min="8" max="8" width="7.44140625" customWidth="1"/>
    <col min="9" max="10" width="5.77734375" customWidth="1"/>
    <col min="11" max="11" width="5.44140625" customWidth="1"/>
    <col min="12" max="12" width="4.44140625" customWidth="1"/>
    <col min="13" max="13" width="6" customWidth="1"/>
    <col min="14" max="14" width="7.33203125" customWidth="1"/>
    <col min="15" max="15" width="5.44140625" customWidth="1"/>
    <col min="16" max="16" width="4.88671875" customWidth="1"/>
    <col min="17" max="17" width="4.6640625" customWidth="1"/>
    <col min="18" max="18" width="7.109375" customWidth="1"/>
    <col min="19" max="19" width="1.109375" hidden="1" customWidth="1"/>
    <col min="20" max="20" width="8" customWidth="1"/>
    <col min="21" max="21" width="5.33203125" customWidth="1"/>
    <col min="22" max="22" width="0" style="1" hidden="1" customWidth="1"/>
    <col min="23" max="23" width="3.88671875" style="1" customWidth="1"/>
  </cols>
  <sheetData>
    <row r="1" spans="1:24" x14ac:dyDescent="0.3">
      <c r="A1" s="3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 t="s">
        <v>18</v>
      </c>
      <c r="U1" s="2" t="s">
        <v>19</v>
      </c>
      <c r="V1" s="6" t="s">
        <v>20</v>
      </c>
      <c r="W1" s="4" t="s">
        <v>21</v>
      </c>
      <c r="X1" s="2"/>
    </row>
    <row r="2" spans="1:24" x14ac:dyDescent="0.3">
      <c r="A2" s="3">
        <v>43888</v>
      </c>
      <c r="B2" s="2">
        <v>1</v>
      </c>
      <c r="C2" s="2">
        <v>47</v>
      </c>
      <c r="D2" s="5">
        <f t="shared" ref="D2:D65" si="0">T2+S2</f>
        <v>48</v>
      </c>
      <c r="E2" s="5">
        <f t="shared" ref="E2:E65" si="1">G2+F2</f>
        <v>18</v>
      </c>
      <c r="F2" s="2">
        <v>17</v>
      </c>
      <c r="G2" s="4">
        <v>1</v>
      </c>
      <c r="H2" s="2">
        <v>0</v>
      </c>
      <c r="I2" s="2">
        <v>17</v>
      </c>
      <c r="J2" s="2">
        <v>47</v>
      </c>
      <c r="K2" s="7">
        <f>COUNTIF(F2,H2=0)</f>
        <v>0</v>
      </c>
      <c r="L2" s="15">
        <f>H2/F2*100</f>
        <v>0</v>
      </c>
      <c r="M2" s="8">
        <f t="shared" ref="M2:M65" si="2">H2/E2*100</f>
        <v>0</v>
      </c>
      <c r="N2" s="5">
        <f t="shared" ref="N2:N65" si="3">C2/3716900*100000</f>
        <v>1.2644946057198203</v>
      </c>
      <c r="O2" s="5" t="e">
        <f>AVERAGE(#REF!)</f>
        <v>#REF!</v>
      </c>
      <c r="P2" s="5">
        <f>H2/3728573*100000</f>
        <v>0</v>
      </c>
      <c r="Q2" s="2"/>
      <c r="R2" s="2"/>
      <c r="S2" s="2">
        <f t="shared" ref="S2:S65" si="4">N2*3716900/100000</f>
        <v>47</v>
      </c>
      <c r="T2" s="4">
        <v>1</v>
      </c>
      <c r="U2" s="8">
        <f t="shared" ref="U2:U65" si="5">B2/$X$341*100</f>
        <v>2.6819912068236293E-5</v>
      </c>
      <c r="V2" s="4">
        <f t="shared" ref="V2:V65" si="6">B2*4</f>
        <v>4</v>
      </c>
      <c r="W2" s="9">
        <f t="shared" ref="W2:W65" si="7">$X$341/B2</f>
        <v>3728573</v>
      </c>
      <c r="X2" s="2"/>
    </row>
    <row r="3" spans="1:24" x14ac:dyDescent="0.3">
      <c r="A3" s="3">
        <v>43889</v>
      </c>
      <c r="B3" s="2">
        <v>1</v>
      </c>
      <c r="C3" s="2">
        <v>60</v>
      </c>
      <c r="D3" s="5">
        <f t="shared" si="0"/>
        <v>61</v>
      </c>
      <c r="E3" s="5">
        <f t="shared" si="1"/>
        <v>14</v>
      </c>
      <c r="F3" s="2">
        <v>13</v>
      </c>
      <c r="G3" s="4">
        <v>1</v>
      </c>
      <c r="H3" s="2">
        <v>0</v>
      </c>
      <c r="I3" s="2">
        <v>13</v>
      </c>
      <c r="J3" s="2">
        <v>60</v>
      </c>
      <c r="K3" s="7">
        <f>COUNTIF(F3,H3=0)</f>
        <v>0</v>
      </c>
      <c r="L3" s="15">
        <f t="shared" ref="L3:L66" si="8">H3/F3*100</f>
        <v>0</v>
      </c>
      <c r="M3" s="8">
        <f t="shared" si="2"/>
        <v>0</v>
      </c>
      <c r="N3" s="5">
        <f t="shared" si="3"/>
        <v>1.6142484328338131</v>
      </c>
      <c r="O3" s="5" t="e">
        <f>AVERAGE(#REF!)</f>
        <v>#REF!</v>
      </c>
      <c r="P3" s="5">
        <f t="shared" ref="P3:P66" si="9">H3/3728573*100000</f>
        <v>0</v>
      </c>
      <c r="Q3" s="2"/>
      <c r="R3" s="10">
        <f t="shared" ref="R3:R66" si="10">B3/C3</f>
        <v>1.6666666666666666E-2</v>
      </c>
      <c r="S3" s="2">
        <f t="shared" si="4"/>
        <v>60</v>
      </c>
      <c r="T3" s="4">
        <v>1</v>
      </c>
      <c r="U3" s="8">
        <f t="shared" si="5"/>
        <v>2.6819912068236293E-5</v>
      </c>
      <c r="V3" s="4">
        <f t="shared" si="6"/>
        <v>4</v>
      </c>
      <c r="W3" s="9">
        <f t="shared" si="7"/>
        <v>3728573</v>
      </c>
      <c r="X3" s="2"/>
    </row>
    <row r="4" spans="1:24" x14ac:dyDescent="0.3">
      <c r="A4" s="3">
        <v>43890</v>
      </c>
      <c r="B4" s="2">
        <v>1</v>
      </c>
      <c r="C4" s="2">
        <v>95</v>
      </c>
      <c r="D4" s="5">
        <f t="shared" si="0"/>
        <v>97</v>
      </c>
      <c r="E4" s="5">
        <f t="shared" si="1"/>
        <v>36</v>
      </c>
      <c r="F4" s="2">
        <v>35</v>
      </c>
      <c r="G4" s="4">
        <v>1</v>
      </c>
      <c r="H4" s="2">
        <v>0</v>
      </c>
      <c r="I4" s="2">
        <v>35</v>
      </c>
      <c r="J4" s="2">
        <v>95</v>
      </c>
      <c r="K4" s="7">
        <f>COUNTIF(F4,H4=0)</f>
        <v>0</v>
      </c>
      <c r="L4" s="15">
        <f t="shared" si="8"/>
        <v>0</v>
      </c>
      <c r="M4" s="8">
        <f t="shared" si="2"/>
        <v>0</v>
      </c>
      <c r="N4" s="5">
        <f t="shared" si="3"/>
        <v>2.555893351986871</v>
      </c>
      <c r="O4" s="5" t="e">
        <f>AVERAGE(#REF!)</f>
        <v>#REF!</v>
      </c>
      <c r="P4" s="5">
        <f t="shared" si="9"/>
        <v>0</v>
      </c>
      <c r="Q4" s="2"/>
      <c r="R4" s="10">
        <f t="shared" si="10"/>
        <v>1.0526315789473684E-2</v>
      </c>
      <c r="S4" s="2">
        <f t="shared" si="4"/>
        <v>95</v>
      </c>
      <c r="T4" s="4">
        <v>2</v>
      </c>
      <c r="U4" s="8">
        <f t="shared" si="5"/>
        <v>2.6819912068236293E-5</v>
      </c>
      <c r="V4" s="4">
        <f t="shared" si="6"/>
        <v>4</v>
      </c>
      <c r="W4" s="9">
        <f t="shared" si="7"/>
        <v>3728573</v>
      </c>
      <c r="X4" s="2"/>
    </row>
    <row r="5" spans="1:24" x14ac:dyDescent="0.3">
      <c r="A5" s="3">
        <v>43891</v>
      </c>
      <c r="B5" s="2">
        <v>1</v>
      </c>
      <c r="C5" s="2">
        <v>132</v>
      </c>
      <c r="D5" s="5">
        <f t="shared" si="0"/>
        <v>137</v>
      </c>
      <c r="E5" s="5">
        <f t="shared" si="1"/>
        <v>38</v>
      </c>
      <c r="F5" s="2">
        <v>37</v>
      </c>
      <c r="G5" s="4">
        <v>1</v>
      </c>
      <c r="H5" s="2">
        <v>0</v>
      </c>
      <c r="I5" s="2">
        <v>37</v>
      </c>
      <c r="J5" s="2">
        <v>132</v>
      </c>
      <c r="K5" s="7">
        <f>COUNTIF(F5,H5=0)</f>
        <v>0</v>
      </c>
      <c r="L5" s="15">
        <f t="shared" si="8"/>
        <v>0</v>
      </c>
      <c r="M5" s="8">
        <f t="shared" si="2"/>
        <v>0</v>
      </c>
      <c r="N5" s="5">
        <f t="shared" si="3"/>
        <v>3.551346552234389</v>
      </c>
      <c r="O5" s="5" t="e">
        <f>AVERAGE(#REF!)</f>
        <v>#REF!</v>
      </c>
      <c r="P5" s="5">
        <f t="shared" si="9"/>
        <v>0</v>
      </c>
      <c r="Q5" s="2"/>
      <c r="R5" s="10">
        <f t="shared" si="10"/>
        <v>7.575757575757576E-3</v>
      </c>
      <c r="S5" s="2">
        <f t="shared" si="4"/>
        <v>132</v>
      </c>
      <c r="T5" s="4">
        <v>5</v>
      </c>
      <c r="U5" s="8">
        <f t="shared" si="5"/>
        <v>2.6819912068236293E-5</v>
      </c>
      <c r="V5" s="4">
        <f t="shared" si="6"/>
        <v>4</v>
      </c>
      <c r="W5" s="9">
        <f t="shared" si="7"/>
        <v>3728573</v>
      </c>
      <c r="X5" s="2"/>
    </row>
    <row r="6" spans="1:24" x14ac:dyDescent="0.3">
      <c r="A6" s="3">
        <v>43892</v>
      </c>
      <c r="B6" s="2">
        <v>3</v>
      </c>
      <c r="C6" s="2">
        <v>167</v>
      </c>
      <c r="D6" s="5">
        <f t="shared" si="0"/>
        <v>174.4</v>
      </c>
      <c r="E6" s="5">
        <f t="shared" si="1"/>
        <v>37.4</v>
      </c>
      <c r="F6" s="2">
        <v>35</v>
      </c>
      <c r="G6" s="9">
        <f t="shared" ref="G6:G35" si="11">72/30</f>
        <v>2.4</v>
      </c>
      <c r="H6" s="2">
        <v>2</v>
      </c>
      <c r="I6" s="2">
        <v>33</v>
      </c>
      <c r="J6" s="7">
        <v>55.666666666666664</v>
      </c>
      <c r="K6" s="7">
        <f>F6/H6</f>
        <v>17.5</v>
      </c>
      <c r="L6" s="15">
        <f t="shared" si="8"/>
        <v>5.7142857142857144</v>
      </c>
      <c r="M6" s="8">
        <f t="shared" si="2"/>
        <v>5.3475935828877006</v>
      </c>
      <c r="N6" s="5">
        <f t="shared" si="3"/>
        <v>4.4929914713874464</v>
      </c>
      <c r="O6" s="5" t="e">
        <f>AVERAGE(#REF!)</f>
        <v>#REF!</v>
      </c>
      <c r="P6" s="5">
        <f t="shared" si="9"/>
        <v>5.3639824136472586E-2</v>
      </c>
      <c r="Q6" s="2"/>
      <c r="R6" s="10">
        <f t="shared" si="10"/>
        <v>1.7964071856287425E-2</v>
      </c>
      <c r="S6" s="2">
        <f t="shared" si="4"/>
        <v>167</v>
      </c>
      <c r="T6" s="9">
        <f t="shared" ref="T6:T37" si="12">T5+G6</f>
        <v>7.4</v>
      </c>
      <c r="U6" s="8">
        <f t="shared" si="5"/>
        <v>8.0459736204708886E-5</v>
      </c>
      <c r="V6" s="4">
        <f t="shared" si="6"/>
        <v>12</v>
      </c>
      <c r="W6" s="9">
        <f t="shared" si="7"/>
        <v>1242857.6666666667</v>
      </c>
      <c r="X6" s="2"/>
    </row>
    <row r="7" spans="1:24" x14ac:dyDescent="0.3">
      <c r="A7" s="3">
        <v>43893</v>
      </c>
      <c r="B7" s="2">
        <v>3</v>
      </c>
      <c r="C7" s="2">
        <v>193</v>
      </c>
      <c r="D7" s="5">
        <f t="shared" si="0"/>
        <v>202.8</v>
      </c>
      <c r="E7" s="5">
        <f t="shared" si="1"/>
        <v>28.4</v>
      </c>
      <c r="F7" s="2">
        <v>26</v>
      </c>
      <c r="G7" s="9">
        <f t="shared" si="11"/>
        <v>2.4</v>
      </c>
      <c r="H7" s="2">
        <v>0</v>
      </c>
      <c r="I7" s="2">
        <v>26</v>
      </c>
      <c r="J7" s="7">
        <v>64.333333333333329</v>
      </c>
      <c r="K7" s="7">
        <v>0</v>
      </c>
      <c r="L7" s="15">
        <f t="shared" si="8"/>
        <v>0</v>
      </c>
      <c r="M7" s="8">
        <f t="shared" si="2"/>
        <v>0</v>
      </c>
      <c r="N7" s="5">
        <f t="shared" si="3"/>
        <v>5.1924991256154325</v>
      </c>
      <c r="O7" s="5">
        <f t="shared" ref="O7:O70" si="13">AVERAGE(H1:H7)</f>
        <v>0.33333333333333331</v>
      </c>
      <c r="P7" s="5">
        <f t="shared" si="9"/>
        <v>0</v>
      </c>
      <c r="Q7" s="2"/>
      <c r="R7" s="10">
        <f t="shared" si="10"/>
        <v>1.5544041450777202E-2</v>
      </c>
      <c r="S7" s="2">
        <f t="shared" si="4"/>
        <v>193</v>
      </c>
      <c r="T7" s="9">
        <f t="shared" si="12"/>
        <v>9.8000000000000007</v>
      </c>
      <c r="U7" s="8">
        <f t="shared" si="5"/>
        <v>8.0459736204708886E-5</v>
      </c>
      <c r="V7" s="4">
        <f t="shared" si="6"/>
        <v>12</v>
      </c>
      <c r="W7" s="9">
        <f t="shared" si="7"/>
        <v>1242857.6666666667</v>
      </c>
      <c r="X7" s="2"/>
    </row>
    <row r="8" spans="1:24" x14ac:dyDescent="0.3">
      <c r="A8" s="3">
        <v>43894</v>
      </c>
      <c r="B8" s="2">
        <v>3</v>
      </c>
      <c r="C8" s="2">
        <v>220</v>
      </c>
      <c r="D8" s="5">
        <f t="shared" si="0"/>
        <v>232.2</v>
      </c>
      <c r="E8" s="5">
        <f t="shared" si="1"/>
        <v>29.4</v>
      </c>
      <c r="F8" s="2">
        <v>27</v>
      </c>
      <c r="G8" s="9">
        <f t="shared" si="11"/>
        <v>2.4</v>
      </c>
      <c r="H8" s="2">
        <v>0</v>
      </c>
      <c r="I8" s="2">
        <v>27</v>
      </c>
      <c r="J8" s="7">
        <v>73.333333333333329</v>
      </c>
      <c r="K8" s="7">
        <v>0</v>
      </c>
      <c r="L8" s="15">
        <f t="shared" si="8"/>
        <v>0</v>
      </c>
      <c r="M8" s="8">
        <f t="shared" si="2"/>
        <v>0</v>
      </c>
      <c r="N8" s="5">
        <f t="shared" si="3"/>
        <v>5.9189109203906485</v>
      </c>
      <c r="O8" s="5">
        <f t="shared" si="13"/>
        <v>0.2857142857142857</v>
      </c>
      <c r="P8" s="5">
        <f t="shared" si="9"/>
        <v>0</v>
      </c>
      <c r="Q8" s="5">
        <f>AVERAGE(H2:H8)/3728573*100000</f>
        <v>7.6628320194960832E-3</v>
      </c>
      <c r="R8" s="10">
        <f t="shared" si="10"/>
        <v>1.3636363636363636E-2</v>
      </c>
      <c r="S8" s="2">
        <f t="shared" si="4"/>
        <v>220</v>
      </c>
      <c r="T8" s="9">
        <f t="shared" si="12"/>
        <v>12.200000000000001</v>
      </c>
      <c r="U8" s="8">
        <f t="shared" si="5"/>
        <v>8.0459736204708886E-5</v>
      </c>
      <c r="V8" s="4">
        <f t="shared" si="6"/>
        <v>12</v>
      </c>
      <c r="W8" s="9">
        <f t="shared" si="7"/>
        <v>1242857.6666666667</v>
      </c>
      <c r="X8" s="2"/>
    </row>
    <row r="9" spans="1:24" x14ac:dyDescent="0.3">
      <c r="A9" s="3">
        <v>43895</v>
      </c>
      <c r="B9" s="2">
        <v>3</v>
      </c>
      <c r="C9" s="2">
        <v>249</v>
      </c>
      <c r="D9" s="5">
        <f t="shared" si="0"/>
        <v>263.60000000000002</v>
      </c>
      <c r="E9" s="5">
        <f t="shared" si="1"/>
        <v>31.4</v>
      </c>
      <c r="F9" s="2">
        <v>29</v>
      </c>
      <c r="G9" s="9">
        <f t="shared" si="11"/>
        <v>2.4</v>
      </c>
      <c r="H9" s="2">
        <v>0</v>
      </c>
      <c r="I9" s="2">
        <v>29</v>
      </c>
      <c r="J9" s="7">
        <v>83</v>
      </c>
      <c r="K9" s="7">
        <v>0</v>
      </c>
      <c r="L9" s="15">
        <f t="shared" si="8"/>
        <v>0</v>
      </c>
      <c r="M9" s="8">
        <f t="shared" si="2"/>
        <v>0</v>
      </c>
      <c r="N9" s="5">
        <f t="shared" si="3"/>
        <v>6.6991309962603243</v>
      </c>
      <c r="O9" s="5">
        <f t="shared" si="13"/>
        <v>0.2857142857142857</v>
      </c>
      <c r="P9" s="5">
        <f t="shared" si="9"/>
        <v>0</v>
      </c>
      <c r="Q9" s="5">
        <f t="shared" ref="Q9:Q72" si="14">AVERAGE(H3:H9)/3728573*100000</f>
        <v>7.6628320194960832E-3</v>
      </c>
      <c r="R9" s="10">
        <f t="shared" si="10"/>
        <v>1.2048192771084338E-2</v>
      </c>
      <c r="S9" s="2">
        <f t="shared" si="4"/>
        <v>249</v>
      </c>
      <c r="T9" s="9">
        <f t="shared" si="12"/>
        <v>14.600000000000001</v>
      </c>
      <c r="U9" s="8">
        <f t="shared" si="5"/>
        <v>8.0459736204708886E-5</v>
      </c>
      <c r="V9" s="4">
        <f t="shared" si="6"/>
        <v>12</v>
      </c>
      <c r="W9" s="9">
        <f t="shared" si="7"/>
        <v>1242857.6666666667</v>
      </c>
      <c r="X9" s="2"/>
    </row>
    <row r="10" spans="1:24" x14ac:dyDescent="0.3">
      <c r="A10" s="3">
        <v>43896</v>
      </c>
      <c r="B10" s="2">
        <v>4</v>
      </c>
      <c r="C10" s="2">
        <v>275</v>
      </c>
      <c r="D10" s="5">
        <f t="shared" si="0"/>
        <v>292</v>
      </c>
      <c r="E10" s="5">
        <f t="shared" si="1"/>
        <v>28.4</v>
      </c>
      <c r="F10" s="2">
        <v>26</v>
      </c>
      <c r="G10" s="9">
        <f t="shared" si="11"/>
        <v>2.4</v>
      </c>
      <c r="H10" s="2">
        <v>1</v>
      </c>
      <c r="I10" s="2">
        <v>25</v>
      </c>
      <c r="J10" s="7">
        <v>68.75</v>
      </c>
      <c r="K10" s="7">
        <f>F10/H10</f>
        <v>26</v>
      </c>
      <c r="L10" s="15">
        <f t="shared" si="8"/>
        <v>3.8461538461538463</v>
      </c>
      <c r="M10" s="8">
        <f t="shared" si="2"/>
        <v>3.5211267605633805</v>
      </c>
      <c r="N10" s="5">
        <f t="shared" si="3"/>
        <v>7.3986386504883104</v>
      </c>
      <c r="O10" s="5">
        <f t="shared" si="13"/>
        <v>0.42857142857142855</v>
      </c>
      <c r="P10" s="5">
        <f t="shared" si="9"/>
        <v>2.6819912068236293E-2</v>
      </c>
      <c r="Q10" s="5">
        <f t="shared" si="14"/>
        <v>1.1494248029244125E-2</v>
      </c>
      <c r="R10" s="10">
        <f t="shared" si="10"/>
        <v>1.4545454545454545E-2</v>
      </c>
      <c r="S10" s="2">
        <f t="shared" si="4"/>
        <v>275</v>
      </c>
      <c r="T10" s="9">
        <f t="shared" si="12"/>
        <v>17</v>
      </c>
      <c r="U10" s="8">
        <f t="shared" si="5"/>
        <v>1.0727964827294517E-4</v>
      </c>
      <c r="V10" s="4">
        <f t="shared" si="6"/>
        <v>16</v>
      </c>
      <c r="W10" s="9">
        <f t="shared" si="7"/>
        <v>932143.25</v>
      </c>
      <c r="X10" s="2"/>
    </row>
    <row r="11" spans="1:24" x14ac:dyDescent="0.3">
      <c r="A11" s="3">
        <v>43897</v>
      </c>
      <c r="B11" s="2">
        <v>4</v>
      </c>
      <c r="C11" s="2">
        <v>314</v>
      </c>
      <c r="D11" s="5">
        <f t="shared" si="0"/>
        <v>333.40000000000003</v>
      </c>
      <c r="E11" s="5">
        <f t="shared" si="1"/>
        <v>41.4</v>
      </c>
      <c r="F11" s="2">
        <v>39</v>
      </c>
      <c r="G11" s="9">
        <f t="shared" si="11"/>
        <v>2.4</v>
      </c>
      <c r="H11" s="2">
        <v>0</v>
      </c>
      <c r="I11" s="2">
        <v>66</v>
      </c>
      <c r="J11" s="7">
        <v>78.5</v>
      </c>
      <c r="K11" s="7">
        <v>0</v>
      </c>
      <c r="L11" s="15">
        <f t="shared" si="8"/>
        <v>0</v>
      </c>
      <c r="M11" s="8">
        <f t="shared" si="2"/>
        <v>0</v>
      </c>
      <c r="N11" s="5">
        <f t="shared" si="3"/>
        <v>8.4479001318302895</v>
      </c>
      <c r="O11" s="5">
        <f t="shared" si="13"/>
        <v>0.42857142857142855</v>
      </c>
      <c r="P11" s="5">
        <f t="shared" si="9"/>
        <v>0</v>
      </c>
      <c r="Q11" s="5">
        <f t="shared" si="14"/>
        <v>1.1494248029244125E-2</v>
      </c>
      <c r="R11" s="10">
        <f t="shared" si="10"/>
        <v>1.2738853503184714E-2</v>
      </c>
      <c r="S11" s="2">
        <f t="shared" si="4"/>
        <v>314.00000000000006</v>
      </c>
      <c r="T11" s="9">
        <f t="shared" si="12"/>
        <v>19.399999999999999</v>
      </c>
      <c r="U11" s="8">
        <f t="shared" si="5"/>
        <v>1.0727964827294517E-4</v>
      </c>
      <c r="V11" s="4">
        <f t="shared" si="6"/>
        <v>16</v>
      </c>
      <c r="W11" s="9">
        <f t="shared" si="7"/>
        <v>932143.25</v>
      </c>
      <c r="X11" s="2"/>
    </row>
    <row r="12" spans="1:24" x14ac:dyDescent="0.3">
      <c r="A12" s="3">
        <v>43898</v>
      </c>
      <c r="B12" s="2">
        <v>4</v>
      </c>
      <c r="C12" s="2">
        <v>365</v>
      </c>
      <c r="D12" s="5">
        <f t="shared" si="0"/>
        <v>386.8</v>
      </c>
      <c r="E12" s="5">
        <f t="shared" si="1"/>
        <v>53.4</v>
      </c>
      <c r="F12" s="2">
        <v>51</v>
      </c>
      <c r="G12" s="9">
        <f t="shared" si="11"/>
        <v>2.4</v>
      </c>
      <c r="H12" s="2">
        <v>0</v>
      </c>
      <c r="I12" s="2">
        <v>24</v>
      </c>
      <c r="J12" s="7">
        <v>91.25</v>
      </c>
      <c r="K12" s="7">
        <v>0</v>
      </c>
      <c r="L12" s="15">
        <f t="shared" si="8"/>
        <v>0</v>
      </c>
      <c r="M12" s="8">
        <f t="shared" si="2"/>
        <v>0</v>
      </c>
      <c r="N12" s="5">
        <f t="shared" si="3"/>
        <v>9.8200112997390292</v>
      </c>
      <c r="O12" s="5">
        <f t="shared" si="13"/>
        <v>0.42857142857142855</v>
      </c>
      <c r="P12" s="5">
        <f t="shared" si="9"/>
        <v>0</v>
      </c>
      <c r="Q12" s="5">
        <f t="shared" si="14"/>
        <v>1.1494248029244125E-2</v>
      </c>
      <c r="R12" s="10">
        <f t="shared" si="10"/>
        <v>1.0958904109589041E-2</v>
      </c>
      <c r="S12" s="2">
        <f t="shared" si="4"/>
        <v>365</v>
      </c>
      <c r="T12" s="9">
        <f t="shared" si="12"/>
        <v>21.799999999999997</v>
      </c>
      <c r="U12" s="8">
        <f t="shared" si="5"/>
        <v>1.0727964827294517E-4</v>
      </c>
      <c r="V12" s="4">
        <f t="shared" si="6"/>
        <v>16</v>
      </c>
      <c r="W12" s="9">
        <f t="shared" si="7"/>
        <v>932143.25</v>
      </c>
      <c r="X12" s="2"/>
    </row>
    <row r="13" spans="1:24" x14ac:dyDescent="0.3">
      <c r="A13" s="3">
        <v>43899</v>
      </c>
      <c r="B13" s="2">
        <v>13</v>
      </c>
      <c r="C13" s="2">
        <v>398</v>
      </c>
      <c r="D13" s="5">
        <f t="shared" si="0"/>
        <v>422.2</v>
      </c>
      <c r="E13" s="5">
        <f t="shared" si="1"/>
        <v>35.4</v>
      </c>
      <c r="F13" s="2">
        <v>33</v>
      </c>
      <c r="G13" s="9">
        <f t="shared" si="11"/>
        <v>2.4</v>
      </c>
      <c r="H13" s="2">
        <v>9</v>
      </c>
      <c r="I13" s="2">
        <v>24</v>
      </c>
      <c r="J13" s="7">
        <v>30.615384615384617</v>
      </c>
      <c r="K13" s="7">
        <f>F13/H13</f>
        <v>3.6666666666666665</v>
      </c>
      <c r="L13" s="15">
        <f t="shared" si="8"/>
        <v>27.27272727272727</v>
      </c>
      <c r="M13" s="8">
        <f t="shared" si="2"/>
        <v>25.423728813559322</v>
      </c>
      <c r="N13" s="5">
        <f t="shared" si="3"/>
        <v>10.707847937797627</v>
      </c>
      <c r="O13" s="5">
        <f t="shared" si="13"/>
        <v>1.4285714285714286</v>
      </c>
      <c r="P13" s="5">
        <f t="shared" si="9"/>
        <v>0.24137920861412665</v>
      </c>
      <c r="Q13" s="5">
        <f t="shared" si="14"/>
        <v>3.8314160097480419E-2</v>
      </c>
      <c r="R13" s="10">
        <f t="shared" si="10"/>
        <v>3.2663316582914576E-2</v>
      </c>
      <c r="S13" s="2">
        <f t="shared" si="4"/>
        <v>398</v>
      </c>
      <c r="T13" s="9">
        <f t="shared" si="12"/>
        <v>24.199999999999996</v>
      </c>
      <c r="U13" s="8">
        <f t="shared" si="5"/>
        <v>3.4865885688707178E-4</v>
      </c>
      <c r="V13" s="4">
        <f t="shared" si="6"/>
        <v>52</v>
      </c>
      <c r="W13" s="9">
        <f t="shared" si="7"/>
        <v>286813.30769230769</v>
      </c>
      <c r="X13" s="2"/>
    </row>
    <row r="14" spans="1:24" x14ac:dyDescent="0.3">
      <c r="A14" s="3">
        <v>43900</v>
      </c>
      <c r="B14" s="2">
        <v>15</v>
      </c>
      <c r="C14" s="2">
        <v>442</v>
      </c>
      <c r="D14" s="5">
        <f t="shared" si="0"/>
        <v>468.6</v>
      </c>
      <c r="E14" s="5">
        <f t="shared" si="1"/>
        <v>46.4</v>
      </c>
      <c r="F14" s="2">
        <v>44</v>
      </c>
      <c r="G14" s="9">
        <f t="shared" si="11"/>
        <v>2.4</v>
      </c>
      <c r="H14" s="2">
        <v>2</v>
      </c>
      <c r="I14" s="2">
        <v>42</v>
      </c>
      <c r="J14" s="7">
        <v>29.466666666666665</v>
      </c>
      <c r="K14" s="7">
        <f>F14/H14</f>
        <v>22</v>
      </c>
      <c r="L14" s="15">
        <f t="shared" si="8"/>
        <v>4.5454545454545459</v>
      </c>
      <c r="M14" s="8">
        <f t="shared" si="2"/>
        <v>4.3103448275862073</v>
      </c>
      <c r="N14" s="5">
        <f t="shared" si="3"/>
        <v>11.891630121875757</v>
      </c>
      <c r="O14" s="5">
        <f t="shared" si="13"/>
        <v>1.7142857142857142</v>
      </c>
      <c r="P14" s="5">
        <f t="shared" si="9"/>
        <v>5.3639824136472586E-2</v>
      </c>
      <c r="Q14" s="5">
        <f t="shared" si="14"/>
        <v>4.5976992116976499E-2</v>
      </c>
      <c r="R14" s="10">
        <f t="shared" si="10"/>
        <v>3.3936651583710405E-2</v>
      </c>
      <c r="S14" s="2">
        <f t="shared" si="4"/>
        <v>442</v>
      </c>
      <c r="T14" s="9">
        <f t="shared" si="12"/>
        <v>26.599999999999994</v>
      </c>
      <c r="U14" s="8">
        <f t="shared" si="5"/>
        <v>4.0229868102354446E-4</v>
      </c>
      <c r="V14" s="4">
        <f t="shared" si="6"/>
        <v>60</v>
      </c>
      <c r="W14" s="9">
        <f t="shared" si="7"/>
        <v>248571.53333333333</v>
      </c>
      <c r="X14" s="2"/>
    </row>
    <row r="15" spans="1:24" x14ac:dyDescent="0.3">
      <c r="A15" s="3">
        <v>43901</v>
      </c>
      <c r="B15" s="2">
        <v>15</v>
      </c>
      <c r="C15" s="2">
        <v>486</v>
      </c>
      <c r="D15" s="5">
        <f t="shared" si="0"/>
        <v>515</v>
      </c>
      <c r="E15" s="5">
        <f t="shared" si="1"/>
        <v>46.4</v>
      </c>
      <c r="F15" s="2">
        <v>44</v>
      </c>
      <c r="G15" s="9">
        <f t="shared" si="11"/>
        <v>2.4</v>
      </c>
      <c r="H15" s="2">
        <v>0</v>
      </c>
      <c r="I15" s="2">
        <v>44</v>
      </c>
      <c r="J15" s="7">
        <v>32.4</v>
      </c>
      <c r="K15" s="7">
        <v>0</v>
      </c>
      <c r="L15" s="15">
        <f t="shared" si="8"/>
        <v>0</v>
      </c>
      <c r="M15" s="8">
        <f t="shared" si="2"/>
        <v>0</v>
      </c>
      <c r="N15" s="5">
        <f t="shared" si="3"/>
        <v>13.075412305953886</v>
      </c>
      <c r="O15" s="5">
        <f t="shared" si="13"/>
        <v>1.7142857142857142</v>
      </c>
      <c r="P15" s="5">
        <f t="shared" si="9"/>
        <v>0</v>
      </c>
      <c r="Q15" s="5">
        <f t="shared" si="14"/>
        <v>4.5976992116976499E-2</v>
      </c>
      <c r="R15" s="10">
        <f t="shared" si="10"/>
        <v>3.0864197530864196E-2</v>
      </c>
      <c r="S15" s="2">
        <f t="shared" si="4"/>
        <v>486</v>
      </c>
      <c r="T15" s="9">
        <f t="shared" si="12"/>
        <v>28.999999999999993</v>
      </c>
      <c r="U15" s="8">
        <f t="shared" si="5"/>
        <v>4.0229868102354446E-4</v>
      </c>
      <c r="V15" s="4">
        <f t="shared" si="6"/>
        <v>60</v>
      </c>
      <c r="W15" s="9">
        <f t="shared" si="7"/>
        <v>248571.53333333333</v>
      </c>
      <c r="X15" s="2"/>
    </row>
    <row r="16" spans="1:24" x14ac:dyDescent="0.3">
      <c r="A16" s="3">
        <v>43902</v>
      </c>
      <c r="B16" s="2">
        <v>24</v>
      </c>
      <c r="C16" s="2">
        <v>549</v>
      </c>
      <c r="D16" s="5">
        <f t="shared" si="0"/>
        <v>580.39999999999986</v>
      </c>
      <c r="E16" s="5">
        <f t="shared" si="1"/>
        <v>65.400000000000006</v>
      </c>
      <c r="F16" s="2">
        <v>63</v>
      </c>
      <c r="G16" s="9">
        <f t="shared" si="11"/>
        <v>2.4</v>
      </c>
      <c r="H16" s="2">
        <v>9</v>
      </c>
      <c r="I16" s="2">
        <v>54</v>
      </c>
      <c r="J16" s="7">
        <v>22.875</v>
      </c>
      <c r="K16" s="7">
        <f>F16/H16</f>
        <v>7</v>
      </c>
      <c r="L16" s="15">
        <f t="shared" si="8"/>
        <v>14.285714285714285</v>
      </c>
      <c r="M16" s="8">
        <f t="shared" si="2"/>
        <v>13.761467889908255</v>
      </c>
      <c r="N16" s="5">
        <f t="shared" si="3"/>
        <v>14.770373160429388</v>
      </c>
      <c r="O16" s="5">
        <f t="shared" si="13"/>
        <v>3</v>
      </c>
      <c r="P16" s="5">
        <f t="shared" si="9"/>
        <v>0.24137920861412665</v>
      </c>
      <c r="Q16" s="5">
        <f t="shared" si="14"/>
        <v>8.0459736204708879E-2</v>
      </c>
      <c r="R16" s="10">
        <f t="shared" si="10"/>
        <v>4.3715846994535519E-2</v>
      </c>
      <c r="S16" s="2">
        <f t="shared" si="4"/>
        <v>548.99999999999989</v>
      </c>
      <c r="T16" s="9">
        <f t="shared" si="12"/>
        <v>31.399999999999991</v>
      </c>
      <c r="U16" s="8">
        <f t="shared" si="5"/>
        <v>6.4367788963767109E-4</v>
      </c>
      <c r="V16" s="4">
        <f t="shared" si="6"/>
        <v>96</v>
      </c>
      <c r="W16" s="9">
        <f t="shared" si="7"/>
        <v>155357.20833333334</v>
      </c>
      <c r="X16" s="2"/>
    </row>
    <row r="17" spans="1:24" x14ac:dyDescent="0.3">
      <c r="A17" s="3">
        <v>43903</v>
      </c>
      <c r="B17" s="2">
        <v>24</v>
      </c>
      <c r="C17" s="2">
        <v>607</v>
      </c>
      <c r="D17" s="5">
        <f t="shared" si="0"/>
        <v>640.79999999999995</v>
      </c>
      <c r="E17" s="5">
        <f t="shared" si="1"/>
        <v>60.4</v>
      </c>
      <c r="F17" s="2">
        <v>58</v>
      </c>
      <c r="G17" s="9">
        <f t="shared" si="11"/>
        <v>2.4</v>
      </c>
      <c r="H17" s="2">
        <v>0</v>
      </c>
      <c r="I17" s="2">
        <v>58</v>
      </c>
      <c r="J17" s="7">
        <v>25.291666666666668</v>
      </c>
      <c r="K17" s="7">
        <v>0</v>
      </c>
      <c r="L17" s="15">
        <f t="shared" si="8"/>
        <v>0</v>
      </c>
      <c r="M17" s="8">
        <f t="shared" si="2"/>
        <v>0</v>
      </c>
      <c r="N17" s="5">
        <f t="shared" si="3"/>
        <v>16.330813312168743</v>
      </c>
      <c r="O17" s="5">
        <f t="shared" si="13"/>
        <v>2.8571428571428572</v>
      </c>
      <c r="P17" s="5">
        <f t="shared" si="9"/>
        <v>0</v>
      </c>
      <c r="Q17" s="5">
        <f t="shared" si="14"/>
        <v>7.6628320194960839E-2</v>
      </c>
      <c r="R17" s="10">
        <f t="shared" si="10"/>
        <v>3.9538714991762765E-2</v>
      </c>
      <c r="S17" s="2">
        <f t="shared" si="4"/>
        <v>607</v>
      </c>
      <c r="T17" s="9">
        <f t="shared" si="12"/>
        <v>33.79999999999999</v>
      </c>
      <c r="U17" s="8">
        <f t="shared" si="5"/>
        <v>6.4367788963767109E-4</v>
      </c>
      <c r="V17" s="4">
        <f t="shared" si="6"/>
        <v>96</v>
      </c>
      <c r="W17" s="9">
        <f t="shared" si="7"/>
        <v>155357.20833333334</v>
      </c>
      <c r="X17" s="2"/>
    </row>
    <row r="18" spans="1:24" x14ac:dyDescent="0.3">
      <c r="A18" s="3">
        <v>43904</v>
      </c>
      <c r="B18" s="2">
        <v>25</v>
      </c>
      <c r="C18" s="2">
        <v>678</v>
      </c>
      <c r="D18" s="5">
        <f t="shared" si="0"/>
        <v>714.2</v>
      </c>
      <c r="E18" s="5">
        <f t="shared" si="1"/>
        <v>73.400000000000006</v>
      </c>
      <c r="F18" s="2">
        <v>71</v>
      </c>
      <c r="G18" s="9">
        <f t="shared" si="11"/>
        <v>2.4</v>
      </c>
      <c r="H18" s="2">
        <v>1</v>
      </c>
      <c r="I18" s="2">
        <v>70</v>
      </c>
      <c r="J18" s="7">
        <v>27.12</v>
      </c>
      <c r="K18" s="7">
        <f t="shared" ref="K18:K49" si="15">F18/H18</f>
        <v>71</v>
      </c>
      <c r="L18" s="15">
        <f t="shared" si="8"/>
        <v>1.4084507042253522</v>
      </c>
      <c r="M18" s="8">
        <f t="shared" si="2"/>
        <v>1.3623978201634876</v>
      </c>
      <c r="N18" s="5">
        <f t="shared" si="3"/>
        <v>18.24100729102209</v>
      </c>
      <c r="O18" s="5">
        <f t="shared" si="13"/>
        <v>3</v>
      </c>
      <c r="P18" s="5">
        <f t="shared" si="9"/>
        <v>2.6819912068236293E-2</v>
      </c>
      <c r="Q18" s="5">
        <f t="shared" si="14"/>
        <v>8.0459736204708879E-2</v>
      </c>
      <c r="R18" s="10">
        <f t="shared" si="10"/>
        <v>3.687315634218289E-2</v>
      </c>
      <c r="S18" s="2">
        <f t="shared" si="4"/>
        <v>678</v>
      </c>
      <c r="T18" s="9">
        <f t="shared" si="12"/>
        <v>36.199999999999989</v>
      </c>
      <c r="U18" s="8">
        <f t="shared" si="5"/>
        <v>6.7049780170590732E-4</v>
      </c>
      <c r="V18" s="4">
        <f t="shared" si="6"/>
        <v>100</v>
      </c>
      <c r="W18" s="9">
        <f t="shared" si="7"/>
        <v>149142.92000000001</v>
      </c>
      <c r="X18" s="2"/>
    </row>
    <row r="19" spans="1:24" x14ac:dyDescent="0.3">
      <c r="A19" s="3">
        <v>43905</v>
      </c>
      <c r="B19" s="2">
        <v>30</v>
      </c>
      <c r="C19" s="2">
        <v>729</v>
      </c>
      <c r="D19" s="5">
        <f t="shared" si="0"/>
        <v>767.6</v>
      </c>
      <c r="E19" s="5">
        <f t="shared" si="1"/>
        <v>53.4</v>
      </c>
      <c r="F19" s="2">
        <v>51</v>
      </c>
      <c r="G19" s="9">
        <f t="shared" si="11"/>
        <v>2.4</v>
      </c>
      <c r="H19" s="2">
        <v>5</v>
      </c>
      <c r="I19" s="2">
        <v>47</v>
      </c>
      <c r="J19" s="7">
        <v>24.3</v>
      </c>
      <c r="K19" s="7">
        <f t="shared" si="15"/>
        <v>10.199999999999999</v>
      </c>
      <c r="L19" s="15">
        <f t="shared" si="8"/>
        <v>9.8039215686274517</v>
      </c>
      <c r="M19" s="8">
        <f t="shared" si="2"/>
        <v>9.3632958801498134</v>
      </c>
      <c r="N19" s="5">
        <f t="shared" si="3"/>
        <v>19.613118458930831</v>
      </c>
      <c r="O19" s="5">
        <f t="shared" si="13"/>
        <v>3.7142857142857144</v>
      </c>
      <c r="P19" s="5">
        <f t="shared" si="9"/>
        <v>0.13409956034118148</v>
      </c>
      <c r="Q19" s="5">
        <f t="shared" si="14"/>
        <v>9.9616816253449092E-2</v>
      </c>
      <c r="R19" s="10">
        <f t="shared" si="10"/>
        <v>4.1152263374485597E-2</v>
      </c>
      <c r="S19" s="2">
        <f t="shared" si="4"/>
        <v>729</v>
      </c>
      <c r="T19" s="9">
        <f t="shared" si="12"/>
        <v>38.599999999999987</v>
      </c>
      <c r="U19" s="8">
        <f t="shared" si="5"/>
        <v>8.0459736204708892E-4</v>
      </c>
      <c r="V19" s="4">
        <f t="shared" si="6"/>
        <v>120</v>
      </c>
      <c r="W19" s="9">
        <f t="shared" si="7"/>
        <v>124285.76666666666</v>
      </c>
      <c r="X19" s="2"/>
    </row>
    <row r="20" spans="1:24" x14ac:dyDescent="0.3">
      <c r="A20" s="3">
        <v>43906</v>
      </c>
      <c r="B20" s="2">
        <v>33</v>
      </c>
      <c r="C20" s="2">
        <v>761</v>
      </c>
      <c r="D20" s="5">
        <f t="shared" si="0"/>
        <v>802</v>
      </c>
      <c r="E20" s="5">
        <f t="shared" si="1"/>
        <v>34.4</v>
      </c>
      <c r="F20" s="2">
        <v>32</v>
      </c>
      <c r="G20" s="9">
        <f t="shared" si="11"/>
        <v>2.4</v>
      </c>
      <c r="H20" s="2">
        <v>3</v>
      </c>
      <c r="I20" s="2">
        <v>33</v>
      </c>
      <c r="J20" s="7">
        <v>23.060606060606062</v>
      </c>
      <c r="K20" s="7">
        <f t="shared" si="15"/>
        <v>10.666666666666666</v>
      </c>
      <c r="L20" s="15">
        <f t="shared" si="8"/>
        <v>9.375</v>
      </c>
      <c r="M20" s="8">
        <f t="shared" si="2"/>
        <v>8.720930232558139</v>
      </c>
      <c r="N20" s="5">
        <f t="shared" si="3"/>
        <v>20.474050956442195</v>
      </c>
      <c r="O20" s="5">
        <f t="shared" si="13"/>
        <v>2.8571428571428572</v>
      </c>
      <c r="P20" s="5">
        <f t="shared" si="9"/>
        <v>8.0459736204708879E-2</v>
      </c>
      <c r="Q20" s="5">
        <f t="shared" si="14"/>
        <v>7.6628320194960839E-2</v>
      </c>
      <c r="R20" s="10">
        <f t="shared" si="10"/>
        <v>4.3363994743758211E-2</v>
      </c>
      <c r="S20" s="2">
        <f t="shared" si="4"/>
        <v>761</v>
      </c>
      <c r="T20" s="9">
        <f t="shared" si="12"/>
        <v>40.999999999999986</v>
      </c>
      <c r="U20" s="8">
        <f t="shared" si="5"/>
        <v>8.8505709825179772E-4</v>
      </c>
      <c r="V20" s="4">
        <f t="shared" si="6"/>
        <v>132</v>
      </c>
      <c r="W20" s="9">
        <f t="shared" si="7"/>
        <v>112987.06060606061</v>
      </c>
      <c r="X20" s="2"/>
    </row>
    <row r="21" spans="1:24" x14ac:dyDescent="0.3">
      <c r="A21" s="3">
        <v>43907</v>
      </c>
      <c r="B21" s="2">
        <v>34</v>
      </c>
      <c r="C21" s="2">
        <v>821</v>
      </c>
      <c r="D21" s="5">
        <f t="shared" si="0"/>
        <v>864.4</v>
      </c>
      <c r="E21" s="5">
        <f t="shared" si="1"/>
        <v>62.4</v>
      </c>
      <c r="F21" s="2">
        <v>60</v>
      </c>
      <c r="G21" s="9">
        <f t="shared" si="11"/>
        <v>2.4</v>
      </c>
      <c r="H21" s="2">
        <v>1</v>
      </c>
      <c r="I21" s="2">
        <v>59</v>
      </c>
      <c r="J21" s="7">
        <v>24.147058823529413</v>
      </c>
      <c r="K21" s="7">
        <f t="shared" si="15"/>
        <v>60</v>
      </c>
      <c r="L21" s="15">
        <f t="shared" si="8"/>
        <v>1.6666666666666667</v>
      </c>
      <c r="M21" s="8">
        <f t="shared" si="2"/>
        <v>1.6025641025641029</v>
      </c>
      <c r="N21" s="5">
        <f t="shared" si="3"/>
        <v>22.08829938927601</v>
      </c>
      <c r="O21" s="5">
        <f t="shared" si="13"/>
        <v>2.7142857142857144</v>
      </c>
      <c r="P21" s="5">
        <f t="shared" si="9"/>
        <v>2.6819912068236293E-2</v>
      </c>
      <c r="Q21" s="5">
        <f t="shared" si="14"/>
        <v>7.2796904185212799E-2</v>
      </c>
      <c r="R21" s="10">
        <f t="shared" si="10"/>
        <v>4.1412911084043852E-2</v>
      </c>
      <c r="S21" s="2">
        <f t="shared" si="4"/>
        <v>821</v>
      </c>
      <c r="T21" s="9">
        <f t="shared" si="12"/>
        <v>43.399999999999984</v>
      </c>
      <c r="U21" s="8">
        <f t="shared" si="5"/>
        <v>9.1187701032003385E-4</v>
      </c>
      <c r="V21" s="4">
        <f t="shared" si="6"/>
        <v>136</v>
      </c>
      <c r="W21" s="9">
        <f t="shared" si="7"/>
        <v>109663.91176470589</v>
      </c>
      <c r="X21" s="2"/>
    </row>
    <row r="22" spans="1:24" x14ac:dyDescent="0.3">
      <c r="A22" s="3">
        <v>43908</v>
      </c>
      <c r="B22" s="2">
        <v>38</v>
      </c>
      <c r="C22" s="2">
        <v>904</v>
      </c>
      <c r="D22" s="5">
        <f t="shared" si="0"/>
        <v>949.79999999999984</v>
      </c>
      <c r="E22" s="5">
        <f t="shared" si="1"/>
        <v>85.4</v>
      </c>
      <c r="F22" s="2">
        <v>83</v>
      </c>
      <c r="G22" s="9">
        <f t="shared" si="11"/>
        <v>2.4</v>
      </c>
      <c r="H22" s="2">
        <v>4</v>
      </c>
      <c r="I22" s="2">
        <v>79</v>
      </c>
      <c r="J22" s="7">
        <v>23.789473684210527</v>
      </c>
      <c r="K22" s="7">
        <f t="shared" si="15"/>
        <v>20.75</v>
      </c>
      <c r="L22" s="15">
        <f t="shared" si="8"/>
        <v>4.8192771084337354</v>
      </c>
      <c r="M22" s="8">
        <f t="shared" si="2"/>
        <v>4.6838407494145198</v>
      </c>
      <c r="N22" s="5">
        <f t="shared" si="3"/>
        <v>24.321343054696115</v>
      </c>
      <c r="O22" s="5">
        <f t="shared" si="13"/>
        <v>3.2857142857142856</v>
      </c>
      <c r="P22" s="5">
        <f t="shared" si="9"/>
        <v>0.10727964827294517</v>
      </c>
      <c r="Q22" s="5">
        <f t="shared" si="14"/>
        <v>8.8122568224204958E-2</v>
      </c>
      <c r="R22" s="10">
        <f t="shared" si="10"/>
        <v>4.2035398230088498E-2</v>
      </c>
      <c r="S22" s="2">
        <f t="shared" si="4"/>
        <v>903.99999999999989</v>
      </c>
      <c r="T22" s="9">
        <f t="shared" si="12"/>
        <v>45.799999999999983</v>
      </c>
      <c r="U22" s="8">
        <f t="shared" si="5"/>
        <v>1.019156658592979E-3</v>
      </c>
      <c r="V22" s="4">
        <f t="shared" si="6"/>
        <v>152</v>
      </c>
      <c r="W22" s="9">
        <f t="shared" si="7"/>
        <v>98120.34210526316</v>
      </c>
      <c r="X22" s="2"/>
    </row>
    <row r="23" spans="1:24" x14ac:dyDescent="0.3">
      <c r="A23" s="3">
        <v>43909</v>
      </c>
      <c r="B23" s="2">
        <v>40</v>
      </c>
      <c r="C23" s="2">
        <v>977</v>
      </c>
      <c r="D23" s="5">
        <f t="shared" si="0"/>
        <v>1025.2</v>
      </c>
      <c r="E23" s="5">
        <f t="shared" si="1"/>
        <v>75.400000000000006</v>
      </c>
      <c r="F23" s="2">
        <v>73</v>
      </c>
      <c r="G23" s="9">
        <f t="shared" si="11"/>
        <v>2.4</v>
      </c>
      <c r="H23" s="2">
        <v>2</v>
      </c>
      <c r="I23" s="2">
        <v>81</v>
      </c>
      <c r="J23" s="7">
        <v>24.425000000000001</v>
      </c>
      <c r="K23" s="7">
        <f t="shared" si="15"/>
        <v>36.5</v>
      </c>
      <c r="L23" s="15">
        <f t="shared" si="8"/>
        <v>2.7397260273972601</v>
      </c>
      <c r="M23" s="8">
        <f t="shared" si="2"/>
        <v>2.6525198938992038</v>
      </c>
      <c r="N23" s="5">
        <f t="shared" si="3"/>
        <v>26.285345314643923</v>
      </c>
      <c r="O23" s="5">
        <f t="shared" si="13"/>
        <v>2.2857142857142856</v>
      </c>
      <c r="P23" s="5">
        <f t="shared" si="9"/>
        <v>5.3639824136472586E-2</v>
      </c>
      <c r="Q23" s="5">
        <f t="shared" si="14"/>
        <v>6.1302656155968666E-2</v>
      </c>
      <c r="R23" s="10">
        <f t="shared" si="10"/>
        <v>4.0941658137154557E-2</v>
      </c>
      <c r="S23" s="2">
        <f t="shared" si="4"/>
        <v>977</v>
      </c>
      <c r="T23" s="9">
        <f t="shared" si="12"/>
        <v>48.199999999999982</v>
      </c>
      <c r="U23" s="8">
        <f t="shared" si="5"/>
        <v>1.0727964827294517E-3</v>
      </c>
      <c r="V23" s="4">
        <f t="shared" si="6"/>
        <v>160</v>
      </c>
      <c r="W23" s="9">
        <f t="shared" si="7"/>
        <v>93214.324999999997</v>
      </c>
      <c r="X23" s="2"/>
    </row>
    <row r="24" spans="1:24" x14ac:dyDescent="0.3">
      <c r="A24" s="3">
        <v>43910</v>
      </c>
      <c r="B24" s="2">
        <v>43</v>
      </c>
      <c r="C24" s="2">
        <v>1060</v>
      </c>
      <c r="D24" s="5">
        <f t="shared" si="0"/>
        <v>1110.6000000000001</v>
      </c>
      <c r="E24" s="5">
        <f t="shared" si="1"/>
        <v>85.4</v>
      </c>
      <c r="F24" s="2">
        <v>83</v>
      </c>
      <c r="G24" s="9">
        <f t="shared" si="11"/>
        <v>2.4</v>
      </c>
      <c r="H24" s="2">
        <v>3</v>
      </c>
      <c r="I24" s="2">
        <v>78</v>
      </c>
      <c r="J24" s="7">
        <v>24.651162790697676</v>
      </c>
      <c r="K24" s="7">
        <f t="shared" si="15"/>
        <v>27.666666666666668</v>
      </c>
      <c r="L24" s="15">
        <f t="shared" si="8"/>
        <v>3.6144578313253009</v>
      </c>
      <c r="M24" s="8">
        <f t="shared" si="2"/>
        <v>3.5128805620608898</v>
      </c>
      <c r="N24" s="5">
        <f t="shared" si="3"/>
        <v>28.518388980064035</v>
      </c>
      <c r="O24" s="5">
        <f t="shared" si="13"/>
        <v>2.7142857142857144</v>
      </c>
      <c r="P24" s="5">
        <f t="shared" si="9"/>
        <v>8.0459736204708879E-2</v>
      </c>
      <c r="Q24" s="5">
        <f t="shared" si="14"/>
        <v>7.2796904185212799E-2</v>
      </c>
      <c r="R24" s="10">
        <f t="shared" si="10"/>
        <v>4.0566037735849055E-2</v>
      </c>
      <c r="S24" s="2">
        <f t="shared" si="4"/>
        <v>1060.0000000000002</v>
      </c>
      <c r="T24" s="9">
        <f t="shared" si="12"/>
        <v>50.59999999999998</v>
      </c>
      <c r="U24" s="8">
        <f t="shared" si="5"/>
        <v>1.1532562189341606E-3</v>
      </c>
      <c r="V24" s="4">
        <f t="shared" si="6"/>
        <v>172</v>
      </c>
      <c r="W24" s="9">
        <f t="shared" si="7"/>
        <v>86711</v>
      </c>
      <c r="X24" s="2"/>
    </row>
    <row r="25" spans="1:24" x14ac:dyDescent="0.3">
      <c r="A25" s="3">
        <v>43911</v>
      </c>
      <c r="B25" s="2">
        <v>47</v>
      </c>
      <c r="C25" s="2">
        <v>1147</v>
      </c>
      <c r="D25" s="5">
        <f t="shared" si="0"/>
        <v>1200.0000000000002</v>
      </c>
      <c r="E25" s="5">
        <f t="shared" si="1"/>
        <v>89.4</v>
      </c>
      <c r="F25" s="2">
        <v>87</v>
      </c>
      <c r="G25" s="9">
        <f t="shared" si="11"/>
        <v>2.4</v>
      </c>
      <c r="H25" s="2">
        <v>4</v>
      </c>
      <c r="I25" s="2">
        <v>80</v>
      </c>
      <c r="J25" s="7">
        <v>24.404255319148938</v>
      </c>
      <c r="K25" s="7">
        <f t="shared" si="15"/>
        <v>21.75</v>
      </c>
      <c r="L25" s="15">
        <f t="shared" si="8"/>
        <v>4.5977011494252871</v>
      </c>
      <c r="M25" s="8">
        <f t="shared" si="2"/>
        <v>4.4742729306487687</v>
      </c>
      <c r="N25" s="5">
        <f t="shared" si="3"/>
        <v>30.859049207673063</v>
      </c>
      <c r="O25" s="5">
        <f t="shared" si="13"/>
        <v>3.1428571428571428</v>
      </c>
      <c r="P25" s="5">
        <f t="shared" si="9"/>
        <v>0.10727964827294517</v>
      </c>
      <c r="Q25" s="5">
        <f t="shared" si="14"/>
        <v>8.4291152214456919E-2</v>
      </c>
      <c r="R25" s="10">
        <f t="shared" si="10"/>
        <v>4.0976460331299043E-2</v>
      </c>
      <c r="S25" s="2">
        <f t="shared" si="4"/>
        <v>1147.0000000000002</v>
      </c>
      <c r="T25" s="9">
        <f t="shared" si="12"/>
        <v>52.999999999999979</v>
      </c>
      <c r="U25" s="8">
        <f t="shared" si="5"/>
        <v>1.2605358672071057E-3</v>
      </c>
      <c r="V25" s="4">
        <f t="shared" si="6"/>
        <v>188</v>
      </c>
      <c r="W25" s="9">
        <f t="shared" si="7"/>
        <v>79331.340425531918</v>
      </c>
      <c r="X25" s="2"/>
    </row>
    <row r="26" spans="1:24" x14ac:dyDescent="0.3">
      <c r="A26" s="3">
        <v>43912</v>
      </c>
      <c r="B26" s="2">
        <v>49</v>
      </c>
      <c r="C26" s="2">
        <v>1208</v>
      </c>
      <c r="D26" s="5">
        <f t="shared" si="0"/>
        <v>1263.3999999999996</v>
      </c>
      <c r="E26" s="5">
        <f t="shared" si="1"/>
        <v>63.4</v>
      </c>
      <c r="F26" s="2">
        <v>61</v>
      </c>
      <c r="G26" s="9">
        <f t="shared" si="11"/>
        <v>2.4</v>
      </c>
      <c r="H26" s="2">
        <v>2</v>
      </c>
      <c r="I26" s="2">
        <v>62</v>
      </c>
      <c r="J26" s="7">
        <v>24.653061224489797</v>
      </c>
      <c r="K26" s="7">
        <f t="shared" si="15"/>
        <v>30.5</v>
      </c>
      <c r="L26" s="15">
        <f t="shared" si="8"/>
        <v>3.278688524590164</v>
      </c>
      <c r="M26" s="8">
        <f t="shared" si="2"/>
        <v>3.1545741324921135</v>
      </c>
      <c r="N26" s="5">
        <f t="shared" si="3"/>
        <v>32.500201781054102</v>
      </c>
      <c r="O26" s="5">
        <f t="shared" si="13"/>
        <v>2.7142857142857144</v>
      </c>
      <c r="P26" s="5">
        <f t="shared" si="9"/>
        <v>5.3639824136472586E-2</v>
      </c>
      <c r="Q26" s="5">
        <f t="shared" si="14"/>
        <v>7.2796904185212799E-2</v>
      </c>
      <c r="R26" s="10">
        <f t="shared" si="10"/>
        <v>4.0562913907284767E-2</v>
      </c>
      <c r="S26" s="2">
        <f t="shared" si="4"/>
        <v>1207.9999999999998</v>
      </c>
      <c r="T26" s="9">
        <f t="shared" si="12"/>
        <v>55.399999999999977</v>
      </c>
      <c r="U26" s="8">
        <f t="shared" si="5"/>
        <v>1.3141756913435784E-3</v>
      </c>
      <c r="V26" s="4">
        <f t="shared" si="6"/>
        <v>196</v>
      </c>
      <c r="W26" s="9">
        <f t="shared" si="7"/>
        <v>76093.326530612248</v>
      </c>
      <c r="X26" s="2"/>
    </row>
    <row r="27" spans="1:24" x14ac:dyDescent="0.3">
      <c r="A27" s="3">
        <v>43913</v>
      </c>
      <c r="B27" s="2">
        <v>54</v>
      </c>
      <c r="C27" s="2">
        <v>1252</v>
      </c>
      <c r="D27" s="5">
        <f t="shared" si="0"/>
        <v>1309.8</v>
      </c>
      <c r="E27" s="5">
        <f t="shared" si="1"/>
        <v>46.4</v>
      </c>
      <c r="F27" s="2">
        <v>44</v>
      </c>
      <c r="G27" s="9">
        <f t="shared" si="11"/>
        <v>2.4</v>
      </c>
      <c r="H27" s="2">
        <v>5</v>
      </c>
      <c r="I27" s="2">
        <v>40</v>
      </c>
      <c r="J27" s="7">
        <v>23.185185185185187</v>
      </c>
      <c r="K27" s="7">
        <f t="shared" si="15"/>
        <v>8.8000000000000007</v>
      </c>
      <c r="L27" s="15">
        <f t="shared" si="8"/>
        <v>11.363636363636363</v>
      </c>
      <c r="M27" s="8">
        <f t="shared" si="2"/>
        <v>10.775862068965518</v>
      </c>
      <c r="N27" s="5">
        <f t="shared" si="3"/>
        <v>33.683983965132235</v>
      </c>
      <c r="O27" s="5">
        <f t="shared" si="13"/>
        <v>3</v>
      </c>
      <c r="P27" s="5">
        <f t="shared" si="9"/>
        <v>0.13409956034118148</v>
      </c>
      <c r="Q27" s="5">
        <f t="shared" si="14"/>
        <v>8.0459736204708879E-2</v>
      </c>
      <c r="R27" s="10">
        <f t="shared" si="10"/>
        <v>4.3130990415335461E-2</v>
      </c>
      <c r="S27" s="2">
        <f t="shared" si="4"/>
        <v>1252</v>
      </c>
      <c r="T27" s="9">
        <f t="shared" si="12"/>
        <v>57.799999999999976</v>
      </c>
      <c r="U27" s="8">
        <f t="shared" si="5"/>
        <v>1.4482752516847598E-3</v>
      </c>
      <c r="V27" s="4">
        <f t="shared" si="6"/>
        <v>216</v>
      </c>
      <c r="W27" s="9">
        <f t="shared" si="7"/>
        <v>69047.648148148146</v>
      </c>
      <c r="X27" s="2"/>
    </row>
    <row r="28" spans="1:24" x14ac:dyDescent="0.3">
      <c r="A28" s="3">
        <v>43914</v>
      </c>
      <c r="B28" s="2">
        <v>61</v>
      </c>
      <c r="C28" s="2">
        <v>1373</v>
      </c>
      <c r="D28" s="5">
        <f t="shared" si="0"/>
        <v>1433.2</v>
      </c>
      <c r="E28" s="5">
        <f t="shared" si="1"/>
        <v>123.4</v>
      </c>
      <c r="F28" s="2">
        <v>121</v>
      </c>
      <c r="G28" s="9">
        <f t="shared" si="11"/>
        <v>2.4</v>
      </c>
      <c r="H28" s="2">
        <v>7</v>
      </c>
      <c r="I28" s="2">
        <v>129</v>
      </c>
      <c r="J28" s="7">
        <v>22.508196721311474</v>
      </c>
      <c r="K28" s="7">
        <f t="shared" si="15"/>
        <v>17.285714285714285</v>
      </c>
      <c r="L28" s="15">
        <f t="shared" si="8"/>
        <v>5.785123966942149</v>
      </c>
      <c r="M28" s="8">
        <f t="shared" si="2"/>
        <v>5.6726094003241485</v>
      </c>
      <c r="N28" s="5">
        <f t="shared" si="3"/>
        <v>36.939384971347089</v>
      </c>
      <c r="O28" s="5">
        <f t="shared" si="13"/>
        <v>3.8571428571428572</v>
      </c>
      <c r="P28" s="5">
        <f t="shared" si="9"/>
        <v>0.18773938447765404</v>
      </c>
      <c r="Q28" s="5">
        <f t="shared" si="14"/>
        <v>0.10344823226319713</v>
      </c>
      <c r="R28" s="10">
        <f t="shared" si="10"/>
        <v>4.442825928623452E-2</v>
      </c>
      <c r="S28" s="2">
        <f t="shared" si="4"/>
        <v>1373</v>
      </c>
      <c r="T28" s="9">
        <f t="shared" si="12"/>
        <v>60.199999999999974</v>
      </c>
      <c r="U28" s="8">
        <f t="shared" si="5"/>
        <v>1.6360146361624136E-3</v>
      </c>
      <c r="V28" s="4">
        <f t="shared" si="6"/>
        <v>244</v>
      </c>
      <c r="W28" s="9">
        <f t="shared" si="7"/>
        <v>61124.147540983606</v>
      </c>
      <c r="X28" s="2"/>
    </row>
    <row r="29" spans="1:24" x14ac:dyDescent="0.3">
      <c r="A29" s="3">
        <v>43915</v>
      </c>
      <c r="B29" s="2">
        <v>70</v>
      </c>
      <c r="C29" s="2">
        <v>1500</v>
      </c>
      <c r="D29" s="5">
        <f t="shared" si="0"/>
        <v>1562.6</v>
      </c>
      <c r="E29" s="5">
        <f t="shared" si="1"/>
        <v>129.4</v>
      </c>
      <c r="F29" s="2">
        <v>127</v>
      </c>
      <c r="G29" s="9">
        <f t="shared" si="11"/>
        <v>2.4</v>
      </c>
      <c r="H29" s="2">
        <v>9</v>
      </c>
      <c r="I29" s="2">
        <v>106</v>
      </c>
      <c r="J29" s="7">
        <v>21.428571428571427</v>
      </c>
      <c r="K29" s="7">
        <f t="shared" si="15"/>
        <v>14.111111111111111</v>
      </c>
      <c r="L29" s="15">
        <f t="shared" si="8"/>
        <v>7.0866141732283463</v>
      </c>
      <c r="M29" s="8">
        <f t="shared" si="2"/>
        <v>6.9551777434312205</v>
      </c>
      <c r="N29" s="5">
        <f t="shared" si="3"/>
        <v>40.356210820845327</v>
      </c>
      <c r="O29" s="5">
        <f t="shared" si="13"/>
        <v>4.5714285714285712</v>
      </c>
      <c r="P29" s="5">
        <f t="shared" si="9"/>
        <v>0.24137920861412665</v>
      </c>
      <c r="Q29" s="5">
        <f t="shared" si="14"/>
        <v>0.12260531231193733</v>
      </c>
      <c r="R29" s="10">
        <f t="shared" si="10"/>
        <v>4.6666666666666669E-2</v>
      </c>
      <c r="S29" s="2">
        <f t="shared" si="4"/>
        <v>1500</v>
      </c>
      <c r="T29" s="9">
        <f t="shared" si="12"/>
        <v>62.599999999999973</v>
      </c>
      <c r="U29" s="8">
        <f t="shared" si="5"/>
        <v>1.8773938447765404E-3</v>
      </c>
      <c r="V29" s="4">
        <f t="shared" si="6"/>
        <v>280</v>
      </c>
      <c r="W29" s="9">
        <f t="shared" si="7"/>
        <v>53265.328571428574</v>
      </c>
      <c r="X29" s="2"/>
    </row>
    <row r="30" spans="1:24" x14ac:dyDescent="0.3">
      <c r="A30" s="3">
        <v>43916</v>
      </c>
      <c r="B30" s="2">
        <v>73</v>
      </c>
      <c r="C30" s="2">
        <v>1613</v>
      </c>
      <c r="D30" s="5">
        <f t="shared" si="0"/>
        <v>1678</v>
      </c>
      <c r="E30" s="5">
        <f t="shared" si="1"/>
        <v>115.4</v>
      </c>
      <c r="F30" s="2">
        <v>113</v>
      </c>
      <c r="G30" s="9">
        <f t="shared" si="11"/>
        <v>2.4</v>
      </c>
      <c r="H30" s="2">
        <v>3</v>
      </c>
      <c r="I30" s="2">
        <v>113</v>
      </c>
      <c r="J30" s="7">
        <v>22.095890410958905</v>
      </c>
      <c r="K30" s="7">
        <f t="shared" si="15"/>
        <v>37.666666666666664</v>
      </c>
      <c r="L30" s="15">
        <f t="shared" si="8"/>
        <v>2.6548672566371683</v>
      </c>
      <c r="M30" s="8">
        <f t="shared" si="2"/>
        <v>2.5996533795493932</v>
      </c>
      <c r="N30" s="5">
        <f t="shared" si="3"/>
        <v>43.396378702682341</v>
      </c>
      <c r="O30" s="5">
        <f t="shared" si="13"/>
        <v>4.7142857142857144</v>
      </c>
      <c r="P30" s="5">
        <f t="shared" si="9"/>
        <v>8.0459736204708879E-2</v>
      </c>
      <c r="Q30" s="5">
        <f t="shared" si="14"/>
        <v>0.1264367283216854</v>
      </c>
      <c r="R30" s="10">
        <f t="shared" si="10"/>
        <v>4.5257284562926221E-2</v>
      </c>
      <c r="S30" s="2">
        <f t="shared" si="4"/>
        <v>1613</v>
      </c>
      <c r="T30" s="9">
        <f t="shared" si="12"/>
        <v>64.999999999999972</v>
      </c>
      <c r="U30" s="8">
        <f t="shared" si="5"/>
        <v>1.9578535809812495E-3</v>
      </c>
      <c r="V30" s="4">
        <f t="shared" si="6"/>
        <v>292</v>
      </c>
      <c r="W30" s="9">
        <f t="shared" si="7"/>
        <v>51076.342465753427</v>
      </c>
      <c r="X30" s="2"/>
    </row>
    <row r="31" spans="1:24" x14ac:dyDescent="0.3">
      <c r="A31" s="3">
        <v>43917</v>
      </c>
      <c r="B31" s="2">
        <v>79</v>
      </c>
      <c r="C31" s="2">
        <v>1713</v>
      </c>
      <c r="D31" s="5">
        <f t="shared" si="0"/>
        <v>1780.4</v>
      </c>
      <c r="E31" s="5">
        <f t="shared" si="1"/>
        <v>102.4</v>
      </c>
      <c r="F31" s="2">
        <v>100</v>
      </c>
      <c r="G31" s="9">
        <f t="shared" si="11"/>
        <v>2.4</v>
      </c>
      <c r="H31" s="2">
        <v>6</v>
      </c>
      <c r="I31" s="2">
        <v>78</v>
      </c>
      <c r="J31" s="7">
        <v>21.683544303797468</v>
      </c>
      <c r="K31" s="7">
        <f t="shared" si="15"/>
        <v>16.666666666666668</v>
      </c>
      <c r="L31" s="15">
        <f t="shared" si="8"/>
        <v>6</v>
      </c>
      <c r="M31" s="8">
        <f t="shared" si="2"/>
        <v>5.859375</v>
      </c>
      <c r="N31" s="5">
        <f t="shared" si="3"/>
        <v>46.086792757405362</v>
      </c>
      <c r="O31" s="5">
        <f t="shared" si="13"/>
        <v>5.1428571428571432</v>
      </c>
      <c r="P31" s="5">
        <f t="shared" si="9"/>
        <v>0.16091947240941776</v>
      </c>
      <c r="Q31" s="5">
        <f t="shared" si="14"/>
        <v>0.13793097635092952</v>
      </c>
      <c r="R31" s="10">
        <f t="shared" si="10"/>
        <v>4.6117921774664332E-2</v>
      </c>
      <c r="S31" s="2">
        <f t="shared" si="4"/>
        <v>1713</v>
      </c>
      <c r="T31" s="9">
        <f t="shared" si="12"/>
        <v>67.399999999999977</v>
      </c>
      <c r="U31" s="8">
        <f t="shared" si="5"/>
        <v>2.1187730533906673E-3</v>
      </c>
      <c r="V31" s="4">
        <f t="shared" si="6"/>
        <v>316</v>
      </c>
      <c r="W31" s="9">
        <f t="shared" si="7"/>
        <v>47197.126582278484</v>
      </c>
      <c r="X31" s="2"/>
    </row>
    <row r="32" spans="1:24" x14ac:dyDescent="0.3">
      <c r="A32" s="3">
        <v>43918</v>
      </c>
      <c r="B32" s="2">
        <v>83</v>
      </c>
      <c r="C32" s="2">
        <v>1810</v>
      </c>
      <c r="D32" s="5">
        <f t="shared" si="0"/>
        <v>1879.8</v>
      </c>
      <c r="E32" s="5">
        <f t="shared" si="1"/>
        <v>99.4</v>
      </c>
      <c r="F32" s="2">
        <v>97</v>
      </c>
      <c r="G32" s="9">
        <f t="shared" si="11"/>
        <v>2.4</v>
      </c>
      <c r="H32" s="2">
        <v>4</v>
      </c>
      <c r="I32" s="2">
        <v>90</v>
      </c>
      <c r="J32" s="7">
        <v>21.807228915662652</v>
      </c>
      <c r="K32" s="7">
        <f t="shared" si="15"/>
        <v>24.25</v>
      </c>
      <c r="L32" s="15">
        <f t="shared" si="8"/>
        <v>4.1237113402061851</v>
      </c>
      <c r="M32" s="8">
        <f t="shared" si="2"/>
        <v>4.0241448692152915</v>
      </c>
      <c r="N32" s="5">
        <f t="shared" si="3"/>
        <v>48.696494390486698</v>
      </c>
      <c r="O32" s="5">
        <f t="shared" si="13"/>
        <v>5.1428571428571432</v>
      </c>
      <c r="P32" s="5">
        <f t="shared" si="9"/>
        <v>0.10727964827294517</v>
      </c>
      <c r="Q32" s="5">
        <f t="shared" si="14"/>
        <v>0.13793097635092952</v>
      </c>
      <c r="R32" s="10">
        <f t="shared" si="10"/>
        <v>4.585635359116022E-2</v>
      </c>
      <c r="S32" s="2">
        <f t="shared" si="4"/>
        <v>1810</v>
      </c>
      <c r="T32" s="9">
        <f t="shared" si="12"/>
        <v>69.799999999999983</v>
      </c>
      <c r="U32" s="8">
        <f t="shared" si="5"/>
        <v>2.2260527016636123E-3</v>
      </c>
      <c r="V32" s="4">
        <f t="shared" si="6"/>
        <v>332</v>
      </c>
      <c r="W32" s="9">
        <f t="shared" si="7"/>
        <v>44922.566265060239</v>
      </c>
      <c r="X32" s="2"/>
    </row>
    <row r="33" spans="1:24" x14ac:dyDescent="0.3">
      <c r="A33" s="3">
        <v>43919</v>
      </c>
      <c r="B33" s="2">
        <v>90</v>
      </c>
      <c r="C33" s="2">
        <v>1883</v>
      </c>
      <c r="D33" s="5">
        <f t="shared" si="0"/>
        <v>1955.2</v>
      </c>
      <c r="E33" s="5">
        <f t="shared" si="1"/>
        <v>75.400000000000006</v>
      </c>
      <c r="F33" s="2">
        <v>73</v>
      </c>
      <c r="G33" s="9">
        <f t="shared" si="11"/>
        <v>2.4</v>
      </c>
      <c r="H33" s="2">
        <v>7</v>
      </c>
      <c r="I33" s="2">
        <v>66</v>
      </c>
      <c r="J33" s="7">
        <v>20.922222222222221</v>
      </c>
      <c r="K33" s="7">
        <f t="shared" si="15"/>
        <v>10.428571428571429</v>
      </c>
      <c r="L33" s="15">
        <f t="shared" si="8"/>
        <v>9.5890410958904102</v>
      </c>
      <c r="M33" s="8">
        <f t="shared" si="2"/>
        <v>9.2838196286472137</v>
      </c>
      <c r="N33" s="5">
        <f t="shared" si="3"/>
        <v>50.660496650434503</v>
      </c>
      <c r="O33" s="5">
        <f t="shared" si="13"/>
        <v>5.8571428571428568</v>
      </c>
      <c r="P33" s="5">
        <f t="shared" si="9"/>
        <v>0.18773938447765404</v>
      </c>
      <c r="Q33" s="5">
        <f t="shared" si="14"/>
        <v>0.15708805639966972</v>
      </c>
      <c r="R33" s="10">
        <f t="shared" si="10"/>
        <v>4.7796070100902817E-2</v>
      </c>
      <c r="S33" s="2">
        <f t="shared" si="4"/>
        <v>1883</v>
      </c>
      <c r="T33" s="9">
        <f t="shared" si="12"/>
        <v>72.199999999999989</v>
      </c>
      <c r="U33" s="8">
        <f t="shared" si="5"/>
        <v>2.4137920861412661E-3</v>
      </c>
      <c r="V33" s="4">
        <f t="shared" si="6"/>
        <v>360</v>
      </c>
      <c r="W33" s="9">
        <f t="shared" si="7"/>
        <v>41428.588888888888</v>
      </c>
      <c r="X33" s="2"/>
    </row>
    <row r="34" spans="1:24" x14ac:dyDescent="0.3">
      <c r="A34" s="3">
        <v>43920</v>
      </c>
      <c r="B34" s="2">
        <v>91</v>
      </c>
      <c r="C34" s="2">
        <v>1989</v>
      </c>
      <c r="D34" s="5">
        <f t="shared" si="0"/>
        <v>2063.6</v>
      </c>
      <c r="E34" s="5">
        <f t="shared" si="1"/>
        <v>108.4</v>
      </c>
      <c r="F34" s="2">
        <v>106</v>
      </c>
      <c r="G34" s="9">
        <f t="shared" si="11"/>
        <v>2.4</v>
      </c>
      <c r="H34" s="2">
        <v>1</v>
      </c>
      <c r="I34" s="2">
        <v>114</v>
      </c>
      <c r="J34" s="7">
        <v>21.857142857142858</v>
      </c>
      <c r="K34" s="7">
        <f t="shared" si="15"/>
        <v>106</v>
      </c>
      <c r="L34" s="15">
        <f t="shared" si="8"/>
        <v>0.94339622641509435</v>
      </c>
      <c r="M34" s="8">
        <f t="shared" si="2"/>
        <v>0.92250922509225086</v>
      </c>
      <c r="N34" s="5">
        <f t="shared" si="3"/>
        <v>53.512335548440902</v>
      </c>
      <c r="O34" s="5">
        <f t="shared" si="13"/>
        <v>5.2857142857142856</v>
      </c>
      <c r="P34" s="5">
        <f t="shared" si="9"/>
        <v>2.6819912068236293E-2</v>
      </c>
      <c r="Q34" s="5">
        <f t="shared" si="14"/>
        <v>0.14176239236067756</v>
      </c>
      <c r="R34" s="10">
        <f t="shared" si="10"/>
        <v>4.5751633986928102E-2</v>
      </c>
      <c r="S34" s="2">
        <f t="shared" si="4"/>
        <v>1989</v>
      </c>
      <c r="T34" s="9">
        <f t="shared" si="12"/>
        <v>74.599999999999994</v>
      </c>
      <c r="U34" s="8">
        <f t="shared" si="5"/>
        <v>2.4406119982095026E-3</v>
      </c>
      <c r="V34" s="4">
        <f t="shared" si="6"/>
        <v>364</v>
      </c>
      <c r="W34" s="9">
        <f t="shared" si="7"/>
        <v>40973.329670329673</v>
      </c>
      <c r="X34" s="2"/>
    </row>
    <row r="35" spans="1:24" x14ac:dyDescent="0.3">
      <c r="A35" s="3">
        <v>43921</v>
      </c>
      <c r="B35" s="2">
        <v>103</v>
      </c>
      <c r="C35" s="2">
        <v>2107</v>
      </c>
      <c r="D35" s="5">
        <f t="shared" si="0"/>
        <v>2184</v>
      </c>
      <c r="E35" s="5">
        <f t="shared" si="1"/>
        <v>120.4</v>
      </c>
      <c r="F35" s="2">
        <v>118</v>
      </c>
      <c r="G35" s="9">
        <f t="shared" si="11"/>
        <v>2.4</v>
      </c>
      <c r="H35" s="2">
        <v>12</v>
      </c>
      <c r="I35" s="2">
        <v>94</v>
      </c>
      <c r="J35" s="7">
        <v>20.456310679611651</v>
      </c>
      <c r="K35" s="7">
        <f t="shared" si="15"/>
        <v>9.8333333333333339</v>
      </c>
      <c r="L35" s="15">
        <f t="shared" si="8"/>
        <v>10.16949152542373</v>
      </c>
      <c r="M35" s="8">
        <f t="shared" si="2"/>
        <v>9.9667774086378742</v>
      </c>
      <c r="N35" s="5">
        <f t="shared" si="3"/>
        <v>56.68702413301407</v>
      </c>
      <c r="O35" s="5">
        <f t="shared" si="13"/>
        <v>6</v>
      </c>
      <c r="P35" s="5">
        <f t="shared" si="9"/>
        <v>0.32183894481883552</v>
      </c>
      <c r="Q35" s="5">
        <f t="shared" si="14"/>
        <v>0.16091947240941776</v>
      </c>
      <c r="R35" s="10">
        <f t="shared" si="10"/>
        <v>4.888467014712862E-2</v>
      </c>
      <c r="S35" s="2">
        <f t="shared" si="4"/>
        <v>2107</v>
      </c>
      <c r="T35" s="9">
        <f t="shared" si="12"/>
        <v>77</v>
      </c>
      <c r="U35" s="8">
        <f t="shared" si="5"/>
        <v>2.7624509430283382E-3</v>
      </c>
      <c r="V35" s="4">
        <f t="shared" si="6"/>
        <v>412</v>
      </c>
      <c r="W35" s="9">
        <f t="shared" si="7"/>
        <v>36199.737864077673</v>
      </c>
      <c r="X35" s="2"/>
    </row>
    <row r="36" spans="1:24" x14ac:dyDescent="0.3">
      <c r="A36" s="3">
        <v>43922</v>
      </c>
      <c r="B36" s="2">
        <v>110</v>
      </c>
      <c r="C36" s="2">
        <v>2240</v>
      </c>
      <c r="D36" s="5">
        <f t="shared" si="0"/>
        <v>2319.3999999999996</v>
      </c>
      <c r="E36" s="5">
        <f t="shared" si="1"/>
        <v>135.4</v>
      </c>
      <c r="F36" s="2">
        <v>133</v>
      </c>
      <c r="G36" s="9">
        <f>72/30</f>
        <v>2.4</v>
      </c>
      <c r="H36" s="2">
        <v>7</v>
      </c>
      <c r="I36" s="2">
        <v>148</v>
      </c>
      <c r="J36" s="7">
        <v>20.363636363636363</v>
      </c>
      <c r="K36" s="7">
        <f t="shared" si="15"/>
        <v>19</v>
      </c>
      <c r="L36" s="15">
        <f t="shared" si="8"/>
        <v>5.2631578947368416</v>
      </c>
      <c r="M36" s="8">
        <f t="shared" si="2"/>
        <v>5.1698670605613</v>
      </c>
      <c r="N36" s="5">
        <f t="shared" si="3"/>
        <v>60.265274825795686</v>
      </c>
      <c r="O36" s="5">
        <f t="shared" si="13"/>
        <v>5.7142857142857144</v>
      </c>
      <c r="P36" s="5">
        <f t="shared" si="9"/>
        <v>0.18773938447765404</v>
      </c>
      <c r="Q36" s="5">
        <f t="shared" si="14"/>
        <v>0.15325664038992168</v>
      </c>
      <c r="R36" s="10">
        <f t="shared" si="10"/>
        <v>4.9107142857142856E-2</v>
      </c>
      <c r="S36" s="2">
        <f t="shared" si="4"/>
        <v>2239.9999999999995</v>
      </c>
      <c r="T36" s="9">
        <f t="shared" si="12"/>
        <v>79.400000000000006</v>
      </c>
      <c r="U36" s="8">
        <f t="shared" si="5"/>
        <v>2.9501903275059925E-3</v>
      </c>
      <c r="V36" s="4">
        <f t="shared" si="6"/>
        <v>440</v>
      </c>
      <c r="W36" s="9">
        <f t="shared" si="7"/>
        <v>33896.118181818179</v>
      </c>
      <c r="X36" s="2"/>
    </row>
    <row r="37" spans="1:24" x14ac:dyDescent="0.3">
      <c r="A37" s="3">
        <v>43923</v>
      </c>
      <c r="B37" s="2">
        <v>130</v>
      </c>
      <c r="C37" s="2">
        <v>2378</v>
      </c>
      <c r="D37" s="5">
        <f t="shared" si="0"/>
        <v>2523.5999999999995</v>
      </c>
      <c r="E37" s="5">
        <f t="shared" si="1"/>
        <v>204.2</v>
      </c>
      <c r="F37" s="2">
        <v>138</v>
      </c>
      <c r="G37" s="9">
        <f t="shared" ref="G37:G65" si="16">1986/30</f>
        <v>66.2</v>
      </c>
      <c r="H37" s="2">
        <v>20</v>
      </c>
      <c r="I37" s="2">
        <v>104</v>
      </c>
      <c r="J37" s="7">
        <v>18.292307692307691</v>
      </c>
      <c r="K37" s="7">
        <f t="shared" si="15"/>
        <v>6.9</v>
      </c>
      <c r="L37" s="15">
        <f t="shared" si="8"/>
        <v>14.492753623188406</v>
      </c>
      <c r="M37" s="8">
        <f t="shared" si="2"/>
        <v>9.7943192948090125</v>
      </c>
      <c r="N37" s="5">
        <f t="shared" si="3"/>
        <v>63.978046221313456</v>
      </c>
      <c r="O37" s="5">
        <f t="shared" si="13"/>
        <v>8.1428571428571423</v>
      </c>
      <c r="P37" s="5">
        <f t="shared" si="9"/>
        <v>0.53639824136472591</v>
      </c>
      <c r="Q37" s="5">
        <f t="shared" si="14"/>
        <v>0.21839071255563836</v>
      </c>
      <c r="R37" s="10">
        <f t="shared" si="10"/>
        <v>5.4667788057190914E-2</v>
      </c>
      <c r="S37" s="2">
        <f t="shared" si="4"/>
        <v>2377.9999999999995</v>
      </c>
      <c r="T37" s="9">
        <f t="shared" si="12"/>
        <v>145.60000000000002</v>
      </c>
      <c r="U37" s="8">
        <f t="shared" si="5"/>
        <v>3.486588568870718E-3</v>
      </c>
      <c r="V37" s="4">
        <f t="shared" si="6"/>
        <v>520</v>
      </c>
      <c r="W37" s="9">
        <f t="shared" si="7"/>
        <v>28681.330769230768</v>
      </c>
      <c r="X37" s="2"/>
    </row>
    <row r="38" spans="1:24" x14ac:dyDescent="0.3">
      <c r="A38" s="3">
        <v>43924</v>
      </c>
      <c r="B38" s="2">
        <v>148</v>
      </c>
      <c r="C38" s="2">
        <v>2567</v>
      </c>
      <c r="D38" s="5">
        <f t="shared" si="0"/>
        <v>2778.7999999999997</v>
      </c>
      <c r="E38" s="5">
        <f t="shared" si="1"/>
        <v>255.2</v>
      </c>
      <c r="F38" s="2">
        <v>189</v>
      </c>
      <c r="G38" s="9">
        <f t="shared" si="16"/>
        <v>66.2</v>
      </c>
      <c r="H38" s="2">
        <v>18</v>
      </c>
      <c r="I38" s="2">
        <v>172</v>
      </c>
      <c r="J38" s="7">
        <v>17.344594594594593</v>
      </c>
      <c r="K38" s="7">
        <f t="shared" si="15"/>
        <v>10.5</v>
      </c>
      <c r="L38" s="15">
        <f t="shared" si="8"/>
        <v>9.5238095238095237</v>
      </c>
      <c r="M38" s="8">
        <f t="shared" si="2"/>
        <v>7.0532915360501578</v>
      </c>
      <c r="N38" s="5">
        <f t="shared" si="3"/>
        <v>69.062928784739967</v>
      </c>
      <c r="O38" s="5">
        <f t="shared" si="13"/>
        <v>9.8571428571428577</v>
      </c>
      <c r="P38" s="5">
        <f t="shared" si="9"/>
        <v>0.4827584172282533</v>
      </c>
      <c r="Q38" s="5">
        <f t="shared" si="14"/>
        <v>0.26436770467261494</v>
      </c>
      <c r="R38" s="10">
        <f t="shared" si="10"/>
        <v>5.7654850019477989E-2</v>
      </c>
      <c r="S38" s="2">
        <f t="shared" si="4"/>
        <v>2566.9999999999995</v>
      </c>
      <c r="T38" s="9">
        <f t="shared" ref="T38:T69" si="17">T37+G38</f>
        <v>211.8</v>
      </c>
      <c r="U38" s="8">
        <f t="shared" si="5"/>
        <v>3.9693469860989719E-3</v>
      </c>
      <c r="V38" s="4">
        <f t="shared" si="6"/>
        <v>592</v>
      </c>
      <c r="W38" s="9">
        <f t="shared" si="7"/>
        <v>25193.06081081081</v>
      </c>
      <c r="X38" s="2"/>
    </row>
    <row r="39" spans="1:24" x14ac:dyDescent="0.3">
      <c r="A39" s="3">
        <v>43925</v>
      </c>
      <c r="B39" s="2">
        <v>157</v>
      </c>
      <c r="C39" s="2">
        <v>2752</v>
      </c>
      <c r="D39" s="5">
        <f t="shared" si="0"/>
        <v>3030</v>
      </c>
      <c r="E39" s="5">
        <f t="shared" si="1"/>
        <v>251.2</v>
      </c>
      <c r="F39" s="2">
        <v>185</v>
      </c>
      <c r="G39" s="9">
        <f t="shared" si="16"/>
        <v>66.2</v>
      </c>
      <c r="H39" s="2">
        <v>9</v>
      </c>
      <c r="I39" s="2">
        <v>179</v>
      </c>
      <c r="J39" s="7">
        <v>17.528662420382165</v>
      </c>
      <c r="K39" s="7">
        <f t="shared" si="15"/>
        <v>20.555555555555557</v>
      </c>
      <c r="L39" s="15">
        <f t="shared" si="8"/>
        <v>4.8648648648648649</v>
      </c>
      <c r="M39" s="8">
        <f t="shared" si="2"/>
        <v>3.5828025477707004</v>
      </c>
      <c r="N39" s="5">
        <f t="shared" si="3"/>
        <v>74.040194785977562</v>
      </c>
      <c r="O39" s="5">
        <f t="shared" si="13"/>
        <v>10.571428571428571</v>
      </c>
      <c r="P39" s="5">
        <f t="shared" si="9"/>
        <v>0.24137920861412665</v>
      </c>
      <c r="Q39" s="5">
        <f t="shared" si="14"/>
        <v>0.28352478472135512</v>
      </c>
      <c r="R39" s="10">
        <f t="shared" si="10"/>
        <v>5.704941860465116E-2</v>
      </c>
      <c r="S39" s="2">
        <f t="shared" si="4"/>
        <v>2752</v>
      </c>
      <c r="T39" s="9">
        <f t="shared" si="17"/>
        <v>278</v>
      </c>
      <c r="U39" s="8">
        <f t="shared" si="5"/>
        <v>4.2107261947130978E-3</v>
      </c>
      <c r="V39" s="4">
        <f t="shared" si="6"/>
        <v>628</v>
      </c>
      <c r="W39" s="9">
        <f t="shared" si="7"/>
        <v>23748.872611464969</v>
      </c>
      <c r="X39" s="2"/>
    </row>
    <row r="40" spans="1:24" x14ac:dyDescent="0.3">
      <c r="A40" s="3">
        <v>43926</v>
      </c>
      <c r="B40" s="2">
        <v>170</v>
      </c>
      <c r="C40" s="2">
        <v>2897</v>
      </c>
      <c r="D40" s="5">
        <f t="shared" si="0"/>
        <v>3241.2</v>
      </c>
      <c r="E40" s="5">
        <f t="shared" si="1"/>
        <v>211.2</v>
      </c>
      <c r="F40" s="2">
        <v>145</v>
      </c>
      <c r="G40" s="9">
        <f t="shared" si="16"/>
        <v>66.2</v>
      </c>
      <c r="H40" s="2">
        <v>13</v>
      </c>
      <c r="I40" s="2">
        <v>134</v>
      </c>
      <c r="J40" s="7">
        <v>17.041176470588237</v>
      </c>
      <c r="K40" s="7">
        <f t="shared" si="15"/>
        <v>11.153846153846153</v>
      </c>
      <c r="L40" s="15">
        <f t="shared" si="8"/>
        <v>8.9655172413793096</v>
      </c>
      <c r="M40" s="8">
        <f t="shared" si="2"/>
        <v>6.1553030303030303</v>
      </c>
      <c r="N40" s="5">
        <f t="shared" si="3"/>
        <v>77.94129516532594</v>
      </c>
      <c r="O40" s="5">
        <f t="shared" si="13"/>
        <v>11.428571428571429</v>
      </c>
      <c r="P40" s="5">
        <f t="shared" si="9"/>
        <v>0.34865885688707177</v>
      </c>
      <c r="Q40" s="5">
        <f t="shared" si="14"/>
        <v>0.30651328077984336</v>
      </c>
      <c r="R40" s="10">
        <f t="shared" si="10"/>
        <v>5.8681394546082156E-2</v>
      </c>
      <c r="S40" s="2">
        <f t="shared" si="4"/>
        <v>2897</v>
      </c>
      <c r="T40" s="9">
        <f t="shared" si="17"/>
        <v>344.2</v>
      </c>
      <c r="U40" s="8">
        <f t="shared" si="5"/>
        <v>4.5593850516001695E-3</v>
      </c>
      <c r="V40" s="4">
        <f t="shared" si="6"/>
        <v>680</v>
      </c>
      <c r="W40" s="9">
        <f t="shared" si="7"/>
        <v>21932.782352941176</v>
      </c>
      <c r="X40" s="2"/>
    </row>
    <row r="41" spans="1:24" x14ac:dyDescent="0.3">
      <c r="A41" s="3">
        <v>43927</v>
      </c>
      <c r="B41" s="2">
        <v>188</v>
      </c>
      <c r="C41" s="2">
        <v>3054</v>
      </c>
      <c r="D41" s="5">
        <f t="shared" si="0"/>
        <v>3464.4</v>
      </c>
      <c r="E41" s="5">
        <f t="shared" si="1"/>
        <v>223.2</v>
      </c>
      <c r="F41" s="2">
        <v>157</v>
      </c>
      <c r="G41" s="9">
        <f t="shared" si="16"/>
        <v>66.2</v>
      </c>
      <c r="H41" s="2">
        <v>18</v>
      </c>
      <c r="I41" s="2">
        <v>142</v>
      </c>
      <c r="J41" s="7">
        <v>16.24468085106383</v>
      </c>
      <c r="K41" s="7">
        <f t="shared" si="15"/>
        <v>8.7222222222222214</v>
      </c>
      <c r="L41" s="15">
        <f t="shared" si="8"/>
        <v>11.464968152866243</v>
      </c>
      <c r="M41" s="8">
        <f t="shared" si="2"/>
        <v>8.064516129032258</v>
      </c>
      <c r="N41" s="5">
        <f t="shared" si="3"/>
        <v>82.165245231241087</v>
      </c>
      <c r="O41" s="5">
        <f t="shared" si="13"/>
        <v>13.857142857142858</v>
      </c>
      <c r="P41" s="5">
        <f t="shared" si="9"/>
        <v>0.4827584172282533</v>
      </c>
      <c r="Q41" s="5">
        <f t="shared" si="14"/>
        <v>0.37164735294556006</v>
      </c>
      <c r="R41" s="10">
        <f t="shared" si="10"/>
        <v>6.1558611656843482E-2</v>
      </c>
      <c r="S41" s="2">
        <f t="shared" si="4"/>
        <v>3054</v>
      </c>
      <c r="T41" s="9">
        <f t="shared" si="17"/>
        <v>410.4</v>
      </c>
      <c r="U41" s="8">
        <f t="shared" si="5"/>
        <v>5.0421434688284229E-3</v>
      </c>
      <c r="V41" s="4">
        <f t="shared" si="6"/>
        <v>752</v>
      </c>
      <c r="W41" s="9">
        <f t="shared" si="7"/>
        <v>19832.83510638298</v>
      </c>
      <c r="X41" s="2"/>
    </row>
    <row r="42" spans="1:24" x14ac:dyDescent="0.3">
      <c r="A42" s="3">
        <v>43928</v>
      </c>
      <c r="B42" s="2">
        <v>195</v>
      </c>
      <c r="C42" s="2">
        <v>3257</v>
      </c>
      <c r="D42" s="5">
        <f t="shared" si="0"/>
        <v>3733.6</v>
      </c>
      <c r="E42" s="5">
        <f t="shared" si="1"/>
        <v>269.2</v>
      </c>
      <c r="F42" s="2">
        <v>203</v>
      </c>
      <c r="G42" s="9">
        <f t="shared" si="16"/>
        <v>66.2</v>
      </c>
      <c r="H42" s="2">
        <v>7</v>
      </c>
      <c r="I42" s="2">
        <v>166</v>
      </c>
      <c r="J42" s="7">
        <v>16.702564102564104</v>
      </c>
      <c r="K42" s="7">
        <f t="shared" si="15"/>
        <v>29</v>
      </c>
      <c r="L42" s="15">
        <f t="shared" si="8"/>
        <v>3.4482758620689653</v>
      </c>
      <c r="M42" s="8">
        <f t="shared" si="2"/>
        <v>2.6002971768202081</v>
      </c>
      <c r="N42" s="5">
        <f t="shared" si="3"/>
        <v>87.626785762328822</v>
      </c>
      <c r="O42" s="5">
        <f t="shared" si="13"/>
        <v>13.142857142857142</v>
      </c>
      <c r="P42" s="5">
        <f t="shared" si="9"/>
        <v>0.18773938447765404</v>
      </c>
      <c r="Q42" s="5">
        <f t="shared" si="14"/>
        <v>0.35249027289681983</v>
      </c>
      <c r="R42" s="10">
        <f t="shared" si="10"/>
        <v>5.9871046975744552E-2</v>
      </c>
      <c r="S42" s="2">
        <f t="shared" si="4"/>
        <v>3257</v>
      </c>
      <c r="T42" s="9">
        <f t="shared" si="17"/>
        <v>476.59999999999997</v>
      </c>
      <c r="U42" s="8">
        <f t="shared" si="5"/>
        <v>5.2298828533060768E-3</v>
      </c>
      <c r="V42" s="4">
        <f t="shared" si="6"/>
        <v>780</v>
      </c>
      <c r="W42" s="9">
        <f t="shared" si="7"/>
        <v>19120.887179487181</v>
      </c>
      <c r="X42" s="2"/>
    </row>
    <row r="43" spans="1:24" x14ac:dyDescent="0.3">
      <c r="A43" s="3">
        <v>43929</v>
      </c>
      <c r="B43" s="2">
        <v>208</v>
      </c>
      <c r="C43" s="2">
        <v>3494</v>
      </c>
      <c r="D43" s="5">
        <f t="shared" si="0"/>
        <v>4036.8</v>
      </c>
      <c r="E43" s="5">
        <f t="shared" si="1"/>
        <v>304.2</v>
      </c>
      <c r="F43" s="2">
        <v>238</v>
      </c>
      <c r="G43" s="9">
        <f t="shared" si="16"/>
        <v>66.2</v>
      </c>
      <c r="H43" s="2">
        <v>13</v>
      </c>
      <c r="I43" s="2">
        <v>225</v>
      </c>
      <c r="J43" s="7">
        <v>16.798076923076923</v>
      </c>
      <c r="K43" s="7">
        <f t="shared" si="15"/>
        <v>18.307692307692307</v>
      </c>
      <c r="L43" s="15">
        <f t="shared" si="8"/>
        <v>5.46218487394958</v>
      </c>
      <c r="M43" s="8">
        <f t="shared" si="2"/>
        <v>4.2735042735042734</v>
      </c>
      <c r="N43" s="5">
        <f t="shared" si="3"/>
        <v>94.00306707202239</v>
      </c>
      <c r="O43" s="5">
        <f t="shared" si="13"/>
        <v>14</v>
      </c>
      <c r="P43" s="5">
        <f t="shared" si="9"/>
        <v>0.34865885688707177</v>
      </c>
      <c r="Q43" s="5">
        <f t="shared" si="14"/>
        <v>0.37547876895530807</v>
      </c>
      <c r="R43" s="10">
        <f t="shared" si="10"/>
        <v>5.9530623926731537E-2</v>
      </c>
      <c r="S43" s="2">
        <f t="shared" si="4"/>
        <v>3494</v>
      </c>
      <c r="T43" s="9">
        <f t="shared" si="17"/>
        <v>542.79999999999995</v>
      </c>
      <c r="U43" s="8">
        <f t="shared" si="5"/>
        <v>5.5785417101931484E-3</v>
      </c>
      <c r="V43" s="4">
        <f t="shared" si="6"/>
        <v>832</v>
      </c>
      <c r="W43" s="9">
        <f t="shared" si="7"/>
        <v>17925.83173076923</v>
      </c>
      <c r="X43" s="2"/>
    </row>
    <row r="44" spans="1:24" x14ac:dyDescent="0.3">
      <c r="A44" s="3">
        <v>43930</v>
      </c>
      <c r="B44" s="2">
        <v>214</v>
      </c>
      <c r="C44" s="2">
        <v>3768</v>
      </c>
      <c r="D44" s="5">
        <f t="shared" si="0"/>
        <v>4377</v>
      </c>
      <c r="E44" s="5">
        <f t="shared" si="1"/>
        <v>321.2</v>
      </c>
      <c r="F44" s="2">
        <v>255</v>
      </c>
      <c r="G44" s="9">
        <f t="shared" si="16"/>
        <v>66.2</v>
      </c>
      <c r="H44" s="2">
        <v>6</v>
      </c>
      <c r="I44" s="2">
        <v>249</v>
      </c>
      <c r="J44" s="7">
        <v>17.607476635514018</v>
      </c>
      <c r="K44" s="7">
        <f t="shared" si="15"/>
        <v>42.5</v>
      </c>
      <c r="L44" s="15">
        <f t="shared" si="8"/>
        <v>2.3529411764705883</v>
      </c>
      <c r="M44" s="8">
        <f t="shared" si="2"/>
        <v>1.8679950186799503</v>
      </c>
      <c r="N44" s="5">
        <f t="shared" si="3"/>
        <v>101.37480158196347</v>
      </c>
      <c r="O44" s="5">
        <f t="shared" si="13"/>
        <v>12</v>
      </c>
      <c r="P44" s="5">
        <f t="shared" si="9"/>
        <v>0.16091947240941776</v>
      </c>
      <c r="Q44" s="5">
        <f t="shared" si="14"/>
        <v>0.32183894481883552</v>
      </c>
      <c r="R44" s="10">
        <f t="shared" si="10"/>
        <v>5.6794055201698515E-2</v>
      </c>
      <c r="S44" s="2">
        <f t="shared" si="4"/>
        <v>3768</v>
      </c>
      <c r="T44" s="9">
        <f t="shared" si="17"/>
        <v>609</v>
      </c>
      <c r="U44" s="8">
        <f t="shared" si="5"/>
        <v>5.7394611826025671E-3</v>
      </c>
      <c r="V44" s="4">
        <f t="shared" si="6"/>
        <v>856</v>
      </c>
      <c r="W44" s="9">
        <f t="shared" si="7"/>
        <v>17423.238317757008</v>
      </c>
      <c r="X44" s="2"/>
    </row>
    <row r="45" spans="1:24" x14ac:dyDescent="0.3">
      <c r="A45" s="3">
        <v>43931</v>
      </c>
      <c r="B45" s="2">
        <v>227</v>
      </c>
      <c r="C45" s="2">
        <v>4005</v>
      </c>
      <c r="D45" s="5">
        <f t="shared" si="0"/>
        <v>4680.2</v>
      </c>
      <c r="E45" s="5">
        <f t="shared" si="1"/>
        <v>327.2</v>
      </c>
      <c r="F45" s="2">
        <v>261</v>
      </c>
      <c r="G45" s="9">
        <f t="shared" si="16"/>
        <v>66.2</v>
      </c>
      <c r="H45" s="2">
        <v>13</v>
      </c>
      <c r="I45" s="2">
        <v>248</v>
      </c>
      <c r="J45" s="7">
        <v>17.643171806167402</v>
      </c>
      <c r="K45" s="7">
        <f t="shared" si="15"/>
        <v>20.076923076923077</v>
      </c>
      <c r="L45" s="15">
        <f t="shared" si="8"/>
        <v>4.980842911877394</v>
      </c>
      <c r="M45" s="8">
        <f t="shared" si="2"/>
        <v>3.973105134474328</v>
      </c>
      <c r="N45" s="5">
        <f t="shared" si="3"/>
        <v>107.75108289165702</v>
      </c>
      <c r="O45" s="5">
        <f t="shared" si="13"/>
        <v>11.285714285714286</v>
      </c>
      <c r="P45" s="5">
        <f t="shared" si="9"/>
        <v>0.34865885688707177</v>
      </c>
      <c r="Q45" s="5">
        <f t="shared" si="14"/>
        <v>0.30268186477009534</v>
      </c>
      <c r="R45" s="10">
        <f t="shared" si="10"/>
        <v>5.6679151061173536E-2</v>
      </c>
      <c r="S45" s="2">
        <f t="shared" si="4"/>
        <v>4005</v>
      </c>
      <c r="T45" s="9">
        <f t="shared" si="17"/>
        <v>675.2</v>
      </c>
      <c r="U45" s="8">
        <f t="shared" si="5"/>
        <v>6.0881200394896388E-3</v>
      </c>
      <c r="V45" s="4">
        <f t="shared" si="6"/>
        <v>908</v>
      </c>
      <c r="W45" s="9">
        <f t="shared" si="7"/>
        <v>16425.431718061674</v>
      </c>
      <c r="X45" s="2"/>
    </row>
    <row r="46" spans="1:24" x14ac:dyDescent="0.3">
      <c r="A46" s="3">
        <v>43932</v>
      </c>
      <c r="B46" s="2">
        <v>233</v>
      </c>
      <c r="C46" s="2">
        <v>4227</v>
      </c>
      <c r="D46" s="5">
        <f t="shared" si="0"/>
        <v>4968.3999999999996</v>
      </c>
      <c r="E46" s="5">
        <f t="shared" si="1"/>
        <v>288.2</v>
      </c>
      <c r="F46" s="2">
        <v>222</v>
      </c>
      <c r="G46" s="9">
        <f t="shared" si="16"/>
        <v>66.2</v>
      </c>
      <c r="H46" s="2">
        <v>6</v>
      </c>
      <c r="I46" s="2">
        <v>216</v>
      </c>
      <c r="J46" s="7">
        <v>18.141630901287552</v>
      </c>
      <c r="K46" s="7">
        <f t="shared" si="15"/>
        <v>37</v>
      </c>
      <c r="L46" s="15">
        <f t="shared" si="8"/>
        <v>2.7027027027027026</v>
      </c>
      <c r="M46" s="8">
        <f t="shared" si="2"/>
        <v>2.0818875780707842</v>
      </c>
      <c r="N46" s="5">
        <f t="shared" si="3"/>
        <v>113.72380209314214</v>
      </c>
      <c r="O46" s="5">
        <f t="shared" si="13"/>
        <v>10.857142857142858</v>
      </c>
      <c r="P46" s="5">
        <f t="shared" si="9"/>
        <v>0.16091947240941776</v>
      </c>
      <c r="Q46" s="5">
        <f t="shared" si="14"/>
        <v>0.2911876167408512</v>
      </c>
      <c r="R46" s="10">
        <f t="shared" si="10"/>
        <v>5.5121835817364559E-2</v>
      </c>
      <c r="S46" s="2">
        <f t="shared" si="4"/>
        <v>4227</v>
      </c>
      <c r="T46" s="9">
        <f t="shared" si="17"/>
        <v>741.40000000000009</v>
      </c>
      <c r="U46" s="8">
        <f t="shared" si="5"/>
        <v>6.2490395118990566E-3</v>
      </c>
      <c r="V46" s="4">
        <f t="shared" si="6"/>
        <v>932</v>
      </c>
      <c r="W46" s="9">
        <f t="shared" si="7"/>
        <v>16002.459227467811</v>
      </c>
      <c r="X46" s="2"/>
    </row>
    <row r="47" spans="1:24" x14ac:dyDescent="0.3">
      <c r="A47" s="3">
        <v>43933</v>
      </c>
      <c r="B47" s="2">
        <v>252</v>
      </c>
      <c r="C47" s="2">
        <v>4522</v>
      </c>
      <c r="D47" s="5">
        <f t="shared" si="0"/>
        <v>5329.6000000000013</v>
      </c>
      <c r="E47" s="5">
        <f t="shared" si="1"/>
        <v>361.2</v>
      </c>
      <c r="F47" s="2">
        <v>295</v>
      </c>
      <c r="G47" s="9">
        <f t="shared" si="16"/>
        <v>66.2</v>
      </c>
      <c r="H47" s="2">
        <v>19</v>
      </c>
      <c r="I47" s="2">
        <v>276</v>
      </c>
      <c r="J47" s="7">
        <v>17.944444444444443</v>
      </c>
      <c r="K47" s="7">
        <f t="shared" si="15"/>
        <v>15.526315789473685</v>
      </c>
      <c r="L47" s="15">
        <f t="shared" si="8"/>
        <v>6.4406779661016946</v>
      </c>
      <c r="M47" s="8">
        <f t="shared" si="2"/>
        <v>5.2602436323366559</v>
      </c>
      <c r="N47" s="5">
        <f t="shared" si="3"/>
        <v>121.66052355457506</v>
      </c>
      <c r="O47" s="5">
        <f t="shared" si="13"/>
        <v>11.714285714285714</v>
      </c>
      <c r="P47" s="5">
        <f t="shared" si="9"/>
        <v>0.5095783292964895</v>
      </c>
      <c r="Q47" s="5">
        <f t="shared" si="14"/>
        <v>0.31417611279933944</v>
      </c>
      <c r="R47" s="10">
        <f t="shared" si="10"/>
        <v>5.5727554179566562E-2</v>
      </c>
      <c r="S47" s="2">
        <f t="shared" si="4"/>
        <v>4522.0000000000009</v>
      </c>
      <c r="T47" s="9">
        <f t="shared" si="17"/>
        <v>807.60000000000014</v>
      </c>
      <c r="U47" s="8">
        <f t="shared" si="5"/>
        <v>6.7586178411955453E-3</v>
      </c>
      <c r="V47" s="4">
        <f t="shared" si="6"/>
        <v>1008</v>
      </c>
      <c r="W47" s="9">
        <f t="shared" si="7"/>
        <v>14795.924603174602</v>
      </c>
      <c r="X47" s="2"/>
    </row>
    <row r="48" spans="1:24" x14ac:dyDescent="0.3">
      <c r="A48" s="3">
        <v>43934</v>
      </c>
      <c r="B48" s="2">
        <v>266</v>
      </c>
      <c r="C48" s="2">
        <v>4775</v>
      </c>
      <c r="D48" s="5">
        <f t="shared" si="0"/>
        <v>5648.7999999999993</v>
      </c>
      <c r="E48" s="5">
        <f t="shared" si="1"/>
        <v>319.2</v>
      </c>
      <c r="F48" s="2">
        <v>253</v>
      </c>
      <c r="G48" s="9">
        <f t="shared" si="16"/>
        <v>66.2</v>
      </c>
      <c r="H48" s="2">
        <v>14</v>
      </c>
      <c r="I48" s="2">
        <v>239</v>
      </c>
      <c r="J48" s="7">
        <v>17.951127819548873</v>
      </c>
      <c r="K48" s="7">
        <f t="shared" si="15"/>
        <v>18.071428571428573</v>
      </c>
      <c r="L48" s="15">
        <f t="shared" si="8"/>
        <v>5.5335968379446641</v>
      </c>
      <c r="M48" s="8">
        <f t="shared" si="2"/>
        <v>4.3859649122807021</v>
      </c>
      <c r="N48" s="5">
        <f t="shared" si="3"/>
        <v>128.46727111302428</v>
      </c>
      <c r="O48" s="5">
        <f t="shared" si="13"/>
        <v>11.142857142857142</v>
      </c>
      <c r="P48" s="5">
        <f t="shared" si="9"/>
        <v>0.37547876895530807</v>
      </c>
      <c r="Q48" s="5">
        <f t="shared" si="14"/>
        <v>0.29885044876034728</v>
      </c>
      <c r="R48" s="10">
        <f t="shared" si="10"/>
        <v>5.570680628272251E-2</v>
      </c>
      <c r="S48" s="2">
        <f t="shared" si="4"/>
        <v>4774.9999999999991</v>
      </c>
      <c r="T48" s="9">
        <f t="shared" si="17"/>
        <v>873.80000000000018</v>
      </c>
      <c r="U48" s="8">
        <f t="shared" si="5"/>
        <v>7.1340966101508547E-3</v>
      </c>
      <c r="V48" s="4">
        <f t="shared" si="6"/>
        <v>1064</v>
      </c>
      <c r="W48" s="9">
        <f t="shared" si="7"/>
        <v>14017.191729323309</v>
      </c>
      <c r="X48" s="2"/>
    </row>
    <row r="49" spans="1:24" x14ac:dyDescent="0.3">
      <c r="A49" s="3">
        <v>43935</v>
      </c>
      <c r="B49" s="2">
        <v>296</v>
      </c>
      <c r="C49" s="2">
        <v>5027</v>
      </c>
      <c r="D49" s="5">
        <f t="shared" si="0"/>
        <v>5967.0000000000009</v>
      </c>
      <c r="E49" s="5">
        <f t="shared" si="1"/>
        <v>312.2</v>
      </c>
      <c r="F49" s="2">
        <v>246</v>
      </c>
      <c r="G49" s="9">
        <f t="shared" si="16"/>
        <v>66.2</v>
      </c>
      <c r="H49" s="2">
        <v>30</v>
      </c>
      <c r="I49" s="2">
        <v>216</v>
      </c>
      <c r="J49" s="7">
        <v>16.983108108108109</v>
      </c>
      <c r="K49" s="7">
        <f t="shared" si="15"/>
        <v>8.1999999999999993</v>
      </c>
      <c r="L49" s="15">
        <f t="shared" si="8"/>
        <v>12.195121951219512</v>
      </c>
      <c r="M49" s="8">
        <f t="shared" si="2"/>
        <v>9.6092248558616262</v>
      </c>
      <c r="N49" s="5">
        <f t="shared" si="3"/>
        <v>135.24711453092632</v>
      </c>
      <c r="O49" s="5">
        <f t="shared" si="13"/>
        <v>14.428571428571429</v>
      </c>
      <c r="P49" s="5">
        <f t="shared" si="9"/>
        <v>0.80459736204708887</v>
      </c>
      <c r="Q49" s="5">
        <f t="shared" si="14"/>
        <v>0.38697301698455228</v>
      </c>
      <c r="R49" s="10">
        <f t="shared" si="10"/>
        <v>5.8882037000198922E-2</v>
      </c>
      <c r="S49" s="2">
        <f t="shared" si="4"/>
        <v>5027.0000000000009</v>
      </c>
      <c r="T49" s="9">
        <f t="shared" si="17"/>
        <v>940.00000000000023</v>
      </c>
      <c r="U49" s="8">
        <f t="shared" si="5"/>
        <v>7.9386939721979438E-3</v>
      </c>
      <c r="V49" s="4">
        <f t="shared" si="6"/>
        <v>1184</v>
      </c>
      <c r="W49" s="9">
        <f t="shared" si="7"/>
        <v>12596.530405405405</v>
      </c>
      <c r="X49" s="2"/>
    </row>
    <row r="50" spans="1:24" x14ac:dyDescent="0.3">
      <c r="A50" s="3">
        <v>43936</v>
      </c>
      <c r="B50" s="2">
        <v>306</v>
      </c>
      <c r="C50" s="2">
        <v>5365</v>
      </c>
      <c r="D50" s="5">
        <f t="shared" si="0"/>
        <v>6371.2000000000007</v>
      </c>
      <c r="E50" s="5">
        <f t="shared" si="1"/>
        <v>404.2</v>
      </c>
      <c r="F50" s="2">
        <v>338</v>
      </c>
      <c r="G50" s="9">
        <f t="shared" si="16"/>
        <v>66.2</v>
      </c>
      <c r="H50" s="2">
        <v>10</v>
      </c>
      <c r="I50" s="2">
        <v>328</v>
      </c>
      <c r="J50" s="7">
        <v>17.532679738562091</v>
      </c>
      <c r="K50" s="7">
        <f t="shared" ref="K50:K81" si="18">F50/H50</f>
        <v>33.799999999999997</v>
      </c>
      <c r="L50" s="15">
        <f t="shared" si="8"/>
        <v>2.9585798816568047</v>
      </c>
      <c r="M50" s="8">
        <f t="shared" si="2"/>
        <v>2.4740227610094014</v>
      </c>
      <c r="N50" s="5">
        <f t="shared" si="3"/>
        <v>144.34071403589013</v>
      </c>
      <c r="O50" s="5">
        <f t="shared" si="13"/>
        <v>14</v>
      </c>
      <c r="P50" s="5">
        <f t="shared" si="9"/>
        <v>0.26819912068236296</v>
      </c>
      <c r="Q50" s="5">
        <f t="shared" si="14"/>
        <v>0.37547876895530807</v>
      </c>
      <c r="R50" s="10">
        <f t="shared" si="10"/>
        <v>5.7036346691519108E-2</v>
      </c>
      <c r="S50" s="2">
        <f t="shared" si="4"/>
        <v>5365</v>
      </c>
      <c r="T50" s="9">
        <f t="shared" si="17"/>
        <v>1006.2000000000003</v>
      </c>
      <c r="U50" s="8">
        <f t="shared" si="5"/>
        <v>8.2068930928803057E-3</v>
      </c>
      <c r="V50" s="4">
        <f t="shared" si="6"/>
        <v>1224</v>
      </c>
      <c r="W50" s="9">
        <f t="shared" si="7"/>
        <v>12184.879084967321</v>
      </c>
      <c r="X50" s="2"/>
    </row>
    <row r="51" spans="1:24" x14ac:dyDescent="0.3">
      <c r="A51" s="3">
        <v>43937</v>
      </c>
      <c r="B51" s="2">
        <v>336</v>
      </c>
      <c r="C51" s="2">
        <v>5744</v>
      </c>
      <c r="D51" s="5">
        <f t="shared" si="0"/>
        <v>6816.4000000000005</v>
      </c>
      <c r="E51" s="5">
        <f t="shared" si="1"/>
        <v>443.2</v>
      </c>
      <c r="F51" s="2">
        <v>377</v>
      </c>
      <c r="G51" s="9">
        <f t="shared" si="16"/>
        <v>66.2</v>
      </c>
      <c r="H51" s="2">
        <v>30</v>
      </c>
      <c r="I51" s="2">
        <v>349</v>
      </c>
      <c r="J51" s="7">
        <v>17.095238095238095</v>
      </c>
      <c r="K51" s="7">
        <f t="shared" si="18"/>
        <v>12.566666666666666</v>
      </c>
      <c r="L51" s="15">
        <f t="shared" si="8"/>
        <v>7.957559681697612</v>
      </c>
      <c r="M51" s="8">
        <f t="shared" si="2"/>
        <v>6.768953068592058</v>
      </c>
      <c r="N51" s="5">
        <f t="shared" si="3"/>
        <v>154.53738330329037</v>
      </c>
      <c r="O51" s="5">
        <f t="shared" si="13"/>
        <v>17.428571428571427</v>
      </c>
      <c r="P51" s="5">
        <f t="shared" si="9"/>
        <v>0.80459736204708887</v>
      </c>
      <c r="Q51" s="5">
        <f t="shared" si="14"/>
        <v>0.46743275318926103</v>
      </c>
      <c r="R51" s="10">
        <f t="shared" si="10"/>
        <v>5.8495821727019497E-2</v>
      </c>
      <c r="S51" s="2">
        <f t="shared" si="4"/>
        <v>5744</v>
      </c>
      <c r="T51" s="9">
        <f t="shared" si="17"/>
        <v>1072.4000000000003</v>
      </c>
      <c r="U51" s="8">
        <f t="shared" si="5"/>
        <v>9.0114904549273948E-3</v>
      </c>
      <c r="V51" s="4">
        <f t="shared" si="6"/>
        <v>1344</v>
      </c>
      <c r="W51" s="9">
        <f t="shared" si="7"/>
        <v>11096.943452380952</v>
      </c>
      <c r="X51" s="2"/>
    </row>
    <row r="52" spans="1:24" x14ac:dyDescent="0.3">
      <c r="A52" s="3">
        <v>43938</v>
      </c>
      <c r="B52" s="2">
        <v>370</v>
      </c>
      <c r="C52" s="2">
        <v>6170</v>
      </c>
      <c r="D52" s="5">
        <f t="shared" si="0"/>
        <v>7308.6</v>
      </c>
      <c r="E52" s="5">
        <f t="shared" si="1"/>
        <v>450.2</v>
      </c>
      <c r="F52" s="2">
        <v>384</v>
      </c>
      <c r="G52" s="9">
        <f t="shared" si="16"/>
        <v>66.2</v>
      </c>
      <c r="H52" s="2">
        <v>34</v>
      </c>
      <c r="I52" s="2">
        <v>392</v>
      </c>
      <c r="J52" s="7">
        <v>16.675675675675677</v>
      </c>
      <c r="K52" s="7">
        <f t="shared" si="18"/>
        <v>11.294117647058824</v>
      </c>
      <c r="L52" s="15">
        <f t="shared" si="8"/>
        <v>8.8541666666666679</v>
      </c>
      <c r="M52" s="8">
        <f t="shared" si="2"/>
        <v>7.5521990226565974</v>
      </c>
      <c r="N52" s="5">
        <f t="shared" si="3"/>
        <v>165.99854717641045</v>
      </c>
      <c r="O52" s="5">
        <f t="shared" si="13"/>
        <v>20.428571428571427</v>
      </c>
      <c r="P52" s="5">
        <f t="shared" si="9"/>
        <v>0.91187701032003388</v>
      </c>
      <c r="Q52" s="5">
        <f t="shared" si="14"/>
        <v>0.54789248939396995</v>
      </c>
      <c r="R52" s="10">
        <f t="shared" si="10"/>
        <v>5.9967585089141004E-2</v>
      </c>
      <c r="S52" s="2">
        <f t="shared" si="4"/>
        <v>6170</v>
      </c>
      <c r="T52" s="9">
        <f t="shared" si="17"/>
        <v>1138.6000000000004</v>
      </c>
      <c r="U52" s="8">
        <f t="shared" si="5"/>
        <v>9.923367465247428E-3</v>
      </c>
      <c r="V52" s="4">
        <f t="shared" si="6"/>
        <v>1480</v>
      </c>
      <c r="W52" s="9">
        <f t="shared" si="7"/>
        <v>10077.224324324325</v>
      </c>
      <c r="X52" s="2"/>
    </row>
    <row r="53" spans="1:24" x14ac:dyDescent="0.3">
      <c r="A53" s="3">
        <v>43939</v>
      </c>
      <c r="B53" s="2">
        <v>385</v>
      </c>
      <c r="C53" s="2">
        <v>6573</v>
      </c>
      <c r="D53" s="5">
        <f t="shared" si="0"/>
        <v>7777.8</v>
      </c>
      <c r="E53" s="5">
        <f t="shared" si="1"/>
        <v>469.2</v>
      </c>
      <c r="F53" s="2">
        <v>403</v>
      </c>
      <c r="G53" s="9">
        <f t="shared" si="16"/>
        <v>66.2</v>
      </c>
      <c r="H53" s="2">
        <v>15</v>
      </c>
      <c r="I53" s="2">
        <v>388</v>
      </c>
      <c r="J53" s="7">
        <v>17.072727272727274</v>
      </c>
      <c r="K53" s="7">
        <f t="shared" si="18"/>
        <v>26.866666666666667</v>
      </c>
      <c r="L53" s="15">
        <f t="shared" si="8"/>
        <v>3.7220843672456572</v>
      </c>
      <c r="M53" s="8">
        <f t="shared" si="2"/>
        <v>3.1969309462915603</v>
      </c>
      <c r="N53" s="5">
        <f t="shared" si="3"/>
        <v>176.84091581694423</v>
      </c>
      <c r="O53" s="5">
        <f t="shared" si="13"/>
        <v>21.714285714285715</v>
      </c>
      <c r="P53" s="5">
        <f t="shared" si="9"/>
        <v>0.40229868102354444</v>
      </c>
      <c r="Q53" s="5">
        <f t="shared" si="14"/>
        <v>0.58237523348170239</v>
      </c>
      <c r="R53" s="10">
        <f t="shared" si="10"/>
        <v>5.8572949946751864E-2</v>
      </c>
      <c r="S53" s="2">
        <f t="shared" si="4"/>
        <v>6573</v>
      </c>
      <c r="T53" s="9">
        <f t="shared" si="17"/>
        <v>1204.8000000000004</v>
      </c>
      <c r="U53" s="8">
        <f t="shared" si="5"/>
        <v>1.0325666146270972E-2</v>
      </c>
      <c r="V53" s="4">
        <f t="shared" si="6"/>
        <v>1540</v>
      </c>
      <c r="W53" s="9">
        <f t="shared" si="7"/>
        <v>9684.6051948051954</v>
      </c>
      <c r="X53" s="2"/>
    </row>
    <row r="54" spans="1:24" x14ac:dyDescent="0.3">
      <c r="A54" s="3">
        <v>43940</v>
      </c>
      <c r="B54" s="2">
        <v>394</v>
      </c>
      <c r="C54" s="2">
        <v>6905</v>
      </c>
      <c r="D54" s="5">
        <f t="shared" si="0"/>
        <v>8176</v>
      </c>
      <c r="E54" s="5">
        <f t="shared" si="1"/>
        <v>398.2</v>
      </c>
      <c r="F54" s="2">
        <v>332</v>
      </c>
      <c r="G54" s="9">
        <f t="shared" si="16"/>
        <v>66.2</v>
      </c>
      <c r="H54" s="2">
        <v>9</v>
      </c>
      <c r="I54" s="2">
        <v>323</v>
      </c>
      <c r="J54" s="7">
        <v>17.525380710659899</v>
      </c>
      <c r="K54" s="7">
        <f t="shared" si="18"/>
        <v>36.888888888888886</v>
      </c>
      <c r="L54" s="15">
        <f t="shared" si="8"/>
        <v>2.7108433734939759</v>
      </c>
      <c r="M54" s="8">
        <f t="shared" si="2"/>
        <v>2.2601707684580612</v>
      </c>
      <c r="N54" s="5">
        <f t="shared" si="3"/>
        <v>185.77309047862465</v>
      </c>
      <c r="O54" s="5">
        <f t="shared" si="13"/>
        <v>20.285714285714285</v>
      </c>
      <c r="P54" s="5">
        <f t="shared" si="9"/>
        <v>0.24137920861412665</v>
      </c>
      <c r="Q54" s="5">
        <f t="shared" si="14"/>
        <v>0.54406107338422194</v>
      </c>
      <c r="R54" s="10">
        <f t="shared" si="10"/>
        <v>5.7060101375814624E-2</v>
      </c>
      <c r="S54" s="2">
        <f t="shared" si="4"/>
        <v>6905</v>
      </c>
      <c r="T54" s="9">
        <f t="shared" si="17"/>
        <v>1271.0000000000005</v>
      </c>
      <c r="U54" s="8">
        <f t="shared" si="5"/>
        <v>1.0567045354885099E-2</v>
      </c>
      <c r="V54" s="4">
        <f t="shared" si="6"/>
        <v>1576</v>
      </c>
      <c r="W54" s="9">
        <f t="shared" si="7"/>
        <v>9463.3832487309646</v>
      </c>
      <c r="X54" s="2"/>
    </row>
    <row r="55" spans="1:24" x14ac:dyDescent="0.3">
      <c r="A55" s="3">
        <v>43941</v>
      </c>
      <c r="B55" s="2">
        <v>399</v>
      </c>
      <c r="C55" s="2">
        <v>7170</v>
      </c>
      <c r="D55" s="5">
        <f t="shared" si="0"/>
        <v>8507.2000000000007</v>
      </c>
      <c r="E55" s="5">
        <f t="shared" si="1"/>
        <v>331.2</v>
      </c>
      <c r="F55" s="2">
        <v>265</v>
      </c>
      <c r="G55" s="9">
        <f t="shared" si="16"/>
        <v>66.2</v>
      </c>
      <c r="H55" s="2">
        <v>5</v>
      </c>
      <c r="I55" s="2">
        <v>260</v>
      </c>
      <c r="J55" s="7">
        <v>17.969924812030076</v>
      </c>
      <c r="K55" s="7">
        <f t="shared" si="18"/>
        <v>53</v>
      </c>
      <c r="L55" s="15">
        <f t="shared" si="8"/>
        <v>1.8867924528301887</v>
      </c>
      <c r="M55" s="8">
        <f t="shared" si="2"/>
        <v>1.5096618357487923</v>
      </c>
      <c r="N55" s="5">
        <f t="shared" si="3"/>
        <v>192.90268772364067</v>
      </c>
      <c r="O55" s="5">
        <f t="shared" si="13"/>
        <v>19</v>
      </c>
      <c r="P55" s="5">
        <f t="shared" si="9"/>
        <v>0.13409956034118148</v>
      </c>
      <c r="Q55" s="5">
        <f t="shared" si="14"/>
        <v>0.5095783292964895</v>
      </c>
      <c r="R55" s="10">
        <f t="shared" si="10"/>
        <v>5.5648535564853559E-2</v>
      </c>
      <c r="S55" s="2">
        <f t="shared" si="4"/>
        <v>7170</v>
      </c>
      <c r="T55" s="9">
        <f t="shared" si="17"/>
        <v>1337.2000000000005</v>
      </c>
      <c r="U55" s="8">
        <f t="shared" si="5"/>
        <v>1.0701144915226281E-2</v>
      </c>
      <c r="V55" s="4">
        <f t="shared" si="6"/>
        <v>1596</v>
      </c>
      <c r="W55" s="9">
        <f t="shared" si="7"/>
        <v>9344.7944862155382</v>
      </c>
      <c r="X55" s="2"/>
    </row>
    <row r="56" spans="1:24" x14ac:dyDescent="0.3">
      <c r="A56" s="3">
        <v>43942</v>
      </c>
      <c r="B56" s="2">
        <v>408</v>
      </c>
      <c r="C56" s="2">
        <v>7691</v>
      </c>
      <c r="D56" s="5">
        <f t="shared" si="0"/>
        <v>9094.4</v>
      </c>
      <c r="E56" s="5">
        <f t="shared" si="1"/>
        <v>587.20000000000005</v>
      </c>
      <c r="F56" s="2">
        <v>521</v>
      </c>
      <c r="G56" s="9">
        <f t="shared" si="16"/>
        <v>66.2</v>
      </c>
      <c r="H56" s="2">
        <v>9</v>
      </c>
      <c r="I56" s="2">
        <v>512</v>
      </c>
      <c r="J56" s="7">
        <v>18.850490196078432</v>
      </c>
      <c r="K56" s="7">
        <f t="shared" si="18"/>
        <v>57.888888888888886</v>
      </c>
      <c r="L56" s="15">
        <f t="shared" si="8"/>
        <v>1.727447216890595</v>
      </c>
      <c r="M56" s="8">
        <f t="shared" si="2"/>
        <v>1.5326975476839235</v>
      </c>
      <c r="N56" s="5">
        <f t="shared" si="3"/>
        <v>206.91974494874759</v>
      </c>
      <c r="O56" s="5">
        <f t="shared" si="13"/>
        <v>16</v>
      </c>
      <c r="P56" s="5">
        <f t="shared" si="9"/>
        <v>0.24137920861412665</v>
      </c>
      <c r="Q56" s="5">
        <f t="shared" si="14"/>
        <v>0.42911859309178069</v>
      </c>
      <c r="R56" s="10">
        <f t="shared" si="10"/>
        <v>5.3049018333116628E-2</v>
      </c>
      <c r="S56" s="2">
        <f t="shared" si="4"/>
        <v>7690.9999999999991</v>
      </c>
      <c r="T56" s="9">
        <f t="shared" si="17"/>
        <v>1403.4000000000005</v>
      </c>
      <c r="U56" s="8">
        <f t="shared" si="5"/>
        <v>1.0942524123840409E-2</v>
      </c>
      <c r="V56" s="4">
        <f t="shared" si="6"/>
        <v>1632</v>
      </c>
      <c r="W56" s="9">
        <f t="shared" si="7"/>
        <v>9138.6593137254895</v>
      </c>
      <c r="X56" s="2"/>
    </row>
    <row r="57" spans="1:24" x14ac:dyDescent="0.3">
      <c r="A57" s="3">
        <v>43943</v>
      </c>
      <c r="B57" s="2">
        <v>411</v>
      </c>
      <c r="C57" s="2">
        <v>8386</v>
      </c>
      <c r="D57" s="5">
        <f t="shared" si="0"/>
        <v>9855.6</v>
      </c>
      <c r="E57" s="5">
        <f t="shared" si="1"/>
        <v>761.2</v>
      </c>
      <c r="F57" s="2">
        <v>695</v>
      </c>
      <c r="G57" s="9">
        <f t="shared" si="16"/>
        <v>66.2</v>
      </c>
      <c r="H57" s="2">
        <v>3</v>
      </c>
      <c r="I57" s="2">
        <v>692</v>
      </c>
      <c r="J57" s="7">
        <v>20.40389294403893</v>
      </c>
      <c r="K57" s="7">
        <f t="shared" si="18"/>
        <v>231.66666666666666</v>
      </c>
      <c r="L57" s="15">
        <f t="shared" si="8"/>
        <v>0.43165467625899279</v>
      </c>
      <c r="M57" s="8">
        <f t="shared" si="2"/>
        <v>0.39411455596426692</v>
      </c>
      <c r="N57" s="5">
        <f t="shared" si="3"/>
        <v>225.61812262907262</v>
      </c>
      <c r="O57" s="5">
        <f t="shared" si="13"/>
        <v>15</v>
      </c>
      <c r="P57" s="5">
        <f t="shared" si="9"/>
        <v>8.0459736204708879E-2</v>
      </c>
      <c r="Q57" s="5">
        <f t="shared" si="14"/>
        <v>0.40229868102354444</v>
      </c>
      <c r="R57" s="10">
        <f t="shared" si="10"/>
        <v>4.9010255187216793E-2</v>
      </c>
      <c r="S57" s="2">
        <f t="shared" si="4"/>
        <v>8386</v>
      </c>
      <c r="T57" s="9">
        <f t="shared" si="17"/>
        <v>1469.6000000000006</v>
      </c>
      <c r="U57" s="8">
        <f t="shared" si="5"/>
        <v>1.1022983860045117E-2</v>
      </c>
      <c r="V57" s="4">
        <f t="shared" si="6"/>
        <v>1644</v>
      </c>
      <c r="W57" s="9">
        <f t="shared" si="7"/>
        <v>9071.9537712895381</v>
      </c>
      <c r="X57" s="2"/>
    </row>
    <row r="58" spans="1:24" x14ac:dyDescent="0.3">
      <c r="A58" s="3">
        <v>43944</v>
      </c>
      <c r="B58" s="2">
        <v>420</v>
      </c>
      <c r="C58" s="2">
        <v>9081</v>
      </c>
      <c r="D58" s="5">
        <f t="shared" si="0"/>
        <v>10616.800000000001</v>
      </c>
      <c r="E58" s="5">
        <f t="shared" si="1"/>
        <v>755.2</v>
      </c>
      <c r="F58" s="2">
        <v>689</v>
      </c>
      <c r="G58" s="9">
        <f t="shared" si="16"/>
        <v>66.2</v>
      </c>
      <c r="H58" s="2">
        <f>B58-B57</f>
        <v>9</v>
      </c>
      <c r="I58" s="2">
        <v>613</v>
      </c>
      <c r="J58" s="7">
        <v>21.442857142857143</v>
      </c>
      <c r="K58" s="7">
        <f t="shared" si="18"/>
        <v>76.555555555555557</v>
      </c>
      <c r="L58" s="15">
        <f t="shared" si="8"/>
        <v>1.3062409288824384</v>
      </c>
      <c r="M58" s="8">
        <f t="shared" si="2"/>
        <v>1.1917372881355932</v>
      </c>
      <c r="N58" s="5">
        <f t="shared" si="3"/>
        <v>244.31650030939761</v>
      </c>
      <c r="O58" s="5">
        <f t="shared" si="13"/>
        <v>12</v>
      </c>
      <c r="P58" s="5">
        <f t="shared" si="9"/>
        <v>0.24137920861412665</v>
      </c>
      <c r="Q58" s="5">
        <f t="shared" si="14"/>
        <v>0.32183894481883552</v>
      </c>
      <c r="R58" s="10">
        <f t="shared" si="10"/>
        <v>4.6250412950115623E-2</v>
      </c>
      <c r="S58" s="2">
        <f t="shared" si="4"/>
        <v>9081</v>
      </c>
      <c r="T58" s="9">
        <f t="shared" si="17"/>
        <v>1535.8000000000006</v>
      </c>
      <c r="U58" s="8">
        <f t="shared" si="5"/>
        <v>1.1264363068659243E-2</v>
      </c>
      <c r="V58" s="4">
        <f t="shared" si="6"/>
        <v>1680</v>
      </c>
      <c r="W58" s="9">
        <f t="shared" si="7"/>
        <v>8877.5547619047611</v>
      </c>
      <c r="X58" s="2"/>
    </row>
    <row r="59" spans="1:24" x14ac:dyDescent="0.3">
      <c r="A59" s="3">
        <v>43945</v>
      </c>
      <c r="B59" s="2">
        <v>431</v>
      </c>
      <c r="C59" s="2">
        <v>9125</v>
      </c>
      <c r="D59" s="5">
        <f t="shared" si="0"/>
        <v>10727.000000000002</v>
      </c>
      <c r="E59" s="5">
        <f t="shared" si="1"/>
        <v>805.2</v>
      </c>
      <c r="F59" s="2">
        <v>739</v>
      </c>
      <c r="G59" s="9">
        <f t="shared" si="16"/>
        <v>66.2</v>
      </c>
      <c r="H59" s="2">
        <f t="shared" ref="H59:H73" si="19">B59-B58</f>
        <v>11</v>
      </c>
      <c r="I59" s="2">
        <v>689</v>
      </c>
      <c r="J59" s="7">
        <v>21.171693735498838</v>
      </c>
      <c r="K59" s="7">
        <f t="shared" si="18"/>
        <v>67.181818181818187</v>
      </c>
      <c r="L59" s="15">
        <f t="shared" si="8"/>
        <v>1.4884979702300407</v>
      </c>
      <c r="M59" s="8">
        <f t="shared" si="2"/>
        <v>1.3661202185792349</v>
      </c>
      <c r="N59" s="5">
        <f t="shared" si="3"/>
        <v>245.50028249347577</v>
      </c>
      <c r="O59" s="5">
        <f t="shared" si="13"/>
        <v>8.7142857142857135</v>
      </c>
      <c r="P59" s="5">
        <f t="shared" si="9"/>
        <v>0.29501903275059926</v>
      </c>
      <c r="Q59" s="5">
        <f t="shared" si="14"/>
        <v>0.23371637659463051</v>
      </c>
      <c r="R59" s="10">
        <f t="shared" si="10"/>
        <v>4.7232876712328765E-2</v>
      </c>
      <c r="S59" s="2">
        <f t="shared" si="4"/>
        <v>9125.0000000000018</v>
      </c>
      <c r="T59" s="9">
        <f t="shared" si="17"/>
        <v>1602.0000000000007</v>
      </c>
      <c r="U59" s="8">
        <f t="shared" si="5"/>
        <v>1.1559382101409842E-2</v>
      </c>
      <c r="V59" s="4">
        <f t="shared" si="6"/>
        <v>1724</v>
      </c>
      <c r="W59" s="9">
        <f t="shared" si="7"/>
        <v>8650.9814385150803</v>
      </c>
      <c r="X59" s="2"/>
    </row>
    <row r="60" spans="1:24" x14ac:dyDescent="0.3">
      <c r="A60" s="3">
        <v>43946</v>
      </c>
      <c r="B60" s="2">
        <v>456</v>
      </c>
      <c r="C60" s="2">
        <v>9937</v>
      </c>
      <c r="D60" s="5">
        <f t="shared" si="0"/>
        <v>11605.200000000003</v>
      </c>
      <c r="E60" s="5">
        <f t="shared" si="1"/>
        <v>922.2</v>
      </c>
      <c r="F60" s="2">
        <v>856</v>
      </c>
      <c r="G60" s="9">
        <f t="shared" si="16"/>
        <v>66.2</v>
      </c>
      <c r="H60" s="2">
        <f t="shared" si="19"/>
        <v>25</v>
      </c>
      <c r="I60" s="2">
        <v>894</v>
      </c>
      <c r="J60" s="7">
        <v>21.791666666666668</v>
      </c>
      <c r="K60" s="7">
        <f t="shared" si="18"/>
        <v>34.24</v>
      </c>
      <c r="L60" s="15">
        <f t="shared" si="8"/>
        <v>2.9205607476635516</v>
      </c>
      <c r="M60" s="8">
        <f t="shared" si="2"/>
        <v>2.7109086965950988</v>
      </c>
      <c r="N60" s="5">
        <f t="shared" si="3"/>
        <v>267.34644461782671</v>
      </c>
      <c r="O60" s="5">
        <f t="shared" si="13"/>
        <v>10.142857142857142</v>
      </c>
      <c r="P60" s="5">
        <f t="shared" si="9"/>
        <v>0.67049780170590734</v>
      </c>
      <c r="Q60" s="5">
        <f t="shared" si="14"/>
        <v>0.27203053669211097</v>
      </c>
      <c r="R60" s="10">
        <f t="shared" si="10"/>
        <v>4.5889101338432124E-2</v>
      </c>
      <c r="S60" s="2">
        <f t="shared" si="4"/>
        <v>9937.0000000000018</v>
      </c>
      <c r="T60" s="9">
        <f t="shared" si="17"/>
        <v>1668.2000000000007</v>
      </c>
      <c r="U60" s="8">
        <f t="shared" si="5"/>
        <v>1.222987990311575E-2</v>
      </c>
      <c r="V60" s="4">
        <f t="shared" si="6"/>
        <v>1824</v>
      </c>
      <c r="W60" s="9">
        <f t="shared" si="7"/>
        <v>8176.6951754385964</v>
      </c>
      <c r="X60" s="2"/>
    </row>
    <row r="61" spans="1:24" x14ac:dyDescent="0.3">
      <c r="A61" s="3">
        <v>43947</v>
      </c>
      <c r="B61" s="2">
        <v>485</v>
      </c>
      <c r="C61" s="2">
        <v>9823</v>
      </c>
      <c r="D61" s="5">
        <f t="shared" si="0"/>
        <v>11557.4</v>
      </c>
      <c r="E61" s="5">
        <f t="shared" si="1"/>
        <v>764.2</v>
      </c>
      <c r="F61" s="2">
        <v>698</v>
      </c>
      <c r="G61" s="9">
        <f t="shared" si="16"/>
        <v>66.2</v>
      </c>
      <c r="H61" s="2">
        <f t="shared" si="19"/>
        <v>29</v>
      </c>
      <c r="I61" s="2">
        <v>795</v>
      </c>
      <c r="J61" s="7">
        <v>20.25360824742268</v>
      </c>
      <c r="K61" s="7">
        <f t="shared" si="18"/>
        <v>24.068965517241381</v>
      </c>
      <c r="L61" s="15">
        <f t="shared" si="8"/>
        <v>4.1547277936962752</v>
      </c>
      <c r="M61" s="8">
        <f t="shared" si="2"/>
        <v>3.7948181104422924</v>
      </c>
      <c r="N61" s="5">
        <f t="shared" si="3"/>
        <v>264.2793725954424</v>
      </c>
      <c r="O61" s="5">
        <f t="shared" si="13"/>
        <v>13</v>
      </c>
      <c r="P61" s="5">
        <f t="shared" si="9"/>
        <v>0.77777744997885256</v>
      </c>
      <c r="Q61" s="5">
        <f t="shared" si="14"/>
        <v>0.34865885688707177</v>
      </c>
      <c r="R61" s="10">
        <f t="shared" si="10"/>
        <v>4.9373918354881398E-2</v>
      </c>
      <c r="S61" s="2">
        <f t="shared" si="4"/>
        <v>9822.9999999999982</v>
      </c>
      <c r="T61" s="9">
        <f t="shared" si="17"/>
        <v>1734.4000000000008</v>
      </c>
      <c r="U61" s="8">
        <f t="shared" si="5"/>
        <v>1.3007657353094601E-2</v>
      </c>
      <c r="V61" s="4">
        <f t="shared" si="6"/>
        <v>1940</v>
      </c>
      <c r="W61" s="9">
        <f t="shared" si="7"/>
        <v>7687.7793814432989</v>
      </c>
      <c r="X61" s="2"/>
    </row>
    <row r="62" spans="1:24" x14ac:dyDescent="0.3">
      <c r="A62" s="3">
        <v>43948</v>
      </c>
      <c r="B62" s="2">
        <v>496</v>
      </c>
      <c r="C62" s="2">
        <v>10452</v>
      </c>
      <c r="D62" s="5">
        <f t="shared" si="0"/>
        <v>12252.600000000002</v>
      </c>
      <c r="E62" s="5">
        <f t="shared" si="1"/>
        <v>581.20000000000005</v>
      </c>
      <c r="F62" s="2">
        <v>515</v>
      </c>
      <c r="G62" s="9">
        <f t="shared" si="16"/>
        <v>66.2</v>
      </c>
      <c r="H62" s="2">
        <f t="shared" si="19"/>
        <v>11</v>
      </c>
      <c r="I62" s="2">
        <v>504</v>
      </c>
      <c r="J62" s="7">
        <v>21.072580645161292</v>
      </c>
      <c r="K62" s="7">
        <f t="shared" si="18"/>
        <v>46.81818181818182</v>
      </c>
      <c r="L62" s="15">
        <f t="shared" si="8"/>
        <v>2.1359223300970873</v>
      </c>
      <c r="M62" s="8">
        <f t="shared" si="2"/>
        <v>1.8926359256710255</v>
      </c>
      <c r="N62" s="5">
        <f t="shared" si="3"/>
        <v>281.20207699965027</v>
      </c>
      <c r="O62" s="5">
        <f t="shared" si="13"/>
        <v>13.857142857142858</v>
      </c>
      <c r="P62" s="5">
        <f t="shared" si="9"/>
        <v>0.29501903275059926</v>
      </c>
      <c r="Q62" s="5">
        <f t="shared" si="14"/>
        <v>0.37164735294556006</v>
      </c>
      <c r="R62" s="10">
        <f t="shared" si="10"/>
        <v>4.7455032529659394E-2</v>
      </c>
      <c r="S62" s="2">
        <f t="shared" si="4"/>
        <v>10452.000000000002</v>
      </c>
      <c r="T62" s="9">
        <f t="shared" si="17"/>
        <v>1800.6000000000008</v>
      </c>
      <c r="U62" s="8">
        <f t="shared" si="5"/>
        <v>1.3302676385845201E-2</v>
      </c>
      <c r="V62" s="4">
        <f t="shared" si="6"/>
        <v>1984</v>
      </c>
      <c r="W62" s="9">
        <f t="shared" si="7"/>
        <v>7517.2842741935483</v>
      </c>
      <c r="X62" s="2"/>
    </row>
    <row r="63" spans="1:24" x14ac:dyDescent="0.3">
      <c r="A63" s="3">
        <v>43949</v>
      </c>
      <c r="B63" s="2">
        <v>511</v>
      </c>
      <c r="C63" s="2">
        <v>12679</v>
      </c>
      <c r="D63" s="5">
        <f t="shared" si="0"/>
        <v>14545.800000000001</v>
      </c>
      <c r="E63" s="5">
        <f t="shared" si="1"/>
        <v>862.2</v>
      </c>
      <c r="F63" s="2">
        <v>796</v>
      </c>
      <c r="G63" s="9">
        <f t="shared" si="16"/>
        <v>66.2</v>
      </c>
      <c r="H63" s="2">
        <f t="shared" si="19"/>
        <v>15</v>
      </c>
      <c r="I63" s="2">
        <v>781</v>
      </c>
      <c r="J63" s="7">
        <v>24.812133072407043</v>
      </c>
      <c r="K63" s="7">
        <f t="shared" si="18"/>
        <v>53.06666666666667</v>
      </c>
      <c r="L63" s="15">
        <f t="shared" si="8"/>
        <v>1.8844221105527637</v>
      </c>
      <c r="M63" s="8">
        <f t="shared" si="2"/>
        <v>1.7397355601948501</v>
      </c>
      <c r="N63" s="5">
        <f t="shared" si="3"/>
        <v>341.11759799833197</v>
      </c>
      <c r="O63" s="5">
        <f t="shared" si="13"/>
        <v>14.714285714285714</v>
      </c>
      <c r="P63" s="5">
        <f t="shared" si="9"/>
        <v>0.40229868102354444</v>
      </c>
      <c r="Q63" s="5">
        <f t="shared" si="14"/>
        <v>0.3946358490040483</v>
      </c>
      <c r="R63" s="10">
        <f t="shared" si="10"/>
        <v>4.0302863001814022E-2</v>
      </c>
      <c r="S63" s="2">
        <f t="shared" si="4"/>
        <v>12679</v>
      </c>
      <c r="T63" s="9">
        <f t="shared" si="17"/>
        <v>1866.8000000000009</v>
      </c>
      <c r="U63" s="8">
        <f t="shared" si="5"/>
        <v>1.3704975066868746E-2</v>
      </c>
      <c r="V63" s="4">
        <f t="shared" si="6"/>
        <v>2044</v>
      </c>
      <c r="W63" s="9">
        <f t="shared" si="7"/>
        <v>7296.6203522504893</v>
      </c>
      <c r="X63" s="2"/>
    </row>
    <row r="64" spans="1:24" x14ac:dyDescent="0.3">
      <c r="A64" s="3">
        <v>43950</v>
      </c>
      <c r="B64" s="2">
        <v>517</v>
      </c>
      <c r="C64" s="2">
        <v>11446</v>
      </c>
      <c r="D64" s="5">
        <f t="shared" si="0"/>
        <v>13379</v>
      </c>
      <c r="E64" s="5">
        <f t="shared" si="1"/>
        <v>1060.2</v>
      </c>
      <c r="F64" s="2">
        <v>994</v>
      </c>
      <c r="G64" s="9">
        <f t="shared" si="16"/>
        <v>66.2</v>
      </c>
      <c r="H64" s="2">
        <f t="shared" si="19"/>
        <v>6</v>
      </c>
      <c r="I64" s="2">
        <v>988</v>
      </c>
      <c r="J64" s="7">
        <v>22.139264990328819</v>
      </c>
      <c r="K64" s="7">
        <f t="shared" si="18"/>
        <v>165.66666666666666</v>
      </c>
      <c r="L64" s="15">
        <f t="shared" si="8"/>
        <v>0.60362173038229372</v>
      </c>
      <c r="M64" s="8">
        <f t="shared" si="2"/>
        <v>0.56593095642331637</v>
      </c>
      <c r="N64" s="5">
        <f t="shared" si="3"/>
        <v>307.9447927035971</v>
      </c>
      <c r="O64" s="5">
        <f t="shared" si="13"/>
        <v>15.142857142857142</v>
      </c>
      <c r="P64" s="5">
        <f t="shared" si="9"/>
        <v>0.16091947240941776</v>
      </c>
      <c r="Q64" s="5">
        <f t="shared" si="14"/>
        <v>0.40613009703329239</v>
      </c>
      <c r="R64" s="10">
        <f t="shared" si="10"/>
        <v>4.5168617857766907E-2</v>
      </c>
      <c r="S64" s="2">
        <f t="shared" si="4"/>
        <v>11446</v>
      </c>
      <c r="T64" s="9">
        <f t="shared" si="17"/>
        <v>1933.0000000000009</v>
      </c>
      <c r="U64" s="8">
        <f t="shared" si="5"/>
        <v>1.3865894539278164E-2</v>
      </c>
      <c r="V64" s="4">
        <f t="shared" si="6"/>
        <v>2068</v>
      </c>
      <c r="W64" s="9">
        <f t="shared" si="7"/>
        <v>7211.9400386847192</v>
      </c>
      <c r="X64" s="2"/>
    </row>
    <row r="65" spans="1:24" x14ac:dyDescent="0.3">
      <c r="A65" s="3">
        <v>43951</v>
      </c>
      <c r="B65" s="2">
        <v>539</v>
      </c>
      <c r="C65" s="2">
        <v>13724</v>
      </c>
      <c r="D65" s="5">
        <f t="shared" si="0"/>
        <v>15723.2</v>
      </c>
      <c r="E65" s="5">
        <f t="shared" si="1"/>
        <v>1111.2</v>
      </c>
      <c r="F65" s="2">
        <v>1045</v>
      </c>
      <c r="G65" s="9">
        <f t="shared" si="16"/>
        <v>66.2</v>
      </c>
      <c r="H65" s="2">
        <f t="shared" si="19"/>
        <v>22</v>
      </c>
      <c r="I65" s="2">
        <v>1023</v>
      </c>
      <c r="J65" s="7">
        <v>25.461966604823747</v>
      </c>
      <c r="K65" s="7">
        <f t="shared" si="18"/>
        <v>47.5</v>
      </c>
      <c r="L65" s="15">
        <f t="shared" si="8"/>
        <v>2.1052631578947367</v>
      </c>
      <c r="M65" s="8">
        <f t="shared" si="2"/>
        <v>1.9798416126709864</v>
      </c>
      <c r="N65" s="5">
        <f t="shared" si="3"/>
        <v>369.23242487018751</v>
      </c>
      <c r="O65" s="5">
        <f t="shared" si="13"/>
        <v>17</v>
      </c>
      <c r="P65" s="5">
        <f t="shared" si="9"/>
        <v>0.59003806550119853</v>
      </c>
      <c r="Q65" s="5">
        <f t="shared" si="14"/>
        <v>0.45593850516001694</v>
      </c>
      <c r="R65" s="10">
        <f t="shared" si="10"/>
        <v>3.9274264062955408E-2</v>
      </c>
      <c r="S65" s="2">
        <f t="shared" si="4"/>
        <v>13724</v>
      </c>
      <c r="T65" s="9">
        <f t="shared" si="17"/>
        <v>1999.200000000001</v>
      </c>
      <c r="U65" s="8">
        <f t="shared" si="5"/>
        <v>1.4455932604779363E-2</v>
      </c>
      <c r="V65" s="4">
        <f t="shared" si="6"/>
        <v>2156</v>
      </c>
      <c r="W65" s="9">
        <f t="shared" si="7"/>
        <v>6917.5751391465674</v>
      </c>
      <c r="X65" s="2"/>
    </row>
    <row r="66" spans="1:24" x14ac:dyDescent="0.3">
      <c r="A66" s="3">
        <v>43952</v>
      </c>
      <c r="B66" s="2">
        <v>566</v>
      </c>
      <c r="C66" s="2">
        <v>15904</v>
      </c>
      <c r="D66" s="5">
        <f t="shared" ref="D66:D129" si="20">T66+S66</f>
        <v>17969.400000000001</v>
      </c>
      <c r="E66" s="5">
        <f t="shared" ref="E66:E129" si="21">G66+F66</f>
        <v>1252.2</v>
      </c>
      <c r="F66" s="2">
        <v>1186</v>
      </c>
      <c r="G66" s="9">
        <f>1986/30</f>
        <v>66.2</v>
      </c>
      <c r="H66" s="2">
        <f t="shared" si="19"/>
        <v>27</v>
      </c>
      <c r="I66" s="2">
        <v>1159</v>
      </c>
      <c r="J66" s="7">
        <v>28.098939929328623</v>
      </c>
      <c r="K66" s="7">
        <f t="shared" si="18"/>
        <v>43.925925925925924</v>
      </c>
      <c r="L66" s="15">
        <f t="shared" si="8"/>
        <v>2.2765598650927488</v>
      </c>
      <c r="M66" s="8">
        <f t="shared" ref="M66:M129" si="22">H66/E66*100</f>
        <v>2.1562050790608529</v>
      </c>
      <c r="N66" s="5">
        <f t="shared" ref="N66:N129" si="23">C66/3716900*100000</f>
        <v>427.88345126314942</v>
      </c>
      <c r="O66" s="5">
        <f t="shared" si="13"/>
        <v>19.285714285714285</v>
      </c>
      <c r="P66" s="5">
        <f t="shared" si="9"/>
        <v>0.72413762584237995</v>
      </c>
      <c r="Q66" s="5">
        <f t="shared" si="14"/>
        <v>0.51724116131598563</v>
      </c>
      <c r="R66" s="10">
        <f t="shared" si="10"/>
        <v>3.5588531187122734E-2</v>
      </c>
      <c r="S66" s="2">
        <f t="shared" ref="S66:S129" si="24">N66*3716900/100000</f>
        <v>15904</v>
      </c>
      <c r="T66" s="9">
        <f t="shared" si="17"/>
        <v>2065.400000000001</v>
      </c>
      <c r="U66" s="8">
        <f t="shared" ref="U66:U129" si="25">B66/$X$341*100</f>
        <v>1.5180070230621741E-2</v>
      </c>
      <c r="V66" s="4">
        <f t="shared" ref="V66:V129" si="26">B66*4</f>
        <v>2264</v>
      </c>
      <c r="W66" s="9">
        <f t="shared" ref="W66:W129" si="27">$X$341/B66</f>
        <v>6587.5848056537106</v>
      </c>
      <c r="X66" s="2"/>
    </row>
    <row r="67" spans="1:24" x14ac:dyDescent="0.3">
      <c r="A67" s="3">
        <v>43953</v>
      </c>
      <c r="B67" s="2">
        <v>582</v>
      </c>
      <c r="C67" s="2">
        <v>17232</v>
      </c>
      <c r="D67" s="5">
        <f t="shared" si="20"/>
        <v>19357.266666666666</v>
      </c>
      <c r="E67" s="5">
        <f t="shared" si="21"/>
        <v>1387.8666666666666</v>
      </c>
      <c r="F67" s="2">
        <v>1328</v>
      </c>
      <c r="G67" s="9">
        <f t="shared" ref="G67:G96" si="28">1796/30</f>
        <v>59.866666666666667</v>
      </c>
      <c r="H67" s="2">
        <f t="shared" si="19"/>
        <v>16</v>
      </c>
      <c r="I67" s="2">
        <v>1312</v>
      </c>
      <c r="J67" s="7">
        <v>29.608247422680414</v>
      </c>
      <c r="K67" s="7">
        <f t="shared" si="18"/>
        <v>83</v>
      </c>
      <c r="L67" s="15">
        <f t="shared" ref="L67:L130" si="29">H67/F67*100</f>
        <v>1.2048192771084338</v>
      </c>
      <c r="M67" s="8">
        <f t="shared" si="22"/>
        <v>1.1528484964934191</v>
      </c>
      <c r="N67" s="5">
        <f t="shared" si="23"/>
        <v>463.61214990987111</v>
      </c>
      <c r="O67" s="5">
        <f t="shared" si="13"/>
        <v>18</v>
      </c>
      <c r="P67" s="5">
        <f t="shared" ref="P67:P130" si="30">H67/3728573*100000</f>
        <v>0.42911859309178069</v>
      </c>
      <c r="Q67" s="5">
        <f t="shared" si="14"/>
        <v>0.4827584172282533</v>
      </c>
      <c r="R67" s="10">
        <f t="shared" ref="R67:R130" si="31">B67/C67</f>
        <v>3.3774373259052921E-2</v>
      </c>
      <c r="S67" s="2">
        <f t="shared" si="24"/>
        <v>17232</v>
      </c>
      <c r="T67" s="9">
        <f t="shared" si="17"/>
        <v>2125.2666666666678</v>
      </c>
      <c r="U67" s="8">
        <f t="shared" si="25"/>
        <v>1.5609188823713524E-2</v>
      </c>
      <c r="V67" s="4">
        <f t="shared" si="26"/>
        <v>2328</v>
      </c>
      <c r="W67" s="9">
        <f t="shared" si="27"/>
        <v>6406.4828178694161</v>
      </c>
      <c r="X67" s="2"/>
    </row>
    <row r="68" spans="1:24" x14ac:dyDescent="0.3">
      <c r="A68" s="3">
        <v>43954</v>
      </c>
      <c r="B68" s="2">
        <v>589</v>
      </c>
      <c r="C68" s="2">
        <v>18364</v>
      </c>
      <c r="D68" s="5">
        <f t="shared" si="20"/>
        <v>20549.133333333339</v>
      </c>
      <c r="E68" s="5">
        <f t="shared" si="21"/>
        <v>1191.8666666666666</v>
      </c>
      <c r="F68" s="2">
        <v>1132</v>
      </c>
      <c r="G68" s="9">
        <f t="shared" si="28"/>
        <v>59.866666666666667</v>
      </c>
      <c r="H68" s="2">
        <f t="shared" si="19"/>
        <v>7</v>
      </c>
      <c r="I68" s="2">
        <v>1125</v>
      </c>
      <c r="J68" s="7">
        <v>31.178268251273344</v>
      </c>
      <c r="K68" s="7">
        <f t="shared" si="18"/>
        <v>161.71428571428572</v>
      </c>
      <c r="L68" s="15">
        <f t="shared" si="29"/>
        <v>0.61837455830388688</v>
      </c>
      <c r="M68" s="8">
        <f t="shared" si="22"/>
        <v>0.5873140172278779</v>
      </c>
      <c r="N68" s="5">
        <f t="shared" si="23"/>
        <v>494.06763700933578</v>
      </c>
      <c r="O68" s="5">
        <f t="shared" si="13"/>
        <v>14.857142857142858</v>
      </c>
      <c r="P68" s="5">
        <f t="shared" si="30"/>
        <v>0.18773938447765404</v>
      </c>
      <c r="Q68" s="5">
        <f t="shared" si="14"/>
        <v>0.39846726501379637</v>
      </c>
      <c r="R68" s="10">
        <f t="shared" si="31"/>
        <v>3.2073622304508824E-2</v>
      </c>
      <c r="S68" s="2">
        <f t="shared" si="24"/>
        <v>18364.000000000004</v>
      </c>
      <c r="T68" s="9">
        <f t="shared" si="17"/>
        <v>2185.1333333333346</v>
      </c>
      <c r="U68" s="8">
        <f t="shared" si="25"/>
        <v>1.5796928208191178E-2</v>
      </c>
      <c r="V68" s="4">
        <f t="shared" si="26"/>
        <v>2356</v>
      </c>
      <c r="W68" s="9">
        <f t="shared" si="27"/>
        <v>6330.3446519524614</v>
      </c>
      <c r="X68" s="2"/>
    </row>
    <row r="69" spans="1:24" x14ac:dyDescent="0.3">
      <c r="A69" s="3">
        <v>43955</v>
      </c>
      <c r="B69" s="2">
        <v>593</v>
      </c>
      <c r="C69" s="2">
        <v>19223</v>
      </c>
      <c r="D69" s="5">
        <f t="shared" si="20"/>
        <v>21468</v>
      </c>
      <c r="E69" s="5">
        <f t="shared" si="21"/>
        <v>918.86666666666667</v>
      </c>
      <c r="F69" s="2">
        <v>859</v>
      </c>
      <c r="G69" s="9">
        <f t="shared" si="28"/>
        <v>59.866666666666667</v>
      </c>
      <c r="H69" s="2">
        <f>B69-B68</f>
        <v>4</v>
      </c>
      <c r="I69" s="2">
        <v>855</v>
      </c>
      <c r="J69" s="7">
        <v>32.416526138279934</v>
      </c>
      <c r="K69" s="7">
        <f t="shared" si="18"/>
        <v>214.75</v>
      </c>
      <c r="L69" s="15">
        <f t="shared" si="29"/>
        <v>0.46565774155995343</v>
      </c>
      <c r="M69" s="8">
        <f t="shared" si="22"/>
        <v>0.435318871073061</v>
      </c>
      <c r="N69" s="5">
        <f t="shared" si="23"/>
        <v>517.17829373940651</v>
      </c>
      <c r="O69" s="5">
        <f t="shared" si="13"/>
        <v>13.857142857142858</v>
      </c>
      <c r="P69" s="5">
        <f t="shared" si="30"/>
        <v>0.10727964827294517</v>
      </c>
      <c r="Q69" s="5">
        <f t="shared" si="14"/>
        <v>0.37164735294556006</v>
      </c>
      <c r="R69" s="10">
        <f t="shared" si="31"/>
        <v>3.08484627789627E-2</v>
      </c>
      <c r="S69" s="2">
        <f t="shared" si="24"/>
        <v>19223</v>
      </c>
      <c r="T69" s="9">
        <f t="shared" si="17"/>
        <v>2245.0000000000014</v>
      </c>
      <c r="U69" s="8">
        <f t="shared" si="25"/>
        <v>1.5904207856464122E-2</v>
      </c>
      <c r="V69" s="4">
        <f t="shared" si="26"/>
        <v>2372</v>
      </c>
      <c r="W69" s="9">
        <f t="shared" si="27"/>
        <v>6287.644182124789</v>
      </c>
      <c r="X69" s="2"/>
    </row>
    <row r="70" spans="1:24" x14ac:dyDescent="0.3">
      <c r="A70" s="3">
        <v>43956</v>
      </c>
      <c r="B70" s="2">
        <v>604</v>
      </c>
      <c r="C70" s="2">
        <v>20539</v>
      </c>
      <c r="D70" s="5">
        <f t="shared" si="20"/>
        <v>22843.866666666665</v>
      </c>
      <c r="E70" s="5">
        <f t="shared" si="21"/>
        <v>1375.8666666666666</v>
      </c>
      <c r="F70" s="2">
        <v>1316</v>
      </c>
      <c r="G70" s="9">
        <f t="shared" si="28"/>
        <v>59.866666666666667</v>
      </c>
      <c r="H70" s="2">
        <f t="shared" si="19"/>
        <v>11</v>
      </c>
      <c r="I70" s="2">
        <v>1305</v>
      </c>
      <c r="J70" s="7">
        <v>34.004966887417218</v>
      </c>
      <c r="K70" s="7">
        <f t="shared" si="18"/>
        <v>119.63636363636364</v>
      </c>
      <c r="L70" s="15">
        <f t="shared" si="29"/>
        <v>0.83586626139817621</v>
      </c>
      <c r="M70" s="8">
        <f t="shared" si="22"/>
        <v>0.79949607520108557</v>
      </c>
      <c r="N70" s="5">
        <f t="shared" si="23"/>
        <v>552.58414269956143</v>
      </c>
      <c r="O70" s="5">
        <f t="shared" si="13"/>
        <v>13.285714285714286</v>
      </c>
      <c r="P70" s="5">
        <f t="shared" si="30"/>
        <v>0.29501903275059926</v>
      </c>
      <c r="Q70" s="5">
        <f t="shared" si="14"/>
        <v>0.3563216889065679</v>
      </c>
      <c r="R70" s="10">
        <f t="shared" si="31"/>
        <v>2.9407468718048592E-2</v>
      </c>
      <c r="S70" s="2">
        <f t="shared" si="24"/>
        <v>20538.999999999996</v>
      </c>
      <c r="T70" s="9">
        <f t="shared" ref="T70:T101" si="32">T69+G70</f>
        <v>2304.8666666666682</v>
      </c>
      <c r="U70" s="8">
        <f t="shared" si="25"/>
        <v>1.619922688921472E-2</v>
      </c>
      <c r="V70" s="4">
        <f t="shared" si="26"/>
        <v>2416</v>
      </c>
      <c r="W70" s="9">
        <f t="shared" si="27"/>
        <v>6173.1341059602646</v>
      </c>
      <c r="X70" s="2"/>
    </row>
    <row r="71" spans="1:24" x14ac:dyDescent="0.3">
      <c r="A71" s="3">
        <v>43957</v>
      </c>
      <c r="B71" s="2">
        <v>610</v>
      </c>
      <c r="C71" s="2">
        <v>22383</v>
      </c>
      <c r="D71" s="5">
        <f t="shared" si="20"/>
        <v>24747.733333333334</v>
      </c>
      <c r="E71" s="5">
        <f t="shared" si="21"/>
        <v>1903.8666666666666</v>
      </c>
      <c r="F71" s="2">
        <v>1844</v>
      </c>
      <c r="G71" s="9">
        <f t="shared" si="28"/>
        <v>59.866666666666667</v>
      </c>
      <c r="H71" s="2">
        <f t="shared" si="19"/>
        <v>6</v>
      </c>
      <c r="I71" s="2">
        <v>1838</v>
      </c>
      <c r="J71" s="7">
        <v>36.693442622950819</v>
      </c>
      <c r="K71" s="7">
        <f t="shared" si="18"/>
        <v>307.33333333333331</v>
      </c>
      <c r="L71" s="15">
        <f t="shared" si="29"/>
        <v>0.32537960954446854</v>
      </c>
      <c r="M71" s="8">
        <f t="shared" si="22"/>
        <v>0.31514811961621964</v>
      </c>
      <c r="N71" s="5">
        <f t="shared" si="23"/>
        <v>602.19537786865396</v>
      </c>
      <c r="O71" s="5">
        <f t="shared" ref="O71:O134" si="33">AVERAGE(H65:H71)</f>
        <v>13.285714285714286</v>
      </c>
      <c r="P71" s="5">
        <f t="shared" si="30"/>
        <v>0.16091947240941776</v>
      </c>
      <c r="Q71" s="5">
        <f t="shared" si="14"/>
        <v>0.3563216889065679</v>
      </c>
      <c r="R71" s="10">
        <f t="shared" si="31"/>
        <v>2.7252825805298662E-2</v>
      </c>
      <c r="S71" s="2">
        <f t="shared" si="24"/>
        <v>22383</v>
      </c>
      <c r="T71" s="9">
        <f t="shared" si="32"/>
        <v>2364.7333333333349</v>
      </c>
      <c r="U71" s="8">
        <f t="shared" si="25"/>
        <v>1.6360146361624139E-2</v>
      </c>
      <c r="V71" s="4">
        <f t="shared" si="26"/>
        <v>2440</v>
      </c>
      <c r="W71" s="9">
        <f t="shared" si="27"/>
        <v>6112.4147540983604</v>
      </c>
      <c r="X71" s="2"/>
    </row>
    <row r="72" spans="1:24" x14ac:dyDescent="0.3">
      <c r="A72" s="3">
        <v>43958</v>
      </c>
      <c r="B72" s="2">
        <v>615</v>
      </c>
      <c r="C72" s="2">
        <v>24013</v>
      </c>
      <c r="D72" s="5">
        <f t="shared" si="20"/>
        <v>26437.600000000002</v>
      </c>
      <c r="E72" s="5">
        <f t="shared" si="21"/>
        <v>1689.8666666666666</v>
      </c>
      <c r="F72" s="2">
        <v>1630</v>
      </c>
      <c r="G72" s="9">
        <f t="shared" si="28"/>
        <v>59.866666666666667</v>
      </c>
      <c r="H72" s="2">
        <f t="shared" si="19"/>
        <v>5</v>
      </c>
      <c r="I72" s="2">
        <v>1648</v>
      </c>
      <c r="J72" s="7">
        <v>39.045528455284554</v>
      </c>
      <c r="K72" s="7">
        <f t="shared" si="18"/>
        <v>326</v>
      </c>
      <c r="L72" s="15">
        <f t="shared" si="29"/>
        <v>0.30674846625766872</v>
      </c>
      <c r="M72" s="8">
        <f t="shared" si="22"/>
        <v>0.29588133186050186</v>
      </c>
      <c r="N72" s="5">
        <f t="shared" si="23"/>
        <v>646.04912696063923</v>
      </c>
      <c r="O72" s="5">
        <f t="shared" si="33"/>
        <v>10.857142857142858</v>
      </c>
      <c r="P72" s="5">
        <f t="shared" si="30"/>
        <v>0.13409956034118148</v>
      </c>
      <c r="Q72" s="5">
        <f t="shared" si="14"/>
        <v>0.2911876167408512</v>
      </c>
      <c r="R72" s="10">
        <f t="shared" si="31"/>
        <v>2.561112730604256E-2</v>
      </c>
      <c r="S72" s="2">
        <f t="shared" si="24"/>
        <v>24013</v>
      </c>
      <c r="T72" s="9">
        <f t="shared" si="32"/>
        <v>2424.6000000000017</v>
      </c>
      <c r="U72" s="8">
        <f t="shared" si="25"/>
        <v>1.6494245921965321E-2</v>
      </c>
      <c r="V72" s="4">
        <f t="shared" si="26"/>
        <v>2460</v>
      </c>
      <c r="W72" s="9">
        <f t="shared" si="27"/>
        <v>6062.7203252032523</v>
      </c>
      <c r="X72" s="2"/>
    </row>
    <row r="73" spans="1:24" x14ac:dyDescent="0.3">
      <c r="A73" s="3">
        <v>43959</v>
      </c>
      <c r="B73" s="2">
        <v>623</v>
      </c>
      <c r="C73" s="2">
        <v>25861</v>
      </c>
      <c r="D73" s="5">
        <f t="shared" si="20"/>
        <v>28345.466666666667</v>
      </c>
      <c r="E73" s="5">
        <f t="shared" si="21"/>
        <v>1884.8666666666666</v>
      </c>
      <c r="F73" s="2">
        <v>1825</v>
      </c>
      <c r="G73" s="9">
        <f t="shared" si="28"/>
        <v>59.866666666666667</v>
      </c>
      <c r="H73" s="2">
        <f t="shared" si="19"/>
        <v>8</v>
      </c>
      <c r="I73" s="2">
        <v>1817</v>
      </c>
      <c r="J73" s="7">
        <v>41.497592295345108</v>
      </c>
      <c r="K73" s="7">
        <f t="shared" si="18"/>
        <v>228.125</v>
      </c>
      <c r="L73" s="15">
        <f t="shared" si="29"/>
        <v>0.43835616438356162</v>
      </c>
      <c r="M73" s="8">
        <f t="shared" si="22"/>
        <v>0.42443320482439079</v>
      </c>
      <c r="N73" s="5">
        <f t="shared" si="23"/>
        <v>695.76797869192069</v>
      </c>
      <c r="O73" s="5">
        <f t="shared" si="33"/>
        <v>8.1428571428571423</v>
      </c>
      <c r="P73" s="5">
        <f t="shared" si="30"/>
        <v>0.21455929654589034</v>
      </c>
      <c r="Q73" s="5">
        <f t="shared" ref="Q73:Q136" si="34">AVERAGE(H67:H73)/3728573*100000</f>
        <v>0.21839071255563836</v>
      </c>
      <c r="R73" s="10">
        <f t="shared" si="31"/>
        <v>2.4090329066934767E-2</v>
      </c>
      <c r="S73" s="2">
        <f t="shared" si="24"/>
        <v>25861</v>
      </c>
      <c r="T73" s="9">
        <f t="shared" si="32"/>
        <v>2484.4666666666685</v>
      </c>
      <c r="U73" s="8">
        <f t="shared" si="25"/>
        <v>1.6708805218511209E-2</v>
      </c>
      <c r="V73" s="4">
        <f t="shared" si="26"/>
        <v>2492</v>
      </c>
      <c r="W73" s="9">
        <f t="shared" si="27"/>
        <v>5984.8683788121989</v>
      </c>
      <c r="X73" s="2"/>
    </row>
    <row r="74" spans="1:24" x14ac:dyDescent="0.3">
      <c r="A74" s="3">
        <v>43960</v>
      </c>
      <c r="B74" s="2">
        <v>626</v>
      </c>
      <c r="C74" s="2">
        <f>C73+F74</f>
        <v>27846</v>
      </c>
      <c r="D74" s="5">
        <f t="shared" si="20"/>
        <v>30390.333333333336</v>
      </c>
      <c r="E74" s="5">
        <f t="shared" si="21"/>
        <v>2044.8666666666666</v>
      </c>
      <c r="F74" s="2">
        <v>1985</v>
      </c>
      <c r="G74" s="9">
        <f t="shared" si="28"/>
        <v>59.866666666666667</v>
      </c>
      <c r="H74" s="2">
        <v>3</v>
      </c>
      <c r="I74" s="2">
        <v>1982</v>
      </c>
      <c r="J74" s="7">
        <v>44.469648562300321</v>
      </c>
      <c r="K74" s="7">
        <f t="shared" si="18"/>
        <v>661.66666666666663</v>
      </c>
      <c r="L74" s="15">
        <f t="shared" si="29"/>
        <v>0.15113350125944583</v>
      </c>
      <c r="M74" s="8">
        <f t="shared" si="22"/>
        <v>0.14670883187167869</v>
      </c>
      <c r="N74" s="5">
        <f t="shared" si="23"/>
        <v>749.17269767817265</v>
      </c>
      <c r="O74" s="5">
        <f t="shared" si="33"/>
        <v>6.2857142857142856</v>
      </c>
      <c r="P74" s="5">
        <f t="shared" si="30"/>
        <v>8.0459736204708879E-2</v>
      </c>
      <c r="Q74" s="5">
        <f t="shared" si="34"/>
        <v>0.16858230442891384</v>
      </c>
      <c r="R74" s="10">
        <f t="shared" si="31"/>
        <v>2.248078718666954E-2</v>
      </c>
      <c r="S74" s="2">
        <f t="shared" si="24"/>
        <v>27846</v>
      </c>
      <c r="T74" s="9">
        <f t="shared" si="32"/>
        <v>2544.3333333333353</v>
      </c>
      <c r="U74" s="8">
        <f t="shared" si="25"/>
        <v>1.6789264954715919E-2</v>
      </c>
      <c r="V74" s="4">
        <f t="shared" si="26"/>
        <v>2504</v>
      </c>
      <c r="W74" s="9">
        <f t="shared" si="27"/>
        <v>5956.1869009584661</v>
      </c>
      <c r="X74" s="2"/>
    </row>
    <row r="75" spans="1:24" x14ac:dyDescent="0.3">
      <c r="A75" s="3">
        <v>43961</v>
      </c>
      <c r="B75" s="2">
        <v>635</v>
      </c>
      <c r="C75" s="2">
        <f t="shared" ref="C75:C79" si="35">C74+F75</f>
        <v>29736</v>
      </c>
      <c r="D75" s="5">
        <f t="shared" si="20"/>
        <v>32340.199999999997</v>
      </c>
      <c r="E75" s="5">
        <f t="shared" si="21"/>
        <v>1949.8666666666666</v>
      </c>
      <c r="F75" s="2">
        <v>1890</v>
      </c>
      <c r="G75" s="9">
        <f t="shared" si="28"/>
        <v>59.866666666666667</v>
      </c>
      <c r="H75" s="2">
        <v>9</v>
      </c>
      <c r="I75" s="2">
        <v>1881</v>
      </c>
      <c r="J75" s="7">
        <v>46.815748031496064</v>
      </c>
      <c r="K75" s="7">
        <f t="shared" si="18"/>
        <v>210</v>
      </c>
      <c r="L75" s="15">
        <f t="shared" si="29"/>
        <v>0.47619047619047622</v>
      </c>
      <c r="M75" s="8">
        <f t="shared" si="22"/>
        <v>0.46157002188183816</v>
      </c>
      <c r="N75" s="5">
        <f t="shared" si="23"/>
        <v>800.02152331243769</v>
      </c>
      <c r="O75" s="5">
        <f t="shared" si="33"/>
        <v>6.5714285714285712</v>
      </c>
      <c r="P75" s="5">
        <f t="shared" si="30"/>
        <v>0.24137920861412665</v>
      </c>
      <c r="Q75" s="5">
        <f t="shared" si="34"/>
        <v>0.17624513644840992</v>
      </c>
      <c r="R75" s="10">
        <f t="shared" si="31"/>
        <v>2.1354587032553135E-2</v>
      </c>
      <c r="S75" s="2">
        <f t="shared" si="24"/>
        <v>29735.999999999996</v>
      </c>
      <c r="T75" s="9">
        <f t="shared" si="32"/>
        <v>2604.2000000000021</v>
      </c>
      <c r="U75" s="8">
        <f t="shared" si="25"/>
        <v>1.7030644163330045E-2</v>
      </c>
      <c r="V75" s="4">
        <f t="shared" si="26"/>
        <v>2540</v>
      </c>
      <c r="W75" s="9">
        <f t="shared" si="27"/>
        <v>5871.7685039370081</v>
      </c>
      <c r="X75" s="2"/>
    </row>
    <row r="76" spans="1:24" x14ac:dyDescent="0.3">
      <c r="A76" s="3">
        <v>43962</v>
      </c>
      <c r="B76" s="2">
        <v>638</v>
      </c>
      <c r="C76" s="2">
        <f t="shared" si="35"/>
        <v>30887</v>
      </c>
      <c r="D76" s="5">
        <f t="shared" si="20"/>
        <v>33551.066666666666</v>
      </c>
      <c r="E76" s="5">
        <f t="shared" si="21"/>
        <v>1210.8666666666666</v>
      </c>
      <c r="F76" s="2">
        <v>1151</v>
      </c>
      <c r="G76" s="9">
        <f t="shared" si="28"/>
        <v>59.866666666666667</v>
      </c>
      <c r="H76" s="2">
        <v>3</v>
      </c>
      <c r="I76" s="2">
        <f>F76-H76</f>
        <v>1148</v>
      </c>
      <c r="J76" s="7">
        <v>48.517241379310342</v>
      </c>
      <c r="K76" s="7">
        <f t="shared" si="18"/>
        <v>383.66666666666669</v>
      </c>
      <c r="L76" s="15">
        <f t="shared" si="29"/>
        <v>0.26064291920069504</v>
      </c>
      <c r="M76" s="8">
        <f t="shared" si="22"/>
        <v>0.24775642790287952</v>
      </c>
      <c r="N76" s="5">
        <f t="shared" si="23"/>
        <v>830.98818908229964</v>
      </c>
      <c r="O76" s="5">
        <f t="shared" si="33"/>
        <v>6.4285714285714288</v>
      </c>
      <c r="P76" s="5">
        <f t="shared" si="30"/>
        <v>8.0459736204708879E-2</v>
      </c>
      <c r="Q76" s="5">
        <f t="shared" si="34"/>
        <v>0.17241372043866188</v>
      </c>
      <c r="R76" s="10">
        <f t="shared" si="31"/>
        <v>2.0655939391977206E-2</v>
      </c>
      <c r="S76" s="2">
        <f t="shared" si="24"/>
        <v>30886.999999999996</v>
      </c>
      <c r="T76" s="9">
        <f t="shared" si="32"/>
        <v>2664.0666666666689</v>
      </c>
      <c r="U76" s="8">
        <f t="shared" si="25"/>
        <v>1.7111103899534755E-2</v>
      </c>
      <c r="V76" s="4">
        <f t="shared" si="26"/>
        <v>2552</v>
      </c>
      <c r="W76" s="9">
        <f t="shared" si="27"/>
        <v>5844.1583072100311</v>
      </c>
      <c r="X76" s="2"/>
    </row>
    <row r="77" spans="1:24" x14ac:dyDescent="0.3">
      <c r="A77" s="3">
        <v>43963</v>
      </c>
      <c r="B77" s="2">
        <v>639</v>
      </c>
      <c r="C77" s="2">
        <f t="shared" si="35"/>
        <v>32020</v>
      </c>
      <c r="D77" s="5">
        <f t="shared" si="20"/>
        <v>34743.933333333334</v>
      </c>
      <c r="E77" s="5">
        <f t="shared" si="21"/>
        <v>1192.8666666666666</v>
      </c>
      <c r="F77" s="2">
        <v>1133</v>
      </c>
      <c r="G77" s="9">
        <f t="shared" si="28"/>
        <v>59.866666666666667</v>
      </c>
      <c r="H77" s="2">
        <v>1</v>
      </c>
      <c r="I77" s="2">
        <f t="shared" ref="I77:I96" si="36">F77-H77</f>
        <v>1132</v>
      </c>
      <c r="J77" s="7">
        <v>49.984350547730827</v>
      </c>
      <c r="K77" s="7">
        <f t="shared" si="18"/>
        <v>1133</v>
      </c>
      <c r="L77" s="15">
        <f t="shared" si="29"/>
        <v>8.8261253309797005E-2</v>
      </c>
      <c r="M77" s="8">
        <f t="shared" si="22"/>
        <v>8.3831666014642606E-2</v>
      </c>
      <c r="N77" s="5">
        <f t="shared" si="23"/>
        <v>861.47058032231166</v>
      </c>
      <c r="O77" s="5">
        <f t="shared" si="33"/>
        <v>5</v>
      </c>
      <c r="P77" s="5">
        <f t="shared" si="30"/>
        <v>2.6819912068236293E-2</v>
      </c>
      <c r="Q77" s="5">
        <f t="shared" si="34"/>
        <v>0.13409956034118148</v>
      </c>
      <c r="R77" s="10">
        <f t="shared" si="31"/>
        <v>1.9956277326670831E-2</v>
      </c>
      <c r="S77" s="2">
        <f t="shared" si="24"/>
        <v>32020</v>
      </c>
      <c r="T77" s="9">
        <f t="shared" si="32"/>
        <v>2723.9333333333357</v>
      </c>
      <c r="U77" s="8">
        <f t="shared" si="25"/>
        <v>1.7137923811602992E-2</v>
      </c>
      <c r="V77" s="4">
        <f t="shared" si="26"/>
        <v>2556</v>
      </c>
      <c r="W77" s="9">
        <f t="shared" si="27"/>
        <v>5835.0125195618157</v>
      </c>
      <c r="X77" s="2"/>
    </row>
    <row r="78" spans="1:24" x14ac:dyDescent="0.3">
      <c r="A78" s="3">
        <v>43964</v>
      </c>
      <c r="B78" s="2">
        <v>647</v>
      </c>
      <c r="C78" s="2">
        <f t="shared" si="35"/>
        <v>33410</v>
      </c>
      <c r="D78" s="5">
        <f t="shared" si="20"/>
        <v>36193.799999999996</v>
      </c>
      <c r="E78" s="5">
        <f t="shared" si="21"/>
        <v>1449.8666666666666</v>
      </c>
      <c r="F78" s="2">
        <v>1390</v>
      </c>
      <c r="G78" s="9">
        <f t="shared" si="28"/>
        <v>59.866666666666667</v>
      </c>
      <c r="H78" s="2">
        <v>8</v>
      </c>
      <c r="I78" s="2">
        <f t="shared" si="36"/>
        <v>1382</v>
      </c>
      <c r="J78" s="7">
        <v>51.785162287480681</v>
      </c>
      <c r="K78" s="7">
        <f t="shared" si="18"/>
        <v>173.75</v>
      </c>
      <c r="L78" s="15">
        <f t="shared" si="29"/>
        <v>0.57553956834532372</v>
      </c>
      <c r="M78" s="8">
        <f t="shared" si="22"/>
        <v>0.55177487585065299</v>
      </c>
      <c r="N78" s="5">
        <f t="shared" si="23"/>
        <v>898.86733568296154</v>
      </c>
      <c r="O78" s="5">
        <f t="shared" si="33"/>
        <v>5.2857142857142856</v>
      </c>
      <c r="P78" s="5">
        <f t="shared" si="30"/>
        <v>0.21455929654589034</v>
      </c>
      <c r="Q78" s="5">
        <f t="shared" si="34"/>
        <v>0.14176239236067756</v>
      </c>
      <c r="R78" s="10">
        <f t="shared" si="31"/>
        <v>1.9365459443280456E-2</v>
      </c>
      <c r="S78" s="2">
        <f t="shared" si="24"/>
        <v>33409.999999999993</v>
      </c>
      <c r="T78" s="9">
        <f t="shared" si="32"/>
        <v>2783.8000000000025</v>
      </c>
      <c r="U78" s="8">
        <f t="shared" si="25"/>
        <v>1.7352483108148884E-2</v>
      </c>
      <c r="V78" s="4">
        <f t="shared" si="26"/>
        <v>2588</v>
      </c>
      <c r="W78" s="9">
        <f t="shared" si="27"/>
        <v>5762.8639876352399</v>
      </c>
      <c r="X78" s="2"/>
    </row>
    <row r="79" spans="1:24" x14ac:dyDescent="0.3">
      <c r="A79" s="3">
        <v>43965</v>
      </c>
      <c r="B79" s="2">
        <v>652</v>
      </c>
      <c r="C79" s="2">
        <f t="shared" si="35"/>
        <v>34797</v>
      </c>
      <c r="D79" s="5">
        <f t="shared" si="20"/>
        <v>37640.666666666664</v>
      </c>
      <c r="E79" s="5">
        <f t="shared" si="21"/>
        <v>1446.8666666666666</v>
      </c>
      <c r="F79" s="2">
        <v>1387</v>
      </c>
      <c r="G79" s="9">
        <f t="shared" si="28"/>
        <v>59.866666666666667</v>
      </c>
      <c r="H79" s="2">
        <v>5</v>
      </c>
      <c r="I79" s="2">
        <f t="shared" si="36"/>
        <v>1382</v>
      </c>
      <c r="J79" s="7">
        <v>51.785162287480681</v>
      </c>
      <c r="K79" s="7">
        <f t="shared" si="18"/>
        <v>277.39999999999998</v>
      </c>
      <c r="L79" s="15">
        <f t="shared" si="29"/>
        <v>0.36049026676279738</v>
      </c>
      <c r="M79" s="8">
        <f t="shared" si="22"/>
        <v>0.34557434456065983</v>
      </c>
      <c r="N79" s="5">
        <f t="shared" si="23"/>
        <v>936.18337862196984</v>
      </c>
      <c r="O79" s="5">
        <f t="shared" si="33"/>
        <v>5.2857142857142856</v>
      </c>
      <c r="P79" s="5">
        <f t="shared" si="30"/>
        <v>0.13409956034118148</v>
      </c>
      <c r="Q79" s="5">
        <f t="shared" si="34"/>
        <v>0.14176239236067756</v>
      </c>
      <c r="R79" s="10">
        <f t="shared" si="31"/>
        <v>1.8737247463861826E-2</v>
      </c>
      <c r="S79" s="2">
        <f t="shared" si="24"/>
        <v>34796.999999999993</v>
      </c>
      <c r="T79" s="9">
        <f t="shared" si="32"/>
        <v>2843.6666666666692</v>
      </c>
      <c r="U79" s="8">
        <f t="shared" si="25"/>
        <v>1.7486582668490066E-2</v>
      </c>
      <c r="V79" s="4">
        <f t="shared" si="26"/>
        <v>2608</v>
      </c>
      <c r="W79" s="9">
        <f t="shared" si="27"/>
        <v>5718.6702453987727</v>
      </c>
      <c r="X79" s="2"/>
    </row>
    <row r="80" spans="1:24" x14ac:dyDescent="0.3">
      <c r="A80" s="3">
        <v>43966</v>
      </c>
      <c r="B80" s="2">
        <v>671</v>
      </c>
      <c r="C80" s="2">
        <v>36248</v>
      </c>
      <c r="D80" s="5">
        <f t="shared" si="20"/>
        <v>39151.533333333333</v>
      </c>
      <c r="E80" s="5">
        <f t="shared" si="21"/>
        <v>1827.8666666666666</v>
      </c>
      <c r="F80" s="2">
        <v>1768</v>
      </c>
      <c r="G80" s="9">
        <f t="shared" si="28"/>
        <v>59.866666666666667</v>
      </c>
      <c r="H80" s="2">
        <v>19</v>
      </c>
      <c r="I80" s="2">
        <f t="shared" si="36"/>
        <v>1749</v>
      </c>
      <c r="J80" s="11">
        <f t="shared" ref="J80:J111" si="37">C80/B80</f>
        <v>54.02086438152012</v>
      </c>
      <c r="K80" s="7">
        <f t="shared" si="18"/>
        <v>93.05263157894737</v>
      </c>
      <c r="L80" s="15">
        <f t="shared" si="29"/>
        <v>1.0746606334841629</v>
      </c>
      <c r="M80" s="8">
        <f t="shared" si="22"/>
        <v>1.0394631264133052</v>
      </c>
      <c r="N80" s="5">
        <f t="shared" si="23"/>
        <v>975.22128655600102</v>
      </c>
      <c r="O80" s="5">
        <f t="shared" si="33"/>
        <v>6.8571428571428568</v>
      </c>
      <c r="P80" s="5">
        <f t="shared" si="30"/>
        <v>0.5095783292964895</v>
      </c>
      <c r="Q80" s="5">
        <f t="shared" si="34"/>
        <v>0.183907968467906</v>
      </c>
      <c r="R80" s="10">
        <f t="shared" si="31"/>
        <v>1.8511366144338997E-2</v>
      </c>
      <c r="S80" s="2">
        <f t="shared" si="24"/>
        <v>36248</v>
      </c>
      <c r="T80" s="9">
        <f t="shared" si="32"/>
        <v>2903.533333333336</v>
      </c>
      <c r="U80" s="8">
        <f t="shared" si="25"/>
        <v>1.7996160997786552E-2</v>
      </c>
      <c r="V80" s="4">
        <f t="shared" si="26"/>
        <v>2684</v>
      </c>
      <c r="W80" s="9">
        <f t="shared" si="27"/>
        <v>5556.740685543964</v>
      </c>
      <c r="X80" s="2"/>
    </row>
    <row r="81" spans="1:24" x14ac:dyDescent="0.3">
      <c r="A81" s="3">
        <v>43967</v>
      </c>
      <c r="B81" s="2">
        <v>677</v>
      </c>
      <c r="C81" s="2">
        <v>37870</v>
      </c>
      <c r="D81" s="5">
        <f t="shared" si="20"/>
        <v>40833.4</v>
      </c>
      <c r="E81" s="5">
        <f t="shared" si="21"/>
        <v>1486.8666666666666</v>
      </c>
      <c r="F81" s="2">
        <v>1427</v>
      </c>
      <c r="G81" s="9">
        <f t="shared" si="28"/>
        <v>59.866666666666667</v>
      </c>
      <c r="H81" s="2">
        <v>6</v>
      </c>
      <c r="I81" s="2">
        <f t="shared" si="36"/>
        <v>1421</v>
      </c>
      <c r="J81" s="11">
        <f t="shared" si="37"/>
        <v>55.937961595273265</v>
      </c>
      <c r="K81" s="7">
        <f t="shared" si="18"/>
        <v>237.83333333333334</v>
      </c>
      <c r="L81" s="15">
        <f t="shared" si="29"/>
        <v>0.42046250875963564</v>
      </c>
      <c r="M81" s="8">
        <f t="shared" si="22"/>
        <v>0.40353315697439807</v>
      </c>
      <c r="N81" s="5">
        <f t="shared" si="23"/>
        <v>1018.8598025236084</v>
      </c>
      <c r="O81" s="5">
        <f t="shared" si="33"/>
        <v>7.2857142857142856</v>
      </c>
      <c r="P81" s="5">
        <f t="shared" si="30"/>
        <v>0.16091947240941776</v>
      </c>
      <c r="Q81" s="5">
        <f t="shared" si="34"/>
        <v>0.19540221649715012</v>
      </c>
      <c r="R81" s="10">
        <f t="shared" si="31"/>
        <v>1.787694745180882E-2</v>
      </c>
      <c r="S81" s="2">
        <f t="shared" si="24"/>
        <v>37870</v>
      </c>
      <c r="T81" s="9">
        <f t="shared" si="32"/>
        <v>2963.4000000000028</v>
      </c>
      <c r="U81" s="8">
        <f t="shared" si="25"/>
        <v>1.8157080470195971E-2</v>
      </c>
      <c r="V81" s="4">
        <f t="shared" si="26"/>
        <v>2708</v>
      </c>
      <c r="W81" s="9">
        <f t="shared" si="27"/>
        <v>5507.493353028065</v>
      </c>
      <c r="X81" s="2"/>
    </row>
    <row r="82" spans="1:24" x14ac:dyDescent="0.3">
      <c r="A82" s="3">
        <v>43968</v>
      </c>
      <c r="B82" s="2">
        <f>B81+18</f>
        <v>695</v>
      </c>
      <c r="C82" s="2">
        <f>C83-F83</f>
        <v>38961</v>
      </c>
      <c r="D82" s="5">
        <f t="shared" si="20"/>
        <v>41984.266666666677</v>
      </c>
      <c r="E82" s="5">
        <f t="shared" si="21"/>
        <v>1150.8666666666666</v>
      </c>
      <c r="F82" s="2">
        <f>C82-C81</f>
        <v>1091</v>
      </c>
      <c r="G82" s="9">
        <f t="shared" si="28"/>
        <v>59.866666666666667</v>
      </c>
      <c r="H82" s="2">
        <v>18</v>
      </c>
      <c r="I82" s="2">
        <f t="shared" si="36"/>
        <v>1073</v>
      </c>
      <c r="J82" s="11">
        <f t="shared" si="37"/>
        <v>56.058992805755395</v>
      </c>
      <c r="K82" s="7">
        <f t="shared" ref="K82:K111" si="38">F82/H82</f>
        <v>60.611111111111114</v>
      </c>
      <c r="L82" s="15">
        <f t="shared" si="29"/>
        <v>1.6498625114573784</v>
      </c>
      <c r="M82" s="8">
        <f t="shared" si="22"/>
        <v>1.5640386954758734</v>
      </c>
      <c r="N82" s="5">
        <f t="shared" si="23"/>
        <v>1048.2122198606367</v>
      </c>
      <c r="O82" s="5">
        <f t="shared" si="33"/>
        <v>8.5714285714285712</v>
      </c>
      <c r="P82" s="5">
        <f t="shared" si="30"/>
        <v>0.4827584172282533</v>
      </c>
      <c r="Q82" s="5">
        <f t="shared" si="34"/>
        <v>0.2298849605848825</v>
      </c>
      <c r="R82" s="10">
        <f t="shared" si="31"/>
        <v>1.7838351171684506E-2</v>
      </c>
      <c r="S82" s="2">
        <f t="shared" si="24"/>
        <v>38961.000000000007</v>
      </c>
      <c r="T82" s="9">
        <f t="shared" si="32"/>
        <v>3023.2666666666696</v>
      </c>
      <c r="U82" s="8">
        <f t="shared" si="25"/>
        <v>1.8639838887424223E-2</v>
      </c>
      <c r="V82" s="4">
        <f t="shared" si="26"/>
        <v>2780</v>
      </c>
      <c r="W82" s="9">
        <f t="shared" si="27"/>
        <v>5364.8532374100723</v>
      </c>
      <c r="X82" s="2"/>
    </row>
    <row r="83" spans="1:24" x14ac:dyDescent="0.3">
      <c r="A83" s="3">
        <v>43969</v>
      </c>
      <c r="B83" s="2">
        <f>B82+6</f>
        <v>701</v>
      </c>
      <c r="C83" s="2">
        <v>39573</v>
      </c>
      <c r="D83" s="5">
        <f t="shared" si="20"/>
        <v>42656.133333333339</v>
      </c>
      <c r="E83" s="5">
        <f t="shared" si="21"/>
        <v>671.86666666666667</v>
      </c>
      <c r="F83" s="2">
        <v>612</v>
      </c>
      <c r="G83" s="9">
        <f t="shared" si="28"/>
        <v>59.866666666666667</v>
      </c>
      <c r="H83" s="2">
        <v>6</v>
      </c>
      <c r="I83" s="2">
        <f t="shared" si="36"/>
        <v>606</v>
      </c>
      <c r="J83" s="11">
        <f t="shared" si="37"/>
        <v>56.452211126961487</v>
      </c>
      <c r="K83" s="7">
        <f t="shared" si="38"/>
        <v>102</v>
      </c>
      <c r="L83" s="15">
        <f t="shared" si="29"/>
        <v>0.98039215686274506</v>
      </c>
      <c r="M83" s="8">
        <f t="shared" si="22"/>
        <v>0.8930343322087716</v>
      </c>
      <c r="N83" s="5">
        <f t="shared" si="23"/>
        <v>1064.6775538755414</v>
      </c>
      <c r="O83" s="5">
        <f t="shared" si="33"/>
        <v>9</v>
      </c>
      <c r="P83" s="5">
        <f t="shared" si="30"/>
        <v>0.16091947240941776</v>
      </c>
      <c r="Q83" s="5">
        <f t="shared" si="34"/>
        <v>0.24137920861412665</v>
      </c>
      <c r="R83" s="10">
        <f t="shared" si="31"/>
        <v>1.7714097996108458E-2</v>
      </c>
      <c r="S83" s="2">
        <f t="shared" si="24"/>
        <v>39573</v>
      </c>
      <c r="T83" s="9">
        <f t="shared" si="32"/>
        <v>3083.1333333333364</v>
      </c>
      <c r="U83" s="8">
        <f t="shared" si="25"/>
        <v>1.8800758359833643E-2</v>
      </c>
      <c r="V83" s="4">
        <f t="shared" si="26"/>
        <v>2804</v>
      </c>
      <c r="W83" s="9">
        <f t="shared" si="27"/>
        <v>5318.9343794579172</v>
      </c>
      <c r="X83" s="2"/>
    </row>
    <row r="84" spans="1:24" x14ac:dyDescent="0.3">
      <c r="A84" s="3">
        <v>43970</v>
      </c>
      <c r="B84" s="2">
        <v>702</v>
      </c>
      <c r="C84" s="2">
        <f>C85-F85</f>
        <v>40351</v>
      </c>
      <c r="D84" s="5">
        <f t="shared" si="20"/>
        <v>43494</v>
      </c>
      <c r="E84" s="5">
        <f t="shared" si="21"/>
        <v>1197.8666666666666</v>
      </c>
      <c r="F84" s="2">
        <v>1138</v>
      </c>
      <c r="G84" s="9">
        <f t="shared" si="28"/>
        <v>59.866666666666667</v>
      </c>
      <c r="H84" s="2">
        <v>1</v>
      </c>
      <c r="I84" s="2">
        <f t="shared" si="36"/>
        <v>1137</v>
      </c>
      <c r="J84" s="11">
        <f t="shared" si="37"/>
        <v>57.480056980056979</v>
      </c>
      <c r="K84" s="7">
        <f t="shared" si="38"/>
        <v>1138</v>
      </c>
      <c r="L84" s="15">
        <f t="shared" si="29"/>
        <v>8.7873462214411238E-2</v>
      </c>
      <c r="M84" s="8">
        <f t="shared" si="22"/>
        <v>8.3481745325022269E-2</v>
      </c>
      <c r="N84" s="5">
        <f t="shared" si="23"/>
        <v>1085.6089752212865</v>
      </c>
      <c r="O84" s="5">
        <f t="shared" si="33"/>
        <v>9</v>
      </c>
      <c r="P84" s="5">
        <f t="shared" si="30"/>
        <v>2.6819912068236293E-2</v>
      </c>
      <c r="Q84" s="5">
        <f t="shared" si="34"/>
        <v>0.24137920861412665</v>
      </c>
      <c r="R84" s="10">
        <f t="shared" si="31"/>
        <v>1.7397338355926741E-2</v>
      </c>
      <c r="S84" s="2">
        <f t="shared" si="24"/>
        <v>40351</v>
      </c>
      <c r="T84" s="9">
        <f t="shared" si="32"/>
        <v>3143.0000000000032</v>
      </c>
      <c r="U84" s="8">
        <f t="shared" si="25"/>
        <v>1.8827578271901877E-2</v>
      </c>
      <c r="V84" s="4">
        <f t="shared" si="26"/>
        <v>2808</v>
      </c>
      <c r="W84" s="9">
        <f t="shared" si="27"/>
        <v>5311.3575498575501</v>
      </c>
      <c r="X84" s="2"/>
    </row>
    <row r="85" spans="1:24" x14ac:dyDescent="0.3">
      <c r="A85" s="3">
        <v>43971</v>
      </c>
      <c r="B85" s="2">
        <v>713</v>
      </c>
      <c r="C85" s="2">
        <v>42048</v>
      </c>
      <c r="D85" s="5">
        <f t="shared" si="20"/>
        <v>45250.866666666669</v>
      </c>
      <c r="E85" s="5">
        <f t="shared" si="21"/>
        <v>1756.8666666666666</v>
      </c>
      <c r="F85" s="2">
        <v>1697</v>
      </c>
      <c r="G85" s="9">
        <f t="shared" si="28"/>
        <v>59.866666666666667</v>
      </c>
      <c r="H85" s="2">
        <v>11</v>
      </c>
      <c r="I85" s="2">
        <f t="shared" si="36"/>
        <v>1686</v>
      </c>
      <c r="J85" s="11">
        <f t="shared" si="37"/>
        <v>58.973352033660589</v>
      </c>
      <c r="K85" s="7">
        <f t="shared" si="38"/>
        <v>154.27272727272728</v>
      </c>
      <c r="L85" s="15">
        <f t="shared" si="29"/>
        <v>0.64820271066588098</v>
      </c>
      <c r="M85" s="8">
        <f t="shared" si="22"/>
        <v>0.62611467385117447</v>
      </c>
      <c r="N85" s="5">
        <f t="shared" si="23"/>
        <v>1131.2653017299363</v>
      </c>
      <c r="O85" s="5">
        <f t="shared" si="33"/>
        <v>9.4285714285714288</v>
      </c>
      <c r="P85" s="5">
        <f t="shared" si="30"/>
        <v>0.29501903275059926</v>
      </c>
      <c r="Q85" s="5">
        <f t="shared" si="34"/>
        <v>0.2528734566433708</v>
      </c>
      <c r="R85" s="10">
        <f t="shared" si="31"/>
        <v>1.6956811263318113E-2</v>
      </c>
      <c r="S85" s="2">
        <f t="shared" si="24"/>
        <v>42048</v>
      </c>
      <c r="T85" s="9">
        <f t="shared" si="32"/>
        <v>3202.86666666667</v>
      </c>
      <c r="U85" s="8">
        <f t="shared" si="25"/>
        <v>1.9122597304652475E-2</v>
      </c>
      <c r="V85" s="4">
        <f t="shared" si="26"/>
        <v>2852</v>
      </c>
      <c r="W85" s="9">
        <f t="shared" si="27"/>
        <v>5229.4151472650774</v>
      </c>
      <c r="X85" s="2"/>
    </row>
    <row r="86" spans="1:24" x14ac:dyDescent="0.3">
      <c r="A86" s="3">
        <v>43972</v>
      </c>
      <c r="B86" s="2">
        <v>721</v>
      </c>
      <c r="C86" s="2">
        <v>44098</v>
      </c>
      <c r="D86" s="5">
        <f t="shared" si="20"/>
        <v>47360.733333333337</v>
      </c>
      <c r="E86" s="5">
        <f t="shared" si="21"/>
        <v>1757.8666666666666</v>
      </c>
      <c r="F86" s="2">
        <v>1698</v>
      </c>
      <c r="G86" s="9">
        <f t="shared" si="28"/>
        <v>59.866666666666667</v>
      </c>
      <c r="H86" s="2">
        <v>8</v>
      </c>
      <c r="I86" s="2">
        <f t="shared" si="36"/>
        <v>1690</v>
      </c>
      <c r="J86" s="11">
        <f t="shared" si="37"/>
        <v>61.1622746185853</v>
      </c>
      <c r="K86" s="7">
        <f t="shared" si="38"/>
        <v>212.25</v>
      </c>
      <c r="L86" s="15">
        <f t="shared" si="29"/>
        <v>0.47114252061248524</v>
      </c>
      <c r="M86" s="8">
        <f t="shared" si="22"/>
        <v>0.45509708737864085</v>
      </c>
      <c r="N86" s="5">
        <f t="shared" si="23"/>
        <v>1186.4187898517582</v>
      </c>
      <c r="O86" s="5">
        <f t="shared" si="33"/>
        <v>9.8571428571428577</v>
      </c>
      <c r="P86" s="5">
        <f t="shared" si="30"/>
        <v>0.21455929654589034</v>
      </c>
      <c r="Q86" s="5">
        <f t="shared" si="34"/>
        <v>0.26436770467261494</v>
      </c>
      <c r="R86" s="10">
        <f t="shared" si="31"/>
        <v>1.6349947843439613E-2</v>
      </c>
      <c r="S86" s="2">
        <f t="shared" si="24"/>
        <v>44098</v>
      </c>
      <c r="T86" s="9">
        <f t="shared" si="32"/>
        <v>3262.7333333333368</v>
      </c>
      <c r="U86" s="8">
        <f t="shared" si="25"/>
        <v>1.9337156601198367E-2</v>
      </c>
      <c r="V86" s="4">
        <f t="shared" si="26"/>
        <v>2884</v>
      </c>
      <c r="W86" s="9">
        <f t="shared" si="27"/>
        <v>5171.3911234396674</v>
      </c>
      <c r="X86" s="2"/>
    </row>
    <row r="87" spans="1:24" x14ac:dyDescent="0.3">
      <c r="A87" s="3">
        <v>43973</v>
      </c>
      <c r="B87" s="2">
        <v>723</v>
      </c>
      <c r="C87" s="2">
        <f>C88-F87</f>
        <v>45960</v>
      </c>
      <c r="D87" s="5">
        <f t="shared" si="20"/>
        <v>49282.600000000013</v>
      </c>
      <c r="E87" s="5">
        <f t="shared" si="21"/>
        <v>1668.8666666666666</v>
      </c>
      <c r="F87" s="2">
        <v>1609</v>
      </c>
      <c r="G87" s="9">
        <f t="shared" si="28"/>
        <v>59.866666666666667</v>
      </c>
      <c r="H87" s="2">
        <v>2</v>
      </c>
      <c r="I87" s="2">
        <f t="shared" si="36"/>
        <v>1607</v>
      </c>
      <c r="J87" s="11">
        <f t="shared" si="37"/>
        <v>63.568464730290458</v>
      </c>
      <c r="K87" s="7">
        <f t="shared" si="38"/>
        <v>804.5</v>
      </c>
      <c r="L87" s="15">
        <f t="shared" si="29"/>
        <v>0.1243008079552517</v>
      </c>
      <c r="M87" s="8">
        <f t="shared" si="22"/>
        <v>0.1198418088123677</v>
      </c>
      <c r="N87" s="5">
        <f t="shared" si="23"/>
        <v>1236.514299550701</v>
      </c>
      <c r="O87" s="5">
        <f t="shared" si="33"/>
        <v>7.4285714285714288</v>
      </c>
      <c r="P87" s="5">
        <f t="shared" si="30"/>
        <v>5.3639824136472586E-2</v>
      </c>
      <c r="Q87" s="5">
        <f t="shared" si="34"/>
        <v>0.19923363250689818</v>
      </c>
      <c r="R87" s="10">
        <f t="shared" si="31"/>
        <v>1.5731070496083552E-2</v>
      </c>
      <c r="S87" s="2">
        <f t="shared" si="24"/>
        <v>45960.000000000007</v>
      </c>
      <c r="T87" s="9">
        <f t="shared" si="32"/>
        <v>3322.6000000000035</v>
      </c>
      <c r="U87" s="8">
        <f t="shared" si="25"/>
        <v>1.9390796425334839E-2</v>
      </c>
      <c r="V87" s="4">
        <f t="shared" si="26"/>
        <v>2892</v>
      </c>
      <c r="W87" s="9">
        <f t="shared" si="27"/>
        <v>5157.0857538035962</v>
      </c>
      <c r="X87" s="2"/>
    </row>
    <row r="88" spans="1:24" x14ac:dyDescent="0.3">
      <c r="A88" s="3">
        <v>43974</v>
      </c>
      <c r="B88" s="2">
        <v>728</v>
      </c>
      <c r="C88" s="2">
        <v>47569</v>
      </c>
      <c r="D88" s="5">
        <f t="shared" si="20"/>
        <v>50951.466666666674</v>
      </c>
      <c r="E88" s="5">
        <f t="shared" si="21"/>
        <v>1897.8666666666666</v>
      </c>
      <c r="F88" s="2">
        <v>1838</v>
      </c>
      <c r="G88" s="9">
        <f t="shared" si="28"/>
        <v>59.866666666666667</v>
      </c>
      <c r="H88" s="2">
        <v>5</v>
      </c>
      <c r="I88" s="2">
        <f t="shared" si="36"/>
        <v>1833</v>
      </c>
      <c r="J88" s="11">
        <f t="shared" si="37"/>
        <v>65.342032967032964</v>
      </c>
      <c r="K88" s="7">
        <f t="shared" si="38"/>
        <v>367.6</v>
      </c>
      <c r="L88" s="15">
        <f t="shared" si="29"/>
        <v>0.27203482045701849</v>
      </c>
      <c r="M88" s="8">
        <f t="shared" si="22"/>
        <v>0.26345370240269778</v>
      </c>
      <c r="N88" s="5">
        <f t="shared" si="23"/>
        <v>1279.8030616911944</v>
      </c>
      <c r="O88" s="5">
        <f t="shared" si="33"/>
        <v>7.2857142857142856</v>
      </c>
      <c r="P88" s="5">
        <f t="shared" si="30"/>
        <v>0.13409956034118148</v>
      </c>
      <c r="Q88" s="5">
        <f t="shared" si="34"/>
        <v>0.19540221649715012</v>
      </c>
      <c r="R88" s="10">
        <f t="shared" si="31"/>
        <v>1.5304084592907146E-2</v>
      </c>
      <c r="S88" s="2">
        <f t="shared" si="24"/>
        <v>47569.000000000007</v>
      </c>
      <c r="T88" s="9">
        <f t="shared" si="32"/>
        <v>3382.4666666666703</v>
      </c>
      <c r="U88" s="8">
        <f t="shared" si="25"/>
        <v>1.952489598567602E-2</v>
      </c>
      <c r="V88" s="4">
        <f t="shared" si="26"/>
        <v>2912</v>
      </c>
      <c r="W88" s="9">
        <f t="shared" si="27"/>
        <v>5121.6662087912091</v>
      </c>
      <c r="X88" s="2"/>
    </row>
    <row r="89" spans="1:24" x14ac:dyDescent="0.3">
      <c r="A89" s="3">
        <v>43975</v>
      </c>
      <c r="B89" s="2">
        <v>730</v>
      </c>
      <c r="C89" s="2">
        <v>48565</v>
      </c>
      <c r="D89" s="5">
        <f t="shared" si="20"/>
        <v>52007.333333333336</v>
      </c>
      <c r="E89" s="5">
        <f t="shared" si="21"/>
        <v>1055.8666666666666</v>
      </c>
      <c r="F89" s="2">
        <f>C89-C88</f>
        <v>996</v>
      </c>
      <c r="G89" s="9">
        <f t="shared" si="28"/>
        <v>59.866666666666667</v>
      </c>
      <c r="H89" s="2">
        <v>2</v>
      </c>
      <c r="I89" s="2">
        <f t="shared" si="36"/>
        <v>994</v>
      </c>
      <c r="J89" s="11">
        <f t="shared" si="37"/>
        <v>66.527397260273972</v>
      </c>
      <c r="K89" s="7">
        <f t="shared" si="38"/>
        <v>498</v>
      </c>
      <c r="L89" s="15">
        <f t="shared" si="29"/>
        <v>0.20080321285140559</v>
      </c>
      <c r="M89" s="8">
        <f t="shared" si="22"/>
        <v>0.1894178557898725</v>
      </c>
      <c r="N89" s="5">
        <f t="shared" si="23"/>
        <v>1306.5995856762356</v>
      </c>
      <c r="O89" s="5">
        <f t="shared" si="33"/>
        <v>5</v>
      </c>
      <c r="P89" s="5">
        <f t="shared" si="30"/>
        <v>5.3639824136472586E-2</v>
      </c>
      <c r="Q89" s="5">
        <f t="shared" si="34"/>
        <v>0.13409956034118148</v>
      </c>
      <c r="R89" s="10">
        <f t="shared" si="31"/>
        <v>1.5031401214866673E-2</v>
      </c>
      <c r="S89" s="2">
        <f t="shared" si="24"/>
        <v>48565</v>
      </c>
      <c r="T89" s="9">
        <f t="shared" si="32"/>
        <v>3442.3333333333371</v>
      </c>
      <c r="U89" s="8">
        <f t="shared" si="25"/>
        <v>1.9578535809812492E-2</v>
      </c>
      <c r="V89" s="4">
        <f t="shared" si="26"/>
        <v>2920</v>
      </c>
      <c r="W89" s="9">
        <f t="shared" si="27"/>
        <v>5107.6342465753423</v>
      </c>
      <c r="X89" s="2"/>
    </row>
    <row r="90" spans="1:24" x14ac:dyDescent="0.3">
      <c r="A90" s="3">
        <v>43976</v>
      </c>
      <c r="B90" s="2">
        <v>731</v>
      </c>
      <c r="C90" s="2">
        <f>C89+F90</f>
        <v>49093</v>
      </c>
      <c r="D90" s="5">
        <f t="shared" si="20"/>
        <v>52595.200000000004</v>
      </c>
      <c r="E90" s="5">
        <f t="shared" si="21"/>
        <v>587.86666666666667</v>
      </c>
      <c r="F90" s="2">
        <v>528</v>
      </c>
      <c r="G90" s="9">
        <f t="shared" si="28"/>
        <v>59.866666666666667</v>
      </c>
      <c r="H90" s="2">
        <f>B90-B89</f>
        <v>1</v>
      </c>
      <c r="I90" s="2">
        <f t="shared" si="36"/>
        <v>527</v>
      </c>
      <c r="J90" s="11">
        <f t="shared" si="37"/>
        <v>67.158686730506162</v>
      </c>
      <c r="K90" s="7">
        <f t="shared" si="38"/>
        <v>528</v>
      </c>
      <c r="L90" s="15">
        <f t="shared" si="29"/>
        <v>0.18939393939393939</v>
      </c>
      <c r="M90" s="8">
        <f t="shared" si="22"/>
        <v>0.17010660013608528</v>
      </c>
      <c r="N90" s="5">
        <f t="shared" si="23"/>
        <v>1320.804971885173</v>
      </c>
      <c r="O90" s="5">
        <f t="shared" si="33"/>
        <v>4.2857142857142856</v>
      </c>
      <c r="P90" s="5">
        <f t="shared" si="30"/>
        <v>2.6819912068236293E-2</v>
      </c>
      <c r="Q90" s="5">
        <f t="shared" si="34"/>
        <v>0.11494248029244125</v>
      </c>
      <c r="R90" s="10">
        <f t="shared" si="31"/>
        <v>1.4890106532499541E-2</v>
      </c>
      <c r="S90" s="2">
        <f t="shared" si="24"/>
        <v>49093</v>
      </c>
      <c r="T90" s="9">
        <f t="shared" si="32"/>
        <v>3502.2000000000039</v>
      </c>
      <c r="U90" s="8">
        <f t="shared" si="25"/>
        <v>1.960535572188073E-2</v>
      </c>
      <c r="V90" s="4">
        <f t="shared" si="26"/>
        <v>2924</v>
      </c>
      <c r="W90" s="9">
        <f t="shared" si="27"/>
        <v>5100.6470588235297</v>
      </c>
      <c r="X90" s="2"/>
    </row>
    <row r="91" spans="1:24" x14ac:dyDescent="0.3">
      <c r="A91" s="3">
        <v>43977</v>
      </c>
      <c r="B91" s="2">
        <v>732</v>
      </c>
      <c r="C91" s="2">
        <f>C90+F91</f>
        <v>50013</v>
      </c>
      <c r="D91" s="5">
        <f t="shared" si="20"/>
        <v>53575.066666666673</v>
      </c>
      <c r="E91" s="5">
        <f t="shared" si="21"/>
        <v>979.86666666666667</v>
      </c>
      <c r="F91" s="2">
        <v>920</v>
      </c>
      <c r="G91" s="9">
        <f t="shared" si="28"/>
        <v>59.866666666666667</v>
      </c>
      <c r="H91" s="2">
        <f t="shared" ref="H91:H97" si="39">B91-B90</f>
        <v>1</v>
      </c>
      <c r="I91" s="2">
        <f t="shared" si="36"/>
        <v>919</v>
      </c>
      <c r="J91" s="11">
        <f t="shared" si="37"/>
        <v>68.323770491803273</v>
      </c>
      <c r="K91" s="7">
        <f t="shared" si="38"/>
        <v>920</v>
      </c>
      <c r="L91" s="15">
        <f t="shared" si="29"/>
        <v>0.10869565217391304</v>
      </c>
      <c r="M91" s="8">
        <f t="shared" si="22"/>
        <v>0.10205470131990747</v>
      </c>
      <c r="N91" s="5">
        <f t="shared" si="23"/>
        <v>1345.5567811886249</v>
      </c>
      <c r="O91" s="5">
        <f t="shared" si="33"/>
        <v>4.2857142857142856</v>
      </c>
      <c r="P91" s="5">
        <f t="shared" si="30"/>
        <v>2.6819912068236293E-2</v>
      </c>
      <c r="Q91" s="5">
        <f t="shared" si="34"/>
        <v>0.11494248029244125</v>
      </c>
      <c r="R91" s="10">
        <f t="shared" si="31"/>
        <v>1.4636194589406754E-2</v>
      </c>
      <c r="S91" s="2">
        <f t="shared" si="24"/>
        <v>50013</v>
      </c>
      <c r="T91" s="9">
        <f t="shared" si="32"/>
        <v>3562.0666666666707</v>
      </c>
      <c r="U91" s="8">
        <f t="shared" si="25"/>
        <v>1.9632175633948964E-2</v>
      </c>
      <c r="V91" s="4">
        <f t="shared" si="26"/>
        <v>2928</v>
      </c>
      <c r="W91" s="9">
        <f t="shared" si="27"/>
        <v>5093.6789617486338</v>
      </c>
      <c r="X91" s="2"/>
    </row>
    <row r="92" spans="1:24" x14ac:dyDescent="0.3">
      <c r="A92" s="3">
        <v>43978</v>
      </c>
      <c r="B92" s="2">
        <v>735</v>
      </c>
      <c r="C92" s="2">
        <f>C93-F92</f>
        <v>51004</v>
      </c>
      <c r="D92" s="5">
        <f t="shared" si="20"/>
        <v>54625.933333333334</v>
      </c>
      <c r="E92" s="5">
        <f t="shared" si="21"/>
        <v>1085.8666666666666</v>
      </c>
      <c r="F92" s="2">
        <v>1026</v>
      </c>
      <c r="G92" s="9">
        <f t="shared" si="28"/>
        <v>59.866666666666667</v>
      </c>
      <c r="H92" s="2">
        <f t="shared" si="39"/>
        <v>3</v>
      </c>
      <c r="I92" s="2">
        <f t="shared" si="36"/>
        <v>1023</v>
      </c>
      <c r="J92" s="11">
        <f t="shared" si="37"/>
        <v>69.393197278911558</v>
      </c>
      <c r="K92" s="7">
        <f t="shared" si="38"/>
        <v>342</v>
      </c>
      <c r="L92" s="15">
        <f t="shared" si="29"/>
        <v>0.29239766081871343</v>
      </c>
      <c r="M92" s="8">
        <f t="shared" si="22"/>
        <v>0.27627701375245578</v>
      </c>
      <c r="N92" s="5">
        <f t="shared" si="23"/>
        <v>1372.2187844709301</v>
      </c>
      <c r="O92" s="5">
        <f t="shared" si="33"/>
        <v>3.1428571428571428</v>
      </c>
      <c r="P92" s="5">
        <f t="shared" si="30"/>
        <v>8.0459736204708879E-2</v>
      </c>
      <c r="Q92" s="5">
        <f t="shared" si="34"/>
        <v>8.4291152214456919E-2</v>
      </c>
      <c r="R92" s="10">
        <f t="shared" si="31"/>
        <v>1.441063446004235E-2</v>
      </c>
      <c r="S92" s="2">
        <f t="shared" si="24"/>
        <v>51004</v>
      </c>
      <c r="T92" s="9">
        <f t="shared" si="32"/>
        <v>3621.9333333333375</v>
      </c>
      <c r="U92" s="8">
        <f t="shared" si="25"/>
        <v>1.9712635370153674E-2</v>
      </c>
      <c r="V92" s="4">
        <f t="shared" si="26"/>
        <v>2940</v>
      </c>
      <c r="W92" s="9">
        <f t="shared" si="27"/>
        <v>5072.8884353741496</v>
      </c>
      <c r="X92" s="2"/>
    </row>
    <row r="93" spans="1:24" x14ac:dyDescent="0.3">
      <c r="A93" s="3">
        <v>43979</v>
      </c>
      <c r="B93" s="2">
        <v>738</v>
      </c>
      <c r="C93" s="2">
        <f>C94-F94</f>
        <v>52030</v>
      </c>
      <c r="D93" s="5">
        <f t="shared" si="20"/>
        <v>55711.8</v>
      </c>
      <c r="E93" s="5">
        <f t="shared" si="21"/>
        <v>998.86666666666667</v>
      </c>
      <c r="F93" s="2">
        <v>939</v>
      </c>
      <c r="G93" s="9">
        <f t="shared" si="28"/>
        <v>59.866666666666667</v>
      </c>
      <c r="H93" s="2">
        <f t="shared" si="39"/>
        <v>3</v>
      </c>
      <c r="I93" s="2">
        <f t="shared" si="36"/>
        <v>936</v>
      </c>
      <c r="J93" s="11">
        <f t="shared" si="37"/>
        <v>70.501355013550139</v>
      </c>
      <c r="K93" s="7">
        <f t="shared" si="38"/>
        <v>313</v>
      </c>
      <c r="L93" s="15">
        <f t="shared" si="29"/>
        <v>0.31948881789137379</v>
      </c>
      <c r="M93" s="8">
        <f t="shared" si="22"/>
        <v>0.30034038577053995</v>
      </c>
      <c r="N93" s="5">
        <f t="shared" si="23"/>
        <v>1399.8224326723882</v>
      </c>
      <c r="O93" s="5">
        <f t="shared" si="33"/>
        <v>2.4285714285714284</v>
      </c>
      <c r="P93" s="5">
        <f t="shared" si="30"/>
        <v>8.0459736204708879E-2</v>
      </c>
      <c r="Q93" s="5">
        <f t="shared" si="34"/>
        <v>6.5134072165716705E-2</v>
      </c>
      <c r="R93" s="10">
        <f t="shared" si="31"/>
        <v>1.4184124543532578E-2</v>
      </c>
      <c r="S93" s="2">
        <f t="shared" si="24"/>
        <v>52030</v>
      </c>
      <c r="T93" s="9">
        <f t="shared" si="32"/>
        <v>3681.8000000000043</v>
      </c>
      <c r="U93" s="8">
        <f t="shared" si="25"/>
        <v>1.9793095106358384E-2</v>
      </c>
      <c r="V93" s="4">
        <f t="shared" si="26"/>
        <v>2952</v>
      </c>
      <c r="W93" s="9">
        <f t="shared" si="27"/>
        <v>5052.2669376693766</v>
      </c>
      <c r="X93" s="2"/>
    </row>
    <row r="94" spans="1:24" x14ac:dyDescent="0.3">
      <c r="A94" s="3">
        <v>43980</v>
      </c>
      <c r="B94" s="2">
        <v>746</v>
      </c>
      <c r="C94" s="2">
        <f>C95-F95</f>
        <v>53618</v>
      </c>
      <c r="D94" s="5">
        <f t="shared" si="20"/>
        <v>57359.666666666672</v>
      </c>
      <c r="E94" s="5">
        <f t="shared" si="21"/>
        <v>1647.8666666666666</v>
      </c>
      <c r="F94" s="2">
        <v>1588</v>
      </c>
      <c r="G94" s="9">
        <f t="shared" si="28"/>
        <v>59.866666666666667</v>
      </c>
      <c r="H94" s="2">
        <f t="shared" si="39"/>
        <v>8</v>
      </c>
      <c r="I94" s="2">
        <f t="shared" si="36"/>
        <v>1580</v>
      </c>
      <c r="J94" s="11">
        <f t="shared" si="37"/>
        <v>71.873994638069703</v>
      </c>
      <c r="K94" s="7">
        <f t="shared" si="38"/>
        <v>198.5</v>
      </c>
      <c r="L94" s="15">
        <f t="shared" si="29"/>
        <v>0.50377833753148615</v>
      </c>
      <c r="M94" s="8">
        <f t="shared" si="22"/>
        <v>0.48547617121126307</v>
      </c>
      <c r="N94" s="5">
        <f t="shared" si="23"/>
        <v>1442.5462078613898</v>
      </c>
      <c r="O94" s="5">
        <f t="shared" si="33"/>
        <v>3.2857142857142856</v>
      </c>
      <c r="P94" s="5">
        <f t="shared" si="30"/>
        <v>0.21455929654589034</v>
      </c>
      <c r="Q94" s="5">
        <f t="shared" si="34"/>
        <v>8.8122568224204958E-2</v>
      </c>
      <c r="R94" s="10">
        <f t="shared" si="31"/>
        <v>1.3913238091685627E-2</v>
      </c>
      <c r="S94" s="2">
        <f t="shared" si="24"/>
        <v>53618</v>
      </c>
      <c r="T94" s="9">
        <f t="shared" si="32"/>
        <v>3741.6666666666711</v>
      </c>
      <c r="U94" s="8">
        <f t="shared" si="25"/>
        <v>2.0007654402904276E-2</v>
      </c>
      <c r="V94" s="4">
        <f t="shared" si="26"/>
        <v>2984</v>
      </c>
      <c r="W94" s="9">
        <f t="shared" si="27"/>
        <v>4998.0871313672924</v>
      </c>
      <c r="X94" s="2"/>
    </row>
    <row r="95" spans="1:24" x14ac:dyDescent="0.3">
      <c r="A95" s="3">
        <v>43981</v>
      </c>
      <c r="B95" s="2">
        <v>757</v>
      </c>
      <c r="C95" s="2">
        <v>55656</v>
      </c>
      <c r="D95" s="5">
        <f t="shared" si="20"/>
        <v>59457.53333333334</v>
      </c>
      <c r="E95" s="5">
        <f t="shared" si="21"/>
        <v>2097.8666666666668</v>
      </c>
      <c r="F95" s="2">
        <v>2038</v>
      </c>
      <c r="G95" s="9">
        <f t="shared" si="28"/>
        <v>59.866666666666667</v>
      </c>
      <c r="H95" s="2">
        <f t="shared" si="39"/>
        <v>11</v>
      </c>
      <c r="I95" s="2">
        <f t="shared" si="36"/>
        <v>2027</v>
      </c>
      <c r="J95" s="11">
        <f t="shared" si="37"/>
        <v>73.521796565389693</v>
      </c>
      <c r="K95" s="7">
        <f t="shared" si="38"/>
        <v>185.27272727272728</v>
      </c>
      <c r="L95" s="15">
        <f t="shared" si="29"/>
        <v>0.53974484789008836</v>
      </c>
      <c r="M95" s="8">
        <f t="shared" si="22"/>
        <v>0.52434218889030126</v>
      </c>
      <c r="N95" s="5">
        <f t="shared" si="23"/>
        <v>1497.376846296645</v>
      </c>
      <c r="O95" s="5">
        <f t="shared" si="33"/>
        <v>4.1428571428571432</v>
      </c>
      <c r="P95" s="5">
        <f t="shared" si="30"/>
        <v>0.29501903275059926</v>
      </c>
      <c r="Q95" s="5">
        <f t="shared" si="34"/>
        <v>0.11111106428269324</v>
      </c>
      <c r="R95" s="10">
        <f t="shared" si="31"/>
        <v>1.3601408653155095E-2</v>
      </c>
      <c r="S95" s="2">
        <f t="shared" si="24"/>
        <v>55656</v>
      </c>
      <c r="T95" s="9">
        <f t="shared" si="32"/>
        <v>3801.5333333333379</v>
      </c>
      <c r="U95" s="8">
        <f t="shared" si="25"/>
        <v>2.0302673435654874E-2</v>
      </c>
      <c r="V95" s="4">
        <f t="shared" si="26"/>
        <v>3028</v>
      </c>
      <c r="W95" s="9">
        <f t="shared" si="27"/>
        <v>4925.4597093791281</v>
      </c>
      <c r="X95" s="2"/>
    </row>
    <row r="96" spans="1:24" x14ac:dyDescent="0.3">
      <c r="A96" s="3">
        <v>43982</v>
      </c>
      <c r="B96" s="2">
        <f>B95+26</f>
        <v>783</v>
      </c>
      <c r="C96" s="2">
        <v>56987</v>
      </c>
      <c r="D96" s="5">
        <f t="shared" si="20"/>
        <v>60848.4</v>
      </c>
      <c r="E96" s="5">
        <f t="shared" si="21"/>
        <v>1390.8666666666666</v>
      </c>
      <c r="F96" s="2">
        <v>1331</v>
      </c>
      <c r="G96" s="9">
        <f t="shared" si="28"/>
        <v>59.866666666666667</v>
      </c>
      <c r="H96" s="2">
        <f t="shared" si="39"/>
        <v>26</v>
      </c>
      <c r="I96" s="2">
        <f t="shared" si="36"/>
        <v>1305</v>
      </c>
      <c r="J96" s="11">
        <f t="shared" si="37"/>
        <v>72.780332056194126</v>
      </c>
      <c r="K96" s="7">
        <f t="shared" si="38"/>
        <v>51.192307692307693</v>
      </c>
      <c r="L96" s="15">
        <f t="shared" si="29"/>
        <v>1.9534184823441023</v>
      </c>
      <c r="M96" s="8">
        <f t="shared" si="22"/>
        <v>1.8693380625988594</v>
      </c>
      <c r="N96" s="5">
        <f t="shared" si="23"/>
        <v>1533.1862573650085</v>
      </c>
      <c r="O96" s="5">
        <f t="shared" si="33"/>
        <v>7.5714285714285712</v>
      </c>
      <c r="P96" s="5">
        <f t="shared" si="30"/>
        <v>0.69731771377414353</v>
      </c>
      <c r="Q96" s="5">
        <f t="shared" si="34"/>
        <v>0.2030650485166462</v>
      </c>
      <c r="R96" s="10">
        <f t="shared" si="31"/>
        <v>1.3739975783950725E-2</v>
      </c>
      <c r="S96" s="2">
        <f t="shared" si="24"/>
        <v>56987</v>
      </c>
      <c r="T96" s="9">
        <f t="shared" si="32"/>
        <v>3861.4000000000046</v>
      </c>
      <c r="U96" s="8">
        <f t="shared" si="25"/>
        <v>2.0999991149429017E-2</v>
      </c>
      <c r="V96" s="4">
        <f t="shared" si="26"/>
        <v>3132</v>
      </c>
      <c r="W96" s="9">
        <f t="shared" si="27"/>
        <v>4761.9067688378036</v>
      </c>
      <c r="X96" s="2"/>
    </row>
    <row r="97" spans="1:24" x14ac:dyDescent="0.3">
      <c r="A97" s="3">
        <v>43983</v>
      </c>
      <c r="B97" s="2">
        <f>B96+11</f>
        <v>794</v>
      </c>
      <c r="C97" s="2">
        <v>57768</v>
      </c>
      <c r="D97" s="5">
        <f t="shared" si="20"/>
        <v>61689.26666666667</v>
      </c>
      <c r="E97" s="5">
        <f t="shared" si="21"/>
        <v>840.86666666666667</v>
      </c>
      <c r="F97" s="2">
        <v>781</v>
      </c>
      <c r="G97" s="9">
        <f>1796/30</f>
        <v>59.866666666666667</v>
      </c>
      <c r="H97" s="2">
        <f t="shared" si="39"/>
        <v>11</v>
      </c>
      <c r="I97" s="2">
        <f t="shared" ref="I97:I111" si="40">F97-H97</f>
        <v>770</v>
      </c>
      <c r="J97" s="11">
        <f t="shared" si="37"/>
        <v>72.755667506297229</v>
      </c>
      <c r="K97" s="7">
        <f t="shared" si="38"/>
        <v>71</v>
      </c>
      <c r="L97" s="15">
        <f t="shared" si="29"/>
        <v>1.4084507042253522</v>
      </c>
      <c r="M97" s="8">
        <f t="shared" si="22"/>
        <v>1.3081741060810275</v>
      </c>
      <c r="N97" s="5">
        <f t="shared" si="23"/>
        <v>1554.1983911323953</v>
      </c>
      <c r="O97" s="5">
        <f t="shared" si="33"/>
        <v>9</v>
      </c>
      <c r="P97" s="5">
        <f t="shared" si="30"/>
        <v>0.29501903275059926</v>
      </c>
      <c r="Q97" s="5">
        <f t="shared" si="34"/>
        <v>0.24137920861412665</v>
      </c>
      <c r="R97" s="10">
        <f t="shared" si="31"/>
        <v>1.3744633707242764E-2</v>
      </c>
      <c r="S97" s="2">
        <f t="shared" si="24"/>
        <v>57768</v>
      </c>
      <c r="T97" s="9">
        <f t="shared" si="32"/>
        <v>3921.2666666666714</v>
      </c>
      <c r="U97" s="8">
        <f t="shared" si="25"/>
        <v>2.1295010182179615E-2</v>
      </c>
      <c r="V97" s="4">
        <f t="shared" si="26"/>
        <v>3176</v>
      </c>
      <c r="W97" s="9">
        <f t="shared" si="27"/>
        <v>4695.9357682619648</v>
      </c>
      <c r="X97" s="2"/>
    </row>
    <row r="98" spans="1:24" x14ac:dyDescent="0.3">
      <c r="A98" s="3">
        <v>43984</v>
      </c>
      <c r="B98" s="2">
        <v>796</v>
      </c>
      <c r="C98" s="2">
        <v>58976</v>
      </c>
      <c r="D98" s="5">
        <f t="shared" si="20"/>
        <v>63801.589247311844</v>
      </c>
      <c r="E98" s="5">
        <f t="shared" si="21"/>
        <v>2112.3225806451615</v>
      </c>
      <c r="F98" s="2">
        <f>C98-C97</f>
        <v>1208</v>
      </c>
      <c r="G98" s="9">
        <f t="shared" ref="G98:G126" si="41">28034/31</f>
        <v>904.32258064516134</v>
      </c>
      <c r="H98" s="2">
        <f>B98-B97</f>
        <v>2</v>
      </c>
      <c r="I98" s="2">
        <f t="shared" si="40"/>
        <v>1206</v>
      </c>
      <c r="J98" s="11">
        <f t="shared" si="37"/>
        <v>74.090452261306538</v>
      </c>
      <c r="K98" s="7">
        <f t="shared" si="38"/>
        <v>604</v>
      </c>
      <c r="L98" s="15">
        <f t="shared" si="29"/>
        <v>0.16556291390728478</v>
      </c>
      <c r="M98" s="8">
        <f t="shared" si="22"/>
        <v>9.4682508170184171E-2</v>
      </c>
      <c r="N98" s="5">
        <f t="shared" si="23"/>
        <v>1586.6985929134496</v>
      </c>
      <c r="O98" s="5">
        <f t="shared" si="33"/>
        <v>9.1428571428571423</v>
      </c>
      <c r="P98" s="5">
        <f t="shared" si="30"/>
        <v>5.3639824136472586E-2</v>
      </c>
      <c r="Q98" s="5">
        <f t="shared" si="34"/>
        <v>0.24521062462387466</v>
      </c>
      <c r="R98" s="10">
        <f t="shared" si="31"/>
        <v>1.3497015735214325E-2</v>
      </c>
      <c r="S98" s="2">
        <f t="shared" si="24"/>
        <v>58976.000000000007</v>
      </c>
      <c r="T98" s="9">
        <f t="shared" si="32"/>
        <v>4825.5892473118329</v>
      </c>
      <c r="U98" s="8">
        <f t="shared" si="25"/>
        <v>2.134865000631609E-2</v>
      </c>
      <c r="V98" s="4">
        <f t="shared" si="26"/>
        <v>3184</v>
      </c>
      <c r="W98" s="9">
        <f t="shared" si="27"/>
        <v>4684.1369346733673</v>
      </c>
      <c r="X98" s="2"/>
    </row>
    <row r="99" spans="1:24" x14ac:dyDescent="0.3">
      <c r="A99" s="3">
        <v>43985</v>
      </c>
      <c r="B99" s="2">
        <v>800</v>
      </c>
      <c r="C99" s="2">
        <v>60273</v>
      </c>
      <c r="D99" s="5">
        <f t="shared" si="20"/>
        <v>66002.911827956996</v>
      </c>
      <c r="E99" s="5">
        <f t="shared" si="21"/>
        <v>2201.3225806451615</v>
      </c>
      <c r="F99" s="2">
        <f>C99-C98</f>
        <v>1297</v>
      </c>
      <c r="G99" s="9">
        <f t="shared" si="41"/>
        <v>904.32258064516134</v>
      </c>
      <c r="H99" s="2">
        <v>4</v>
      </c>
      <c r="I99" s="2">
        <f t="shared" si="40"/>
        <v>1293</v>
      </c>
      <c r="J99" s="11">
        <f t="shared" si="37"/>
        <v>75.341250000000002</v>
      </c>
      <c r="K99" s="7">
        <f t="shared" si="38"/>
        <v>324.25</v>
      </c>
      <c r="L99" s="15">
        <f t="shared" si="29"/>
        <v>0.30840400925212025</v>
      </c>
      <c r="M99" s="8">
        <f t="shared" si="22"/>
        <v>0.18170894330387888</v>
      </c>
      <c r="N99" s="5">
        <f t="shared" si="23"/>
        <v>1621.5932632032072</v>
      </c>
      <c r="O99" s="5">
        <f t="shared" si="33"/>
        <v>9.2857142857142865</v>
      </c>
      <c r="P99" s="5">
        <f t="shared" si="30"/>
        <v>0.10727964827294517</v>
      </c>
      <c r="Q99" s="5">
        <f t="shared" si="34"/>
        <v>0.24904204063362273</v>
      </c>
      <c r="R99" s="10">
        <f t="shared" si="31"/>
        <v>1.3272941449737031E-2</v>
      </c>
      <c r="S99" s="2">
        <f t="shared" si="24"/>
        <v>60273.000000000007</v>
      </c>
      <c r="T99" s="9">
        <f t="shared" si="32"/>
        <v>5729.9118279569939</v>
      </c>
      <c r="U99" s="8">
        <f t="shared" si="25"/>
        <v>2.1455929654589034E-2</v>
      </c>
      <c r="V99" s="4">
        <f t="shared" si="26"/>
        <v>3200</v>
      </c>
      <c r="W99" s="9">
        <f t="shared" si="27"/>
        <v>4660.7162500000004</v>
      </c>
      <c r="X99" s="2"/>
    </row>
    <row r="100" spans="1:24" x14ac:dyDescent="0.3">
      <c r="A100" s="3">
        <v>43986</v>
      </c>
      <c r="B100" s="2">
        <v>801</v>
      </c>
      <c r="C100" s="2">
        <v>61395</v>
      </c>
      <c r="D100" s="5">
        <f t="shared" si="20"/>
        <v>68029.234408602148</v>
      </c>
      <c r="E100" s="5">
        <f t="shared" si="21"/>
        <v>2026.3225806451615</v>
      </c>
      <c r="F100" s="2">
        <f>C100-C99</f>
        <v>1122</v>
      </c>
      <c r="G100" s="9">
        <f t="shared" si="41"/>
        <v>904.32258064516134</v>
      </c>
      <c r="H100" s="2">
        <v>1</v>
      </c>
      <c r="I100" s="2">
        <f t="shared" si="40"/>
        <v>1121</v>
      </c>
      <c r="J100" s="11">
        <f t="shared" si="37"/>
        <v>76.647940074906373</v>
      </c>
      <c r="K100" s="7">
        <f t="shared" si="38"/>
        <v>1122</v>
      </c>
      <c r="L100" s="15">
        <f t="shared" si="29"/>
        <v>8.9126559714795009E-2</v>
      </c>
      <c r="M100" s="8">
        <f t="shared" si="22"/>
        <v>4.9350483953132948E-2</v>
      </c>
      <c r="N100" s="5">
        <f t="shared" si="23"/>
        <v>1651.7797088971993</v>
      </c>
      <c r="O100" s="5">
        <f t="shared" si="33"/>
        <v>9</v>
      </c>
      <c r="P100" s="5">
        <f t="shared" si="30"/>
        <v>2.6819912068236293E-2</v>
      </c>
      <c r="Q100" s="5">
        <f t="shared" si="34"/>
        <v>0.24137920861412665</v>
      </c>
      <c r="R100" s="10">
        <f t="shared" si="31"/>
        <v>1.3046665037869533E-2</v>
      </c>
      <c r="S100" s="2">
        <f t="shared" si="24"/>
        <v>61395</v>
      </c>
      <c r="T100" s="9">
        <f t="shared" si="32"/>
        <v>6634.2344086021549</v>
      </c>
      <c r="U100" s="8">
        <f t="shared" si="25"/>
        <v>2.1482749566657272E-2</v>
      </c>
      <c r="V100" s="4">
        <f t="shared" si="26"/>
        <v>3204</v>
      </c>
      <c r="W100" s="9">
        <f t="shared" si="27"/>
        <v>4654.8976279650433</v>
      </c>
      <c r="X100" s="2"/>
    </row>
    <row r="101" spans="1:24" x14ac:dyDescent="0.3">
      <c r="A101" s="3">
        <v>43987</v>
      </c>
      <c r="B101" s="2">
        <v>805</v>
      </c>
      <c r="C101" s="2">
        <v>62656</v>
      </c>
      <c r="D101" s="5">
        <f t="shared" si="20"/>
        <v>70194.556989247314</v>
      </c>
      <c r="E101" s="5">
        <f t="shared" si="21"/>
        <v>2270.3225806451615</v>
      </c>
      <c r="F101" s="2">
        <v>1366</v>
      </c>
      <c r="G101" s="9">
        <f t="shared" si="41"/>
        <v>904.32258064516134</v>
      </c>
      <c r="H101" s="2">
        <v>4</v>
      </c>
      <c r="I101" s="2">
        <f t="shared" si="40"/>
        <v>1362</v>
      </c>
      <c r="J101" s="11">
        <f t="shared" si="37"/>
        <v>77.833540372670811</v>
      </c>
      <c r="K101" s="7">
        <f t="shared" si="38"/>
        <v>341.5</v>
      </c>
      <c r="L101" s="15">
        <f t="shared" si="29"/>
        <v>0.29282576866764276</v>
      </c>
      <c r="M101" s="8">
        <f t="shared" si="22"/>
        <v>0.17618641659562373</v>
      </c>
      <c r="N101" s="5">
        <f t="shared" si="23"/>
        <v>1685.7058301272566</v>
      </c>
      <c r="O101" s="5">
        <f t="shared" si="33"/>
        <v>8.4285714285714288</v>
      </c>
      <c r="P101" s="5">
        <f t="shared" si="30"/>
        <v>0.10727964827294517</v>
      </c>
      <c r="Q101" s="5">
        <f t="shared" si="34"/>
        <v>0.22605354457513449</v>
      </c>
      <c r="R101" s="10">
        <f t="shared" si="31"/>
        <v>1.2847931562819203E-2</v>
      </c>
      <c r="S101" s="2">
        <f t="shared" si="24"/>
        <v>62656</v>
      </c>
      <c r="T101" s="9">
        <f t="shared" si="32"/>
        <v>7538.5569892473159</v>
      </c>
      <c r="U101" s="8">
        <f t="shared" si="25"/>
        <v>2.1590029214930216E-2</v>
      </c>
      <c r="V101" s="4">
        <f t="shared" si="26"/>
        <v>3220</v>
      </c>
      <c r="W101" s="9">
        <f t="shared" si="27"/>
        <v>4631.767701863354</v>
      </c>
      <c r="X101" s="2"/>
    </row>
    <row r="102" spans="1:24" x14ac:dyDescent="0.3">
      <c r="A102" s="3">
        <v>43988</v>
      </c>
      <c r="B102" s="2">
        <v>808</v>
      </c>
      <c r="C102" s="2">
        <f>C101+F102</f>
        <v>64845</v>
      </c>
      <c r="D102" s="5">
        <f t="shared" si="20"/>
        <v>73287.879569892481</v>
      </c>
      <c r="E102" s="5">
        <f t="shared" si="21"/>
        <v>3093.3225806451615</v>
      </c>
      <c r="F102" s="2">
        <v>2189</v>
      </c>
      <c r="G102" s="9">
        <f t="shared" si="41"/>
        <v>904.32258064516134</v>
      </c>
      <c r="H102" s="2">
        <v>3</v>
      </c>
      <c r="I102" s="2">
        <f t="shared" si="40"/>
        <v>2186</v>
      </c>
      <c r="J102" s="11">
        <f t="shared" si="37"/>
        <v>80.253712871287135</v>
      </c>
      <c r="K102" s="7">
        <f t="shared" si="38"/>
        <v>729.66666666666663</v>
      </c>
      <c r="L102" s="15">
        <f t="shared" si="29"/>
        <v>0.13704888076747374</v>
      </c>
      <c r="M102" s="8">
        <f t="shared" si="22"/>
        <v>9.6983095742129238E-2</v>
      </c>
      <c r="N102" s="5">
        <f t="shared" si="23"/>
        <v>1744.5989937851434</v>
      </c>
      <c r="O102" s="5">
        <f t="shared" si="33"/>
        <v>7.2857142857142856</v>
      </c>
      <c r="P102" s="5">
        <f t="shared" si="30"/>
        <v>8.0459736204708879E-2</v>
      </c>
      <c r="Q102" s="5">
        <f t="shared" si="34"/>
        <v>0.19540221649715012</v>
      </c>
      <c r="R102" s="10">
        <f t="shared" si="31"/>
        <v>1.2460482689490323E-2</v>
      </c>
      <c r="S102" s="2">
        <f t="shared" si="24"/>
        <v>64845</v>
      </c>
      <c r="T102" s="9">
        <f t="shared" ref="T102:T133" si="42">T101+G102</f>
        <v>8442.8795698924769</v>
      </c>
      <c r="U102" s="8">
        <f t="shared" si="25"/>
        <v>2.1670488951134926E-2</v>
      </c>
      <c r="V102" s="4">
        <f t="shared" si="26"/>
        <v>3232</v>
      </c>
      <c r="W102" s="9">
        <f t="shared" si="27"/>
        <v>4614.5705445544554</v>
      </c>
      <c r="X102" s="2"/>
    </row>
    <row r="103" spans="1:24" x14ac:dyDescent="0.3">
      <c r="A103" s="3">
        <v>43989</v>
      </c>
      <c r="B103" s="2">
        <v>811</v>
      </c>
      <c r="C103" s="2">
        <f>C102+F103</f>
        <v>65825</v>
      </c>
      <c r="D103" s="5">
        <f t="shared" si="20"/>
        <v>75172.202150537632</v>
      </c>
      <c r="E103" s="5">
        <f t="shared" si="21"/>
        <v>1884.3225806451615</v>
      </c>
      <c r="F103" s="2">
        <v>980</v>
      </c>
      <c r="G103" s="9">
        <f t="shared" si="41"/>
        <v>904.32258064516134</v>
      </c>
      <c r="H103" s="2">
        <v>1</v>
      </c>
      <c r="I103" s="2">
        <f t="shared" si="40"/>
        <v>979</v>
      </c>
      <c r="J103" s="11">
        <f t="shared" si="37"/>
        <v>81.165228113440193</v>
      </c>
      <c r="K103" s="7">
        <f t="shared" si="38"/>
        <v>980</v>
      </c>
      <c r="L103" s="15">
        <f t="shared" si="29"/>
        <v>0.10204081632653061</v>
      </c>
      <c r="M103" s="8">
        <f t="shared" si="22"/>
        <v>5.306946964768719E-2</v>
      </c>
      <c r="N103" s="5">
        <f t="shared" si="23"/>
        <v>1770.9650515214291</v>
      </c>
      <c r="O103" s="5">
        <f t="shared" si="33"/>
        <v>3.7142857142857144</v>
      </c>
      <c r="P103" s="5">
        <f t="shared" si="30"/>
        <v>2.6819912068236293E-2</v>
      </c>
      <c r="Q103" s="5">
        <f t="shared" si="34"/>
        <v>9.9616816253449092E-2</v>
      </c>
      <c r="R103" s="10">
        <f t="shared" si="31"/>
        <v>1.2320546904671477E-2</v>
      </c>
      <c r="S103" s="2">
        <f t="shared" si="24"/>
        <v>65825</v>
      </c>
      <c r="T103" s="9">
        <f t="shared" si="42"/>
        <v>9347.2021505376379</v>
      </c>
      <c r="U103" s="8">
        <f t="shared" si="25"/>
        <v>2.1750948687339636E-2</v>
      </c>
      <c r="V103" s="4">
        <f t="shared" si="26"/>
        <v>3244</v>
      </c>
      <c r="W103" s="9">
        <f t="shared" si="27"/>
        <v>4597.5006165228115</v>
      </c>
      <c r="X103" s="2"/>
    </row>
    <row r="104" spans="1:24" x14ac:dyDescent="0.3">
      <c r="A104" s="3">
        <v>43990</v>
      </c>
      <c r="B104" s="2">
        <v>812</v>
      </c>
      <c r="C104" s="2">
        <v>67725</v>
      </c>
      <c r="D104" s="5">
        <f t="shared" si="20"/>
        <v>77976.524731182799</v>
      </c>
      <c r="E104" s="5">
        <f t="shared" si="21"/>
        <v>1773.3225806451615</v>
      </c>
      <c r="F104" s="2">
        <v>869</v>
      </c>
      <c r="G104" s="9">
        <f t="shared" si="41"/>
        <v>904.32258064516134</v>
      </c>
      <c r="H104" s="2">
        <v>1</v>
      </c>
      <c r="I104" s="2">
        <f t="shared" si="40"/>
        <v>868</v>
      </c>
      <c r="J104" s="11">
        <f t="shared" si="37"/>
        <v>83.40517241379311</v>
      </c>
      <c r="K104" s="7">
        <f t="shared" si="38"/>
        <v>869</v>
      </c>
      <c r="L104" s="15">
        <f t="shared" si="29"/>
        <v>0.11507479861910241</v>
      </c>
      <c r="M104" s="8">
        <f t="shared" si="22"/>
        <v>5.6391319374965887E-2</v>
      </c>
      <c r="N104" s="5">
        <f t="shared" si="23"/>
        <v>1822.0829185611665</v>
      </c>
      <c r="O104" s="5">
        <f t="shared" si="33"/>
        <v>2.2857142857142856</v>
      </c>
      <c r="P104" s="5">
        <f t="shared" si="30"/>
        <v>2.6819912068236293E-2</v>
      </c>
      <c r="Q104" s="5">
        <f t="shared" si="34"/>
        <v>6.1302656155968666E-2</v>
      </c>
      <c r="R104" s="10">
        <f t="shared" si="31"/>
        <v>1.1989664082687338E-2</v>
      </c>
      <c r="S104" s="2">
        <f t="shared" si="24"/>
        <v>67725</v>
      </c>
      <c r="T104" s="9">
        <f t="shared" si="42"/>
        <v>10251.524731182799</v>
      </c>
      <c r="U104" s="8">
        <f t="shared" si="25"/>
        <v>2.177776859940787E-2</v>
      </c>
      <c r="V104" s="4">
        <f t="shared" si="26"/>
        <v>3248</v>
      </c>
      <c r="W104" s="9">
        <f t="shared" si="27"/>
        <v>4591.8386699507391</v>
      </c>
      <c r="X104" s="2"/>
    </row>
    <row r="105" spans="1:24" x14ac:dyDescent="0.3">
      <c r="A105" s="3">
        <v>43991</v>
      </c>
      <c r="B105" s="2">
        <v>818</v>
      </c>
      <c r="C105" s="2">
        <v>68658</v>
      </c>
      <c r="D105" s="5">
        <f t="shared" si="20"/>
        <v>79813.847311827965</v>
      </c>
      <c r="E105" s="5">
        <f t="shared" si="21"/>
        <v>1837.3225806451615</v>
      </c>
      <c r="F105" s="2">
        <v>933</v>
      </c>
      <c r="G105" s="9">
        <f t="shared" si="41"/>
        <v>904.32258064516134</v>
      </c>
      <c r="H105" s="2">
        <v>8</v>
      </c>
      <c r="I105" s="2">
        <f t="shared" si="40"/>
        <v>925</v>
      </c>
      <c r="J105" s="11">
        <f t="shared" si="37"/>
        <v>83.933985330073355</v>
      </c>
      <c r="K105" s="7">
        <f t="shared" si="38"/>
        <v>116.625</v>
      </c>
      <c r="L105" s="15">
        <f t="shared" si="29"/>
        <v>0.857449088960343</v>
      </c>
      <c r="M105" s="8">
        <f t="shared" si="22"/>
        <v>0.43541619116175356</v>
      </c>
      <c r="N105" s="5">
        <f t="shared" si="23"/>
        <v>1847.1844816917323</v>
      </c>
      <c r="O105" s="5">
        <f t="shared" si="33"/>
        <v>3.1428571428571428</v>
      </c>
      <c r="P105" s="5">
        <f t="shared" si="30"/>
        <v>0.21455929654589034</v>
      </c>
      <c r="Q105" s="5">
        <f t="shared" si="34"/>
        <v>8.4291152214456919E-2</v>
      </c>
      <c r="R105" s="10">
        <f t="shared" si="31"/>
        <v>1.1914125083748435E-2</v>
      </c>
      <c r="S105" s="2">
        <f t="shared" si="24"/>
        <v>68658</v>
      </c>
      <c r="T105" s="9">
        <f t="shared" si="42"/>
        <v>11155.84731182796</v>
      </c>
      <c r="U105" s="8">
        <f t="shared" si="25"/>
        <v>2.193868807181729E-2</v>
      </c>
      <c r="V105" s="4">
        <f t="shared" si="26"/>
        <v>3272</v>
      </c>
      <c r="W105" s="9">
        <f t="shared" si="27"/>
        <v>4558.1577017114914</v>
      </c>
      <c r="X105" s="2"/>
    </row>
    <row r="106" spans="1:24" x14ac:dyDescent="0.3">
      <c r="A106" s="3">
        <v>43992</v>
      </c>
      <c r="B106" s="2">
        <v>822</v>
      </c>
      <c r="C106" s="2">
        <v>69122</v>
      </c>
      <c r="D106" s="5">
        <f t="shared" si="20"/>
        <v>81182.169892473132</v>
      </c>
      <c r="E106" s="5">
        <f t="shared" si="21"/>
        <v>1835.3225806451615</v>
      </c>
      <c r="F106" s="2">
        <v>931</v>
      </c>
      <c r="G106" s="9">
        <f t="shared" si="41"/>
        <v>904.32258064516134</v>
      </c>
      <c r="H106" s="2">
        <v>4</v>
      </c>
      <c r="I106" s="2">
        <f t="shared" si="40"/>
        <v>927</v>
      </c>
      <c r="J106" s="11">
        <f t="shared" si="37"/>
        <v>84.090024330900249</v>
      </c>
      <c r="K106" s="7">
        <f t="shared" si="38"/>
        <v>232.75</v>
      </c>
      <c r="L106" s="15">
        <f t="shared" si="29"/>
        <v>0.42964554242749731</v>
      </c>
      <c r="M106" s="8">
        <f t="shared" si="22"/>
        <v>0.21794533790315493</v>
      </c>
      <c r="N106" s="5">
        <f t="shared" si="23"/>
        <v>1859.6680029056474</v>
      </c>
      <c r="O106" s="5">
        <f t="shared" si="33"/>
        <v>3.1428571428571428</v>
      </c>
      <c r="P106" s="5">
        <f t="shared" si="30"/>
        <v>0.10727964827294517</v>
      </c>
      <c r="Q106" s="5">
        <f t="shared" si="34"/>
        <v>8.4291152214456919E-2</v>
      </c>
      <c r="R106" s="10">
        <f t="shared" si="31"/>
        <v>1.1892017013396603E-2</v>
      </c>
      <c r="S106" s="2">
        <f t="shared" si="24"/>
        <v>69122.000000000015</v>
      </c>
      <c r="T106" s="9">
        <f t="shared" si="42"/>
        <v>12060.169892473121</v>
      </c>
      <c r="U106" s="8">
        <f t="shared" si="25"/>
        <v>2.2045967720090234E-2</v>
      </c>
      <c r="V106" s="4">
        <f t="shared" si="26"/>
        <v>3288</v>
      </c>
      <c r="W106" s="9">
        <f t="shared" si="27"/>
        <v>4535.976885644769</v>
      </c>
      <c r="X106" s="2"/>
    </row>
    <row r="107" spans="1:24" x14ac:dyDescent="0.3">
      <c r="A107" s="3">
        <v>43993</v>
      </c>
      <c r="B107" s="2">
        <v>828</v>
      </c>
      <c r="C107" s="2">
        <v>70569</v>
      </c>
      <c r="D107" s="5">
        <f t="shared" si="20"/>
        <v>83533.492473118284</v>
      </c>
      <c r="E107" s="5">
        <f t="shared" si="21"/>
        <v>2351.3225806451615</v>
      </c>
      <c r="F107" s="2">
        <f>C107-C106</f>
        <v>1447</v>
      </c>
      <c r="G107" s="9">
        <f t="shared" si="41"/>
        <v>904.32258064516134</v>
      </c>
      <c r="H107" s="2">
        <v>6</v>
      </c>
      <c r="I107" s="2">
        <f t="shared" si="40"/>
        <v>1441</v>
      </c>
      <c r="J107" s="11">
        <f t="shared" si="37"/>
        <v>85.228260869565219</v>
      </c>
      <c r="K107" s="7">
        <f t="shared" si="38"/>
        <v>241.16666666666666</v>
      </c>
      <c r="L107" s="15">
        <f t="shared" si="29"/>
        <v>0.414651002073255</v>
      </c>
      <c r="M107" s="8">
        <f t="shared" si="22"/>
        <v>0.25517553607441246</v>
      </c>
      <c r="N107" s="5">
        <f t="shared" si="23"/>
        <v>1898.5982942774892</v>
      </c>
      <c r="O107" s="5">
        <f t="shared" si="33"/>
        <v>3.8571428571428572</v>
      </c>
      <c r="P107" s="5">
        <f t="shared" si="30"/>
        <v>0.16091947240941776</v>
      </c>
      <c r="Q107" s="5">
        <f t="shared" si="34"/>
        <v>0.10344823226319713</v>
      </c>
      <c r="R107" s="10">
        <f t="shared" si="31"/>
        <v>1.1733197296263232E-2</v>
      </c>
      <c r="S107" s="2">
        <f t="shared" si="24"/>
        <v>70569</v>
      </c>
      <c r="T107" s="9">
        <f t="shared" si="42"/>
        <v>12964.492473118282</v>
      </c>
      <c r="U107" s="8">
        <f t="shared" si="25"/>
        <v>2.220688719249965E-2</v>
      </c>
      <c r="V107" s="4">
        <f t="shared" si="26"/>
        <v>3312</v>
      </c>
      <c r="W107" s="9">
        <f t="shared" si="27"/>
        <v>4503.1074879227053</v>
      </c>
      <c r="X107" s="2"/>
    </row>
    <row r="108" spans="1:24" x14ac:dyDescent="0.3">
      <c r="A108" s="3">
        <v>43994</v>
      </c>
      <c r="B108" s="2">
        <f>B107+H108</f>
        <v>837</v>
      </c>
      <c r="C108" s="2">
        <v>70569</v>
      </c>
      <c r="D108" s="5">
        <f t="shared" si="20"/>
        <v>84437.81505376345</v>
      </c>
      <c r="E108" s="5">
        <f t="shared" si="21"/>
        <v>1869.3225806451615</v>
      </c>
      <c r="F108" s="2">
        <v>965</v>
      </c>
      <c r="G108" s="9">
        <f t="shared" si="41"/>
        <v>904.32258064516134</v>
      </c>
      <c r="H108" s="2">
        <v>9</v>
      </c>
      <c r="I108" s="2">
        <f t="shared" si="40"/>
        <v>956</v>
      </c>
      <c r="J108" s="11">
        <f t="shared" si="37"/>
        <v>84.311827956989248</v>
      </c>
      <c r="K108" s="7">
        <f t="shared" si="38"/>
        <v>107.22222222222223</v>
      </c>
      <c r="L108" s="15">
        <f t="shared" si="29"/>
        <v>0.932642487046632</v>
      </c>
      <c r="M108" s="8">
        <f t="shared" si="22"/>
        <v>0.4814578336123142</v>
      </c>
      <c r="N108" s="5">
        <f t="shared" si="23"/>
        <v>1898.5982942774892</v>
      </c>
      <c r="O108" s="5">
        <f t="shared" si="33"/>
        <v>4.5714285714285712</v>
      </c>
      <c r="P108" s="5">
        <f t="shared" si="30"/>
        <v>0.24137920861412665</v>
      </c>
      <c r="Q108" s="5">
        <f t="shared" si="34"/>
        <v>0.12260531231193733</v>
      </c>
      <c r="R108" s="10">
        <f t="shared" si="31"/>
        <v>1.1860732049483484E-2</v>
      </c>
      <c r="S108" s="2">
        <f t="shared" si="24"/>
        <v>70569</v>
      </c>
      <c r="T108" s="9">
        <f t="shared" si="42"/>
        <v>13868.815053763443</v>
      </c>
      <c r="U108" s="8">
        <f t="shared" si="25"/>
        <v>2.2448266401113776E-2</v>
      </c>
      <c r="V108" s="4">
        <f t="shared" si="26"/>
        <v>3348</v>
      </c>
      <c r="W108" s="9">
        <f t="shared" si="27"/>
        <v>4454.6869772998807</v>
      </c>
      <c r="X108" s="2"/>
    </row>
    <row r="109" spans="1:24" x14ac:dyDescent="0.3">
      <c r="A109" s="3">
        <v>43995</v>
      </c>
      <c r="B109" s="2">
        <f t="shared" ref="B109:B110" si="43">B108+H109</f>
        <v>851</v>
      </c>
      <c r="C109" s="2">
        <f>C110-F110</f>
        <v>74658</v>
      </c>
      <c r="D109" s="5">
        <f t="shared" si="20"/>
        <v>89431.137634408602</v>
      </c>
      <c r="E109" s="5">
        <f t="shared" si="21"/>
        <v>2734.3225806451615</v>
      </c>
      <c r="F109" s="2">
        <v>1830</v>
      </c>
      <c r="G109" s="9">
        <f t="shared" si="41"/>
        <v>904.32258064516134</v>
      </c>
      <c r="H109" s="2">
        <v>14</v>
      </c>
      <c r="I109" s="2">
        <f t="shared" si="40"/>
        <v>1816</v>
      </c>
      <c r="J109" s="11">
        <f t="shared" si="37"/>
        <v>87.729729729729726</v>
      </c>
      <c r="K109" s="7">
        <f t="shared" si="38"/>
        <v>130.71428571428572</v>
      </c>
      <c r="L109" s="15">
        <f t="shared" si="29"/>
        <v>0.76502732240437155</v>
      </c>
      <c r="M109" s="8">
        <f t="shared" si="22"/>
        <v>0.51200981548770708</v>
      </c>
      <c r="N109" s="5">
        <f t="shared" si="23"/>
        <v>2008.6093249751136</v>
      </c>
      <c r="O109" s="5">
        <f t="shared" si="33"/>
        <v>6.1428571428571432</v>
      </c>
      <c r="P109" s="5">
        <f t="shared" si="30"/>
        <v>0.37547876895530807</v>
      </c>
      <c r="Q109" s="5">
        <f t="shared" si="34"/>
        <v>0.1647508884191658</v>
      </c>
      <c r="R109" s="10">
        <f t="shared" si="31"/>
        <v>1.139864448552064E-2</v>
      </c>
      <c r="S109" s="2">
        <f t="shared" si="24"/>
        <v>74658</v>
      </c>
      <c r="T109" s="9">
        <f t="shared" si="42"/>
        <v>14773.137634408604</v>
      </c>
      <c r="U109" s="8">
        <f t="shared" si="25"/>
        <v>2.2823745170069087E-2</v>
      </c>
      <c r="V109" s="4">
        <f t="shared" si="26"/>
        <v>3404</v>
      </c>
      <c r="W109" s="9">
        <f t="shared" si="27"/>
        <v>4381.4018801410102</v>
      </c>
      <c r="X109" s="2"/>
    </row>
    <row r="110" spans="1:24" x14ac:dyDescent="0.3">
      <c r="A110" s="3">
        <v>43996</v>
      </c>
      <c r="B110" s="2">
        <f t="shared" si="43"/>
        <v>864</v>
      </c>
      <c r="C110" s="2">
        <v>75918</v>
      </c>
      <c r="D110" s="5">
        <f t="shared" si="20"/>
        <v>91595.460215053783</v>
      </c>
      <c r="E110" s="5">
        <f t="shared" si="21"/>
        <v>2164.3225806451615</v>
      </c>
      <c r="F110" s="2">
        <v>1260</v>
      </c>
      <c r="G110" s="9">
        <f t="shared" si="41"/>
        <v>904.32258064516134</v>
      </c>
      <c r="H110" s="2">
        <v>13</v>
      </c>
      <c r="I110" s="2">
        <f t="shared" si="40"/>
        <v>1247</v>
      </c>
      <c r="J110" s="11">
        <f t="shared" si="37"/>
        <v>87.868055555555557</v>
      </c>
      <c r="K110" s="7">
        <f t="shared" si="38"/>
        <v>96.92307692307692</v>
      </c>
      <c r="L110" s="15">
        <f t="shared" si="29"/>
        <v>1.0317460317460316</v>
      </c>
      <c r="M110" s="8">
        <f t="shared" si="22"/>
        <v>0.60064983456046728</v>
      </c>
      <c r="N110" s="5">
        <f t="shared" si="23"/>
        <v>2042.508542064624</v>
      </c>
      <c r="O110" s="5">
        <f t="shared" si="33"/>
        <v>7.8571428571428568</v>
      </c>
      <c r="P110" s="5">
        <f t="shared" si="30"/>
        <v>0.34865885688707177</v>
      </c>
      <c r="Q110" s="5">
        <f t="shared" si="34"/>
        <v>0.21072788053614228</v>
      </c>
      <c r="R110" s="10">
        <f t="shared" si="31"/>
        <v>1.1380700229194657E-2</v>
      </c>
      <c r="S110" s="2">
        <f t="shared" si="24"/>
        <v>75918.000000000015</v>
      </c>
      <c r="T110" s="9">
        <f t="shared" si="42"/>
        <v>15677.460215053765</v>
      </c>
      <c r="U110" s="8">
        <f t="shared" si="25"/>
        <v>2.3172404026956157E-2</v>
      </c>
      <c r="V110" s="4">
        <f t="shared" si="26"/>
        <v>3456</v>
      </c>
      <c r="W110" s="9">
        <f t="shared" si="27"/>
        <v>4315.4780092592591</v>
      </c>
      <c r="X110" s="2"/>
    </row>
    <row r="111" spans="1:24" x14ac:dyDescent="0.3">
      <c r="A111" s="3">
        <v>43997</v>
      </c>
      <c r="B111" s="2">
        <v>879</v>
      </c>
      <c r="C111" s="2">
        <f>C112-F112</f>
        <v>76584</v>
      </c>
      <c r="D111" s="5">
        <f t="shared" si="20"/>
        <v>93165.782795698935</v>
      </c>
      <c r="E111" s="5">
        <f t="shared" si="21"/>
        <v>1633.3225806451615</v>
      </c>
      <c r="F111" s="2">
        <v>729</v>
      </c>
      <c r="G111" s="9">
        <f t="shared" si="41"/>
        <v>904.32258064516134</v>
      </c>
      <c r="H111" s="2">
        <v>15</v>
      </c>
      <c r="I111" s="2">
        <f t="shared" si="40"/>
        <v>714</v>
      </c>
      <c r="J111" s="11">
        <f t="shared" si="37"/>
        <v>87.12627986348123</v>
      </c>
      <c r="K111" s="7">
        <f t="shared" si="38"/>
        <v>48.6</v>
      </c>
      <c r="L111" s="15">
        <f t="shared" si="29"/>
        <v>2.0576131687242798</v>
      </c>
      <c r="M111" s="8">
        <f t="shared" si="22"/>
        <v>0.9183733928465625</v>
      </c>
      <c r="N111" s="5">
        <f t="shared" si="23"/>
        <v>2060.426699669079</v>
      </c>
      <c r="O111" s="5">
        <f t="shared" si="33"/>
        <v>9.8571428571428577</v>
      </c>
      <c r="P111" s="5">
        <f t="shared" si="30"/>
        <v>0.40229868102354444</v>
      </c>
      <c r="Q111" s="5">
        <f t="shared" si="34"/>
        <v>0.26436770467261494</v>
      </c>
      <c r="R111" s="10">
        <f t="shared" si="31"/>
        <v>1.1477593230962081E-2</v>
      </c>
      <c r="S111" s="2">
        <f t="shared" si="24"/>
        <v>76584</v>
      </c>
      <c r="T111" s="9">
        <f t="shared" si="42"/>
        <v>16581.782795698928</v>
      </c>
      <c r="U111" s="8">
        <f t="shared" si="25"/>
        <v>2.3574702707979702E-2</v>
      </c>
      <c r="V111" s="4">
        <f t="shared" si="26"/>
        <v>3516</v>
      </c>
      <c r="W111" s="9">
        <f t="shared" si="27"/>
        <v>4241.8350398179746</v>
      </c>
      <c r="X111" s="2"/>
    </row>
    <row r="112" spans="1:24" x14ac:dyDescent="0.3">
      <c r="A112" s="3">
        <v>43998</v>
      </c>
      <c r="B112" s="2">
        <v>879</v>
      </c>
      <c r="C112" s="2">
        <v>78158</v>
      </c>
      <c r="D112" s="5">
        <f t="shared" si="20"/>
        <v>95644.105376344087</v>
      </c>
      <c r="E112" s="5">
        <f t="shared" si="21"/>
        <v>2478.3225806451615</v>
      </c>
      <c r="F112" s="2">
        <v>1574</v>
      </c>
      <c r="G112" s="9">
        <f t="shared" si="41"/>
        <v>904.32258064516134</v>
      </c>
      <c r="H112" s="2">
        <v>0</v>
      </c>
      <c r="I112" s="2">
        <f t="shared" ref="I112:I152" si="44">F112-H112</f>
        <v>1574</v>
      </c>
      <c r="J112" s="11">
        <f t="shared" ref="J112:J143" si="45">C112/B112</f>
        <v>88.9169510807736</v>
      </c>
      <c r="K112" s="7">
        <v>0</v>
      </c>
      <c r="L112" s="15">
        <f t="shared" si="29"/>
        <v>0</v>
      </c>
      <c r="M112" s="8">
        <f t="shared" si="22"/>
        <v>0</v>
      </c>
      <c r="N112" s="5">
        <f t="shared" si="23"/>
        <v>2102.7738168904193</v>
      </c>
      <c r="O112" s="5">
        <f t="shared" si="33"/>
        <v>8.7142857142857135</v>
      </c>
      <c r="P112" s="5">
        <f t="shared" si="30"/>
        <v>0</v>
      </c>
      <c r="Q112" s="5">
        <f t="shared" si="34"/>
        <v>0.23371637659463051</v>
      </c>
      <c r="R112" s="10">
        <f t="shared" si="31"/>
        <v>1.1246449499731314E-2</v>
      </c>
      <c r="S112" s="2">
        <f t="shared" si="24"/>
        <v>78158</v>
      </c>
      <c r="T112" s="9">
        <f t="shared" si="42"/>
        <v>17486.10537634409</v>
      </c>
      <c r="U112" s="8">
        <f t="shared" si="25"/>
        <v>2.3574702707979702E-2</v>
      </c>
      <c r="V112" s="4">
        <f t="shared" si="26"/>
        <v>3516</v>
      </c>
      <c r="W112" s="9">
        <f t="shared" si="27"/>
        <v>4241.8350398179746</v>
      </c>
      <c r="X112" s="2"/>
    </row>
    <row r="113" spans="1:24" x14ac:dyDescent="0.3">
      <c r="A113" s="3">
        <v>43999</v>
      </c>
      <c r="B113" s="2">
        <v>888</v>
      </c>
      <c r="C113" s="2">
        <v>79943</v>
      </c>
      <c r="D113" s="5">
        <f t="shared" si="20"/>
        <v>98333.427956989253</v>
      </c>
      <c r="E113" s="5">
        <f t="shared" si="21"/>
        <v>2573.3225806451615</v>
      </c>
      <c r="F113" s="2">
        <v>1669</v>
      </c>
      <c r="G113" s="9">
        <f t="shared" si="41"/>
        <v>904.32258064516134</v>
      </c>
      <c r="H113" s="2">
        <v>9</v>
      </c>
      <c r="I113" s="2">
        <f t="shared" si="44"/>
        <v>1660</v>
      </c>
      <c r="J113" s="11">
        <f t="shared" si="45"/>
        <v>90.025900900900908</v>
      </c>
      <c r="K113" s="7">
        <f t="shared" ref="K113:K144" si="46">F113/H113</f>
        <v>185.44444444444446</v>
      </c>
      <c r="L113" s="15">
        <f t="shared" si="29"/>
        <v>0.53924505692031155</v>
      </c>
      <c r="M113" s="8">
        <f t="shared" si="22"/>
        <v>0.34974239404309726</v>
      </c>
      <c r="N113" s="5">
        <f t="shared" si="23"/>
        <v>2150.7977077672253</v>
      </c>
      <c r="O113" s="5">
        <f t="shared" si="33"/>
        <v>9.4285714285714288</v>
      </c>
      <c r="P113" s="5">
        <f t="shared" si="30"/>
        <v>0.24137920861412665</v>
      </c>
      <c r="Q113" s="5">
        <f t="shared" si="34"/>
        <v>0.2528734566433708</v>
      </c>
      <c r="R113" s="10">
        <f t="shared" si="31"/>
        <v>1.1107914389002164E-2</v>
      </c>
      <c r="S113" s="2">
        <f t="shared" si="24"/>
        <v>79943</v>
      </c>
      <c r="T113" s="9">
        <f t="shared" si="42"/>
        <v>18390.427956989253</v>
      </c>
      <c r="U113" s="8">
        <f t="shared" si="25"/>
        <v>2.3816081916593828E-2</v>
      </c>
      <c r="V113" s="4">
        <f t="shared" si="26"/>
        <v>3552</v>
      </c>
      <c r="W113" s="9">
        <f t="shared" si="27"/>
        <v>4198.843468468468</v>
      </c>
      <c r="X113" s="2"/>
    </row>
    <row r="114" spans="1:24" x14ac:dyDescent="0.3">
      <c r="A114" s="3">
        <v>44000</v>
      </c>
      <c r="B114" s="2">
        <v>893</v>
      </c>
      <c r="C114" s="2">
        <v>81436</v>
      </c>
      <c r="D114" s="5">
        <f t="shared" si="20"/>
        <v>100730.75053763442</v>
      </c>
      <c r="E114" s="5">
        <f t="shared" si="21"/>
        <v>2507.3225806451615</v>
      </c>
      <c r="F114" s="2">
        <v>1603</v>
      </c>
      <c r="G114" s="9">
        <f t="shared" si="41"/>
        <v>904.32258064516134</v>
      </c>
      <c r="H114" s="2">
        <v>5</v>
      </c>
      <c r="I114" s="2">
        <f t="shared" si="44"/>
        <v>1598</v>
      </c>
      <c r="J114" s="11">
        <f t="shared" si="45"/>
        <v>91.193729003359465</v>
      </c>
      <c r="K114" s="7">
        <f t="shared" si="46"/>
        <v>320.60000000000002</v>
      </c>
      <c r="L114" s="15">
        <f t="shared" si="29"/>
        <v>0.31191515907673117</v>
      </c>
      <c r="M114" s="8">
        <f t="shared" si="22"/>
        <v>0.19941590438329024</v>
      </c>
      <c r="N114" s="5">
        <f t="shared" si="23"/>
        <v>2190.96558960424</v>
      </c>
      <c r="O114" s="5">
        <f t="shared" si="33"/>
        <v>9.2857142857142865</v>
      </c>
      <c r="P114" s="5">
        <f t="shared" si="30"/>
        <v>0.13409956034118148</v>
      </c>
      <c r="Q114" s="5">
        <f t="shared" si="34"/>
        <v>0.24904204063362273</v>
      </c>
      <c r="R114" s="10">
        <f t="shared" si="31"/>
        <v>1.0965666290092834E-2</v>
      </c>
      <c r="S114" s="2">
        <f t="shared" si="24"/>
        <v>81436</v>
      </c>
      <c r="T114" s="9">
        <f t="shared" si="42"/>
        <v>19294.750537634416</v>
      </c>
      <c r="U114" s="8">
        <f t="shared" si="25"/>
        <v>2.395018147693501E-2</v>
      </c>
      <c r="V114" s="4">
        <f t="shared" si="26"/>
        <v>3572</v>
      </c>
      <c r="W114" s="9">
        <f t="shared" si="27"/>
        <v>4175.3337066069425</v>
      </c>
      <c r="X114" s="2"/>
    </row>
    <row r="115" spans="1:24" x14ac:dyDescent="0.3">
      <c r="A115" s="3">
        <v>44001</v>
      </c>
      <c r="B115" s="2">
        <v>895</v>
      </c>
      <c r="C115" s="2">
        <v>83734</v>
      </c>
      <c r="D115" s="5">
        <f t="shared" si="20"/>
        <v>103933.0731182796</v>
      </c>
      <c r="E115" s="5">
        <f t="shared" si="21"/>
        <v>2906.3225806451615</v>
      </c>
      <c r="F115" s="2">
        <v>2002</v>
      </c>
      <c r="G115" s="9">
        <f t="shared" si="41"/>
        <v>904.32258064516134</v>
      </c>
      <c r="H115" s="2">
        <v>2</v>
      </c>
      <c r="I115" s="2">
        <f t="shared" si="44"/>
        <v>2000</v>
      </c>
      <c r="J115" s="11">
        <f t="shared" si="45"/>
        <v>93.557541899441347</v>
      </c>
      <c r="K115" s="7">
        <f t="shared" si="46"/>
        <v>1001</v>
      </c>
      <c r="L115" s="15">
        <f t="shared" si="29"/>
        <v>9.9900099900099903E-2</v>
      </c>
      <c r="M115" s="8">
        <f t="shared" si="22"/>
        <v>6.8815485704137799E-2</v>
      </c>
      <c r="N115" s="5">
        <f t="shared" si="23"/>
        <v>2252.7913045817754</v>
      </c>
      <c r="O115" s="5">
        <f t="shared" si="33"/>
        <v>8.2857142857142865</v>
      </c>
      <c r="P115" s="5">
        <f t="shared" si="30"/>
        <v>5.3639824136472586E-2</v>
      </c>
      <c r="Q115" s="5">
        <f t="shared" si="34"/>
        <v>0.22222212856538648</v>
      </c>
      <c r="R115" s="10">
        <f t="shared" si="31"/>
        <v>1.0688609167124465E-2</v>
      </c>
      <c r="S115" s="2">
        <f t="shared" si="24"/>
        <v>83734.000000000015</v>
      </c>
      <c r="T115" s="9">
        <f t="shared" si="42"/>
        <v>20199.073118279579</v>
      </c>
      <c r="U115" s="8">
        <f t="shared" si="25"/>
        <v>2.4003821301071482E-2</v>
      </c>
      <c r="V115" s="4">
        <f t="shared" si="26"/>
        <v>3580</v>
      </c>
      <c r="W115" s="9">
        <f t="shared" si="27"/>
        <v>4166.0033519553072</v>
      </c>
      <c r="X115" s="2"/>
    </row>
    <row r="116" spans="1:24" x14ac:dyDescent="0.3">
      <c r="A116" s="3">
        <v>44002</v>
      </c>
      <c r="B116" s="2">
        <v>898</v>
      </c>
      <c r="C116" s="2">
        <v>85765</v>
      </c>
      <c r="D116" s="5">
        <f t="shared" si="20"/>
        <v>106868.39569892474</v>
      </c>
      <c r="E116" s="5">
        <f t="shared" si="21"/>
        <v>2954.3225806451615</v>
      </c>
      <c r="F116" s="2">
        <v>2050</v>
      </c>
      <c r="G116" s="9">
        <f t="shared" si="41"/>
        <v>904.32258064516134</v>
      </c>
      <c r="H116" s="2">
        <v>3</v>
      </c>
      <c r="I116" s="2">
        <f t="shared" si="44"/>
        <v>2047</v>
      </c>
      <c r="J116" s="11">
        <f t="shared" si="45"/>
        <v>95.506681514476611</v>
      </c>
      <c r="K116" s="7">
        <f t="shared" si="46"/>
        <v>683.33333333333337</v>
      </c>
      <c r="L116" s="15">
        <f t="shared" si="29"/>
        <v>0.14634146341463414</v>
      </c>
      <c r="M116" s="8">
        <f t="shared" si="22"/>
        <v>0.10154612159329139</v>
      </c>
      <c r="N116" s="5">
        <f t="shared" si="23"/>
        <v>2307.4336140331998</v>
      </c>
      <c r="O116" s="5">
        <f t="shared" si="33"/>
        <v>6.7142857142857144</v>
      </c>
      <c r="P116" s="5">
        <f t="shared" si="30"/>
        <v>8.0459736204708879E-2</v>
      </c>
      <c r="Q116" s="5">
        <f t="shared" si="34"/>
        <v>0.18007655245815796</v>
      </c>
      <c r="R116" s="10">
        <f t="shared" si="31"/>
        <v>1.0470471637614411E-2</v>
      </c>
      <c r="S116" s="2">
        <f t="shared" si="24"/>
        <v>85765</v>
      </c>
      <c r="T116" s="9">
        <f t="shared" si="42"/>
        <v>21103.395698924742</v>
      </c>
      <c r="U116" s="8">
        <f t="shared" si="25"/>
        <v>2.4084281037276192E-2</v>
      </c>
      <c r="V116" s="4">
        <f t="shared" si="26"/>
        <v>3592</v>
      </c>
      <c r="W116" s="9">
        <f t="shared" si="27"/>
        <v>4152.0857461024498</v>
      </c>
      <c r="X116" s="2"/>
    </row>
    <row r="117" spans="1:24" x14ac:dyDescent="0.3">
      <c r="A117" s="3">
        <v>44003</v>
      </c>
      <c r="B117" s="2">
        <v>901</v>
      </c>
      <c r="C117" s="2">
        <f>C118-F118</f>
        <v>87356</v>
      </c>
      <c r="D117" s="5">
        <f t="shared" si="20"/>
        <v>109363.7182795699</v>
      </c>
      <c r="E117" s="5">
        <f t="shared" si="21"/>
        <v>2495.3225806451615</v>
      </c>
      <c r="F117" s="2">
        <f>C117-C116</f>
        <v>1591</v>
      </c>
      <c r="G117" s="9">
        <f t="shared" si="41"/>
        <v>904.32258064516134</v>
      </c>
      <c r="H117" s="2">
        <v>7</v>
      </c>
      <c r="I117" s="2">
        <f t="shared" si="44"/>
        <v>1584</v>
      </c>
      <c r="J117" s="11">
        <f t="shared" si="45"/>
        <v>96.95449500554939</v>
      </c>
      <c r="K117" s="7">
        <f t="shared" si="46"/>
        <v>227.28571428571428</v>
      </c>
      <c r="L117" s="15">
        <f t="shared" si="29"/>
        <v>0.43997485857950974</v>
      </c>
      <c r="M117" s="8">
        <f t="shared" si="22"/>
        <v>0.28052485295068191</v>
      </c>
      <c r="N117" s="5">
        <f t="shared" si="23"/>
        <v>2350.238101643843</v>
      </c>
      <c r="O117" s="5">
        <f t="shared" si="33"/>
        <v>5.8571428571428568</v>
      </c>
      <c r="P117" s="5">
        <f t="shared" si="30"/>
        <v>0.18773938447765404</v>
      </c>
      <c r="Q117" s="5">
        <f t="shared" si="34"/>
        <v>0.15708805639966972</v>
      </c>
      <c r="R117" s="10">
        <f t="shared" si="31"/>
        <v>1.0314116946746646E-2</v>
      </c>
      <c r="S117" s="2">
        <f t="shared" si="24"/>
        <v>87356</v>
      </c>
      <c r="T117" s="9">
        <f t="shared" si="42"/>
        <v>22007.718279569905</v>
      </c>
      <c r="U117" s="8">
        <f t="shared" si="25"/>
        <v>2.4164740773480898E-2</v>
      </c>
      <c r="V117" s="4">
        <f t="shared" si="26"/>
        <v>3604</v>
      </c>
      <c r="W117" s="9">
        <f t="shared" si="27"/>
        <v>4138.2608213096555</v>
      </c>
      <c r="X117" s="2"/>
    </row>
    <row r="118" spans="1:24" x14ac:dyDescent="0.3">
      <c r="A118" s="3">
        <v>44004</v>
      </c>
      <c r="B118" s="2">
        <v>908</v>
      </c>
      <c r="C118" s="2">
        <f>C119-F119</f>
        <v>88616</v>
      </c>
      <c r="D118" s="5">
        <f t="shared" si="20"/>
        <v>111528.04086021507</v>
      </c>
      <c r="E118" s="5">
        <f t="shared" si="21"/>
        <v>2164.3225806451615</v>
      </c>
      <c r="F118" s="2">
        <v>1260</v>
      </c>
      <c r="G118" s="9">
        <f t="shared" si="41"/>
        <v>904.32258064516134</v>
      </c>
      <c r="H118" s="2">
        <v>2</v>
      </c>
      <c r="I118" s="2">
        <f t="shared" si="44"/>
        <v>1258</v>
      </c>
      <c r="J118" s="11">
        <f t="shared" si="45"/>
        <v>97.594713656387668</v>
      </c>
      <c r="K118" s="7">
        <f t="shared" si="46"/>
        <v>630</v>
      </c>
      <c r="L118" s="15">
        <f t="shared" si="29"/>
        <v>0.15873015873015872</v>
      </c>
      <c r="M118" s="8">
        <f t="shared" si="22"/>
        <v>9.2407666855456511E-2</v>
      </c>
      <c r="N118" s="5">
        <f t="shared" si="23"/>
        <v>2384.1373187333529</v>
      </c>
      <c r="O118" s="5">
        <f t="shared" si="33"/>
        <v>4</v>
      </c>
      <c r="P118" s="5">
        <f t="shared" si="30"/>
        <v>5.3639824136472586E-2</v>
      </c>
      <c r="Q118" s="5">
        <f t="shared" si="34"/>
        <v>0.10727964827294517</v>
      </c>
      <c r="R118" s="10">
        <f t="shared" si="31"/>
        <v>1.0246456621829015E-2</v>
      </c>
      <c r="S118" s="2">
        <f t="shared" si="24"/>
        <v>88616</v>
      </c>
      <c r="T118" s="9">
        <f t="shared" si="42"/>
        <v>22912.040860215067</v>
      </c>
      <c r="U118" s="8">
        <f t="shared" si="25"/>
        <v>2.4352480157958555E-2</v>
      </c>
      <c r="V118" s="4">
        <f t="shared" si="26"/>
        <v>3632</v>
      </c>
      <c r="W118" s="9">
        <f t="shared" si="27"/>
        <v>4106.3579295154186</v>
      </c>
      <c r="X118" s="2"/>
    </row>
    <row r="119" spans="1:24" x14ac:dyDescent="0.3">
      <c r="A119" s="3">
        <v>44005</v>
      </c>
      <c r="B119" s="2">
        <v>911</v>
      </c>
      <c r="C119" s="2">
        <v>90434</v>
      </c>
      <c r="D119" s="5">
        <f t="shared" si="20"/>
        <v>114250.36344086024</v>
      </c>
      <c r="E119" s="5">
        <f t="shared" si="21"/>
        <v>2722.3225806451615</v>
      </c>
      <c r="F119" s="2">
        <v>1818</v>
      </c>
      <c r="G119" s="9">
        <f t="shared" si="41"/>
        <v>904.32258064516134</v>
      </c>
      <c r="H119" s="2">
        <v>3</v>
      </c>
      <c r="I119" s="2">
        <f t="shared" si="44"/>
        <v>1815</v>
      </c>
      <c r="J119" s="11">
        <f t="shared" si="45"/>
        <v>99.268935236004396</v>
      </c>
      <c r="K119" s="7">
        <f t="shared" si="46"/>
        <v>606</v>
      </c>
      <c r="L119" s="15">
        <f t="shared" si="29"/>
        <v>0.16501650165016502</v>
      </c>
      <c r="M119" s="8">
        <f t="shared" si="22"/>
        <v>0.11020001895914304</v>
      </c>
      <c r="N119" s="5">
        <f t="shared" si="23"/>
        <v>2433.0490462482176</v>
      </c>
      <c r="O119" s="5">
        <f t="shared" si="33"/>
        <v>4.4285714285714288</v>
      </c>
      <c r="P119" s="5">
        <f t="shared" si="30"/>
        <v>8.0459736204708879E-2</v>
      </c>
      <c r="Q119" s="5">
        <f t="shared" si="34"/>
        <v>0.11877389630218931</v>
      </c>
      <c r="R119" s="10">
        <f t="shared" si="31"/>
        <v>1.007364486808059E-2</v>
      </c>
      <c r="S119" s="2">
        <f t="shared" si="24"/>
        <v>90434</v>
      </c>
      <c r="T119" s="9">
        <f t="shared" si="42"/>
        <v>23816.36344086023</v>
      </c>
      <c r="U119" s="8">
        <f t="shared" si="25"/>
        <v>2.4432939894163265E-2</v>
      </c>
      <c r="V119" s="4">
        <f t="shared" si="26"/>
        <v>3644</v>
      </c>
      <c r="W119" s="9">
        <f t="shared" si="27"/>
        <v>4092.8353457738749</v>
      </c>
      <c r="X119" s="2"/>
    </row>
    <row r="120" spans="1:24" x14ac:dyDescent="0.3">
      <c r="A120" s="3">
        <v>44006</v>
      </c>
      <c r="B120" s="2">
        <v>914</v>
      </c>
      <c r="C120" s="2">
        <v>92756</v>
      </c>
      <c r="D120" s="5">
        <f t="shared" si="20"/>
        <v>117476.68602150539</v>
      </c>
      <c r="E120" s="5">
        <f t="shared" si="21"/>
        <v>3226.3225806451615</v>
      </c>
      <c r="F120" s="2">
        <f>C120-C119</f>
        <v>2322</v>
      </c>
      <c r="G120" s="9">
        <f t="shared" si="41"/>
        <v>904.32258064516134</v>
      </c>
      <c r="H120" s="2">
        <v>3</v>
      </c>
      <c r="I120" s="2">
        <f t="shared" si="44"/>
        <v>2319</v>
      </c>
      <c r="J120" s="11">
        <f t="shared" si="45"/>
        <v>101.4835886214442</v>
      </c>
      <c r="K120" s="7">
        <f t="shared" si="46"/>
        <v>774</v>
      </c>
      <c r="L120" s="15">
        <f t="shared" si="29"/>
        <v>0.12919896640826875</v>
      </c>
      <c r="M120" s="8">
        <f t="shared" si="22"/>
        <v>9.298512238041913E-2</v>
      </c>
      <c r="N120" s="5">
        <f t="shared" si="23"/>
        <v>2495.5204605988861</v>
      </c>
      <c r="O120" s="5">
        <f t="shared" si="33"/>
        <v>3.5714285714285716</v>
      </c>
      <c r="P120" s="5">
        <f t="shared" si="30"/>
        <v>8.0459736204708879E-2</v>
      </c>
      <c r="Q120" s="5">
        <f t="shared" si="34"/>
        <v>9.5785400243701052E-2</v>
      </c>
      <c r="R120" s="10">
        <f t="shared" si="31"/>
        <v>9.8538099961188487E-3</v>
      </c>
      <c r="S120" s="2">
        <f t="shared" si="24"/>
        <v>92756</v>
      </c>
      <c r="T120" s="9">
        <f t="shared" si="42"/>
        <v>24720.686021505393</v>
      </c>
      <c r="U120" s="8">
        <f t="shared" si="25"/>
        <v>2.4513399630367971E-2</v>
      </c>
      <c r="V120" s="4">
        <f t="shared" si="26"/>
        <v>3656</v>
      </c>
      <c r="W120" s="9">
        <f t="shared" si="27"/>
        <v>4079.4015317286653</v>
      </c>
      <c r="X120" s="2"/>
    </row>
    <row r="121" spans="1:24" x14ac:dyDescent="0.3">
      <c r="A121" s="3">
        <v>44007</v>
      </c>
      <c r="B121" s="2">
        <v>917</v>
      </c>
      <c r="C121" s="2">
        <v>95219</v>
      </c>
      <c r="D121" s="5">
        <f t="shared" si="20"/>
        <v>120844.00860215057</v>
      </c>
      <c r="E121" s="5">
        <f t="shared" si="21"/>
        <v>3490.3225806451615</v>
      </c>
      <c r="F121" s="2">
        <v>2586</v>
      </c>
      <c r="G121" s="9">
        <f t="shared" si="41"/>
        <v>904.32258064516134</v>
      </c>
      <c r="H121" s="2">
        <v>3</v>
      </c>
      <c r="I121" s="2">
        <f t="shared" si="44"/>
        <v>2583</v>
      </c>
      <c r="J121" s="11">
        <f t="shared" si="45"/>
        <v>103.83751363140676</v>
      </c>
      <c r="K121" s="7">
        <f t="shared" si="46"/>
        <v>862</v>
      </c>
      <c r="L121" s="15">
        <f t="shared" si="29"/>
        <v>0.11600928074245939</v>
      </c>
      <c r="M121" s="8">
        <f t="shared" si="22"/>
        <v>8.5951940850277256E-2</v>
      </c>
      <c r="N121" s="5">
        <f t="shared" si="23"/>
        <v>2561.7853587667146</v>
      </c>
      <c r="O121" s="5">
        <f t="shared" si="33"/>
        <v>3.2857142857142856</v>
      </c>
      <c r="P121" s="5">
        <f t="shared" si="30"/>
        <v>8.0459736204708879E-2</v>
      </c>
      <c r="Q121" s="5">
        <f t="shared" si="34"/>
        <v>8.8122568224204958E-2</v>
      </c>
      <c r="R121" s="10">
        <f t="shared" si="31"/>
        <v>9.6304309013957295E-3</v>
      </c>
      <c r="S121" s="2">
        <f t="shared" si="24"/>
        <v>95219.000000000015</v>
      </c>
      <c r="T121" s="9">
        <f t="shared" si="42"/>
        <v>25625.008602150556</v>
      </c>
      <c r="U121" s="8">
        <f t="shared" si="25"/>
        <v>2.4593859366572678E-2</v>
      </c>
      <c r="V121" s="4">
        <f t="shared" si="26"/>
        <v>3668</v>
      </c>
      <c r="W121" s="9">
        <f t="shared" si="27"/>
        <v>4066.0556161395857</v>
      </c>
      <c r="X121" s="2"/>
    </row>
    <row r="122" spans="1:24" x14ac:dyDescent="0.3">
      <c r="A122" s="3">
        <v>44008</v>
      </c>
      <c r="B122" s="2">
        <v>919</v>
      </c>
      <c r="C122" s="2">
        <v>98486</v>
      </c>
      <c r="D122" s="5">
        <f t="shared" si="20"/>
        <v>125015.33118279572</v>
      </c>
      <c r="E122" s="5">
        <f t="shared" si="21"/>
        <v>3836.3225806451615</v>
      </c>
      <c r="F122" s="2">
        <v>2932</v>
      </c>
      <c r="G122" s="9">
        <f t="shared" si="41"/>
        <v>904.32258064516134</v>
      </c>
      <c r="H122" s="2">
        <v>2</v>
      </c>
      <c r="I122" s="2">
        <f t="shared" si="44"/>
        <v>2930</v>
      </c>
      <c r="J122" s="11">
        <f t="shared" si="45"/>
        <v>107.1664853101197</v>
      </c>
      <c r="K122" s="7">
        <f t="shared" si="46"/>
        <v>1466</v>
      </c>
      <c r="L122" s="15">
        <f t="shared" si="29"/>
        <v>6.8212824010914053E-2</v>
      </c>
      <c r="M122" s="8">
        <f t="shared" si="22"/>
        <v>5.2133259337739435E-2</v>
      </c>
      <c r="N122" s="5">
        <f t="shared" si="23"/>
        <v>2649.6811859345153</v>
      </c>
      <c r="O122" s="5">
        <f t="shared" si="33"/>
        <v>3.2857142857142856</v>
      </c>
      <c r="P122" s="5">
        <f t="shared" si="30"/>
        <v>5.3639824136472586E-2</v>
      </c>
      <c r="Q122" s="5">
        <f t="shared" si="34"/>
        <v>8.8122568224204958E-2</v>
      </c>
      <c r="R122" s="10">
        <f t="shared" si="31"/>
        <v>9.3312755112401769E-3</v>
      </c>
      <c r="S122" s="2">
        <f t="shared" si="24"/>
        <v>98486</v>
      </c>
      <c r="T122" s="9">
        <f t="shared" si="42"/>
        <v>26529.331182795719</v>
      </c>
      <c r="U122" s="8">
        <f t="shared" si="25"/>
        <v>2.464749919070915E-2</v>
      </c>
      <c r="V122" s="4">
        <f t="shared" si="26"/>
        <v>3676</v>
      </c>
      <c r="W122" s="9">
        <f t="shared" si="27"/>
        <v>4057.2067464635475</v>
      </c>
      <c r="X122" s="2"/>
    </row>
    <row r="123" spans="1:24" x14ac:dyDescent="0.3">
      <c r="A123" s="3">
        <v>44009</v>
      </c>
      <c r="B123" s="2">
        <v>921</v>
      </c>
      <c r="C123" s="2">
        <v>101753</v>
      </c>
      <c r="D123" s="5">
        <f t="shared" si="20"/>
        <v>129186.65376344087</v>
      </c>
      <c r="E123" s="5">
        <f t="shared" si="21"/>
        <v>4171.322580645161</v>
      </c>
      <c r="F123" s="2">
        <f>C123-C122</f>
        <v>3267</v>
      </c>
      <c r="G123" s="9">
        <f t="shared" si="41"/>
        <v>904.32258064516134</v>
      </c>
      <c r="H123" s="2">
        <f>B123-B122</f>
        <v>2</v>
      </c>
      <c r="I123" s="2">
        <f t="shared" si="44"/>
        <v>3265</v>
      </c>
      <c r="J123" s="11">
        <f t="shared" si="45"/>
        <v>110.48099891422368</v>
      </c>
      <c r="K123" s="7">
        <f t="shared" si="46"/>
        <v>1633.5</v>
      </c>
      <c r="L123" s="15">
        <f t="shared" si="29"/>
        <v>6.1218243036424855E-2</v>
      </c>
      <c r="M123" s="8">
        <f t="shared" si="22"/>
        <v>4.7946423738119727E-2</v>
      </c>
      <c r="N123" s="5">
        <f t="shared" si="23"/>
        <v>2737.5770131023164</v>
      </c>
      <c r="O123" s="5">
        <f t="shared" si="33"/>
        <v>3.1428571428571428</v>
      </c>
      <c r="P123" s="5">
        <f t="shared" si="30"/>
        <v>5.3639824136472586E-2</v>
      </c>
      <c r="Q123" s="5">
        <f t="shared" si="34"/>
        <v>8.4291152214456919E-2</v>
      </c>
      <c r="R123" s="10">
        <f t="shared" si="31"/>
        <v>9.0513301819110988E-3</v>
      </c>
      <c r="S123" s="2">
        <f t="shared" si="24"/>
        <v>101753</v>
      </c>
      <c r="T123" s="9">
        <f t="shared" si="42"/>
        <v>27433.653763440881</v>
      </c>
      <c r="U123" s="8">
        <f t="shared" si="25"/>
        <v>2.4701139014845625E-2</v>
      </c>
      <c r="V123" s="4">
        <f t="shared" si="26"/>
        <v>3684</v>
      </c>
      <c r="W123" s="9">
        <f t="shared" si="27"/>
        <v>4048.3963083604776</v>
      </c>
      <c r="X123" s="2"/>
    </row>
    <row r="124" spans="1:24" x14ac:dyDescent="0.3">
      <c r="A124" s="3">
        <v>44010</v>
      </c>
      <c r="B124" s="2">
        <v>924</v>
      </c>
      <c r="C124" s="2">
        <v>103533</v>
      </c>
      <c r="D124" s="5">
        <f t="shared" si="20"/>
        <v>131870.97634408606</v>
      </c>
      <c r="E124" s="5">
        <f t="shared" si="21"/>
        <v>2383.3225806451615</v>
      </c>
      <c r="F124" s="2">
        <v>1479</v>
      </c>
      <c r="G124" s="9">
        <f t="shared" si="41"/>
        <v>904.32258064516134</v>
      </c>
      <c r="H124" s="2">
        <f t="shared" ref="H124:H170" si="47">B124-B123</f>
        <v>3</v>
      </c>
      <c r="I124" s="2">
        <f t="shared" si="44"/>
        <v>1476</v>
      </c>
      <c r="J124" s="11">
        <f t="shared" si="45"/>
        <v>112.0487012987013</v>
      </c>
      <c r="K124" s="7">
        <f t="shared" si="46"/>
        <v>493</v>
      </c>
      <c r="L124" s="15">
        <f t="shared" si="29"/>
        <v>0.20283975659229209</v>
      </c>
      <c r="M124" s="8">
        <f t="shared" si="22"/>
        <v>0.12587469377258637</v>
      </c>
      <c r="N124" s="5">
        <f t="shared" si="23"/>
        <v>2785.4663832763863</v>
      </c>
      <c r="O124" s="5">
        <f t="shared" si="33"/>
        <v>2.5714285714285716</v>
      </c>
      <c r="P124" s="5">
        <f t="shared" si="30"/>
        <v>8.0459736204708879E-2</v>
      </c>
      <c r="Q124" s="5">
        <f t="shared" si="34"/>
        <v>6.8965488175464759E-2</v>
      </c>
      <c r="R124" s="10">
        <f t="shared" si="31"/>
        <v>8.9246906783344449E-3</v>
      </c>
      <c r="S124" s="2">
        <f t="shared" si="24"/>
        <v>103533</v>
      </c>
      <c r="T124" s="9">
        <f t="shared" si="42"/>
        <v>28337.976344086044</v>
      </c>
      <c r="U124" s="8">
        <f t="shared" si="25"/>
        <v>2.4781598751050335E-2</v>
      </c>
      <c r="V124" s="4">
        <f t="shared" si="26"/>
        <v>3696</v>
      </c>
      <c r="W124" s="9">
        <f t="shared" si="27"/>
        <v>4035.2521645021643</v>
      </c>
      <c r="X124" s="2"/>
    </row>
    <row r="125" spans="1:24" x14ac:dyDescent="0.3">
      <c r="A125" s="3">
        <v>44011</v>
      </c>
      <c r="B125" s="2">
        <v>926</v>
      </c>
      <c r="C125" s="2">
        <v>104304</v>
      </c>
      <c r="D125" s="5">
        <f t="shared" si="20"/>
        <v>133546.29892473121</v>
      </c>
      <c r="E125" s="5">
        <f t="shared" si="21"/>
        <v>1672.3225806451615</v>
      </c>
      <c r="F125" s="2">
        <v>768</v>
      </c>
      <c r="G125" s="9">
        <f t="shared" si="41"/>
        <v>904.32258064516134</v>
      </c>
      <c r="H125" s="2">
        <f t="shared" si="47"/>
        <v>2</v>
      </c>
      <c r="I125" s="2">
        <f t="shared" si="44"/>
        <v>766</v>
      </c>
      <c r="J125" s="11">
        <f t="shared" si="45"/>
        <v>112.63930885529157</v>
      </c>
      <c r="K125" s="7">
        <f t="shared" si="46"/>
        <v>384</v>
      </c>
      <c r="L125" s="15">
        <f t="shared" si="29"/>
        <v>0.26041666666666663</v>
      </c>
      <c r="M125" s="8">
        <f t="shared" si="22"/>
        <v>0.11959415146020601</v>
      </c>
      <c r="N125" s="5">
        <f t="shared" si="23"/>
        <v>2806.2094756383008</v>
      </c>
      <c r="O125" s="5">
        <f t="shared" si="33"/>
        <v>2.5714285714285716</v>
      </c>
      <c r="P125" s="5">
        <f t="shared" si="30"/>
        <v>5.3639824136472586E-2</v>
      </c>
      <c r="Q125" s="5">
        <f t="shared" si="34"/>
        <v>6.8965488175464759E-2</v>
      </c>
      <c r="R125" s="10">
        <f t="shared" si="31"/>
        <v>8.8778953827274125E-3</v>
      </c>
      <c r="S125" s="2">
        <f t="shared" si="24"/>
        <v>104304</v>
      </c>
      <c r="T125" s="9">
        <f t="shared" si="42"/>
        <v>29242.298924731207</v>
      </c>
      <c r="U125" s="8">
        <f t="shared" si="25"/>
        <v>2.4835238575186807E-2</v>
      </c>
      <c r="V125" s="4">
        <f t="shared" si="26"/>
        <v>3704</v>
      </c>
      <c r="W125" s="9">
        <f t="shared" si="27"/>
        <v>4026.536717062635</v>
      </c>
      <c r="X125" s="2"/>
    </row>
    <row r="126" spans="1:24" x14ac:dyDescent="0.3">
      <c r="A126" s="3">
        <v>44012</v>
      </c>
      <c r="B126" s="2">
        <v>928</v>
      </c>
      <c r="C126" s="2">
        <v>106509</v>
      </c>
      <c r="D126" s="5">
        <f t="shared" si="20"/>
        <v>136655.62150537636</v>
      </c>
      <c r="E126" s="5">
        <f t="shared" si="21"/>
        <v>3109.3225806451615</v>
      </c>
      <c r="F126" s="2">
        <f>C126-C125</f>
        <v>2205</v>
      </c>
      <c r="G126" s="9">
        <f t="shared" si="41"/>
        <v>904.32258064516134</v>
      </c>
      <c r="H126" s="2">
        <f t="shared" si="47"/>
        <v>2</v>
      </c>
      <c r="I126" s="2">
        <f t="shared" si="44"/>
        <v>2203</v>
      </c>
      <c r="J126" s="11">
        <f t="shared" si="45"/>
        <v>114.77262931034483</v>
      </c>
      <c r="K126" s="7">
        <f t="shared" si="46"/>
        <v>1102.5</v>
      </c>
      <c r="L126" s="15">
        <f t="shared" si="29"/>
        <v>9.0702947845804988E-2</v>
      </c>
      <c r="M126" s="8">
        <f t="shared" si="22"/>
        <v>6.4322692423409308E-2</v>
      </c>
      <c r="N126" s="5">
        <f t="shared" si="23"/>
        <v>2865.5331055449433</v>
      </c>
      <c r="O126" s="5">
        <f t="shared" si="33"/>
        <v>2.4285714285714284</v>
      </c>
      <c r="P126" s="5">
        <f t="shared" si="30"/>
        <v>5.3639824136472586E-2</v>
      </c>
      <c r="Q126" s="5">
        <f t="shared" si="34"/>
        <v>6.5134072165716705E-2</v>
      </c>
      <c r="R126" s="10">
        <f t="shared" si="31"/>
        <v>8.7128787238637106E-3</v>
      </c>
      <c r="S126" s="2">
        <f t="shared" si="24"/>
        <v>106509</v>
      </c>
      <c r="T126" s="9">
        <f t="shared" si="42"/>
        <v>30146.62150537637</v>
      </c>
      <c r="U126" s="8">
        <f t="shared" si="25"/>
        <v>2.4888878399323279E-2</v>
      </c>
      <c r="V126" s="4">
        <f t="shared" si="26"/>
        <v>3712</v>
      </c>
      <c r="W126" s="9">
        <f t="shared" si="27"/>
        <v>4017.8588362068967</v>
      </c>
      <c r="X126" s="2"/>
    </row>
    <row r="127" spans="1:24" x14ac:dyDescent="0.3">
      <c r="A127" s="3">
        <v>44013</v>
      </c>
      <c r="B127" s="2">
        <v>931</v>
      </c>
      <c r="C127" s="2">
        <f>C128-F128</f>
        <v>111413</v>
      </c>
      <c r="D127" s="5">
        <f t="shared" si="20"/>
        <v>142463.94408602154</v>
      </c>
      <c r="E127" s="5">
        <f t="shared" si="21"/>
        <v>5808.322580645161</v>
      </c>
      <c r="F127" s="2">
        <f>C127-C126</f>
        <v>4904</v>
      </c>
      <c r="G127" s="9">
        <f>28034/31</f>
        <v>904.32258064516134</v>
      </c>
      <c r="H127" s="2">
        <f t="shared" si="47"/>
        <v>3</v>
      </c>
      <c r="I127" s="2">
        <f t="shared" si="44"/>
        <v>4901</v>
      </c>
      <c r="J127" s="11">
        <f t="shared" si="45"/>
        <v>119.6702470461869</v>
      </c>
      <c r="K127" s="7">
        <f t="shared" si="46"/>
        <v>1634.6666666666667</v>
      </c>
      <c r="L127" s="15">
        <f t="shared" si="29"/>
        <v>6.1174551386623158E-2</v>
      </c>
      <c r="M127" s="8">
        <f t="shared" si="22"/>
        <v>5.1650023881193836E-2</v>
      </c>
      <c r="N127" s="5">
        <f t="shared" si="23"/>
        <v>2997.4710107885603</v>
      </c>
      <c r="O127" s="5">
        <f t="shared" si="33"/>
        <v>2.4285714285714284</v>
      </c>
      <c r="P127" s="5">
        <f t="shared" si="30"/>
        <v>8.0459736204708879E-2</v>
      </c>
      <c r="Q127" s="5">
        <f t="shared" si="34"/>
        <v>6.5134072165716705E-2</v>
      </c>
      <c r="R127" s="10">
        <f t="shared" si="31"/>
        <v>8.3562959439203686E-3</v>
      </c>
      <c r="S127" s="2">
        <f t="shared" si="24"/>
        <v>111413</v>
      </c>
      <c r="T127" s="9">
        <f t="shared" si="42"/>
        <v>31050.944086021533</v>
      </c>
      <c r="U127" s="8">
        <f t="shared" si="25"/>
        <v>2.4969338135527985E-2</v>
      </c>
      <c r="V127" s="4">
        <f t="shared" si="26"/>
        <v>3724</v>
      </c>
      <c r="W127" s="9">
        <f t="shared" si="27"/>
        <v>4004.9119226638022</v>
      </c>
      <c r="X127" s="2"/>
    </row>
    <row r="128" spans="1:24" x14ac:dyDescent="0.3">
      <c r="A128" s="3">
        <v>44014</v>
      </c>
      <c r="B128" s="2">
        <v>939</v>
      </c>
      <c r="C128" s="2">
        <f t="shared" ref="C128:C129" si="48">C129-F129</f>
        <v>114369</v>
      </c>
      <c r="D128" s="5">
        <f t="shared" si="20"/>
        <v>146968.94408602154</v>
      </c>
      <c r="E128" s="5">
        <f t="shared" si="21"/>
        <v>4505</v>
      </c>
      <c r="F128" s="2">
        <v>2956</v>
      </c>
      <c r="G128" s="4">
        <f t="shared" ref="G128:G157" si="49">46470/30</f>
        <v>1549</v>
      </c>
      <c r="H128" s="2">
        <f t="shared" si="47"/>
        <v>8</v>
      </c>
      <c r="I128" s="2">
        <f t="shared" si="44"/>
        <v>2948</v>
      </c>
      <c r="J128" s="11">
        <f t="shared" si="45"/>
        <v>121.79872204472844</v>
      </c>
      <c r="K128" s="7">
        <f t="shared" si="46"/>
        <v>369.5</v>
      </c>
      <c r="L128" s="15">
        <f t="shared" si="29"/>
        <v>0.2706359945872801</v>
      </c>
      <c r="M128" s="8">
        <f t="shared" si="22"/>
        <v>0.17758046614872364</v>
      </c>
      <c r="N128" s="5">
        <f t="shared" si="23"/>
        <v>3076.9996502461731</v>
      </c>
      <c r="O128" s="5">
        <f t="shared" si="33"/>
        <v>3.1428571428571428</v>
      </c>
      <c r="P128" s="5">
        <f t="shared" si="30"/>
        <v>0.21455929654589034</v>
      </c>
      <c r="Q128" s="5">
        <f t="shared" si="34"/>
        <v>8.4291152214456919E-2</v>
      </c>
      <c r="R128" s="10">
        <f t="shared" si="31"/>
        <v>8.2102667680927516E-3</v>
      </c>
      <c r="S128" s="2">
        <f t="shared" si="24"/>
        <v>114369</v>
      </c>
      <c r="T128" s="9">
        <f t="shared" si="42"/>
        <v>32599.944086021533</v>
      </c>
      <c r="U128" s="8">
        <f t="shared" si="25"/>
        <v>2.5183897432073877E-2</v>
      </c>
      <c r="V128" s="4">
        <f t="shared" si="26"/>
        <v>3756</v>
      </c>
      <c r="W128" s="9">
        <f t="shared" si="27"/>
        <v>3970.7912673056444</v>
      </c>
      <c r="X128" s="2"/>
    </row>
    <row r="129" spans="1:24" x14ac:dyDescent="0.3">
      <c r="A129" s="3">
        <v>44015</v>
      </c>
      <c r="B129" s="2">
        <v>942</v>
      </c>
      <c r="C129" s="2">
        <f t="shared" si="48"/>
        <v>116929</v>
      </c>
      <c r="D129" s="5">
        <f t="shared" si="20"/>
        <v>151077.94408602154</v>
      </c>
      <c r="E129" s="5">
        <f t="shared" si="21"/>
        <v>4109</v>
      </c>
      <c r="F129" s="2">
        <v>2560</v>
      </c>
      <c r="G129" s="4">
        <f t="shared" si="49"/>
        <v>1549</v>
      </c>
      <c r="H129" s="2">
        <f t="shared" si="47"/>
        <v>3</v>
      </c>
      <c r="I129" s="2">
        <f t="shared" si="44"/>
        <v>2557</v>
      </c>
      <c r="J129" s="11">
        <f t="shared" si="45"/>
        <v>124.12845010615712</v>
      </c>
      <c r="K129" s="7">
        <f t="shared" si="46"/>
        <v>853.33333333333337</v>
      </c>
      <c r="L129" s="15">
        <f t="shared" si="29"/>
        <v>0.1171875</v>
      </c>
      <c r="M129" s="8">
        <f t="shared" si="22"/>
        <v>7.3010464833292765E-2</v>
      </c>
      <c r="N129" s="5">
        <f t="shared" si="23"/>
        <v>3145.8742500470821</v>
      </c>
      <c r="O129" s="5">
        <f t="shared" si="33"/>
        <v>3.2857142857142856</v>
      </c>
      <c r="P129" s="5">
        <f t="shared" si="30"/>
        <v>8.0459736204708879E-2</v>
      </c>
      <c r="Q129" s="5">
        <f t="shared" si="34"/>
        <v>8.8122568224204958E-2</v>
      </c>
      <c r="R129" s="10">
        <f t="shared" si="31"/>
        <v>8.0561708387140909E-3</v>
      </c>
      <c r="S129" s="2">
        <f t="shared" si="24"/>
        <v>116929</v>
      </c>
      <c r="T129" s="9">
        <f t="shared" si="42"/>
        <v>34148.944086021533</v>
      </c>
      <c r="U129" s="8">
        <f t="shared" si="25"/>
        <v>2.526435716827859E-2</v>
      </c>
      <c r="V129" s="4">
        <f t="shared" si="26"/>
        <v>3768</v>
      </c>
      <c r="W129" s="9">
        <f t="shared" si="27"/>
        <v>3958.1454352441615</v>
      </c>
      <c r="X129" s="2"/>
    </row>
    <row r="130" spans="1:24" x14ac:dyDescent="0.3">
      <c r="A130" s="3">
        <v>44016</v>
      </c>
      <c r="B130" s="2">
        <v>948</v>
      </c>
      <c r="C130" s="2">
        <f>C131-F131</f>
        <v>120330</v>
      </c>
      <c r="D130" s="5">
        <f t="shared" ref="D130:D193" si="50">T130+S130</f>
        <v>156027.94408602154</v>
      </c>
      <c r="E130" s="5">
        <f t="shared" ref="E130:E193" si="51">G130+F130</f>
        <v>4950</v>
      </c>
      <c r="F130" s="2">
        <v>3401</v>
      </c>
      <c r="G130" s="4">
        <f t="shared" si="49"/>
        <v>1549</v>
      </c>
      <c r="H130" s="2">
        <f t="shared" si="47"/>
        <v>6</v>
      </c>
      <c r="I130" s="2">
        <f t="shared" si="44"/>
        <v>3395</v>
      </c>
      <c r="J130" s="11">
        <f t="shared" si="45"/>
        <v>126.93037974683544</v>
      </c>
      <c r="K130" s="7">
        <f t="shared" si="46"/>
        <v>566.83333333333337</v>
      </c>
      <c r="L130" s="15">
        <f t="shared" si="29"/>
        <v>0.17641870038224053</v>
      </c>
      <c r="M130" s="8">
        <f t="shared" ref="M130:M193" si="52">H130/E130*100</f>
        <v>0.12121212121212122</v>
      </c>
      <c r="N130" s="5">
        <f t="shared" ref="N130:N193" si="53">C130/3716900*100000</f>
        <v>3237.3752320482126</v>
      </c>
      <c r="O130" s="5">
        <f t="shared" si="33"/>
        <v>3.8571428571428572</v>
      </c>
      <c r="P130" s="5">
        <f t="shared" si="30"/>
        <v>0.16091947240941776</v>
      </c>
      <c r="Q130" s="5">
        <f t="shared" si="34"/>
        <v>0.10344823226319713</v>
      </c>
      <c r="R130" s="10">
        <f t="shared" si="31"/>
        <v>7.87833457990526E-3</v>
      </c>
      <c r="S130" s="2">
        <f t="shared" ref="S130:S193" si="54">N130*3716900/100000</f>
        <v>120330.00000000001</v>
      </c>
      <c r="T130" s="9">
        <f t="shared" si="42"/>
        <v>35697.944086021533</v>
      </c>
      <c r="U130" s="8">
        <f t="shared" ref="U130:U193" si="55">B130/$X$341*100</f>
        <v>2.5425276640688006E-2</v>
      </c>
      <c r="V130" s="4">
        <f t="shared" ref="V130:V193" si="56">B130*4</f>
        <v>3792</v>
      </c>
      <c r="W130" s="9">
        <f t="shared" ref="W130:W193" si="57">$X$341/B130</f>
        <v>3933.0938818565401</v>
      </c>
      <c r="X130" s="2"/>
    </row>
    <row r="131" spans="1:24" x14ac:dyDescent="0.3">
      <c r="A131" s="3">
        <v>44017</v>
      </c>
      <c r="B131" s="2">
        <v>951</v>
      </c>
      <c r="C131" s="2">
        <v>122679</v>
      </c>
      <c r="D131" s="5">
        <f t="shared" si="50"/>
        <v>159925.94408602154</v>
      </c>
      <c r="E131" s="5">
        <f t="shared" si="51"/>
        <v>3898</v>
      </c>
      <c r="F131" s="2">
        <v>2349</v>
      </c>
      <c r="G131" s="4">
        <f t="shared" si="49"/>
        <v>1549</v>
      </c>
      <c r="H131" s="2">
        <f t="shared" si="47"/>
        <v>3</v>
      </c>
      <c r="I131" s="2">
        <f t="shared" si="44"/>
        <v>2346</v>
      </c>
      <c r="J131" s="11">
        <f t="shared" si="45"/>
        <v>129</v>
      </c>
      <c r="K131" s="7">
        <f t="shared" si="46"/>
        <v>783</v>
      </c>
      <c r="L131" s="15">
        <f t="shared" ref="L131:L194" si="58">H131/F131*100</f>
        <v>0.1277139208173691</v>
      </c>
      <c r="M131" s="8">
        <f t="shared" si="52"/>
        <v>7.6962544894817853E-2</v>
      </c>
      <c r="N131" s="5">
        <f t="shared" si="53"/>
        <v>3300.5730581936559</v>
      </c>
      <c r="O131" s="5">
        <f t="shared" si="33"/>
        <v>3.8571428571428572</v>
      </c>
      <c r="P131" s="5">
        <f t="shared" ref="P131:P194" si="59">H131/3728573*100000</f>
        <v>8.0459736204708879E-2</v>
      </c>
      <c r="Q131" s="5">
        <f t="shared" si="34"/>
        <v>0.10344823226319713</v>
      </c>
      <c r="R131" s="10">
        <f t="shared" ref="R131:R194" si="60">B131/C131</f>
        <v>7.7519379844961239E-3</v>
      </c>
      <c r="S131" s="2">
        <f t="shared" si="54"/>
        <v>122679</v>
      </c>
      <c r="T131" s="9">
        <f t="shared" si="42"/>
        <v>37246.944086021533</v>
      </c>
      <c r="U131" s="8">
        <f t="shared" si="55"/>
        <v>2.5505736376892713E-2</v>
      </c>
      <c r="V131" s="4">
        <f t="shared" si="56"/>
        <v>3804</v>
      </c>
      <c r="W131" s="9">
        <f t="shared" si="57"/>
        <v>3920.6866456361727</v>
      </c>
      <c r="X131" s="2"/>
    </row>
    <row r="132" spans="1:24" x14ac:dyDescent="0.3">
      <c r="A132" s="3">
        <v>44018</v>
      </c>
      <c r="B132" s="2">
        <v>953</v>
      </c>
      <c r="C132" s="2">
        <f>C133-F133</f>
        <v>125298</v>
      </c>
      <c r="D132" s="5">
        <f t="shared" si="50"/>
        <v>164093.94408602154</v>
      </c>
      <c r="E132" s="5">
        <f t="shared" si="51"/>
        <v>3438</v>
      </c>
      <c r="F132" s="2">
        <v>1889</v>
      </c>
      <c r="G132" s="4">
        <f t="shared" si="49"/>
        <v>1549</v>
      </c>
      <c r="H132" s="2">
        <f t="shared" si="47"/>
        <v>2</v>
      </c>
      <c r="I132" s="2">
        <f t="shared" si="44"/>
        <v>1887</v>
      </c>
      <c r="J132" s="11">
        <f t="shared" si="45"/>
        <v>131.47743966421825</v>
      </c>
      <c r="K132" s="7">
        <f t="shared" si="46"/>
        <v>944.5</v>
      </c>
      <c r="L132" s="15">
        <f t="shared" si="58"/>
        <v>0.10587612493382743</v>
      </c>
      <c r="M132" s="8">
        <f t="shared" si="52"/>
        <v>5.8173356602675974E-2</v>
      </c>
      <c r="N132" s="5">
        <f t="shared" si="53"/>
        <v>3371.035002286852</v>
      </c>
      <c r="O132" s="5">
        <f t="shared" si="33"/>
        <v>3.8571428571428572</v>
      </c>
      <c r="P132" s="5">
        <f t="shared" si="59"/>
        <v>5.3639824136472586E-2</v>
      </c>
      <c r="Q132" s="5">
        <f t="shared" si="34"/>
        <v>0.10344823226319713</v>
      </c>
      <c r="R132" s="10">
        <f t="shared" si="60"/>
        <v>7.6058676116139128E-3</v>
      </c>
      <c r="S132" s="2">
        <f t="shared" si="54"/>
        <v>125298</v>
      </c>
      <c r="T132" s="9">
        <f t="shared" si="42"/>
        <v>38795.944086021533</v>
      </c>
      <c r="U132" s="8">
        <f t="shared" si="55"/>
        <v>2.5559376201029188E-2</v>
      </c>
      <c r="V132" s="4">
        <f t="shared" si="56"/>
        <v>3812</v>
      </c>
      <c r="W132" s="9">
        <f t="shared" si="57"/>
        <v>3912.4585519412381</v>
      </c>
      <c r="X132" s="2"/>
    </row>
    <row r="133" spans="1:24" x14ac:dyDescent="0.3">
      <c r="A133" s="3">
        <v>44019</v>
      </c>
      <c r="B133" s="2">
        <v>958</v>
      </c>
      <c r="C133" s="2">
        <v>127483</v>
      </c>
      <c r="D133" s="5">
        <f t="shared" si="50"/>
        <v>167827.94408602154</v>
      </c>
      <c r="E133" s="5">
        <f t="shared" si="51"/>
        <v>3734</v>
      </c>
      <c r="F133" s="2">
        <v>2185</v>
      </c>
      <c r="G133" s="4">
        <f t="shared" si="49"/>
        <v>1549</v>
      </c>
      <c r="H133" s="2">
        <f t="shared" si="47"/>
        <v>5</v>
      </c>
      <c r="I133" s="2">
        <f t="shared" si="44"/>
        <v>2180</v>
      </c>
      <c r="J133" s="11">
        <f t="shared" si="45"/>
        <v>133.07202505219206</v>
      </c>
      <c r="K133" s="7">
        <f t="shared" si="46"/>
        <v>437</v>
      </c>
      <c r="L133" s="15">
        <f t="shared" si="58"/>
        <v>0.2288329519450801</v>
      </c>
      <c r="M133" s="8">
        <f t="shared" si="52"/>
        <v>0.13390465988216391</v>
      </c>
      <c r="N133" s="5">
        <f t="shared" si="53"/>
        <v>3429.8205493825499</v>
      </c>
      <c r="O133" s="5">
        <f t="shared" si="33"/>
        <v>4.2857142857142856</v>
      </c>
      <c r="P133" s="5">
        <f t="shared" si="59"/>
        <v>0.13409956034118148</v>
      </c>
      <c r="Q133" s="5">
        <f t="shared" si="34"/>
        <v>0.11494248029244125</v>
      </c>
      <c r="R133" s="10">
        <f t="shared" si="60"/>
        <v>7.5147274538565926E-3</v>
      </c>
      <c r="S133" s="2">
        <f t="shared" si="54"/>
        <v>127483</v>
      </c>
      <c r="T133" s="9">
        <f t="shared" si="42"/>
        <v>40344.944086021533</v>
      </c>
      <c r="U133" s="8">
        <f t="shared" si="55"/>
        <v>2.569347576137037E-2</v>
      </c>
      <c r="V133" s="4">
        <f t="shared" si="56"/>
        <v>3832</v>
      </c>
      <c r="W133" s="9">
        <f t="shared" si="57"/>
        <v>3892.0386221294361</v>
      </c>
      <c r="X133" s="2"/>
    </row>
    <row r="134" spans="1:24" x14ac:dyDescent="0.3">
      <c r="A134" s="3">
        <v>44020</v>
      </c>
      <c r="B134" s="2">
        <v>963</v>
      </c>
      <c r="C134" s="2">
        <v>130902</v>
      </c>
      <c r="D134" s="5">
        <f t="shared" si="50"/>
        <v>172795.94408602154</v>
      </c>
      <c r="E134" s="5">
        <f t="shared" si="51"/>
        <v>4756</v>
      </c>
      <c r="F134" s="2">
        <v>3207</v>
      </c>
      <c r="G134" s="4">
        <f t="shared" si="49"/>
        <v>1549</v>
      </c>
      <c r="H134" s="2">
        <f t="shared" si="47"/>
        <v>5</v>
      </c>
      <c r="I134" s="2">
        <f t="shared" si="44"/>
        <v>3202</v>
      </c>
      <c r="J134" s="11">
        <f t="shared" si="45"/>
        <v>135.93146417445482</v>
      </c>
      <c r="K134" s="7">
        <f t="shared" si="46"/>
        <v>641.4</v>
      </c>
      <c r="L134" s="15">
        <f t="shared" si="58"/>
        <v>0.15590894917368259</v>
      </c>
      <c r="M134" s="8">
        <f t="shared" si="52"/>
        <v>0.10513036164844407</v>
      </c>
      <c r="N134" s="5">
        <f t="shared" si="53"/>
        <v>3521.8058059135305</v>
      </c>
      <c r="O134" s="5">
        <f t="shared" si="33"/>
        <v>4.5714285714285712</v>
      </c>
      <c r="P134" s="5">
        <f t="shared" si="59"/>
        <v>0.13409956034118148</v>
      </c>
      <c r="Q134" s="5">
        <f t="shared" si="34"/>
        <v>0.12260531231193733</v>
      </c>
      <c r="R134" s="10">
        <f t="shared" si="60"/>
        <v>7.356648485126278E-3</v>
      </c>
      <c r="S134" s="2">
        <f t="shared" si="54"/>
        <v>130902.00000000001</v>
      </c>
      <c r="T134" s="9">
        <f t="shared" ref="T134:T165" si="61">T133+G134</f>
        <v>41893.944086021533</v>
      </c>
      <c r="U134" s="8">
        <f t="shared" si="55"/>
        <v>2.5827575321711552E-2</v>
      </c>
      <c r="V134" s="4">
        <f t="shared" si="56"/>
        <v>3852</v>
      </c>
      <c r="W134" s="9">
        <f t="shared" si="57"/>
        <v>3871.8307372793356</v>
      </c>
      <c r="X134" s="2"/>
    </row>
    <row r="135" spans="1:24" x14ac:dyDescent="0.3">
      <c r="A135" s="3">
        <v>44021</v>
      </c>
      <c r="B135" s="2">
        <v>968</v>
      </c>
      <c r="C135" s="2">
        <v>134250</v>
      </c>
      <c r="D135" s="5">
        <f t="shared" si="50"/>
        <v>177692.94408602154</v>
      </c>
      <c r="E135" s="5">
        <f t="shared" si="51"/>
        <v>4399</v>
      </c>
      <c r="F135" s="2">
        <v>2850</v>
      </c>
      <c r="G135" s="4">
        <f t="shared" si="49"/>
        <v>1549</v>
      </c>
      <c r="H135" s="2">
        <v>5</v>
      </c>
      <c r="I135" s="2">
        <f t="shared" si="44"/>
        <v>2845</v>
      </c>
      <c r="J135" s="11">
        <f t="shared" si="45"/>
        <v>138.68801652892563</v>
      </c>
      <c r="K135" s="7">
        <f t="shared" si="46"/>
        <v>570</v>
      </c>
      <c r="L135" s="15">
        <f t="shared" si="58"/>
        <v>0.17543859649122806</v>
      </c>
      <c r="M135" s="8">
        <f t="shared" si="52"/>
        <v>0.11366219595362581</v>
      </c>
      <c r="N135" s="5">
        <f t="shared" si="53"/>
        <v>3611.8808684656569</v>
      </c>
      <c r="O135" s="5">
        <f t="shared" ref="O135:O198" si="62">AVERAGE(H129:H135)</f>
        <v>4.1428571428571432</v>
      </c>
      <c r="P135" s="5">
        <f t="shared" si="59"/>
        <v>0.13409956034118148</v>
      </c>
      <c r="Q135" s="5">
        <f t="shared" si="34"/>
        <v>0.11111106428269324</v>
      </c>
      <c r="R135" s="10">
        <f t="shared" si="60"/>
        <v>7.2104283054003722E-3</v>
      </c>
      <c r="S135" s="2">
        <f t="shared" si="54"/>
        <v>134250</v>
      </c>
      <c r="T135" s="9">
        <f t="shared" si="61"/>
        <v>43442.944086021533</v>
      </c>
      <c r="U135" s="8">
        <f t="shared" si="55"/>
        <v>2.5961674882052733E-2</v>
      </c>
      <c r="V135" s="4">
        <f t="shared" si="56"/>
        <v>3872</v>
      </c>
      <c r="W135" s="9">
        <f t="shared" si="57"/>
        <v>3851.8316115702478</v>
      </c>
      <c r="X135" s="2"/>
    </row>
    <row r="136" spans="1:24" x14ac:dyDescent="0.3">
      <c r="A136" s="3">
        <v>44022</v>
      </c>
      <c r="B136" s="2">
        <v>973</v>
      </c>
      <c r="C136" s="2">
        <f>C137-F137</f>
        <v>138173</v>
      </c>
      <c r="D136" s="5">
        <f t="shared" si="50"/>
        <v>183164.94408602151</v>
      </c>
      <c r="E136" s="5">
        <f t="shared" si="51"/>
        <v>5282</v>
      </c>
      <c r="F136" s="2">
        <v>3733</v>
      </c>
      <c r="G136" s="4">
        <f t="shared" si="49"/>
        <v>1549</v>
      </c>
      <c r="H136" s="2">
        <f t="shared" si="47"/>
        <v>5</v>
      </c>
      <c r="I136" s="2">
        <f t="shared" si="44"/>
        <v>3728</v>
      </c>
      <c r="J136" s="11">
        <f t="shared" si="45"/>
        <v>142.00719424460431</v>
      </c>
      <c r="K136" s="7">
        <f t="shared" si="46"/>
        <v>746.6</v>
      </c>
      <c r="L136" s="15">
        <f t="shared" si="58"/>
        <v>0.13394053040450038</v>
      </c>
      <c r="M136" s="8">
        <f t="shared" si="52"/>
        <v>9.4661113214691409E-2</v>
      </c>
      <c r="N136" s="5">
        <f t="shared" si="53"/>
        <v>3717.4258118324406</v>
      </c>
      <c r="O136" s="5">
        <f t="shared" si="62"/>
        <v>4.4285714285714288</v>
      </c>
      <c r="P136" s="5">
        <f t="shared" si="59"/>
        <v>0.13409956034118148</v>
      </c>
      <c r="Q136" s="5">
        <f t="shared" si="34"/>
        <v>0.11877389630218931</v>
      </c>
      <c r="R136" s="10">
        <f t="shared" si="60"/>
        <v>7.041896752621713E-3</v>
      </c>
      <c r="S136" s="2">
        <f t="shared" si="54"/>
        <v>138172.99999999997</v>
      </c>
      <c r="T136" s="9">
        <f t="shared" si="61"/>
        <v>44991.944086021533</v>
      </c>
      <c r="U136" s="8">
        <f t="shared" si="55"/>
        <v>2.6095774442393912E-2</v>
      </c>
      <c r="V136" s="4">
        <f t="shared" si="56"/>
        <v>3892</v>
      </c>
      <c r="W136" s="9">
        <f t="shared" si="57"/>
        <v>3832.03802672148</v>
      </c>
      <c r="X136" s="2"/>
    </row>
    <row r="137" spans="1:24" x14ac:dyDescent="0.3">
      <c r="A137" s="3">
        <v>44023</v>
      </c>
      <c r="B137" s="2">
        <v>981</v>
      </c>
      <c r="C137" s="2">
        <v>142577</v>
      </c>
      <c r="D137" s="5">
        <f t="shared" si="50"/>
        <v>189117.94408602154</v>
      </c>
      <c r="E137" s="5">
        <f t="shared" si="51"/>
        <v>5953</v>
      </c>
      <c r="F137" s="2">
        <v>4404</v>
      </c>
      <c r="G137" s="4">
        <f t="shared" si="49"/>
        <v>1549</v>
      </c>
      <c r="H137" s="2">
        <f t="shared" si="47"/>
        <v>8</v>
      </c>
      <c r="I137" s="2">
        <f t="shared" si="44"/>
        <v>4396</v>
      </c>
      <c r="J137" s="11">
        <f t="shared" si="45"/>
        <v>145.33843017329255</v>
      </c>
      <c r="K137" s="7">
        <f t="shared" si="46"/>
        <v>550.5</v>
      </c>
      <c r="L137" s="15">
        <f t="shared" si="58"/>
        <v>0.18165304268846502</v>
      </c>
      <c r="M137" s="8">
        <f t="shared" si="52"/>
        <v>0.13438602385351925</v>
      </c>
      <c r="N137" s="5">
        <f t="shared" si="53"/>
        <v>3835.9116468024431</v>
      </c>
      <c r="O137" s="5">
        <f t="shared" si="62"/>
        <v>4.7142857142857144</v>
      </c>
      <c r="P137" s="5">
        <f t="shared" si="59"/>
        <v>0.21455929654589034</v>
      </c>
      <c r="Q137" s="5">
        <f t="shared" ref="Q137:Q200" si="63">AVERAGE(H131:H137)/3728573*100000</f>
        <v>0.1264367283216854</v>
      </c>
      <c r="R137" s="10">
        <f t="shared" si="60"/>
        <v>6.8804926460789605E-3</v>
      </c>
      <c r="S137" s="2">
        <f t="shared" si="54"/>
        <v>142577</v>
      </c>
      <c r="T137" s="9">
        <f t="shared" si="61"/>
        <v>46540.944086021533</v>
      </c>
      <c r="U137" s="8">
        <f t="shared" si="55"/>
        <v>2.6310333738939803E-2</v>
      </c>
      <c r="V137" s="4">
        <f t="shared" si="56"/>
        <v>3924</v>
      </c>
      <c r="W137" s="9">
        <f t="shared" si="57"/>
        <v>3800.7879714576961</v>
      </c>
      <c r="X137" s="2"/>
    </row>
    <row r="138" spans="1:24" x14ac:dyDescent="0.3">
      <c r="A138" s="3">
        <v>44024</v>
      </c>
      <c r="B138" s="2">
        <v>986</v>
      </c>
      <c r="C138" s="2">
        <f>C139-F139</f>
        <v>146390</v>
      </c>
      <c r="D138" s="5">
        <f t="shared" si="50"/>
        <v>194479.94408602154</v>
      </c>
      <c r="E138" s="5">
        <f t="shared" si="51"/>
        <v>5282</v>
      </c>
      <c r="F138" s="2">
        <v>3733</v>
      </c>
      <c r="G138" s="4">
        <f t="shared" si="49"/>
        <v>1549</v>
      </c>
      <c r="H138" s="2">
        <f t="shared" si="47"/>
        <v>5</v>
      </c>
      <c r="I138" s="2">
        <f t="shared" si="44"/>
        <v>3728</v>
      </c>
      <c r="J138" s="11">
        <f t="shared" si="45"/>
        <v>148.46855983772821</v>
      </c>
      <c r="K138" s="7">
        <f t="shared" si="46"/>
        <v>746.6</v>
      </c>
      <c r="L138" s="15">
        <f t="shared" si="58"/>
        <v>0.13394053040450038</v>
      </c>
      <c r="M138" s="8">
        <f t="shared" si="52"/>
        <v>9.4661113214691409E-2</v>
      </c>
      <c r="N138" s="5">
        <f t="shared" si="53"/>
        <v>3938.4971347090318</v>
      </c>
      <c r="O138" s="5">
        <f t="shared" si="62"/>
        <v>5</v>
      </c>
      <c r="P138" s="5">
        <f t="shared" si="59"/>
        <v>0.13409956034118148</v>
      </c>
      <c r="Q138" s="5">
        <f t="shared" si="63"/>
        <v>0.13409956034118148</v>
      </c>
      <c r="R138" s="10">
        <f t="shared" si="60"/>
        <v>6.7354327481385342E-3</v>
      </c>
      <c r="S138" s="2">
        <f t="shared" si="54"/>
        <v>146390</v>
      </c>
      <c r="T138" s="9">
        <f t="shared" si="61"/>
        <v>48089.944086021533</v>
      </c>
      <c r="U138" s="8">
        <f t="shared" si="55"/>
        <v>2.6444433299280982E-2</v>
      </c>
      <c r="V138" s="4">
        <f t="shared" si="56"/>
        <v>3944</v>
      </c>
      <c r="W138" s="9">
        <f t="shared" si="57"/>
        <v>3781.5141987829616</v>
      </c>
      <c r="X138" s="2"/>
    </row>
    <row r="139" spans="1:24" x14ac:dyDescent="0.3">
      <c r="A139" s="3">
        <v>44025</v>
      </c>
      <c r="B139" s="2">
        <v>995</v>
      </c>
      <c r="C139" s="2">
        <v>148188</v>
      </c>
      <c r="D139" s="5">
        <f t="shared" si="50"/>
        <v>197826.94408602151</v>
      </c>
      <c r="E139" s="5">
        <f t="shared" si="51"/>
        <v>3347</v>
      </c>
      <c r="F139" s="2">
        <v>1798</v>
      </c>
      <c r="G139" s="4">
        <f t="shared" si="49"/>
        <v>1549</v>
      </c>
      <c r="H139" s="2">
        <f t="shared" si="47"/>
        <v>9</v>
      </c>
      <c r="I139" s="2">
        <f t="shared" si="44"/>
        <v>1789</v>
      </c>
      <c r="J139" s="11">
        <f t="shared" si="45"/>
        <v>148.9326633165829</v>
      </c>
      <c r="K139" s="7">
        <f t="shared" si="46"/>
        <v>199.77777777777777</v>
      </c>
      <c r="L139" s="15">
        <f t="shared" si="58"/>
        <v>0.50055617352614012</v>
      </c>
      <c r="M139" s="8">
        <f t="shared" si="52"/>
        <v>0.268897520167314</v>
      </c>
      <c r="N139" s="5">
        <f t="shared" si="53"/>
        <v>3986.8707794129514</v>
      </c>
      <c r="O139" s="5">
        <f t="shared" si="62"/>
        <v>6</v>
      </c>
      <c r="P139" s="5">
        <f t="shared" si="59"/>
        <v>0.24137920861412665</v>
      </c>
      <c r="Q139" s="5">
        <f t="shared" si="63"/>
        <v>0.16091947240941776</v>
      </c>
      <c r="R139" s="10">
        <f t="shared" si="60"/>
        <v>6.714443814613869E-3</v>
      </c>
      <c r="S139" s="2">
        <f t="shared" si="54"/>
        <v>148187.99999999997</v>
      </c>
      <c r="T139" s="9">
        <f t="shared" si="61"/>
        <v>49638.944086021533</v>
      </c>
      <c r="U139" s="8">
        <f t="shared" si="55"/>
        <v>2.6685812507895111E-2</v>
      </c>
      <c r="V139" s="4">
        <f t="shared" si="56"/>
        <v>3980</v>
      </c>
      <c r="W139" s="9">
        <f t="shared" si="57"/>
        <v>3747.3095477386933</v>
      </c>
      <c r="X139" s="2"/>
    </row>
    <row r="140" spans="1:24" x14ac:dyDescent="0.3">
      <c r="A140" s="3">
        <v>44026</v>
      </c>
      <c r="B140" s="2">
        <v>999</v>
      </c>
      <c r="C140" s="2">
        <v>152067</v>
      </c>
      <c r="D140" s="5">
        <f t="shared" si="50"/>
        <v>203254.94408602154</v>
      </c>
      <c r="E140" s="5">
        <f t="shared" si="51"/>
        <v>5030</v>
      </c>
      <c r="F140" s="2">
        <v>3481</v>
      </c>
      <c r="G140" s="4">
        <f t="shared" si="49"/>
        <v>1549</v>
      </c>
      <c r="H140" s="2">
        <f t="shared" si="47"/>
        <v>4</v>
      </c>
      <c r="I140" s="2">
        <f t="shared" si="44"/>
        <v>3477</v>
      </c>
      <c r="J140" s="11">
        <f t="shared" si="45"/>
        <v>152.21921921921921</v>
      </c>
      <c r="K140" s="7">
        <f t="shared" si="46"/>
        <v>870.25</v>
      </c>
      <c r="L140" s="15">
        <f t="shared" si="58"/>
        <v>0.11490950876185005</v>
      </c>
      <c r="M140" s="8">
        <f t="shared" si="52"/>
        <v>7.9522862823061632E-2</v>
      </c>
      <c r="N140" s="5">
        <f t="shared" si="53"/>
        <v>4091.2319405956578</v>
      </c>
      <c r="O140" s="5">
        <f t="shared" si="62"/>
        <v>5.8571428571428568</v>
      </c>
      <c r="P140" s="5">
        <f t="shared" si="59"/>
        <v>0.10727964827294517</v>
      </c>
      <c r="Q140" s="5">
        <f t="shared" si="63"/>
        <v>0.15708805639966972</v>
      </c>
      <c r="R140" s="10">
        <f t="shared" si="60"/>
        <v>6.5694726666535143E-3</v>
      </c>
      <c r="S140" s="2">
        <f t="shared" si="54"/>
        <v>152067</v>
      </c>
      <c r="T140" s="9">
        <f t="shared" si="61"/>
        <v>51187.944086021533</v>
      </c>
      <c r="U140" s="8">
        <f t="shared" si="55"/>
        <v>2.6793092156168059E-2</v>
      </c>
      <c r="V140" s="4">
        <f t="shared" si="56"/>
        <v>3996</v>
      </c>
      <c r="W140" s="9">
        <f t="shared" si="57"/>
        <v>3732.3053053053054</v>
      </c>
      <c r="X140" s="2"/>
    </row>
    <row r="141" spans="1:24" x14ac:dyDescent="0.3">
      <c r="A141" s="3">
        <v>44027</v>
      </c>
      <c r="B141" s="2">
        <v>1004</v>
      </c>
      <c r="C141" s="2">
        <v>156144</v>
      </c>
      <c r="D141" s="5">
        <f t="shared" si="50"/>
        <v>208880.94408602151</v>
      </c>
      <c r="E141" s="5">
        <f t="shared" si="51"/>
        <v>5630</v>
      </c>
      <c r="F141" s="2">
        <v>4081</v>
      </c>
      <c r="G141" s="4">
        <f t="shared" si="49"/>
        <v>1549</v>
      </c>
      <c r="H141" s="2">
        <f t="shared" si="47"/>
        <v>5</v>
      </c>
      <c r="I141" s="2">
        <f t="shared" si="44"/>
        <v>4076</v>
      </c>
      <c r="J141" s="11">
        <f t="shared" si="45"/>
        <v>155.5219123505976</v>
      </c>
      <c r="K141" s="7">
        <f t="shared" si="46"/>
        <v>816.2</v>
      </c>
      <c r="L141" s="15">
        <f t="shared" si="58"/>
        <v>0.12251899044351876</v>
      </c>
      <c r="M141" s="8">
        <f t="shared" si="52"/>
        <v>8.8809946714031973E-2</v>
      </c>
      <c r="N141" s="5">
        <f t="shared" si="53"/>
        <v>4200.9201216067149</v>
      </c>
      <c r="O141" s="5">
        <f t="shared" si="62"/>
        <v>5.8571428571428568</v>
      </c>
      <c r="P141" s="5">
        <f t="shared" si="59"/>
        <v>0.13409956034118148</v>
      </c>
      <c r="Q141" s="5">
        <f t="shared" si="63"/>
        <v>0.15708805639966972</v>
      </c>
      <c r="R141" s="10">
        <f t="shared" si="60"/>
        <v>6.4299620862793318E-3</v>
      </c>
      <c r="S141" s="2">
        <f t="shared" si="54"/>
        <v>156143.99999999997</v>
      </c>
      <c r="T141" s="9">
        <f t="shared" si="61"/>
        <v>52736.944086021533</v>
      </c>
      <c r="U141" s="8">
        <f t="shared" si="55"/>
        <v>2.6927191716509237E-2</v>
      </c>
      <c r="V141" s="4">
        <f t="shared" si="56"/>
        <v>4016</v>
      </c>
      <c r="W141" s="9">
        <f t="shared" si="57"/>
        <v>3713.7181274900399</v>
      </c>
      <c r="X141" s="2"/>
    </row>
    <row r="142" spans="1:24" x14ac:dyDescent="0.3">
      <c r="A142" s="3">
        <v>44028</v>
      </c>
      <c r="B142" s="2">
        <v>1006</v>
      </c>
      <c r="C142" s="2">
        <f>C143-F143</f>
        <v>160129</v>
      </c>
      <c r="D142" s="5">
        <f t="shared" si="50"/>
        <v>214414.94408602154</v>
      </c>
      <c r="E142" s="5">
        <f t="shared" si="51"/>
        <v>5534</v>
      </c>
      <c r="F142" s="2">
        <f>C142-C141</f>
        <v>3985</v>
      </c>
      <c r="G142" s="4">
        <f t="shared" si="49"/>
        <v>1549</v>
      </c>
      <c r="H142" s="2">
        <f t="shared" si="47"/>
        <v>2</v>
      </c>
      <c r="I142" s="2">
        <f t="shared" si="44"/>
        <v>3983</v>
      </c>
      <c r="J142" s="11">
        <f t="shared" si="45"/>
        <v>159.17395626242543</v>
      </c>
      <c r="K142" s="7">
        <f t="shared" si="46"/>
        <v>1992.5</v>
      </c>
      <c r="L142" s="15">
        <f t="shared" si="58"/>
        <v>5.0188205771643658E-2</v>
      </c>
      <c r="M142" s="8">
        <f t="shared" si="52"/>
        <v>3.6140224069389229E-2</v>
      </c>
      <c r="N142" s="5">
        <f t="shared" si="53"/>
        <v>4308.1331216874278</v>
      </c>
      <c r="O142" s="5">
        <f t="shared" si="62"/>
        <v>5.4285714285714288</v>
      </c>
      <c r="P142" s="5">
        <f t="shared" si="59"/>
        <v>5.3639824136472586E-2</v>
      </c>
      <c r="Q142" s="5">
        <f t="shared" si="63"/>
        <v>0.1455938083704256</v>
      </c>
      <c r="R142" s="10">
        <f t="shared" si="60"/>
        <v>6.2824347869530192E-3</v>
      </c>
      <c r="S142" s="2">
        <f t="shared" si="54"/>
        <v>160129</v>
      </c>
      <c r="T142" s="9">
        <f t="shared" si="61"/>
        <v>54285.944086021533</v>
      </c>
      <c r="U142" s="8">
        <f t="shared" si="55"/>
        <v>2.6980831540645709E-2</v>
      </c>
      <c r="V142" s="4">
        <f t="shared" si="56"/>
        <v>4024</v>
      </c>
      <c r="W142" s="9">
        <f t="shared" si="57"/>
        <v>3706.3349900596422</v>
      </c>
      <c r="X142" s="2"/>
    </row>
    <row r="143" spans="1:24" x14ac:dyDescent="0.3">
      <c r="A143" s="3">
        <v>44029</v>
      </c>
      <c r="B143" s="2">
        <v>1010</v>
      </c>
      <c r="C143" s="2">
        <v>164285</v>
      </c>
      <c r="D143" s="5">
        <f t="shared" si="50"/>
        <v>220119.94408602151</v>
      </c>
      <c r="E143" s="5">
        <f t="shared" si="51"/>
        <v>5705</v>
      </c>
      <c r="F143" s="2">
        <v>4156</v>
      </c>
      <c r="G143" s="4">
        <f t="shared" si="49"/>
        <v>1549</v>
      </c>
      <c r="H143" s="2">
        <f t="shared" si="47"/>
        <v>4</v>
      </c>
      <c r="I143" s="2">
        <f t="shared" si="44"/>
        <v>4152</v>
      </c>
      <c r="J143" s="11">
        <f t="shared" si="45"/>
        <v>162.65841584158414</v>
      </c>
      <c r="K143" s="7">
        <f t="shared" si="46"/>
        <v>1039</v>
      </c>
      <c r="L143" s="15">
        <f t="shared" si="58"/>
        <v>9.6246390760346495E-2</v>
      </c>
      <c r="M143" s="8">
        <f t="shared" si="52"/>
        <v>7.0113935144609993E-2</v>
      </c>
      <c r="N143" s="5">
        <f t="shared" si="53"/>
        <v>4419.9467298017162</v>
      </c>
      <c r="O143" s="5">
        <f t="shared" si="62"/>
        <v>5.2857142857142856</v>
      </c>
      <c r="P143" s="5">
        <f t="shared" si="59"/>
        <v>0.10727964827294517</v>
      </c>
      <c r="Q143" s="5">
        <f t="shared" si="63"/>
        <v>0.14176239236067756</v>
      </c>
      <c r="R143" s="10">
        <f t="shared" si="60"/>
        <v>6.1478528167513771E-3</v>
      </c>
      <c r="S143" s="2">
        <f t="shared" si="54"/>
        <v>164284.99999999997</v>
      </c>
      <c r="T143" s="9">
        <f t="shared" si="61"/>
        <v>55834.944086021533</v>
      </c>
      <c r="U143" s="8">
        <f t="shared" si="55"/>
        <v>2.7088111188918657E-2</v>
      </c>
      <c r="V143" s="4">
        <f t="shared" si="56"/>
        <v>4040</v>
      </c>
      <c r="W143" s="9">
        <f t="shared" si="57"/>
        <v>3691.6564356435642</v>
      </c>
      <c r="X143" s="2"/>
    </row>
    <row r="144" spans="1:24" x14ac:dyDescent="0.3">
      <c r="A144" s="3">
        <v>44030</v>
      </c>
      <c r="B144" s="2">
        <v>1018</v>
      </c>
      <c r="C144" s="2">
        <v>168466</v>
      </c>
      <c r="D144" s="5">
        <f t="shared" si="50"/>
        <v>225849.94408602151</v>
      </c>
      <c r="E144" s="5">
        <f t="shared" si="51"/>
        <v>5607</v>
      </c>
      <c r="F144" s="2">
        <v>4058</v>
      </c>
      <c r="G144" s="4">
        <f t="shared" si="49"/>
        <v>1549</v>
      </c>
      <c r="H144" s="2">
        <f t="shared" si="47"/>
        <v>8</v>
      </c>
      <c r="I144" s="2">
        <f t="shared" si="44"/>
        <v>4050</v>
      </c>
      <c r="J144" s="11">
        <f t="shared" ref="J144:J175" si="64">C144/B144</f>
        <v>165.48722986247543</v>
      </c>
      <c r="K144" s="7">
        <f t="shared" si="46"/>
        <v>507.25</v>
      </c>
      <c r="L144" s="15">
        <f t="shared" si="58"/>
        <v>0.19714144898965008</v>
      </c>
      <c r="M144" s="8">
        <f t="shared" si="52"/>
        <v>0.14267879436418762</v>
      </c>
      <c r="N144" s="5">
        <f t="shared" si="53"/>
        <v>4532.4329414296853</v>
      </c>
      <c r="O144" s="5">
        <f t="shared" si="62"/>
        <v>5.2857142857142856</v>
      </c>
      <c r="P144" s="5">
        <f t="shared" si="59"/>
        <v>0.21455929654589034</v>
      </c>
      <c r="Q144" s="5">
        <f t="shared" si="63"/>
        <v>0.14176239236067756</v>
      </c>
      <c r="R144" s="10">
        <f t="shared" si="60"/>
        <v>6.0427623378010997E-3</v>
      </c>
      <c r="S144" s="2">
        <f t="shared" si="54"/>
        <v>168465.99999999997</v>
      </c>
      <c r="T144" s="9">
        <f t="shared" si="61"/>
        <v>57383.944086021533</v>
      </c>
      <c r="U144" s="8">
        <f t="shared" si="55"/>
        <v>2.7302670485464545E-2</v>
      </c>
      <c r="V144" s="4">
        <f t="shared" si="56"/>
        <v>4072</v>
      </c>
      <c r="W144" s="9">
        <f t="shared" si="57"/>
        <v>3662.6453831041258</v>
      </c>
      <c r="X144" s="2"/>
    </row>
    <row r="145" spans="1:24" x14ac:dyDescent="0.3">
      <c r="A145" s="3">
        <v>44031</v>
      </c>
      <c r="B145" s="2">
        <v>1028</v>
      </c>
      <c r="C145" s="2">
        <v>171935</v>
      </c>
      <c r="D145" s="5">
        <f t="shared" si="50"/>
        <v>230867.94408602154</v>
      </c>
      <c r="E145" s="5">
        <f t="shared" si="51"/>
        <v>4991</v>
      </c>
      <c r="F145" s="2">
        <v>3442</v>
      </c>
      <c r="G145" s="4">
        <f t="shared" si="49"/>
        <v>1549</v>
      </c>
      <c r="H145" s="2">
        <f t="shared" si="47"/>
        <v>10</v>
      </c>
      <c r="I145" s="2">
        <f t="shared" si="44"/>
        <v>3432</v>
      </c>
      <c r="J145" s="11">
        <f t="shared" si="64"/>
        <v>167.25194552529183</v>
      </c>
      <c r="K145" s="7">
        <f t="shared" ref="K145:K176" si="65">F145/H145</f>
        <v>344.2</v>
      </c>
      <c r="L145" s="15">
        <f t="shared" si="58"/>
        <v>0.29052876234747238</v>
      </c>
      <c r="M145" s="8">
        <f t="shared" si="52"/>
        <v>0.20036064916850332</v>
      </c>
      <c r="N145" s="5">
        <f t="shared" si="53"/>
        <v>4625.763404988028</v>
      </c>
      <c r="O145" s="5">
        <f t="shared" si="62"/>
        <v>6</v>
      </c>
      <c r="P145" s="5">
        <f t="shared" si="59"/>
        <v>0.26819912068236296</v>
      </c>
      <c r="Q145" s="5">
        <f t="shared" si="63"/>
        <v>0.16091947240941776</v>
      </c>
      <c r="R145" s="10">
        <f t="shared" si="60"/>
        <v>5.9790036932561722E-3</v>
      </c>
      <c r="S145" s="2">
        <f t="shared" si="54"/>
        <v>171935</v>
      </c>
      <c r="T145" s="9">
        <f t="shared" si="61"/>
        <v>58932.944086021533</v>
      </c>
      <c r="U145" s="8">
        <f t="shared" si="55"/>
        <v>2.7570869606146908E-2</v>
      </c>
      <c r="V145" s="4">
        <f t="shared" si="56"/>
        <v>4112</v>
      </c>
      <c r="W145" s="9">
        <f t="shared" si="57"/>
        <v>3627.0165369649803</v>
      </c>
      <c r="X145" s="2"/>
    </row>
    <row r="146" spans="1:24" x14ac:dyDescent="0.3">
      <c r="A146" s="3">
        <v>44032</v>
      </c>
      <c r="B146" s="2">
        <v>1039</v>
      </c>
      <c r="C146" s="2">
        <v>174558</v>
      </c>
      <c r="D146" s="5">
        <f t="shared" si="50"/>
        <v>235039.94408602154</v>
      </c>
      <c r="E146" s="5">
        <f t="shared" si="51"/>
        <v>4172</v>
      </c>
      <c r="F146" s="2">
        <f>C146-C145</f>
        <v>2623</v>
      </c>
      <c r="G146" s="4">
        <f t="shared" si="49"/>
        <v>1549</v>
      </c>
      <c r="H146" s="2">
        <f t="shared" si="47"/>
        <v>11</v>
      </c>
      <c r="I146" s="2">
        <f t="shared" si="44"/>
        <v>2612</v>
      </c>
      <c r="J146" s="11">
        <f t="shared" si="64"/>
        <v>168.00577478344562</v>
      </c>
      <c r="K146" s="7">
        <f t="shared" si="65"/>
        <v>238.45454545454547</v>
      </c>
      <c r="L146" s="15">
        <f t="shared" si="58"/>
        <v>0.41936713686618377</v>
      </c>
      <c r="M146" s="8">
        <f t="shared" si="52"/>
        <v>0.26366251198465962</v>
      </c>
      <c r="N146" s="5">
        <f t="shared" si="53"/>
        <v>4696.3329656434125</v>
      </c>
      <c r="O146" s="5">
        <f t="shared" si="62"/>
        <v>6.2857142857142856</v>
      </c>
      <c r="P146" s="5">
        <f t="shared" si="59"/>
        <v>0.29501903275059926</v>
      </c>
      <c r="Q146" s="5">
        <f t="shared" si="63"/>
        <v>0.16858230442891384</v>
      </c>
      <c r="R146" s="10">
        <f t="shared" si="60"/>
        <v>5.9521763539912235E-3</v>
      </c>
      <c r="S146" s="2">
        <f t="shared" si="54"/>
        <v>174558</v>
      </c>
      <c r="T146" s="9">
        <f t="shared" si="61"/>
        <v>60481.944086021533</v>
      </c>
      <c r="U146" s="8">
        <f t="shared" si="55"/>
        <v>2.7865888638897506E-2</v>
      </c>
      <c r="V146" s="4">
        <f t="shared" si="56"/>
        <v>4156</v>
      </c>
      <c r="W146" s="9">
        <f t="shared" si="57"/>
        <v>3588.6169393647738</v>
      </c>
      <c r="X146" s="2"/>
    </row>
    <row r="147" spans="1:24" x14ac:dyDescent="0.3">
      <c r="A147" s="3">
        <v>44033</v>
      </c>
      <c r="B147" s="2">
        <v>1049</v>
      </c>
      <c r="C147" s="2">
        <v>177268</v>
      </c>
      <c r="D147" s="5">
        <f t="shared" si="50"/>
        <v>239298.94408602154</v>
      </c>
      <c r="E147" s="5">
        <f t="shared" si="51"/>
        <v>4268</v>
      </c>
      <c r="F147" s="2">
        <v>2719</v>
      </c>
      <c r="G147" s="4">
        <f t="shared" si="49"/>
        <v>1549</v>
      </c>
      <c r="H147" s="2">
        <f t="shared" si="47"/>
        <v>10</v>
      </c>
      <c r="I147" s="2">
        <f t="shared" si="44"/>
        <v>2709</v>
      </c>
      <c r="J147" s="11">
        <f t="shared" si="64"/>
        <v>168.98760724499525</v>
      </c>
      <c r="K147" s="7">
        <f t="shared" si="65"/>
        <v>271.89999999999998</v>
      </c>
      <c r="L147" s="15">
        <f t="shared" si="58"/>
        <v>0.36778227289444648</v>
      </c>
      <c r="M147" s="8">
        <f t="shared" si="52"/>
        <v>0.23430178069353325</v>
      </c>
      <c r="N147" s="5">
        <f t="shared" si="53"/>
        <v>4769.2431865264061</v>
      </c>
      <c r="O147" s="5">
        <f t="shared" si="62"/>
        <v>7.1428571428571432</v>
      </c>
      <c r="P147" s="5">
        <f t="shared" si="59"/>
        <v>0.26819912068236296</v>
      </c>
      <c r="Q147" s="5">
        <f t="shared" si="63"/>
        <v>0.1915708004874021</v>
      </c>
      <c r="R147" s="10">
        <f t="shared" si="60"/>
        <v>5.9175936999345622E-3</v>
      </c>
      <c r="S147" s="2">
        <f t="shared" si="54"/>
        <v>177268</v>
      </c>
      <c r="T147" s="9">
        <f t="shared" si="61"/>
        <v>62030.944086021533</v>
      </c>
      <c r="U147" s="8">
        <f t="shared" si="55"/>
        <v>2.813408775957987E-2</v>
      </c>
      <c r="V147" s="4">
        <f t="shared" si="56"/>
        <v>4196</v>
      </c>
      <c r="W147" s="9">
        <f t="shared" si="57"/>
        <v>3554.4070543374642</v>
      </c>
      <c r="X147" s="2"/>
    </row>
    <row r="148" spans="1:24" x14ac:dyDescent="0.3">
      <c r="A148" s="3">
        <v>44034</v>
      </c>
      <c r="B148" s="2">
        <v>1073</v>
      </c>
      <c r="C148" s="2">
        <v>181296</v>
      </c>
      <c r="D148" s="5">
        <f t="shared" si="50"/>
        <v>244875.94408602154</v>
      </c>
      <c r="E148" s="5">
        <f t="shared" si="51"/>
        <v>5495</v>
      </c>
      <c r="F148" s="2">
        <v>3946</v>
      </c>
      <c r="G148" s="4">
        <f t="shared" si="49"/>
        <v>1549</v>
      </c>
      <c r="H148" s="2">
        <f t="shared" si="47"/>
        <v>24</v>
      </c>
      <c r="I148" s="2">
        <f t="shared" si="44"/>
        <v>3922</v>
      </c>
      <c r="J148" s="11">
        <f t="shared" si="64"/>
        <v>168.96178937558247</v>
      </c>
      <c r="K148" s="7">
        <f t="shared" si="65"/>
        <v>164.41666666666666</v>
      </c>
      <c r="L148" s="15">
        <f t="shared" si="58"/>
        <v>0.60821084642676126</v>
      </c>
      <c r="M148" s="8">
        <f t="shared" si="52"/>
        <v>0.43676069153776159</v>
      </c>
      <c r="N148" s="5">
        <f t="shared" si="53"/>
        <v>4877.6130646506499</v>
      </c>
      <c r="O148" s="5">
        <f t="shared" si="62"/>
        <v>9.8571428571428577</v>
      </c>
      <c r="P148" s="5">
        <f t="shared" si="59"/>
        <v>0.64367788963767103</v>
      </c>
      <c r="Q148" s="5">
        <f t="shared" si="63"/>
        <v>0.26436770467261494</v>
      </c>
      <c r="R148" s="10">
        <f t="shared" si="60"/>
        <v>5.9184979260435968E-3</v>
      </c>
      <c r="S148" s="2">
        <f t="shared" si="54"/>
        <v>181296</v>
      </c>
      <c r="T148" s="9">
        <f t="shared" si="61"/>
        <v>63579.944086021533</v>
      </c>
      <c r="U148" s="8">
        <f t="shared" si="55"/>
        <v>2.8777765649217541E-2</v>
      </c>
      <c r="V148" s="4">
        <f t="shared" si="56"/>
        <v>4292</v>
      </c>
      <c r="W148" s="9">
        <f t="shared" si="57"/>
        <v>3474.9049394221806</v>
      </c>
      <c r="X148" s="2"/>
    </row>
    <row r="149" spans="1:24" x14ac:dyDescent="0.3">
      <c r="A149" s="3">
        <v>44035</v>
      </c>
      <c r="B149" s="2">
        <v>1085</v>
      </c>
      <c r="C149" s="2">
        <v>187139</v>
      </c>
      <c r="D149" s="5">
        <f t="shared" si="50"/>
        <v>252267.94408602154</v>
      </c>
      <c r="E149" s="5">
        <f t="shared" si="51"/>
        <v>6273</v>
      </c>
      <c r="F149" s="2">
        <v>4724</v>
      </c>
      <c r="G149" s="4">
        <f t="shared" si="49"/>
        <v>1549</v>
      </c>
      <c r="H149" s="2">
        <f t="shared" si="47"/>
        <v>12</v>
      </c>
      <c r="I149" s="2">
        <f t="shared" si="44"/>
        <v>4712</v>
      </c>
      <c r="J149" s="11">
        <f t="shared" si="64"/>
        <v>172.47834101382489</v>
      </c>
      <c r="K149" s="7">
        <f t="shared" si="65"/>
        <v>393.66666666666669</v>
      </c>
      <c r="L149" s="15">
        <f t="shared" si="58"/>
        <v>0.2540220152413209</v>
      </c>
      <c r="M149" s="8">
        <f t="shared" si="52"/>
        <v>0.19129603060736491</v>
      </c>
      <c r="N149" s="5">
        <f t="shared" si="53"/>
        <v>5034.8139578681157</v>
      </c>
      <c r="O149" s="5">
        <f t="shared" si="62"/>
        <v>11.285714285714286</v>
      </c>
      <c r="P149" s="5">
        <f t="shared" si="59"/>
        <v>0.32183894481883552</v>
      </c>
      <c r="Q149" s="5">
        <f t="shared" si="63"/>
        <v>0.30268186477009534</v>
      </c>
      <c r="R149" s="10">
        <f t="shared" si="60"/>
        <v>5.7978294209117291E-3</v>
      </c>
      <c r="S149" s="2">
        <f t="shared" si="54"/>
        <v>187139</v>
      </c>
      <c r="T149" s="9">
        <f t="shared" si="61"/>
        <v>65128.944086021533</v>
      </c>
      <c r="U149" s="8">
        <f t="shared" si="55"/>
        <v>2.9099604594036377E-2</v>
      </c>
      <c r="V149" s="4">
        <f t="shared" si="56"/>
        <v>4340</v>
      </c>
      <c r="W149" s="9">
        <f t="shared" si="57"/>
        <v>3436.4728110599081</v>
      </c>
      <c r="X149" s="2"/>
    </row>
    <row r="150" spans="1:24" x14ac:dyDescent="0.3">
      <c r="A150" s="3">
        <v>44036</v>
      </c>
      <c r="B150" s="2">
        <v>1104</v>
      </c>
      <c r="C150" s="2">
        <v>191974</v>
      </c>
      <c r="D150" s="5">
        <f t="shared" si="50"/>
        <v>258651.94408602154</v>
      </c>
      <c r="E150" s="5">
        <f t="shared" si="51"/>
        <v>6318</v>
      </c>
      <c r="F150" s="2">
        <v>4769</v>
      </c>
      <c r="G150" s="4">
        <f t="shared" si="49"/>
        <v>1549</v>
      </c>
      <c r="H150" s="2">
        <f t="shared" si="47"/>
        <v>19</v>
      </c>
      <c r="I150" s="2">
        <f t="shared" si="44"/>
        <v>4750</v>
      </c>
      <c r="J150" s="11">
        <f t="shared" si="64"/>
        <v>173.88949275362319</v>
      </c>
      <c r="K150" s="7">
        <f t="shared" si="65"/>
        <v>251</v>
      </c>
      <c r="L150" s="15">
        <f t="shared" si="58"/>
        <v>0.39840637450199201</v>
      </c>
      <c r="M150" s="8">
        <f t="shared" si="52"/>
        <v>0.30072807850585626</v>
      </c>
      <c r="N150" s="5">
        <f t="shared" si="53"/>
        <v>5164.8954774139738</v>
      </c>
      <c r="O150" s="5">
        <f t="shared" si="62"/>
        <v>13.428571428571429</v>
      </c>
      <c r="P150" s="5">
        <f t="shared" si="59"/>
        <v>0.5095783292964895</v>
      </c>
      <c r="Q150" s="5">
        <f t="shared" si="63"/>
        <v>0.36015310491631591</v>
      </c>
      <c r="R150" s="10">
        <f t="shared" si="60"/>
        <v>5.7507787512892372E-3</v>
      </c>
      <c r="S150" s="2">
        <f t="shared" si="54"/>
        <v>191974</v>
      </c>
      <c r="T150" s="9">
        <f t="shared" si="61"/>
        <v>66677.94408602154</v>
      </c>
      <c r="U150" s="8">
        <f t="shared" si="55"/>
        <v>2.9609182923332866E-2</v>
      </c>
      <c r="V150" s="4">
        <f t="shared" si="56"/>
        <v>4416</v>
      </c>
      <c r="W150" s="9">
        <f t="shared" si="57"/>
        <v>3377.330615942029</v>
      </c>
      <c r="X150" s="2"/>
    </row>
    <row r="151" spans="1:24" x14ac:dyDescent="0.3">
      <c r="A151" s="3">
        <v>44037</v>
      </c>
      <c r="B151" s="2">
        <v>1117</v>
      </c>
      <c r="C151" s="2">
        <f>C150+F151</f>
        <v>197347</v>
      </c>
      <c r="D151" s="5">
        <f t="shared" si="50"/>
        <v>265573.94408602151</v>
      </c>
      <c r="E151" s="5">
        <f t="shared" si="51"/>
        <v>6922</v>
      </c>
      <c r="F151" s="2">
        <v>5373</v>
      </c>
      <c r="G151" s="4">
        <f t="shared" si="49"/>
        <v>1549</v>
      </c>
      <c r="H151" s="2">
        <f t="shared" si="47"/>
        <v>13</v>
      </c>
      <c r="I151" s="2">
        <f t="shared" si="44"/>
        <v>5360</v>
      </c>
      <c r="J151" s="11">
        <f t="shared" si="64"/>
        <v>176.67591763652641</v>
      </c>
      <c r="K151" s="7">
        <f t="shared" si="65"/>
        <v>413.30769230769232</v>
      </c>
      <c r="L151" s="15">
        <f t="shared" si="58"/>
        <v>0.24195049320677461</v>
      </c>
      <c r="M151" s="8">
        <f t="shared" si="52"/>
        <v>0.18780699219878647</v>
      </c>
      <c r="N151" s="5">
        <f t="shared" si="53"/>
        <v>5309.4514245742421</v>
      </c>
      <c r="O151" s="5">
        <f t="shared" si="62"/>
        <v>14.142857142857142</v>
      </c>
      <c r="P151" s="5">
        <f t="shared" si="59"/>
        <v>0.34865885688707177</v>
      </c>
      <c r="Q151" s="5">
        <f t="shared" si="63"/>
        <v>0.37931018496505614</v>
      </c>
      <c r="R151" s="10">
        <f t="shared" si="60"/>
        <v>5.6600809741217247E-3</v>
      </c>
      <c r="S151" s="2">
        <f t="shared" si="54"/>
        <v>197347</v>
      </c>
      <c r="T151" s="9">
        <f t="shared" si="61"/>
        <v>68226.94408602154</v>
      </c>
      <c r="U151" s="8">
        <f t="shared" si="55"/>
        <v>2.995784178021994E-2</v>
      </c>
      <c r="V151" s="4">
        <f t="shared" si="56"/>
        <v>4468</v>
      </c>
      <c r="W151" s="9">
        <f t="shared" si="57"/>
        <v>3338.0241718889883</v>
      </c>
      <c r="X151" s="2"/>
    </row>
    <row r="152" spans="1:24" x14ac:dyDescent="0.3">
      <c r="A152" s="3">
        <v>44038</v>
      </c>
      <c r="B152" s="2">
        <v>1131</v>
      </c>
      <c r="C152" s="2">
        <v>201519</v>
      </c>
      <c r="D152" s="5">
        <f t="shared" si="50"/>
        <v>271294.94408602151</v>
      </c>
      <c r="E152" s="5">
        <f t="shared" si="51"/>
        <v>5741</v>
      </c>
      <c r="F152" s="2">
        <v>4192</v>
      </c>
      <c r="G152" s="4">
        <f t="shared" si="49"/>
        <v>1549</v>
      </c>
      <c r="H152" s="2">
        <f t="shared" si="47"/>
        <v>14</v>
      </c>
      <c r="I152" s="2">
        <f t="shared" si="44"/>
        <v>4178</v>
      </c>
      <c r="J152" s="11">
        <f t="shared" si="64"/>
        <v>178.17771883289126</v>
      </c>
      <c r="K152" s="7">
        <f t="shared" si="65"/>
        <v>299.42857142857144</v>
      </c>
      <c r="L152" s="15">
        <f t="shared" si="58"/>
        <v>0.33396946564885494</v>
      </c>
      <c r="M152" s="8">
        <f t="shared" si="52"/>
        <v>0.2438599547117227</v>
      </c>
      <c r="N152" s="5">
        <f t="shared" si="53"/>
        <v>5421.6954989372862</v>
      </c>
      <c r="O152" s="5">
        <f t="shared" si="62"/>
        <v>14.714285714285714</v>
      </c>
      <c r="P152" s="5">
        <f t="shared" si="59"/>
        <v>0.37547876895530807</v>
      </c>
      <c r="Q152" s="5">
        <f t="shared" si="63"/>
        <v>0.3946358490040483</v>
      </c>
      <c r="R152" s="10">
        <f t="shared" si="60"/>
        <v>5.6123740193232399E-3</v>
      </c>
      <c r="S152" s="2">
        <f t="shared" si="54"/>
        <v>201519</v>
      </c>
      <c r="T152" s="9">
        <f t="shared" si="61"/>
        <v>69775.94408602154</v>
      </c>
      <c r="U152" s="8">
        <f t="shared" si="55"/>
        <v>3.0333320549175251E-2</v>
      </c>
      <c r="V152" s="4">
        <f t="shared" si="56"/>
        <v>4524</v>
      </c>
      <c r="W152" s="9">
        <f t="shared" si="57"/>
        <v>3296.704686118479</v>
      </c>
      <c r="X152" s="2"/>
    </row>
    <row r="153" spans="1:24" x14ac:dyDescent="0.3">
      <c r="A153" s="3">
        <v>44039</v>
      </c>
      <c r="B153" s="2">
        <v>1137</v>
      </c>
      <c r="C153" s="2">
        <v>204356</v>
      </c>
      <c r="D153" s="5">
        <f t="shared" si="50"/>
        <v>275680.94408602151</v>
      </c>
      <c r="E153" s="5">
        <f t="shared" si="51"/>
        <v>4347</v>
      </c>
      <c r="F153" s="2">
        <v>2798</v>
      </c>
      <c r="G153" s="4">
        <f t="shared" si="49"/>
        <v>1549</v>
      </c>
      <c r="H153" s="2">
        <f t="shared" si="47"/>
        <v>6</v>
      </c>
      <c r="I153" s="2">
        <f t="shared" ref="I153:I171" si="66">F153-H153</f>
        <v>2792</v>
      </c>
      <c r="J153" s="11">
        <f t="shared" si="64"/>
        <v>179.73262972735267</v>
      </c>
      <c r="K153" s="7">
        <f t="shared" si="65"/>
        <v>466.33333333333331</v>
      </c>
      <c r="L153" s="15">
        <f t="shared" si="58"/>
        <v>0.21443888491779842</v>
      </c>
      <c r="M153" s="8">
        <f t="shared" si="52"/>
        <v>0.13802622498274672</v>
      </c>
      <c r="N153" s="5">
        <f t="shared" si="53"/>
        <v>5498.0225456697781</v>
      </c>
      <c r="O153" s="5">
        <f t="shared" si="62"/>
        <v>14</v>
      </c>
      <c r="P153" s="5">
        <f t="shared" si="59"/>
        <v>0.16091947240941776</v>
      </c>
      <c r="Q153" s="5">
        <f t="shared" si="63"/>
        <v>0.37547876895530807</v>
      </c>
      <c r="R153" s="10">
        <f t="shared" si="60"/>
        <v>5.5638200003914739E-3</v>
      </c>
      <c r="S153" s="2">
        <f t="shared" si="54"/>
        <v>204356</v>
      </c>
      <c r="T153" s="9">
        <f t="shared" si="61"/>
        <v>71324.94408602154</v>
      </c>
      <c r="U153" s="8">
        <f t="shared" si="55"/>
        <v>3.0494240021584667E-2</v>
      </c>
      <c r="V153" s="4">
        <f t="shared" si="56"/>
        <v>4548</v>
      </c>
      <c r="W153" s="9">
        <f t="shared" si="57"/>
        <v>3279.3078276165347</v>
      </c>
      <c r="X153" s="2"/>
    </row>
    <row r="154" spans="1:24" x14ac:dyDescent="0.3">
      <c r="A154" s="3">
        <v>44040</v>
      </c>
      <c r="B154" s="2">
        <v>1145</v>
      </c>
      <c r="C154" s="2">
        <v>209801</v>
      </c>
      <c r="D154" s="5">
        <f t="shared" si="50"/>
        <v>282674.94408602151</v>
      </c>
      <c r="E154" s="5">
        <f t="shared" si="51"/>
        <v>6079</v>
      </c>
      <c r="F154" s="2">
        <v>4530</v>
      </c>
      <c r="G154" s="4">
        <f t="shared" si="49"/>
        <v>1549</v>
      </c>
      <c r="H154" s="2">
        <f t="shared" si="47"/>
        <v>8</v>
      </c>
      <c r="I154" s="2">
        <f t="shared" si="66"/>
        <v>4522</v>
      </c>
      <c r="J154" s="11">
        <f t="shared" si="64"/>
        <v>183.23231441048034</v>
      </c>
      <c r="K154" s="7">
        <f t="shared" si="65"/>
        <v>566.25</v>
      </c>
      <c r="L154" s="15">
        <f t="shared" si="58"/>
        <v>0.17660044150110377</v>
      </c>
      <c r="M154" s="8">
        <f t="shared" si="52"/>
        <v>0.1316005922026649</v>
      </c>
      <c r="N154" s="5">
        <f t="shared" si="53"/>
        <v>5644.515590949447</v>
      </c>
      <c r="O154" s="5">
        <f t="shared" si="62"/>
        <v>13.714285714285714</v>
      </c>
      <c r="P154" s="5">
        <f t="shared" si="59"/>
        <v>0.21455929654589034</v>
      </c>
      <c r="Q154" s="5">
        <f t="shared" si="63"/>
        <v>0.36781593693581199</v>
      </c>
      <c r="R154" s="10">
        <f t="shared" si="60"/>
        <v>5.4575526332095656E-3</v>
      </c>
      <c r="S154" s="2">
        <f t="shared" si="54"/>
        <v>209801</v>
      </c>
      <c r="T154" s="9">
        <f t="shared" si="61"/>
        <v>72873.94408602154</v>
      </c>
      <c r="U154" s="8">
        <f t="shared" si="55"/>
        <v>3.0708799318130552E-2</v>
      </c>
      <c r="V154" s="4">
        <f t="shared" si="56"/>
        <v>4580</v>
      </c>
      <c r="W154" s="9">
        <f t="shared" si="57"/>
        <v>3256.395633187773</v>
      </c>
      <c r="X154" s="2"/>
    </row>
    <row r="155" spans="1:24" x14ac:dyDescent="0.3">
      <c r="A155" s="3">
        <v>44041</v>
      </c>
      <c r="B155" s="2">
        <v>1155</v>
      </c>
      <c r="C155" s="2">
        <f>C154+F154</f>
        <v>214331</v>
      </c>
      <c r="D155" s="5">
        <f t="shared" si="50"/>
        <v>288753.94408602157</v>
      </c>
      <c r="E155" s="5">
        <f t="shared" si="51"/>
        <v>5792</v>
      </c>
      <c r="F155" s="2">
        <v>4243</v>
      </c>
      <c r="G155" s="4">
        <f t="shared" si="49"/>
        <v>1549</v>
      </c>
      <c r="H155" s="2">
        <f t="shared" si="47"/>
        <v>10</v>
      </c>
      <c r="I155" s="2">
        <f t="shared" si="66"/>
        <v>4233</v>
      </c>
      <c r="J155" s="11">
        <f t="shared" si="64"/>
        <v>185.56796536796537</v>
      </c>
      <c r="K155" s="7">
        <f t="shared" si="65"/>
        <v>424.3</v>
      </c>
      <c r="L155" s="15">
        <f t="shared" si="58"/>
        <v>0.23568230025925052</v>
      </c>
      <c r="M155" s="8">
        <f t="shared" si="52"/>
        <v>0.17265193370165746</v>
      </c>
      <c r="N155" s="5">
        <f t="shared" si="53"/>
        <v>5766.3913476284006</v>
      </c>
      <c r="O155" s="5">
        <f t="shared" si="62"/>
        <v>11.714285714285714</v>
      </c>
      <c r="P155" s="5">
        <f t="shared" si="59"/>
        <v>0.26819912068236296</v>
      </c>
      <c r="Q155" s="5">
        <f t="shared" si="63"/>
        <v>0.31417611279933944</v>
      </c>
      <c r="R155" s="10">
        <f t="shared" si="60"/>
        <v>5.3888611540094528E-3</v>
      </c>
      <c r="S155" s="2">
        <f t="shared" si="54"/>
        <v>214331.00000000003</v>
      </c>
      <c r="T155" s="9">
        <f t="shared" si="61"/>
        <v>74422.94408602154</v>
      </c>
      <c r="U155" s="8">
        <f t="shared" si="55"/>
        <v>3.0976998438812915E-2</v>
      </c>
      <c r="V155" s="4">
        <f t="shared" si="56"/>
        <v>4620</v>
      </c>
      <c r="W155" s="9">
        <f t="shared" si="57"/>
        <v>3228.2017316017318</v>
      </c>
      <c r="X155" s="2"/>
    </row>
    <row r="156" spans="1:24" x14ac:dyDescent="0.3">
      <c r="A156" s="3">
        <v>44042</v>
      </c>
      <c r="B156" s="2">
        <v>1160</v>
      </c>
      <c r="C156" s="2">
        <f t="shared" ref="C156:C157" si="67">C155+F155</f>
        <v>218574</v>
      </c>
      <c r="D156" s="5">
        <f t="shared" si="50"/>
        <v>294545.94408602151</v>
      </c>
      <c r="E156" s="5">
        <f t="shared" si="51"/>
        <v>5930</v>
      </c>
      <c r="F156" s="2">
        <v>4381</v>
      </c>
      <c r="G156" s="4">
        <f t="shared" si="49"/>
        <v>1549</v>
      </c>
      <c r="H156" s="2">
        <f t="shared" si="47"/>
        <v>5</v>
      </c>
      <c r="I156" s="2">
        <f t="shared" si="66"/>
        <v>4376</v>
      </c>
      <c r="J156" s="11">
        <f t="shared" si="64"/>
        <v>188.42586206896553</v>
      </c>
      <c r="K156" s="7">
        <f t="shared" si="65"/>
        <v>876.2</v>
      </c>
      <c r="L156" s="15">
        <f t="shared" si="58"/>
        <v>0.11412919424788862</v>
      </c>
      <c r="M156" s="8">
        <f t="shared" si="52"/>
        <v>8.4317032040472167E-2</v>
      </c>
      <c r="N156" s="5">
        <f t="shared" si="53"/>
        <v>5880.5456159702981</v>
      </c>
      <c r="O156" s="5">
        <f t="shared" si="62"/>
        <v>10.714285714285714</v>
      </c>
      <c r="P156" s="5">
        <f t="shared" si="59"/>
        <v>0.13409956034118148</v>
      </c>
      <c r="Q156" s="5">
        <f t="shared" si="63"/>
        <v>0.28735620073110313</v>
      </c>
      <c r="R156" s="10">
        <f t="shared" si="60"/>
        <v>5.3071271056941817E-3</v>
      </c>
      <c r="S156" s="2">
        <f t="shared" si="54"/>
        <v>218574</v>
      </c>
      <c r="T156" s="9">
        <f t="shared" si="61"/>
        <v>75971.94408602154</v>
      </c>
      <c r="U156" s="8">
        <f t="shared" si="55"/>
        <v>3.11110979991541E-2</v>
      </c>
      <c r="V156" s="4">
        <f t="shared" si="56"/>
        <v>4640</v>
      </c>
      <c r="W156" s="9">
        <f t="shared" si="57"/>
        <v>3214.2870689655174</v>
      </c>
      <c r="X156" s="2"/>
    </row>
    <row r="157" spans="1:24" x14ac:dyDescent="0.3">
      <c r="A157" s="3">
        <v>44043</v>
      </c>
      <c r="B157" s="2">
        <v>1168</v>
      </c>
      <c r="C157" s="2">
        <f t="shared" si="67"/>
        <v>222955</v>
      </c>
      <c r="D157" s="5">
        <f t="shared" si="50"/>
        <v>300475.94408602151</v>
      </c>
      <c r="E157" s="5">
        <f t="shared" si="51"/>
        <v>6519</v>
      </c>
      <c r="F157" s="2">
        <v>4970</v>
      </c>
      <c r="G157" s="4">
        <f t="shared" si="49"/>
        <v>1549</v>
      </c>
      <c r="H157" s="2">
        <f t="shared" si="47"/>
        <v>8</v>
      </c>
      <c r="I157" s="2">
        <f t="shared" si="66"/>
        <v>4962</v>
      </c>
      <c r="J157" s="11">
        <f t="shared" si="64"/>
        <v>190.88613013698631</v>
      </c>
      <c r="K157" s="7">
        <f t="shared" si="65"/>
        <v>621.25</v>
      </c>
      <c r="L157" s="15">
        <f t="shared" si="58"/>
        <v>0.16096579476861167</v>
      </c>
      <c r="M157" s="8">
        <f t="shared" si="52"/>
        <v>0.12271820831415861</v>
      </c>
      <c r="N157" s="5">
        <f t="shared" si="53"/>
        <v>5998.4126557077134</v>
      </c>
      <c r="O157" s="5">
        <f t="shared" si="62"/>
        <v>9.1428571428571423</v>
      </c>
      <c r="P157" s="5">
        <f t="shared" si="59"/>
        <v>0.21455929654589034</v>
      </c>
      <c r="Q157" s="5">
        <f t="shared" si="63"/>
        <v>0.24521062462387466</v>
      </c>
      <c r="R157" s="10">
        <f t="shared" si="60"/>
        <v>5.238725303312328E-3</v>
      </c>
      <c r="S157" s="2">
        <f t="shared" si="54"/>
        <v>222955</v>
      </c>
      <c r="T157" s="9">
        <f t="shared" si="61"/>
        <v>77520.94408602154</v>
      </c>
      <c r="U157" s="8">
        <f t="shared" si="55"/>
        <v>3.1325657295699992E-2</v>
      </c>
      <c r="V157" s="4">
        <f t="shared" si="56"/>
        <v>4672</v>
      </c>
      <c r="W157" s="9">
        <f t="shared" si="57"/>
        <v>3192.2714041095892</v>
      </c>
      <c r="X157" s="2"/>
    </row>
    <row r="158" spans="1:24" x14ac:dyDescent="0.3">
      <c r="A158" s="3">
        <v>44044</v>
      </c>
      <c r="B158" s="2">
        <v>1171</v>
      </c>
      <c r="C158" s="2">
        <v>230046</v>
      </c>
      <c r="D158" s="5">
        <f t="shared" si="50"/>
        <v>309115.94408602151</v>
      </c>
      <c r="E158" s="5">
        <f t="shared" si="51"/>
        <v>6238</v>
      </c>
      <c r="F158" s="2">
        <v>4689</v>
      </c>
      <c r="G158" s="4">
        <f>46470/30</f>
        <v>1549</v>
      </c>
      <c r="H158" s="2">
        <f t="shared" si="47"/>
        <v>3</v>
      </c>
      <c r="I158" s="2">
        <f t="shared" si="66"/>
        <v>4686</v>
      </c>
      <c r="J158" s="11">
        <f t="shared" si="64"/>
        <v>196.45260461144321</v>
      </c>
      <c r="K158" s="7">
        <f t="shared" si="65"/>
        <v>1563</v>
      </c>
      <c r="L158" s="15">
        <f t="shared" si="58"/>
        <v>6.3979526551503518E-2</v>
      </c>
      <c r="M158" s="8">
        <f t="shared" si="52"/>
        <v>4.8092337287592178E-2</v>
      </c>
      <c r="N158" s="5">
        <f t="shared" si="53"/>
        <v>6189.1899163281232</v>
      </c>
      <c r="O158" s="5">
        <f t="shared" si="62"/>
        <v>7.7142857142857144</v>
      </c>
      <c r="P158" s="5">
        <f t="shared" si="59"/>
        <v>8.0459736204708879E-2</v>
      </c>
      <c r="Q158" s="5">
        <f t="shared" si="63"/>
        <v>0.20689646452639426</v>
      </c>
      <c r="R158" s="10">
        <f t="shared" si="60"/>
        <v>5.0902862905679736E-3</v>
      </c>
      <c r="S158" s="2">
        <f t="shared" si="54"/>
        <v>230046</v>
      </c>
      <c r="T158" s="9">
        <f t="shared" si="61"/>
        <v>79069.94408602154</v>
      </c>
      <c r="U158" s="8">
        <f t="shared" si="55"/>
        <v>3.1406117031904698E-2</v>
      </c>
      <c r="V158" s="4">
        <f t="shared" si="56"/>
        <v>4684</v>
      </c>
      <c r="W158" s="9">
        <f t="shared" si="57"/>
        <v>3184.0930828351834</v>
      </c>
      <c r="X158" s="2"/>
    </row>
    <row r="159" spans="1:24" x14ac:dyDescent="0.3">
      <c r="A159" s="3">
        <v>44045</v>
      </c>
      <c r="B159" s="2">
        <v>1177</v>
      </c>
      <c r="C159" s="2">
        <f>C160-F160</f>
        <v>234321</v>
      </c>
      <c r="D159" s="5">
        <f t="shared" si="50"/>
        <v>314977.26666666666</v>
      </c>
      <c r="E159" s="5">
        <f t="shared" si="51"/>
        <v>5398.322580645161</v>
      </c>
      <c r="F159" s="2">
        <v>3812</v>
      </c>
      <c r="G159" s="9">
        <f t="shared" ref="G159:G188" si="68">49176/31</f>
        <v>1586.3225806451612</v>
      </c>
      <c r="H159" s="2">
        <f t="shared" si="47"/>
        <v>6</v>
      </c>
      <c r="I159" s="2">
        <f t="shared" si="66"/>
        <v>3806</v>
      </c>
      <c r="J159" s="11">
        <f t="shared" si="64"/>
        <v>199.08326253186067</v>
      </c>
      <c r="K159" s="7">
        <f t="shared" si="65"/>
        <v>635.33333333333337</v>
      </c>
      <c r="L159" s="15">
        <f t="shared" si="58"/>
        <v>0.15739769150052466</v>
      </c>
      <c r="M159" s="8">
        <f t="shared" si="52"/>
        <v>0.11114563663742622</v>
      </c>
      <c r="N159" s="5">
        <f t="shared" si="53"/>
        <v>6304.2051171675312</v>
      </c>
      <c r="O159" s="5">
        <f t="shared" si="62"/>
        <v>6.5714285714285712</v>
      </c>
      <c r="P159" s="5">
        <f t="shared" si="59"/>
        <v>0.16091947240941776</v>
      </c>
      <c r="Q159" s="5">
        <f t="shared" si="63"/>
        <v>0.17624513644840992</v>
      </c>
      <c r="R159" s="10">
        <f t="shared" si="60"/>
        <v>5.023023971389675E-3</v>
      </c>
      <c r="S159" s="2">
        <f t="shared" si="54"/>
        <v>234320.99999999997</v>
      </c>
      <c r="T159" s="9">
        <f t="shared" si="61"/>
        <v>80656.266666666706</v>
      </c>
      <c r="U159" s="8">
        <f t="shared" si="55"/>
        <v>3.1567036504314118E-2</v>
      </c>
      <c r="V159" s="4">
        <f t="shared" si="56"/>
        <v>4708</v>
      </c>
      <c r="W159" s="9">
        <f t="shared" si="57"/>
        <v>3167.8615123194563</v>
      </c>
      <c r="X159" s="2"/>
    </row>
    <row r="160" spans="1:24" x14ac:dyDescent="0.3">
      <c r="A160" s="3">
        <v>44046</v>
      </c>
      <c r="B160" s="2">
        <v>1179</v>
      </c>
      <c r="C160" s="2">
        <v>236967</v>
      </c>
      <c r="D160" s="5">
        <f t="shared" si="50"/>
        <v>319209.58924731187</v>
      </c>
      <c r="E160" s="5">
        <f t="shared" si="51"/>
        <v>4232.322580645161</v>
      </c>
      <c r="F160" s="2">
        <v>2646</v>
      </c>
      <c r="G160" s="9">
        <f t="shared" si="68"/>
        <v>1586.3225806451612</v>
      </c>
      <c r="H160" s="2">
        <f t="shared" si="47"/>
        <v>2</v>
      </c>
      <c r="I160" s="2">
        <f t="shared" si="66"/>
        <v>2644</v>
      </c>
      <c r="J160" s="11">
        <f t="shared" si="64"/>
        <v>200.98982188295165</v>
      </c>
      <c r="K160" s="7">
        <f t="shared" si="65"/>
        <v>1323</v>
      </c>
      <c r="L160" s="15">
        <f t="shared" si="58"/>
        <v>7.5585789871504161E-2</v>
      </c>
      <c r="M160" s="8">
        <f t="shared" si="52"/>
        <v>4.7255377204615784E-2</v>
      </c>
      <c r="N160" s="5">
        <f t="shared" si="53"/>
        <v>6375.3934730555029</v>
      </c>
      <c r="O160" s="5">
        <f t="shared" si="62"/>
        <v>6</v>
      </c>
      <c r="P160" s="5">
        <f t="shared" si="59"/>
        <v>5.3639824136472586E-2</v>
      </c>
      <c r="Q160" s="5">
        <f t="shared" si="63"/>
        <v>0.16091947240941776</v>
      </c>
      <c r="R160" s="10">
        <f t="shared" si="60"/>
        <v>4.9753763182215248E-3</v>
      </c>
      <c r="S160" s="2">
        <f t="shared" si="54"/>
        <v>236967</v>
      </c>
      <c r="T160" s="9">
        <f t="shared" si="61"/>
        <v>82242.589247311873</v>
      </c>
      <c r="U160" s="8">
        <f t="shared" si="55"/>
        <v>3.1620676328450587E-2</v>
      </c>
      <c r="V160" s="4">
        <f t="shared" si="56"/>
        <v>4716</v>
      </c>
      <c r="W160" s="9">
        <f t="shared" si="57"/>
        <v>3162.4877014418998</v>
      </c>
      <c r="X160" s="2"/>
    </row>
    <row r="161" spans="1:24" x14ac:dyDescent="0.3">
      <c r="A161" s="3">
        <v>44047</v>
      </c>
      <c r="B161" s="2">
        <v>1182</v>
      </c>
      <c r="C161" s="2">
        <v>240473</v>
      </c>
      <c r="D161" s="5">
        <f t="shared" si="50"/>
        <v>324301.91182795702</v>
      </c>
      <c r="E161" s="5">
        <f t="shared" si="51"/>
        <v>4864.322580645161</v>
      </c>
      <c r="F161" s="2">
        <v>3278</v>
      </c>
      <c r="G161" s="9">
        <f t="shared" si="68"/>
        <v>1586.3225806451612</v>
      </c>
      <c r="H161" s="2">
        <f t="shared" si="47"/>
        <v>3</v>
      </c>
      <c r="I161" s="2">
        <f t="shared" si="66"/>
        <v>3275</v>
      </c>
      <c r="J161" s="11">
        <f t="shared" si="64"/>
        <v>203.44585448392556</v>
      </c>
      <c r="K161" s="7">
        <f t="shared" si="65"/>
        <v>1092.6666666666667</v>
      </c>
      <c r="L161" s="15">
        <f t="shared" si="58"/>
        <v>9.1519219035997565E-2</v>
      </c>
      <c r="M161" s="8">
        <f t="shared" si="52"/>
        <v>6.1673541387588376E-2</v>
      </c>
      <c r="N161" s="5">
        <f t="shared" si="53"/>
        <v>6469.7193898140922</v>
      </c>
      <c r="O161" s="5">
        <f t="shared" si="62"/>
        <v>5.2857142857142856</v>
      </c>
      <c r="P161" s="5">
        <f t="shared" si="59"/>
        <v>8.0459736204708879E-2</v>
      </c>
      <c r="Q161" s="5">
        <f t="shared" si="63"/>
        <v>0.14176239236067756</v>
      </c>
      <c r="R161" s="10">
        <f t="shared" si="60"/>
        <v>4.9153127378125609E-3</v>
      </c>
      <c r="S161" s="2">
        <f t="shared" si="54"/>
        <v>240473</v>
      </c>
      <c r="T161" s="9">
        <f t="shared" si="61"/>
        <v>83828.911827957039</v>
      </c>
      <c r="U161" s="8">
        <f t="shared" si="55"/>
        <v>3.17011360646553E-2</v>
      </c>
      <c r="V161" s="4">
        <f t="shared" si="56"/>
        <v>4728</v>
      </c>
      <c r="W161" s="9">
        <f t="shared" si="57"/>
        <v>3154.4610829103217</v>
      </c>
      <c r="X161" s="2"/>
    </row>
    <row r="162" spans="1:24" x14ac:dyDescent="0.3">
      <c r="A162" s="3">
        <v>44048</v>
      </c>
      <c r="B162" s="2">
        <v>1197</v>
      </c>
      <c r="C162" s="2">
        <v>244654</v>
      </c>
      <c r="D162" s="5">
        <f t="shared" si="50"/>
        <v>330069.23440860223</v>
      </c>
      <c r="E162" s="5">
        <f t="shared" si="51"/>
        <v>5640.322580645161</v>
      </c>
      <c r="F162" s="2">
        <v>4054</v>
      </c>
      <c r="G162" s="9">
        <f t="shared" si="68"/>
        <v>1586.3225806451612</v>
      </c>
      <c r="H162" s="2">
        <f t="shared" si="47"/>
        <v>15</v>
      </c>
      <c r="I162" s="2">
        <f t="shared" si="66"/>
        <v>4039</v>
      </c>
      <c r="J162" s="11">
        <f t="shared" si="64"/>
        <v>204.38930659983291</v>
      </c>
      <c r="K162" s="7">
        <f t="shared" si="65"/>
        <v>270.26666666666665</v>
      </c>
      <c r="L162" s="15">
        <f t="shared" si="58"/>
        <v>0.370004933399112</v>
      </c>
      <c r="M162" s="8">
        <f t="shared" si="52"/>
        <v>0.26594223620245927</v>
      </c>
      <c r="N162" s="5">
        <f t="shared" si="53"/>
        <v>6582.2056014420623</v>
      </c>
      <c r="O162" s="5">
        <f t="shared" si="62"/>
        <v>6</v>
      </c>
      <c r="P162" s="5">
        <f t="shared" si="59"/>
        <v>0.40229868102354444</v>
      </c>
      <c r="Q162" s="5">
        <f t="shared" si="63"/>
        <v>0.16091947240941776</v>
      </c>
      <c r="R162" s="10">
        <f t="shared" si="60"/>
        <v>4.8926238688106471E-3</v>
      </c>
      <c r="S162" s="2">
        <f t="shared" si="54"/>
        <v>244654</v>
      </c>
      <c r="T162" s="9">
        <f t="shared" si="61"/>
        <v>85415.234408602206</v>
      </c>
      <c r="U162" s="8">
        <f t="shared" si="55"/>
        <v>3.2103434745678845E-2</v>
      </c>
      <c r="V162" s="4">
        <f t="shared" si="56"/>
        <v>4788</v>
      </c>
      <c r="W162" s="9">
        <f t="shared" si="57"/>
        <v>3114.9314954051797</v>
      </c>
      <c r="X162" s="2"/>
    </row>
    <row r="163" spans="1:24" x14ac:dyDescent="0.3">
      <c r="A163" s="3">
        <v>44049</v>
      </c>
      <c r="B163" s="2">
        <v>1206</v>
      </c>
      <c r="C163" s="2">
        <f>C164-F164</f>
        <v>249217</v>
      </c>
      <c r="D163" s="5">
        <f t="shared" si="50"/>
        <v>336218.55698924739</v>
      </c>
      <c r="E163" s="5">
        <f t="shared" si="51"/>
        <v>5847.322580645161</v>
      </c>
      <c r="F163" s="2">
        <v>4261</v>
      </c>
      <c r="G163" s="9">
        <f t="shared" si="68"/>
        <v>1586.3225806451612</v>
      </c>
      <c r="H163" s="2">
        <f t="shared" si="47"/>
        <v>9</v>
      </c>
      <c r="I163" s="2">
        <f t="shared" si="66"/>
        <v>4252</v>
      </c>
      <c r="J163" s="11">
        <f t="shared" si="64"/>
        <v>206.64759535655057</v>
      </c>
      <c r="K163" s="7">
        <f t="shared" si="65"/>
        <v>473.44444444444446</v>
      </c>
      <c r="L163" s="15">
        <f t="shared" si="58"/>
        <v>0.21121802393804273</v>
      </c>
      <c r="M163" s="8">
        <f t="shared" si="52"/>
        <v>0.15391659816734432</v>
      </c>
      <c r="N163" s="5">
        <f t="shared" si="53"/>
        <v>6704.9691947590736</v>
      </c>
      <c r="O163" s="5">
        <f t="shared" si="62"/>
        <v>6.5714285714285712</v>
      </c>
      <c r="P163" s="5">
        <f t="shared" si="59"/>
        <v>0.24137920861412665</v>
      </c>
      <c r="Q163" s="5">
        <f t="shared" si="63"/>
        <v>0.17624513644840992</v>
      </c>
      <c r="R163" s="10">
        <f t="shared" si="60"/>
        <v>4.8391562373353344E-3</v>
      </c>
      <c r="S163" s="2">
        <f t="shared" si="54"/>
        <v>249217</v>
      </c>
      <c r="T163" s="9">
        <f t="shared" si="61"/>
        <v>87001.556989247372</v>
      </c>
      <c r="U163" s="8">
        <f t="shared" si="55"/>
        <v>3.2344813954292964E-2</v>
      </c>
      <c r="V163" s="4">
        <f t="shared" si="56"/>
        <v>4824</v>
      </c>
      <c r="W163" s="9">
        <f t="shared" si="57"/>
        <v>3091.6857379767825</v>
      </c>
      <c r="X163" s="2"/>
    </row>
    <row r="164" spans="1:24" x14ac:dyDescent="0.3">
      <c r="A164" s="3">
        <v>44050</v>
      </c>
      <c r="B164" s="2">
        <v>1213</v>
      </c>
      <c r="C164" s="2">
        <v>253560</v>
      </c>
      <c r="D164" s="5">
        <f t="shared" si="50"/>
        <v>342147.87956989254</v>
      </c>
      <c r="E164" s="5">
        <f t="shared" si="51"/>
        <v>5929.322580645161</v>
      </c>
      <c r="F164" s="2">
        <v>4343</v>
      </c>
      <c r="G164" s="9">
        <f t="shared" si="68"/>
        <v>1586.3225806451612</v>
      </c>
      <c r="H164" s="2">
        <f t="shared" si="47"/>
        <v>7</v>
      </c>
      <c r="I164" s="2">
        <f t="shared" si="66"/>
        <v>4336</v>
      </c>
      <c r="J164" s="11">
        <f t="shared" si="64"/>
        <v>209.03544929925803</v>
      </c>
      <c r="K164" s="7">
        <f t="shared" si="65"/>
        <v>620.42857142857144</v>
      </c>
      <c r="L164" s="15">
        <f t="shared" si="58"/>
        <v>0.16117890858853326</v>
      </c>
      <c r="M164" s="8">
        <f t="shared" si="52"/>
        <v>0.11805733125146213</v>
      </c>
      <c r="N164" s="5">
        <f t="shared" si="53"/>
        <v>6821.8138771556942</v>
      </c>
      <c r="O164" s="5">
        <f t="shared" si="62"/>
        <v>6.4285714285714288</v>
      </c>
      <c r="P164" s="5">
        <f t="shared" si="59"/>
        <v>0.18773938447765404</v>
      </c>
      <c r="Q164" s="5">
        <f t="shared" si="63"/>
        <v>0.17241372043866188</v>
      </c>
      <c r="R164" s="10">
        <f t="shared" si="60"/>
        <v>4.7838775832150186E-3</v>
      </c>
      <c r="S164" s="2">
        <f t="shared" si="54"/>
        <v>253560</v>
      </c>
      <c r="T164" s="9">
        <f t="shared" si="61"/>
        <v>88587.879569892539</v>
      </c>
      <c r="U164" s="8">
        <f t="shared" si="55"/>
        <v>3.2532553338770621E-2</v>
      </c>
      <c r="V164" s="4">
        <f t="shared" si="56"/>
        <v>4852</v>
      </c>
      <c r="W164" s="9">
        <f t="shared" si="57"/>
        <v>3073.8441879637262</v>
      </c>
      <c r="X164" s="2"/>
    </row>
    <row r="165" spans="1:24" x14ac:dyDescent="0.3">
      <c r="A165" s="3">
        <v>44051</v>
      </c>
      <c r="B165" s="2">
        <v>1216</v>
      </c>
      <c r="C165" s="2">
        <v>258525</v>
      </c>
      <c r="D165" s="5">
        <f t="shared" si="50"/>
        <v>348699.20215053775</v>
      </c>
      <c r="E165" s="5">
        <f t="shared" si="51"/>
        <v>6551.322580645161</v>
      </c>
      <c r="F165" s="2">
        <f>C165-C164</f>
        <v>4965</v>
      </c>
      <c r="G165" s="9">
        <f t="shared" si="68"/>
        <v>1586.3225806451612</v>
      </c>
      <c r="H165" s="2">
        <f t="shared" si="47"/>
        <v>3</v>
      </c>
      <c r="I165" s="2">
        <f t="shared" si="66"/>
        <v>4962</v>
      </c>
      <c r="J165" s="11">
        <f t="shared" si="64"/>
        <v>212.60279605263159</v>
      </c>
      <c r="K165" s="7">
        <f t="shared" si="65"/>
        <v>1655</v>
      </c>
      <c r="L165" s="15">
        <f t="shared" si="58"/>
        <v>6.0422960725075525E-2</v>
      </c>
      <c r="M165" s="8">
        <f t="shared" si="52"/>
        <v>4.5792280307842298E-2</v>
      </c>
      <c r="N165" s="5">
        <f t="shared" si="53"/>
        <v>6955.3929349726932</v>
      </c>
      <c r="O165" s="5">
        <f t="shared" si="62"/>
        <v>6.4285714285714288</v>
      </c>
      <c r="P165" s="5">
        <f t="shared" si="59"/>
        <v>8.0459736204708879E-2</v>
      </c>
      <c r="Q165" s="5">
        <f t="shared" si="63"/>
        <v>0.17241372043866188</v>
      </c>
      <c r="R165" s="10">
        <f t="shared" si="60"/>
        <v>4.7036070012571318E-3</v>
      </c>
      <c r="S165" s="2">
        <f t="shared" si="54"/>
        <v>258525.00000000003</v>
      </c>
      <c r="T165" s="9">
        <f t="shared" si="61"/>
        <v>90174.202150537705</v>
      </c>
      <c r="U165" s="8">
        <f t="shared" si="55"/>
        <v>3.2613013074975328E-2</v>
      </c>
      <c r="V165" s="4">
        <f t="shared" si="56"/>
        <v>4864</v>
      </c>
      <c r="W165" s="9">
        <f t="shared" si="57"/>
        <v>3066.2606907894738</v>
      </c>
      <c r="X165" s="2"/>
    </row>
    <row r="166" spans="1:24" x14ac:dyDescent="0.3">
      <c r="A166" s="3">
        <v>44052</v>
      </c>
      <c r="B166" s="2">
        <v>1225</v>
      </c>
      <c r="C166" s="2">
        <f>C167-F167</f>
        <v>262772</v>
      </c>
      <c r="D166" s="5">
        <f t="shared" si="50"/>
        <v>354532.52473118296</v>
      </c>
      <c r="E166" s="5">
        <f t="shared" si="51"/>
        <v>5833.322580645161</v>
      </c>
      <c r="F166" s="2">
        <f>C166-C165</f>
        <v>4247</v>
      </c>
      <c r="G166" s="9">
        <f t="shared" si="68"/>
        <v>1586.3225806451612</v>
      </c>
      <c r="H166" s="2">
        <f t="shared" si="47"/>
        <v>9</v>
      </c>
      <c r="I166" s="2">
        <f t="shared" si="66"/>
        <v>4238</v>
      </c>
      <c r="J166" s="11">
        <f t="shared" si="64"/>
        <v>214.50775510204082</v>
      </c>
      <c r="K166" s="7">
        <f t="shared" si="65"/>
        <v>471.88888888888891</v>
      </c>
      <c r="L166" s="15">
        <f t="shared" si="58"/>
        <v>0.21191429244172355</v>
      </c>
      <c r="M166" s="8">
        <f t="shared" si="52"/>
        <v>0.15428599868386855</v>
      </c>
      <c r="N166" s="5">
        <f t="shared" si="53"/>
        <v>7069.6548198767796</v>
      </c>
      <c r="O166" s="5">
        <f t="shared" si="62"/>
        <v>6.8571428571428568</v>
      </c>
      <c r="P166" s="5">
        <f t="shared" si="59"/>
        <v>0.24137920861412665</v>
      </c>
      <c r="Q166" s="5">
        <f t="shared" si="63"/>
        <v>0.183907968467906</v>
      </c>
      <c r="R166" s="10">
        <f t="shared" si="60"/>
        <v>4.6618361164812083E-3</v>
      </c>
      <c r="S166" s="2">
        <f t="shared" si="54"/>
        <v>262772.00000000006</v>
      </c>
      <c r="T166" s="9">
        <f t="shared" ref="T166:T188" si="69">T165+G166</f>
        <v>91760.524731182872</v>
      </c>
      <c r="U166" s="8">
        <f t="shared" si="55"/>
        <v>3.2854392283589461E-2</v>
      </c>
      <c r="V166" s="4">
        <f t="shared" si="56"/>
        <v>4900</v>
      </c>
      <c r="W166" s="9">
        <f t="shared" si="57"/>
        <v>3043.7330612244896</v>
      </c>
      <c r="X166" s="2"/>
    </row>
    <row r="167" spans="1:24" x14ac:dyDescent="0.3">
      <c r="A167" s="3">
        <v>44053</v>
      </c>
      <c r="B167" s="2">
        <v>1250</v>
      </c>
      <c r="C167" s="2">
        <v>265370</v>
      </c>
      <c r="D167" s="5">
        <f t="shared" si="50"/>
        <v>358716.84731182811</v>
      </c>
      <c r="E167" s="5">
        <f t="shared" si="51"/>
        <v>4184.322580645161</v>
      </c>
      <c r="F167" s="2">
        <v>2598</v>
      </c>
      <c r="G167" s="9">
        <f t="shared" si="68"/>
        <v>1586.3225806451612</v>
      </c>
      <c r="H167" s="2">
        <v>25</v>
      </c>
      <c r="I167" s="2">
        <f t="shared" si="66"/>
        <v>2573</v>
      </c>
      <c r="J167" s="11">
        <f t="shared" si="64"/>
        <v>212.29599999999999</v>
      </c>
      <c r="K167" s="7">
        <f t="shared" si="65"/>
        <v>103.92</v>
      </c>
      <c r="L167" s="15">
        <f t="shared" si="58"/>
        <v>0.96227867590454197</v>
      </c>
      <c r="M167" s="8">
        <f t="shared" si="52"/>
        <v>0.59746827636184219</v>
      </c>
      <c r="N167" s="5">
        <f t="shared" si="53"/>
        <v>7139.5517770184842</v>
      </c>
      <c r="O167" s="5">
        <f t="shared" si="62"/>
        <v>10.142857142857142</v>
      </c>
      <c r="P167" s="5">
        <f t="shared" si="59"/>
        <v>0.67049780170590734</v>
      </c>
      <c r="Q167" s="5">
        <f t="shared" si="63"/>
        <v>0.27203053669211097</v>
      </c>
      <c r="R167" s="10">
        <f t="shared" si="60"/>
        <v>4.710404341108641E-3</v>
      </c>
      <c r="S167" s="2">
        <f t="shared" si="54"/>
        <v>265370.00000000006</v>
      </c>
      <c r="T167" s="9">
        <f t="shared" si="69"/>
        <v>93346.847311828038</v>
      </c>
      <c r="U167" s="8">
        <f t="shared" si="55"/>
        <v>3.352489008529537E-2</v>
      </c>
      <c r="V167" s="4">
        <f t="shared" si="56"/>
        <v>5000</v>
      </c>
      <c r="W167" s="9">
        <f t="shared" si="57"/>
        <v>2982.8584000000001</v>
      </c>
      <c r="X167" s="2"/>
    </row>
    <row r="168" spans="1:24" x14ac:dyDescent="0.3">
      <c r="A168" s="3">
        <v>44054</v>
      </c>
      <c r="B168" s="2">
        <v>1264</v>
      </c>
      <c r="C168" s="2">
        <v>272300</v>
      </c>
      <c r="D168" s="5">
        <f t="shared" si="50"/>
        <v>367233.1698924732</v>
      </c>
      <c r="E168" s="5">
        <f t="shared" si="51"/>
        <v>4305.322580645161</v>
      </c>
      <c r="F168" s="2">
        <v>2719</v>
      </c>
      <c r="G168" s="9">
        <f t="shared" si="68"/>
        <v>1586.3225806451612</v>
      </c>
      <c r="H168" s="2">
        <f t="shared" si="47"/>
        <v>14</v>
      </c>
      <c r="I168" s="2">
        <f t="shared" si="66"/>
        <v>2705</v>
      </c>
      <c r="J168" s="11">
        <f t="shared" si="64"/>
        <v>215.42721518987341</v>
      </c>
      <c r="K168" s="7">
        <f t="shared" si="65"/>
        <v>194.21428571428572</v>
      </c>
      <c r="L168" s="15">
        <f t="shared" si="58"/>
        <v>0.51489518205222506</v>
      </c>
      <c r="M168" s="8">
        <f t="shared" si="52"/>
        <v>0.32517888585022292</v>
      </c>
      <c r="N168" s="5">
        <f t="shared" si="53"/>
        <v>7325.9974710107881</v>
      </c>
      <c r="O168" s="5">
        <f t="shared" si="62"/>
        <v>11.714285714285714</v>
      </c>
      <c r="P168" s="5">
        <f t="shared" si="59"/>
        <v>0.37547876895530807</v>
      </c>
      <c r="Q168" s="5">
        <f t="shared" si="63"/>
        <v>0.31417611279933944</v>
      </c>
      <c r="R168" s="10">
        <f t="shared" si="60"/>
        <v>4.6419390378259276E-3</v>
      </c>
      <c r="S168" s="2">
        <f t="shared" si="54"/>
        <v>272300</v>
      </c>
      <c r="T168" s="9">
        <f t="shared" si="69"/>
        <v>94933.169892473205</v>
      </c>
      <c r="U168" s="8">
        <f t="shared" si="55"/>
        <v>3.3900368854250677E-2</v>
      </c>
      <c r="V168" s="4">
        <f t="shared" si="56"/>
        <v>5056</v>
      </c>
      <c r="W168" s="9">
        <f t="shared" si="57"/>
        <v>2949.8204113924053</v>
      </c>
      <c r="X168" s="2"/>
    </row>
    <row r="169" spans="1:24" x14ac:dyDescent="0.3">
      <c r="A169" s="3">
        <v>44055</v>
      </c>
      <c r="B169" s="2">
        <v>1278</v>
      </c>
      <c r="C169" s="2">
        <v>277596</v>
      </c>
      <c r="D169" s="5">
        <f t="shared" si="50"/>
        <v>374115.49247311836</v>
      </c>
      <c r="E169" s="5">
        <f t="shared" si="51"/>
        <v>6442.322580645161</v>
      </c>
      <c r="F169" s="2">
        <v>4856</v>
      </c>
      <c r="G169" s="9">
        <f t="shared" si="68"/>
        <v>1586.3225806451612</v>
      </c>
      <c r="H169" s="2">
        <f t="shared" si="47"/>
        <v>14</v>
      </c>
      <c r="I169" s="2">
        <f t="shared" si="66"/>
        <v>4842</v>
      </c>
      <c r="J169" s="11">
        <f t="shared" si="64"/>
        <v>217.21126760563379</v>
      </c>
      <c r="K169" s="7">
        <f t="shared" si="65"/>
        <v>346.85714285714283</v>
      </c>
      <c r="L169" s="15">
        <f t="shared" si="58"/>
        <v>0.28830313014827019</v>
      </c>
      <c r="M169" s="8">
        <f t="shared" si="52"/>
        <v>0.21731293062009294</v>
      </c>
      <c r="N169" s="5">
        <f t="shared" si="53"/>
        <v>7468.4817993489196</v>
      </c>
      <c r="O169" s="5">
        <f t="shared" si="62"/>
        <v>11.571428571428571</v>
      </c>
      <c r="P169" s="5">
        <f t="shared" si="59"/>
        <v>0.37547876895530807</v>
      </c>
      <c r="Q169" s="5">
        <f t="shared" si="63"/>
        <v>0.31034469678959142</v>
      </c>
      <c r="R169" s="10">
        <f t="shared" si="60"/>
        <v>4.6038127350538196E-3</v>
      </c>
      <c r="S169" s="2">
        <f t="shared" si="54"/>
        <v>277596</v>
      </c>
      <c r="T169" s="9">
        <f t="shared" si="69"/>
        <v>96519.492473118371</v>
      </c>
      <c r="U169" s="8">
        <f t="shared" si="55"/>
        <v>3.4275847623205985E-2</v>
      </c>
      <c r="V169" s="4">
        <f t="shared" si="56"/>
        <v>5112</v>
      </c>
      <c r="W169" s="9">
        <f t="shared" si="57"/>
        <v>2917.5062597809078</v>
      </c>
      <c r="X169" s="2"/>
    </row>
    <row r="170" spans="1:24" x14ac:dyDescent="0.3">
      <c r="A170" s="3">
        <v>44056</v>
      </c>
      <c r="B170" s="2">
        <f>B171-H171</f>
        <v>1283</v>
      </c>
      <c r="C170" s="2">
        <f>C169+F170</f>
        <v>284039</v>
      </c>
      <c r="D170" s="5">
        <f t="shared" si="50"/>
        <v>382144.81505376357</v>
      </c>
      <c r="E170" s="5">
        <f t="shared" si="51"/>
        <v>8029.322580645161</v>
      </c>
      <c r="F170" s="2">
        <v>6443</v>
      </c>
      <c r="G170" s="9">
        <f t="shared" si="68"/>
        <v>1586.3225806451612</v>
      </c>
      <c r="H170" s="2">
        <f t="shared" si="47"/>
        <v>5</v>
      </c>
      <c r="I170" s="2">
        <f t="shared" si="66"/>
        <v>6438</v>
      </c>
      <c r="J170" s="11">
        <f t="shared" si="64"/>
        <v>221.38659392049883</v>
      </c>
      <c r="K170" s="7">
        <f t="shared" si="65"/>
        <v>1288.5999999999999</v>
      </c>
      <c r="L170" s="15">
        <f t="shared" si="58"/>
        <v>7.7603600807077441E-2</v>
      </c>
      <c r="M170" s="8">
        <f t="shared" si="52"/>
        <v>6.2271753934168714E-2</v>
      </c>
      <c r="N170" s="5">
        <f t="shared" si="53"/>
        <v>7641.8251768947248</v>
      </c>
      <c r="O170" s="5">
        <f t="shared" si="62"/>
        <v>11</v>
      </c>
      <c r="P170" s="5">
        <f t="shared" si="59"/>
        <v>0.13409956034118148</v>
      </c>
      <c r="Q170" s="5">
        <f t="shared" si="63"/>
        <v>0.29501903275059926</v>
      </c>
      <c r="R170" s="10">
        <f t="shared" si="60"/>
        <v>4.516985343561976E-3</v>
      </c>
      <c r="S170" s="2">
        <f t="shared" si="54"/>
        <v>284039.00000000006</v>
      </c>
      <c r="T170" s="9">
        <f t="shared" si="69"/>
        <v>98105.815053763537</v>
      </c>
      <c r="U170" s="8">
        <f t="shared" si="55"/>
        <v>3.440994718354716E-2</v>
      </c>
      <c r="V170" s="4">
        <f t="shared" si="56"/>
        <v>5132</v>
      </c>
      <c r="W170" s="9">
        <f t="shared" si="57"/>
        <v>2906.1363990646923</v>
      </c>
      <c r="X170" s="2"/>
    </row>
    <row r="171" spans="1:24" x14ac:dyDescent="0.3">
      <c r="A171" s="3">
        <v>44057</v>
      </c>
      <c r="B171" s="2">
        <v>1306</v>
      </c>
      <c r="C171" s="2">
        <f>C170+F171</f>
        <v>290150</v>
      </c>
      <c r="D171" s="5">
        <f t="shared" si="50"/>
        <v>389842.13763440872</v>
      </c>
      <c r="E171" s="5">
        <f t="shared" si="51"/>
        <v>7697.322580645161</v>
      </c>
      <c r="F171" s="2">
        <v>6111</v>
      </c>
      <c r="G171" s="9">
        <f t="shared" si="68"/>
        <v>1586.3225806451612</v>
      </c>
      <c r="H171" s="2">
        <v>23</v>
      </c>
      <c r="I171" s="2">
        <f t="shared" si="66"/>
        <v>6088</v>
      </c>
      <c r="J171" s="11">
        <f t="shared" si="64"/>
        <v>222.16692189892802</v>
      </c>
      <c r="K171" s="7">
        <f t="shared" si="65"/>
        <v>265.69565217391306</v>
      </c>
      <c r="L171" s="15">
        <f t="shared" si="58"/>
        <v>0.37637047946326296</v>
      </c>
      <c r="M171" s="8">
        <f t="shared" si="52"/>
        <v>0.29880519828847069</v>
      </c>
      <c r="N171" s="5">
        <f t="shared" si="53"/>
        <v>7806.2363797788485</v>
      </c>
      <c r="O171" s="5">
        <f t="shared" si="62"/>
        <v>13.285714285714286</v>
      </c>
      <c r="P171" s="5">
        <f t="shared" si="59"/>
        <v>0.61685797756943472</v>
      </c>
      <c r="Q171" s="5">
        <f t="shared" si="63"/>
        <v>0.3563216889065679</v>
      </c>
      <c r="R171" s="10">
        <f t="shared" si="60"/>
        <v>4.5011201102877823E-3</v>
      </c>
      <c r="S171" s="2">
        <f t="shared" si="54"/>
        <v>290150</v>
      </c>
      <c r="T171" s="9">
        <f t="shared" si="69"/>
        <v>99692.137634408704</v>
      </c>
      <c r="U171" s="8">
        <f t="shared" si="55"/>
        <v>3.50268051611166E-2</v>
      </c>
      <c r="V171" s="4">
        <f t="shared" si="56"/>
        <v>5224</v>
      </c>
      <c r="W171" s="9">
        <f t="shared" si="57"/>
        <v>2854.9563552833079</v>
      </c>
      <c r="X171" s="2"/>
    </row>
    <row r="172" spans="1:24" x14ac:dyDescent="0.3">
      <c r="A172" s="3">
        <v>44058</v>
      </c>
      <c r="B172" s="2">
        <v>1321</v>
      </c>
      <c r="C172" s="2">
        <f>C171+F172</f>
        <v>295924</v>
      </c>
      <c r="D172" s="5">
        <f t="shared" si="50"/>
        <v>397202.46021505387</v>
      </c>
      <c r="E172" s="5">
        <f t="shared" si="51"/>
        <v>7360.322580645161</v>
      </c>
      <c r="F172" s="2">
        <v>5774</v>
      </c>
      <c r="G172" s="9">
        <f t="shared" si="68"/>
        <v>1586.3225806451612</v>
      </c>
      <c r="H172" s="2">
        <v>15</v>
      </c>
      <c r="I172" s="2">
        <f>F172-H172</f>
        <v>5759</v>
      </c>
      <c r="J172" s="11">
        <f t="shared" si="64"/>
        <v>224.01514004542014</v>
      </c>
      <c r="K172" s="7">
        <f t="shared" si="65"/>
        <v>384.93333333333334</v>
      </c>
      <c r="L172" s="15">
        <f t="shared" si="58"/>
        <v>0.25978524419812954</v>
      </c>
      <c r="M172" s="8">
        <f t="shared" si="52"/>
        <v>0.20379541569882104</v>
      </c>
      <c r="N172" s="5">
        <f t="shared" si="53"/>
        <v>7961.5808872985554</v>
      </c>
      <c r="O172" s="5">
        <f t="shared" si="62"/>
        <v>15</v>
      </c>
      <c r="P172" s="5">
        <f t="shared" si="59"/>
        <v>0.40229868102354444</v>
      </c>
      <c r="Q172" s="5">
        <f t="shared" si="63"/>
        <v>0.40229868102354444</v>
      </c>
      <c r="R172" s="10">
        <f t="shared" si="60"/>
        <v>4.4639839958908372E-3</v>
      </c>
      <c r="S172" s="2">
        <f t="shared" si="54"/>
        <v>295924</v>
      </c>
      <c r="T172" s="9">
        <f t="shared" si="69"/>
        <v>101278.46021505387</v>
      </c>
      <c r="U172" s="8">
        <f t="shared" si="55"/>
        <v>3.5429103842140146E-2</v>
      </c>
      <c r="V172" s="4">
        <f t="shared" si="56"/>
        <v>5284</v>
      </c>
      <c r="W172" s="9">
        <f t="shared" si="57"/>
        <v>2822.538228614686</v>
      </c>
      <c r="X172" s="2"/>
    </row>
    <row r="173" spans="1:24" x14ac:dyDescent="0.3">
      <c r="A173" s="3">
        <v>44059</v>
      </c>
      <c r="B173" s="2">
        <v>1336</v>
      </c>
      <c r="C173" s="2">
        <v>301183</v>
      </c>
      <c r="D173" s="5">
        <f t="shared" si="50"/>
        <v>404047.78279569902</v>
      </c>
      <c r="E173" s="5">
        <f t="shared" si="51"/>
        <v>6845.322580645161</v>
      </c>
      <c r="F173" s="2">
        <f>C173-C172</f>
        <v>5259</v>
      </c>
      <c r="G173" s="9">
        <f t="shared" si="68"/>
        <v>1586.3225806451612</v>
      </c>
      <c r="H173" s="2">
        <f>B173-B172</f>
        <v>15</v>
      </c>
      <c r="I173" s="2">
        <f t="shared" ref="I173:I179" si="70">F173-H173</f>
        <v>5244</v>
      </c>
      <c r="J173" s="11">
        <f t="shared" si="64"/>
        <v>225.43637724550899</v>
      </c>
      <c r="K173" s="7">
        <f t="shared" si="65"/>
        <v>350.6</v>
      </c>
      <c r="L173" s="15">
        <f t="shared" si="58"/>
        <v>0.2852253280091272</v>
      </c>
      <c r="M173" s="8">
        <f t="shared" si="52"/>
        <v>0.21912773026083271</v>
      </c>
      <c r="N173" s="5">
        <f t="shared" si="53"/>
        <v>8103.0697624364393</v>
      </c>
      <c r="O173" s="5">
        <f t="shared" si="62"/>
        <v>15.857142857142858</v>
      </c>
      <c r="P173" s="5">
        <f t="shared" si="59"/>
        <v>0.40229868102354444</v>
      </c>
      <c r="Q173" s="5">
        <f t="shared" si="63"/>
        <v>0.42528717708203262</v>
      </c>
      <c r="R173" s="10">
        <f t="shared" si="60"/>
        <v>4.4358413323461153E-3</v>
      </c>
      <c r="S173" s="2">
        <f t="shared" si="54"/>
        <v>301183</v>
      </c>
      <c r="T173" s="9">
        <f t="shared" si="69"/>
        <v>102864.78279569904</v>
      </c>
      <c r="U173" s="8">
        <f t="shared" si="55"/>
        <v>3.5831402523163684E-2</v>
      </c>
      <c r="V173" s="4">
        <f t="shared" si="56"/>
        <v>5344</v>
      </c>
      <c r="W173" s="9">
        <f t="shared" si="57"/>
        <v>2790.8480538922154</v>
      </c>
      <c r="X173" s="2"/>
    </row>
    <row r="174" spans="1:24" x14ac:dyDescent="0.3">
      <c r="A174" s="3">
        <v>44060</v>
      </c>
      <c r="B174" s="2">
        <v>1341</v>
      </c>
      <c r="C174" s="2">
        <f>C173+F174</f>
        <v>305503</v>
      </c>
      <c r="D174" s="5">
        <f t="shared" si="50"/>
        <v>409954.10537634417</v>
      </c>
      <c r="E174" s="5">
        <f t="shared" si="51"/>
        <v>5906.322580645161</v>
      </c>
      <c r="F174" s="2">
        <v>4320</v>
      </c>
      <c r="G174" s="9">
        <f t="shared" si="68"/>
        <v>1586.3225806451612</v>
      </c>
      <c r="H174" s="2">
        <f>B174-B173</f>
        <v>5</v>
      </c>
      <c r="I174" s="2">
        <f t="shared" si="70"/>
        <v>4315</v>
      </c>
      <c r="J174" s="11">
        <f t="shared" si="64"/>
        <v>227.8173005219985</v>
      </c>
      <c r="K174" s="7">
        <f t="shared" si="65"/>
        <v>864</v>
      </c>
      <c r="L174" s="15">
        <f t="shared" si="58"/>
        <v>0.11574074074074073</v>
      </c>
      <c r="M174" s="8">
        <f t="shared" si="52"/>
        <v>8.465504434832001E-2</v>
      </c>
      <c r="N174" s="5">
        <f t="shared" si="53"/>
        <v>8219.2956496004736</v>
      </c>
      <c r="O174" s="5">
        <f t="shared" si="62"/>
        <v>13</v>
      </c>
      <c r="P174" s="5">
        <f t="shared" si="59"/>
        <v>0.13409956034118148</v>
      </c>
      <c r="Q174" s="5">
        <f t="shared" si="63"/>
        <v>0.34865885688707177</v>
      </c>
      <c r="R174" s="10">
        <f t="shared" si="60"/>
        <v>4.3894822636766249E-3</v>
      </c>
      <c r="S174" s="2">
        <f t="shared" si="54"/>
        <v>305503</v>
      </c>
      <c r="T174" s="9">
        <f t="shared" si="69"/>
        <v>104451.1053763442</v>
      </c>
      <c r="U174" s="8">
        <f t="shared" si="55"/>
        <v>3.5965502083504873E-2</v>
      </c>
      <c r="V174" s="4">
        <f t="shared" si="56"/>
        <v>5364</v>
      </c>
      <c r="W174" s="9">
        <f t="shared" si="57"/>
        <v>2780.4422073079791</v>
      </c>
      <c r="X174" s="2"/>
    </row>
    <row r="175" spans="1:24" x14ac:dyDescent="0.3">
      <c r="A175" s="3">
        <v>44061</v>
      </c>
      <c r="B175" s="2">
        <v>1351</v>
      </c>
      <c r="C175" s="2">
        <f>C176-F176</f>
        <v>309309</v>
      </c>
      <c r="D175" s="5">
        <f t="shared" si="50"/>
        <v>415346.42795698938</v>
      </c>
      <c r="E175" s="5">
        <f t="shared" si="51"/>
        <v>4806.322580645161</v>
      </c>
      <c r="F175" s="2">
        <v>3220</v>
      </c>
      <c r="G175" s="9">
        <f t="shared" si="68"/>
        <v>1586.3225806451612</v>
      </c>
      <c r="H175" s="2">
        <f>B175-B174</f>
        <v>10</v>
      </c>
      <c r="I175" s="2">
        <f t="shared" si="70"/>
        <v>3210</v>
      </c>
      <c r="J175" s="11">
        <f t="shared" si="64"/>
        <v>228.94818652849742</v>
      </c>
      <c r="K175" s="7">
        <f t="shared" si="65"/>
        <v>322</v>
      </c>
      <c r="L175" s="15">
        <f t="shared" si="58"/>
        <v>0.3105590062111801</v>
      </c>
      <c r="M175" s="8">
        <f t="shared" si="52"/>
        <v>0.20805927675910763</v>
      </c>
      <c r="N175" s="5">
        <f t="shared" si="53"/>
        <v>8321.6928085232321</v>
      </c>
      <c r="O175" s="5">
        <f t="shared" si="62"/>
        <v>12.428571428571429</v>
      </c>
      <c r="P175" s="5">
        <f t="shared" si="59"/>
        <v>0.26819912068236296</v>
      </c>
      <c r="Q175" s="5">
        <f t="shared" si="63"/>
        <v>0.33333319284807961</v>
      </c>
      <c r="R175" s="10">
        <f t="shared" si="60"/>
        <v>4.3678004843053387E-3</v>
      </c>
      <c r="S175" s="2">
        <f t="shared" si="54"/>
        <v>309309</v>
      </c>
      <c r="T175" s="9">
        <f t="shared" si="69"/>
        <v>106037.42795698937</v>
      </c>
      <c r="U175" s="8">
        <f t="shared" si="55"/>
        <v>3.6233701204187237E-2</v>
      </c>
      <c r="V175" s="4">
        <f t="shared" si="56"/>
        <v>5404</v>
      </c>
      <c r="W175" s="9">
        <f t="shared" si="57"/>
        <v>2759.8615840118432</v>
      </c>
      <c r="X175" s="2"/>
    </row>
    <row r="176" spans="1:24" x14ac:dyDescent="0.3">
      <c r="A176" s="3">
        <v>44062</v>
      </c>
      <c r="B176" s="2">
        <v>1361</v>
      </c>
      <c r="C176" s="2">
        <v>315142</v>
      </c>
      <c r="D176" s="5">
        <f t="shared" si="50"/>
        <v>422765.75053763448</v>
      </c>
      <c r="E176" s="5">
        <f t="shared" si="51"/>
        <v>7419.322580645161</v>
      </c>
      <c r="F176" s="2">
        <v>5833</v>
      </c>
      <c r="G176" s="9">
        <f t="shared" si="68"/>
        <v>1586.3225806451612</v>
      </c>
      <c r="H176" s="2">
        <v>10</v>
      </c>
      <c r="I176" s="2">
        <f t="shared" si="70"/>
        <v>5823</v>
      </c>
      <c r="J176" s="11">
        <f t="shared" ref="J176:J207" si="71">C176/B176</f>
        <v>231.55180014695077</v>
      </c>
      <c r="K176" s="7">
        <f t="shared" si="65"/>
        <v>583.29999999999995</v>
      </c>
      <c r="L176" s="15">
        <f t="shared" si="58"/>
        <v>0.17143836790673753</v>
      </c>
      <c r="M176" s="8">
        <f t="shared" si="52"/>
        <v>0.13478319470954223</v>
      </c>
      <c r="N176" s="5">
        <f t="shared" si="53"/>
        <v>8478.6246603352247</v>
      </c>
      <c r="O176" s="5">
        <f t="shared" si="62"/>
        <v>11.857142857142858</v>
      </c>
      <c r="P176" s="5">
        <f t="shared" si="59"/>
        <v>0.26819912068236296</v>
      </c>
      <c r="Q176" s="5">
        <f t="shared" si="63"/>
        <v>0.3180075288090875</v>
      </c>
      <c r="R176" s="10">
        <f t="shared" si="60"/>
        <v>4.3186880834671353E-3</v>
      </c>
      <c r="S176" s="2">
        <f t="shared" si="54"/>
        <v>315141.99999999994</v>
      </c>
      <c r="T176" s="9">
        <f t="shared" si="69"/>
        <v>107623.75053763454</v>
      </c>
      <c r="U176" s="8">
        <f t="shared" si="55"/>
        <v>3.65019003248696E-2</v>
      </c>
      <c r="V176" s="4">
        <f t="shared" si="56"/>
        <v>5444</v>
      </c>
      <c r="W176" s="9">
        <f t="shared" si="57"/>
        <v>2739.5833945628215</v>
      </c>
      <c r="X176" s="2"/>
    </row>
    <row r="177" spans="1:24" x14ac:dyDescent="0.3">
      <c r="A177" s="3">
        <v>44063</v>
      </c>
      <c r="B177" s="2">
        <v>1370</v>
      </c>
      <c r="C177" s="2">
        <f>C178-F178</f>
        <v>322142</v>
      </c>
      <c r="D177" s="5">
        <f t="shared" si="50"/>
        <v>431352.07311827963</v>
      </c>
      <c r="E177" s="5">
        <f t="shared" si="51"/>
        <v>6686.322580645161</v>
      </c>
      <c r="F177" s="2">
        <v>5100</v>
      </c>
      <c r="G177" s="9">
        <f t="shared" si="68"/>
        <v>1586.3225806451612</v>
      </c>
      <c r="H177" s="2">
        <f>B177-B176</f>
        <v>9</v>
      </c>
      <c r="I177" s="2">
        <f t="shared" si="70"/>
        <v>5091</v>
      </c>
      <c r="J177" s="11">
        <f t="shared" si="71"/>
        <v>235.14014598540146</v>
      </c>
      <c r="K177" s="7">
        <f t="shared" ref="K177:K208" si="72">F177/H177</f>
        <v>566.66666666666663</v>
      </c>
      <c r="L177" s="15">
        <f t="shared" si="58"/>
        <v>0.17647058823529413</v>
      </c>
      <c r="M177" s="8">
        <f t="shared" si="52"/>
        <v>0.13460313784519193</v>
      </c>
      <c r="N177" s="5">
        <f t="shared" si="53"/>
        <v>8666.9536441658365</v>
      </c>
      <c r="O177" s="5">
        <f t="shared" si="62"/>
        <v>12.428571428571429</v>
      </c>
      <c r="P177" s="5">
        <f t="shared" si="59"/>
        <v>0.24137920861412665</v>
      </c>
      <c r="Q177" s="5">
        <f t="shared" si="63"/>
        <v>0.33333319284807961</v>
      </c>
      <c r="R177" s="10">
        <f t="shared" si="60"/>
        <v>4.2527829342339715E-3</v>
      </c>
      <c r="S177" s="2">
        <f t="shared" si="54"/>
        <v>322141.99999999994</v>
      </c>
      <c r="T177" s="9">
        <f t="shared" si="69"/>
        <v>109210.0731182797</v>
      </c>
      <c r="U177" s="8">
        <f t="shared" si="55"/>
        <v>3.6743279533483719E-2</v>
      </c>
      <c r="V177" s="4">
        <f t="shared" si="56"/>
        <v>5480</v>
      </c>
      <c r="W177" s="9">
        <f t="shared" si="57"/>
        <v>2721.5861313868613</v>
      </c>
      <c r="X177" s="2"/>
    </row>
    <row r="178" spans="1:24" x14ac:dyDescent="0.3">
      <c r="A178" s="3">
        <v>44064</v>
      </c>
      <c r="B178" s="2">
        <f>B179-H179</f>
        <v>1385</v>
      </c>
      <c r="C178" s="2">
        <f>C179-F179</f>
        <v>327572</v>
      </c>
      <c r="D178" s="5">
        <f t="shared" si="50"/>
        <v>438368.3956989249</v>
      </c>
      <c r="E178" s="5">
        <f t="shared" si="51"/>
        <v>7016.322580645161</v>
      </c>
      <c r="F178" s="2">
        <v>5430</v>
      </c>
      <c r="G178" s="9">
        <f t="shared" si="68"/>
        <v>1586.3225806451612</v>
      </c>
      <c r="H178" s="2">
        <f>B178-B177</f>
        <v>15</v>
      </c>
      <c r="I178" s="2">
        <f t="shared" si="70"/>
        <v>5415</v>
      </c>
      <c r="J178" s="11">
        <f t="shared" si="71"/>
        <v>236.51407942238268</v>
      </c>
      <c r="K178" s="7">
        <f t="shared" si="72"/>
        <v>362</v>
      </c>
      <c r="L178" s="15">
        <f t="shared" si="58"/>
        <v>0.27624309392265189</v>
      </c>
      <c r="M178" s="8">
        <f t="shared" si="52"/>
        <v>0.21378720587018288</v>
      </c>
      <c r="N178" s="5">
        <f t="shared" si="53"/>
        <v>8813.0431273372978</v>
      </c>
      <c r="O178" s="5">
        <f t="shared" si="62"/>
        <v>11.285714285714286</v>
      </c>
      <c r="P178" s="5">
        <f t="shared" si="59"/>
        <v>0.40229868102354444</v>
      </c>
      <c r="Q178" s="5">
        <f t="shared" si="63"/>
        <v>0.30268186477009534</v>
      </c>
      <c r="R178" s="10">
        <f t="shared" si="60"/>
        <v>4.2280781019134722E-3</v>
      </c>
      <c r="S178" s="2">
        <f t="shared" si="54"/>
        <v>327572.00000000006</v>
      </c>
      <c r="T178" s="9">
        <f t="shared" si="69"/>
        <v>110796.39569892487</v>
      </c>
      <c r="U178" s="8">
        <f t="shared" si="55"/>
        <v>3.7145578214507265E-2</v>
      </c>
      <c r="V178" s="4">
        <f t="shared" si="56"/>
        <v>5540</v>
      </c>
      <c r="W178" s="9">
        <f t="shared" si="57"/>
        <v>2692.1104693140796</v>
      </c>
      <c r="X178" s="2"/>
    </row>
    <row r="179" spans="1:24" x14ac:dyDescent="0.3">
      <c r="A179" s="3">
        <v>44065</v>
      </c>
      <c r="B179" s="2">
        <f>B180-H180</f>
        <v>1394</v>
      </c>
      <c r="C179" s="2">
        <f>C180-F180</f>
        <v>333629</v>
      </c>
      <c r="D179" s="5">
        <f t="shared" si="50"/>
        <v>446011.71827957011</v>
      </c>
      <c r="E179" s="5">
        <f t="shared" si="51"/>
        <v>7643.322580645161</v>
      </c>
      <c r="F179" s="2">
        <v>6057</v>
      </c>
      <c r="G179" s="9">
        <f t="shared" si="68"/>
        <v>1586.3225806451612</v>
      </c>
      <c r="H179" s="2">
        <v>9</v>
      </c>
      <c r="I179" s="2">
        <f t="shared" si="70"/>
        <v>6048</v>
      </c>
      <c r="J179" s="11">
        <f t="shared" si="71"/>
        <v>239.33213773314205</v>
      </c>
      <c r="K179" s="7">
        <f t="shared" si="72"/>
        <v>673</v>
      </c>
      <c r="L179" s="15">
        <f t="shared" si="58"/>
        <v>0.14858841010401189</v>
      </c>
      <c r="M179" s="8">
        <f t="shared" si="52"/>
        <v>0.11774983856876972</v>
      </c>
      <c r="N179" s="5">
        <f t="shared" si="53"/>
        <v>8976.001506631872</v>
      </c>
      <c r="O179" s="5">
        <f t="shared" si="62"/>
        <v>10.428571428571429</v>
      </c>
      <c r="P179" s="5">
        <f t="shared" si="59"/>
        <v>0.24137920861412665</v>
      </c>
      <c r="Q179" s="5">
        <f t="shared" si="63"/>
        <v>0.2796933687116071</v>
      </c>
      <c r="R179" s="10">
        <f t="shared" si="60"/>
        <v>4.178293853352077E-3</v>
      </c>
      <c r="S179" s="2">
        <f t="shared" si="54"/>
        <v>333629.00000000006</v>
      </c>
      <c r="T179" s="9">
        <f t="shared" si="69"/>
        <v>112382.71827957004</v>
      </c>
      <c r="U179" s="8">
        <f t="shared" si="55"/>
        <v>3.7386957423121391E-2</v>
      </c>
      <c r="V179" s="4">
        <f t="shared" si="56"/>
        <v>5576</v>
      </c>
      <c r="W179" s="9">
        <f t="shared" si="57"/>
        <v>2674.7295552367286</v>
      </c>
      <c r="X179" s="2"/>
    </row>
    <row r="180" spans="1:24" x14ac:dyDescent="0.3">
      <c r="A180" s="3">
        <v>44066</v>
      </c>
      <c r="B180" s="2">
        <v>1411</v>
      </c>
      <c r="C180" s="2">
        <v>338586</v>
      </c>
      <c r="D180" s="5">
        <f t="shared" si="50"/>
        <v>452555.0408602152</v>
      </c>
      <c r="E180" s="5">
        <f t="shared" si="51"/>
        <v>6543.322580645161</v>
      </c>
      <c r="F180" s="2">
        <v>4957</v>
      </c>
      <c r="G180" s="9">
        <f t="shared" si="68"/>
        <v>1586.3225806451612</v>
      </c>
      <c r="H180" s="2">
        <v>17</v>
      </c>
      <c r="I180" s="2">
        <f>F180-H180</f>
        <v>4940</v>
      </c>
      <c r="J180" s="11">
        <f t="shared" si="71"/>
        <v>239.96172927002127</v>
      </c>
      <c r="K180" s="7">
        <f t="shared" si="72"/>
        <v>291.58823529411762</v>
      </c>
      <c r="L180" s="15">
        <f t="shared" si="58"/>
        <v>0.34294936453500102</v>
      </c>
      <c r="M180" s="8">
        <f t="shared" si="52"/>
        <v>0.25980684568853746</v>
      </c>
      <c r="N180" s="5">
        <f t="shared" si="53"/>
        <v>9109.3653313244904</v>
      </c>
      <c r="O180" s="5">
        <f t="shared" si="62"/>
        <v>10.714285714285714</v>
      </c>
      <c r="P180" s="5">
        <f t="shared" si="59"/>
        <v>0.45593850516001694</v>
      </c>
      <c r="Q180" s="5">
        <f t="shared" si="63"/>
        <v>0.28735620073110313</v>
      </c>
      <c r="R180" s="10">
        <f t="shared" si="60"/>
        <v>4.1673311950287369E-3</v>
      </c>
      <c r="S180" s="2">
        <f t="shared" si="54"/>
        <v>338586</v>
      </c>
      <c r="T180" s="9">
        <f t="shared" si="69"/>
        <v>113969.0408602152</v>
      </c>
      <c r="U180" s="8">
        <f t="shared" si="55"/>
        <v>3.7842895928281411E-2</v>
      </c>
      <c r="V180" s="4">
        <f t="shared" si="56"/>
        <v>5644</v>
      </c>
      <c r="W180" s="9">
        <f t="shared" si="57"/>
        <v>2642.5038979447199</v>
      </c>
      <c r="X180" s="2"/>
    </row>
    <row r="181" spans="1:24" x14ac:dyDescent="0.3">
      <c r="A181" s="3">
        <v>44067</v>
      </c>
      <c r="B181" s="2">
        <v>1421</v>
      </c>
      <c r="C181" s="2">
        <v>342212</v>
      </c>
      <c r="D181" s="5">
        <f t="shared" si="50"/>
        <v>457767.36344086035</v>
      </c>
      <c r="E181" s="5">
        <f t="shared" si="51"/>
        <v>3735.322580645161</v>
      </c>
      <c r="F181" s="2">
        <v>2149</v>
      </c>
      <c r="G181" s="9">
        <f t="shared" si="68"/>
        <v>1586.3225806451612</v>
      </c>
      <c r="H181" s="2">
        <v>10</v>
      </c>
      <c r="I181" s="2">
        <f>F181-H181</f>
        <v>2139</v>
      </c>
      <c r="J181" s="11">
        <f t="shared" si="71"/>
        <v>240.82477128782548</v>
      </c>
      <c r="K181" s="7">
        <f t="shared" si="72"/>
        <v>214.9</v>
      </c>
      <c r="L181" s="15">
        <f t="shared" si="58"/>
        <v>0.46533271288971617</v>
      </c>
      <c r="M181" s="8">
        <f t="shared" si="52"/>
        <v>0.26771449544453563</v>
      </c>
      <c r="N181" s="5">
        <f t="shared" si="53"/>
        <v>9206.9197449487474</v>
      </c>
      <c r="O181" s="5">
        <f t="shared" si="62"/>
        <v>11.428571428571429</v>
      </c>
      <c r="P181" s="5">
        <f t="shared" si="59"/>
        <v>0.26819912068236296</v>
      </c>
      <c r="Q181" s="5">
        <f t="shared" si="63"/>
        <v>0.30651328077984336</v>
      </c>
      <c r="R181" s="10">
        <f t="shared" si="60"/>
        <v>4.1523967599032176E-3</v>
      </c>
      <c r="S181" s="2">
        <f t="shared" si="54"/>
        <v>342212</v>
      </c>
      <c r="T181" s="9">
        <f t="shared" si="69"/>
        <v>115555.36344086037</v>
      </c>
      <c r="U181" s="8">
        <f t="shared" si="55"/>
        <v>3.8111095048963775E-2</v>
      </c>
      <c r="V181" s="4">
        <f t="shared" si="56"/>
        <v>5684</v>
      </c>
      <c r="W181" s="9">
        <f t="shared" si="57"/>
        <v>2623.9078114004224</v>
      </c>
      <c r="X181" s="2"/>
    </row>
    <row r="182" spans="1:24" x14ac:dyDescent="0.3">
      <c r="A182" s="3">
        <v>44068</v>
      </c>
      <c r="B182" s="2">
        <v>1429</v>
      </c>
      <c r="C182" s="2">
        <v>344976</v>
      </c>
      <c r="D182" s="5">
        <f t="shared" si="50"/>
        <v>462117.68602150551</v>
      </c>
      <c r="E182" s="5">
        <f t="shared" si="51"/>
        <v>6071.322580645161</v>
      </c>
      <c r="F182" s="2">
        <v>4485</v>
      </c>
      <c r="G182" s="9">
        <f t="shared" si="68"/>
        <v>1586.3225806451612</v>
      </c>
      <c r="H182" s="2">
        <v>8</v>
      </c>
      <c r="I182" s="2">
        <f>F182-H182</f>
        <v>4477</v>
      </c>
      <c r="J182" s="11">
        <f t="shared" si="71"/>
        <v>241.41077676696992</v>
      </c>
      <c r="K182" s="7">
        <f t="shared" si="72"/>
        <v>560.625</v>
      </c>
      <c r="L182" s="15">
        <f t="shared" si="58"/>
        <v>0.17837235228539577</v>
      </c>
      <c r="M182" s="8">
        <f t="shared" si="52"/>
        <v>0.13176700617923501</v>
      </c>
      <c r="N182" s="5">
        <f t="shared" si="53"/>
        <v>9281.2827894212915</v>
      </c>
      <c r="O182" s="5">
        <f t="shared" si="62"/>
        <v>11.142857142857142</v>
      </c>
      <c r="P182" s="5">
        <f t="shared" si="59"/>
        <v>0.21455929654589034</v>
      </c>
      <c r="Q182" s="5">
        <f t="shared" si="63"/>
        <v>0.29885044876034728</v>
      </c>
      <c r="R182" s="10">
        <f t="shared" si="60"/>
        <v>4.1423171467000605E-3</v>
      </c>
      <c r="S182" s="2">
        <f t="shared" si="54"/>
        <v>344976</v>
      </c>
      <c r="T182" s="9">
        <f t="shared" si="69"/>
        <v>117141.68602150553</v>
      </c>
      <c r="U182" s="8">
        <f t="shared" si="55"/>
        <v>3.8325654345509663E-2</v>
      </c>
      <c r="V182" s="4">
        <f t="shared" si="56"/>
        <v>5716</v>
      </c>
      <c r="W182" s="9">
        <f t="shared" si="57"/>
        <v>2609.2183344996502</v>
      </c>
      <c r="X182" s="2"/>
    </row>
    <row r="183" spans="1:24" x14ac:dyDescent="0.3">
      <c r="A183" s="3">
        <v>44069</v>
      </c>
      <c r="B183" s="2">
        <f>B184-H184</f>
        <v>1436</v>
      </c>
      <c r="C183" s="2">
        <v>349632</v>
      </c>
      <c r="D183" s="5">
        <f t="shared" si="50"/>
        <v>468360.00860215072</v>
      </c>
      <c r="E183" s="5">
        <f t="shared" si="51"/>
        <v>5555.322580645161</v>
      </c>
      <c r="F183" s="2">
        <v>3969</v>
      </c>
      <c r="G183" s="9">
        <f t="shared" si="68"/>
        <v>1586.3225806451612</v>
      </c>
      <c r="H183" s="2">
        <v>7</v>
      </c>
      <c r="I183" s="2">
        <f t="shared" ref="I183" si="73">F183-H183</f>
        <v>3962</v>
      </c>
      <c r="J183" s="11">
        <f t="shared" si="71"/>
        <v>243.47632311977716</v>
      </c>
      <c r="K183" s="7">
        <f t="shared" si="72"/>
        <v>567</v>
      </c>
      <c r="L183" s="15">
        <f t="shared" si="58"/>
        <v>0.17636684303350969</v>
      </c>
      <c r="M183" s="8">
        <f t="shared" si="52"/>
        <v>0.12600528409255873</v>
      </c>
      <c r="N183" s="5">
        <f t="shared" si="53"/>
        <v>9406.5484678091962</v>
      </c>
      <c r="O183" s="5">
        <f t="shared" si="62"/>
        <v>10.714285714285714</v>
      </c>
      <c r="P183" s="5">
        <f t="shared" si="59"/>
        <v>0.18773938447765404</v>
      </c>
      <c r="Q183" s="5">
        <f t="shared" si="63"/>
        <v>0.28735620073110313</v>
      </c>
      <c r="R183" s="10">
        <f t="shared" si="60"/>
        <v>4.1071755445725791E-3</v>
      </c>
      <c r="S183" s="2">
        <f t="shared" si="54"/>
        <v>349632</v>
      </c>
      <c r="T183" s="9">
        <f t="shared" si="69"/>
        <v>118728.0086021507</v>
      </c>
      <c r="U183" s="8">
        <f t="shared" si="55"/>
        <v>3.8513393729987314E-2</v>
      </c>
      <c r="V183" s="4">
        <f t="shared" si="56"/>
        <v>5744</v>
      </c>
      <c r="W183" s="9">
        <f t="shared" si="57"/>
        <v>2596.4993036211699</v>
      </c>
      <c r="X183" s="2"/>
    </row>
    <row r="184" spans="1:24" x14ac:dyDescent="0.3">
      <c r="A184" s="3">
        <v>44070</v>
      </c>
      <c r="B184" s="2">
        <v>1447</v>
      </c>
      <c r="C184" s="2">
        <v>355486</v>
      </c>
      <c r="D184" s="5">
        <f t="shared" si="50"/>
        <v>475800.33118279587</v>
      </c>
      <c r="E184" s="5">
        <f t="shared" si="51"/>
        <v>7132.322580645161</v>
      </c>
      <c r="F184" s="2">
        <v>5546</v>
      </c>
      <c r="G184" s="9">
        <f t="shared" si="68"/>
        <v>1586.3225806451612</v>
      </c>
      <c r="H184" s="2">
        <v>11</v>
      </c>
      <c r="I184" s="2">
        <f>F184-H184</f>
        <v>5535</v>
      </c>
      <c r="J184" s="11">
        <f t="shared" si="71"/>
        <v>245.67104353835521</v>
      </c>
      <c r="K184" s="7">
        <f t="shared" si="72"/>
        <v>504.18181818181819</v>
      </c>
      <c r="L184" s="15">
        <f t="shared" si="58"/>
        <v>0.1983411467724486</v>
      </c>
      <c r="M184" s="8">
        <f t="shared" si="52"/>
        <v>0.15422746062903095</v>
      </c>
      <c r="N184" s="5">
        <f t="shared" si="53"/>
        <v>9564.0453065726815</v>
      </c>
      <c r="O184" s="5">
        <f t="shared" si="62"/>
        <v>11</v>
      </c>
      <c r="P184" s="5">
        <f t="shared" si="59"/>
        <v>0.29501903275059926</v>
      </c>
      <c r="Q184" s="5">
        <f t="shared" si="63"/>
        <v>0.29501903275059926</v>
      </c>
      <c r="R184" s="10">
        <f t="shared" si="60"/>
        <v>4.0704837883911039E-3</v>
      </c>
      <c r="S184" s="2">
        <f t="shared" si="54"/>
        <v>355486</v>
      </c>
      <c r="T184" s="9">
        <f t="shared" si="69"/>
        <v>120314.33118279587</v>
      </c>
      <c r="U184" s="8">
        <f t="shared" si="55"/>
        <v>3.8808412762737915E-2</v>
      </c>
      <c r="V184" s="4">
        <f t="shared" si="56"/>
        <v>5788</v>
      </c>
      <c r="W184" s="9">
        <f t="shared" si="57"/>
        <v>2576.7608845888044</v>
      </c>
      <c r="X184" s="2"/>
    </row>
    <row r="185" spans="1:24" x14ac:dyDescent="0.3">
      <c r="A185" s="3">
        <v>44071</v>
      </c>
      <c r="B185" s="2">
        <v>1455</v>
      </c>
      <c r="C185" s="2">
        <f>C186-F186</f>
        <v>360179</v>
      </c>
      <c r="D185" s="5">
        <f t="shared" si="50"/>
        <v>482079.65376344102</v>
      </c>
      <c r="E185" s="5">
        <f t="shared" si="51"/>
        <v>6279.322580645161</v>
      </c>
      <c r="F185" s="2">
        <f>C185-C184</f>
        <v>4693</v>
      </c>
      <c r="G185" s="9">
        <f t="shared" si="68"/>
        <v>1586.3225806451612</v>
      </c>
      <c r="H185" s="2">
        <v>8</v>
      </c>
      <c r="I185" s="2">
        <f t="shared" ref="I185:I187" si="74">F185-H185</f>
        <v>4685</v>
      </c>
      <c r="J185" s="11">
        <f t="shared" si="71"/>
        <v>247.54570446735394</v>
      </c>
      <c r="K185" s="7">
        <f t="shared" si="72"/>
        <v>586.625</v>
      </c>
      <c r="L185" s="15">
        <f t="shared" si="58"/>
        <v>0.17046665246111228</v>
      </c>
      <c r="M185" s="8">
        <f t="shared" si="52"/>
        <v>0.12740227782943508</v>
      </c>
      <c r="N185" s="5">
        <f t="shared" si="53"/>
        <v>9690.3064381608328</v>
      </c>
      <c r="O185" s="5">
        <f t="shared" si="62"/>
        <v>10</v>
      </c>
      <c r="P185" s="5">
        <f t="shared" si="59"/>
        <v>0.21455929654589034</v>
      </c>
      <c r="Q185" s="5">
        <f t="shared" si="63"/>
        <v>0.26819912068236296</v>
      </c>
      <c r="R185" s="10">
        <f t="shared" si="60"/>
        <v>4.0396580589095975E-3</v>
      </c>
      <c r="S185" s="2">
        <f t="shared" si="54"/>
        <v>360179</v>
      </c>
      <c r="T185" s="9">
        <f t="shared" si="69"/>
        <v>121900.65376344103</v>
      </c>
      <c r="U185" s="8">
        <f t="shared" si="55"/>
        <v>3.902297205928381E-2</v>
      </c>
      <c r="V185" s="4">
        <f t="shared" si="56"/>
        <v>5820</v>
      </c>
      <c r="W185" s="9">
        <f t="shared" si="57"/>
        <v>2562.5931271477662</v>
      </c>
      <c r="X185" s="2"/>
    </row>
    <row r="186" spans="1:24" x14ac:dyDescent="0.3">
      <c r="A186" s="3">
        <v>44072</v>
      </c>
      <c r="B186" s="2">
        <v>1462</v>
      </c>
      <c r="C186" s="2">
        <v>364275</v>
      </c>
      <c r="D186" s="5">
        <f t="shared" si="50"/>
        <v>487761.97634408623</v>
      </c>
      <c r="E186" s="5">
        <f t="shared" si="51"/>
        <v>5682.322580645161</v>
      </c>
      <c r="F186" s="2">
        <v>4096</v>
      </c>
      <c r="G186" s="9">
        <f t="shared" si="68"/>
        <v>1586.3225806451612</v>
      </c>
      <c r="H186" s="2">
        <v>7</v>
      </c>
      <c r="I186" s="2">
        <f t="shared" si="74"/>
        <v>4089</v>
      </c>
      <c r="J186" s="11">
        <f t="shared" si="71"/>
        <v>249.16210670314638</v>
      </c>
      <c r="K186" s="7">
        <f t="shared" si="72"/>
        <v>585.14285714285711</v>
      </c>
      <c r="L186" s="15">
        <f t="shared" si="58"/>
        <v>0.1708984375</v>
      </c>
      <c r="M186" s="8">
        <f t="shared" si="52"/>
        <v>0.12318906399019029</v>
      </c>
      <c r="N186" s="5">
        <f t="shared" si="53"/>
        <v>9800.5057978422883</v>
      </c>
      <c r="O186" s="5">
        <f t="shared" si="62"/>
        <v>9.7142857142857135</v>
      </c>
      <c r="P186" s="5">
        <f t="shared" si="59"/>
        <v>0.18773938447765404</v>
      </c>
      <c r="Q186" s="5">
        <f t="shared" si="63"/>
        <v>0.26053628866286682</v>
      </c>
      <c r="R186" s="10">
        <f t="shared" si="60"/>
        <v>4.0134513760208632E-3</v>
      </c>
      <c r="S186" s="2">
        <f t="shared" si="54"/>
        <v>364275</v>
      </c>
      <c r="T186" s="9">
        <f t="shared" si="69"/>
        <v>123486.9763440862</v>
      </c>
      <c r="U186" s="8">
        <f t="shared" si="55"/>
        <v>3.921071144376146E-2</v>
      </c>
      <c r="V186" s="4">
        <f t="shared" si="56"/>
        <v>5848</v>
      </c>
      <c r="W186" s="9">
        <f t="shared" si="57"/>
        <v>2550.3235294117649</v>
      </c>
      <c r="X186" s="2"/>
    </row>
    <row r="187" spans="1:24" x14ac:dyDescent="0.3">
      <c r="A187" s="3">
        <v>44073</v>
      </c>
      <c r="B187" s="2">
        <f>B188-H188</f>
        <v>1469</v>
      </c>
      <c r="C187" s="2">
        <f>C188-F188</f>
        <v>368879</v>
      </c>
      <c r="D187" s="5">
        <f t="shared" si="50"/>
        <v>493952.29892473144</v>
      </c>
      <c r="E187" s="5">
        <f t="shared" si="51"/>
        <v>6190.322580645161</v>
      </c>
      <c r="F187" s="2">
        <f>C187-C186</f>
        <v>4604</v>
      </c>
      <c r="G187" s="9">
        <f t="shared" si="68"/>
        <v>1586.3225806451612</v>
      </c>
      <c r="H187" s="2">
        <v>7</v>
      </c>
      <c r="I187" s="2">
        <f t="shared" si="74"/>
        <v>4597</v>
      </c>
      <c r="J187" s="11">
        <f t="shared" si="71"/>
        <v>251.10891763104152</v>
      </c>
      <c r="K187" s="7">
        <f t="shared" si="72"/>
        <v>657.71428571428567</v>
      </c>
      <c r="L187" s="15">
        <f t="shared" si="58"/>
        <v>0.15204170286707211</v>
      </c>
      <c r="M187" s="8">
        <f t="shared" si="52"/>
        <v>0.11307972902553415</v>
      </c>
      <c r="N187" s="5">
        <f t="shared" si="53"/>
        <v>9924.372460921737</v>
      </c>
      <c r="O187" s="5">
        <f t="shared" si="62"/>
        <v>8.2857142857142865</v>
      </c>
      <c r="P187" s="5">
        <f t="shared" si="59"/>
        <v>0.18773938447765404</v>
      </c>
      <c r="Q187" s="5">
        <f t="shared" si="63"/>
        <v>0.22222212856538648</v>
      </c>
      <c r="R187" s="10">
        <f t="shared" si="60"/>
        <v>3.9823356710466037E-3</v>
      </c>
      <c r="S187" s="2">
        <f t="shared" si="54"/>
        <v>368879.00000000006</v>
      </c>
      <c r="T187" s="9">
        <f t="shared" si="69"/>
        <v>125073.29892473137</v>
      </c>
      <c r="U187" s="8">
        <f t="shared" si="55"/>
        <v>3.9398450828239118E-2</v>
      </c>
      <c r="V187" s="4">
        <f t="shared" si="56"/>
        <v>5876</v>
      </c>
      <c r="W187" s="9">
        <f t="shared" si="57"/>
        <v>2538.1708645336962</v>
      </c>
      <c r="X187" s="2"/>
    </row>
    <row r="188" spans="1:24" x14ac:dyDescent="0.3">
      <c r="A188" s="3">
        <v>44074</v>
      </c>
      <c r="B188" s="2">
        <v>1487</v>
      </c>
      <c r="C188" s="2">
        <v>370858</v>
      </c>
      <c r="D188" s="5">
        <f t="shared" si="50"/>
        <v>497517.62150537653</v>
      </c>
      <c r="E188" s="5">
        <f t="shared" si="51"/>
        <v>3565.322580645161</v>
      </c>
      <c r="F188" s="2">
        <v>1979</v>
      </c>
      <c r="G188" s="9">
        <f t="shared" si="68"/>
        <v>1586.3225806451612</v>
      </c>
      <c r="H188" s="2">
        <v>18</v>
      </c>
      <c r="I188" s="2">
        <f>F188-H188</f>
        <v>1961</v>
      </c>
      <c r="J188" s="11">
        <f t="shared" si="71"/>
        <v>249.40013449899126</v>
      </c>
      <c r="K188" s="7">
        <f t="shared" si="72"/>
        <v>109.94444444444444</v>
      </c>
      <c r="L188" s="15">
        <f t="shared" si="58"/>
        <v>0.90955027791814058</v>
      </c>
      <c r="M188" s="8">
        <f t="shared" si="52"/>
        <v>0.50486315313277541</v>
      </c>
      <c r="N188" s="5">
        <f t="shared" si="53"/>
        <v>9977.615755064704</v>
      </c>
      <c r="O188" s="5">
        <f t="shared" si="62"/>
        <v>9.4285714285714288</v>
      </c>
      <c r="P188" s="5">
        <f t="shared" si="59"/>
        <v>0.4827584172282533</v>
      </c>
      <c r="Q188" s="5">
        <f t="shared" si="63"/>
        <v>0.2528734566433708</v>
      </c>
      <c r="R188" s="10">
        <f t="shared" si="60"/>
        <v>4.009620933079508E-3</v>
      </c>
      <c r="S188" s="2">
        <f t="shared" si="54"/>
        <v>370858</v>
      </c>
      <c r="T188" s="9">
        <f t="shared" si="69"/>
        <v>126659.62150537653</v>
      </c>
      <c r="U188" s="8">
        <f t="shared" si="55"/>
        <v>3.9881209245467363E-2</v>
      </c>
      <c r="V188" s="4">
        <f t="shared" si="56"/>
        <v>5948</v>
      </c>
      <c r="W188" s="9">
        <f t="shared" si="57"/>
        <v>2507.4465366509753</v>
      </c>
      <c r="X188" s="2"/>
    </row>
    <row r="189" spans="1:24" x14ac:dyDescent="0.3">
      <c r="A189" s="3">
        <v>44075</v>
      </c>
      <c r="B189" s="2">
        <v>1510</v>
      </c>
      <c r="C189" s="2">
        <f>C190-F190</f>
        <v>375609</v>
      </c>
      <c r="D189" s="5">
        <f t="shared" si="50"/>
        <v>503148</v>
      </c>
      <c r="E189" s="5">
        <f t="shared" si="51"/>
        <v>6337.322580645161</v>
      </c>
      <c r="F189" s="2">
        <f>C189-C188</f>
        <v>4751</v>
      </c>
      <c r="G189" s="9">
        <f>49176/31</f>
        <v>1586.3225806451612</v>
      </c>
      <c r="H189" s="2">
        <f>B189-B188</f>
        <v>23</v>
      </c>
      <c r="I189" s="2">
        <f>F189-H189</f>
        <v>4728</v>
      </c>
      <c r="J189" s="11">
        <f t="shared" si="71"/>
        <v>248.74768211920531</v>
      </c>
      <c r="K189" s="7">
        <f t="shared" si="72"/>
        <v>206.56521739130434</v>
      </c>
      <c r="L189" s="15">
        <f t="shared" si="58"/>
        <v>0.48410860871395495</v>
      </c>
      <c r="M189" s="8">
        <f t="shared" si="52"/>
        <v>0.36292929241513411</v>
      </c>
      <c r="N189" s="5">
        <f t="shared" si="53"/>
        <v>10105.437326804595</v>
      </c>
      <c r="O189" s="5">
        <f t="shared" si="62"/>
        <v>11.571428571428571</v>
      </c>
      <c r="P189" s="5">
        <f t="shared" si="59"/>
        <v>0.61685797756943472</v>
      </c>
      <c r="Q189" s="5">
        <f t="shared" si="63"/>
        <v>0.31034469678959142</v>
      </c>
      <c r="R189" s="10">
        <f t="shared" si="60"/>
        <v>4.0201379626153789E-3</v>
      </c>
      <c r="S189" s="2">
        <f t="shared" si="54"/>
        <v>375609</v>
      </c>
      <c r="T189" s="4">
        <f>T219-49103</f>
        <v>127539</v>
      </c>
      <c r="U189" s="8">
        <f t="shared" si="55"/>
        <v>4.0498067223036803E-2</v>
      </c>
      <c r="V189" s="4">
        <f t="shared" si="56"/>
        <v>6040</v>
      </c>
      <c r="W189" s="9">
        <f t="shared" si="57"/>
        <v>2469.2536423841061</v>
      </c>
      <c r="X189" s="2"/>
    </row>
    <row r="190" spans="1:24" x14ac:dyDescent="0.3">
      <c r="A190" s="3">
        <v>44076</v>
      </c>
      <c r="B190" s="2">
        <v>1548</v>
      </c>
      <c r="C190" s="2">
        <v>381236</v>
      </c>
      <c r="D190" s="5">
        <f t="shared" si="50"/>
        <v>510411.76666666666</v>
      </c>
      <c r="E190" s="5">
        <f t="shared" si="51"/>
        <v>7263.7666666666664</v>
      </c>
      <c r="F190" s="2">
        <v>5627</v>
      </c>
      <c r="G190" s="9">
        <f>49103/30</f>
        <v>1636.7666666666667</v>
      </c>
      <c r="H190" s="2">
        <v>38</v>
      </c>
      <c r="I190" s="2">
        <f>F190-H190</f>
        <v>5589</v>
      </c>
      <c r="J190" s="11">
        <f t="shared" si="71"/>
        <v>246.27648578811369</v>
      </c>
      <c r="K190" s="7">
        <f t="shared" si="72"/>
        <v>148.07894736842104</v>
      </c>
      <c r="L190" s="15">
        <f t="shared" si="58"/>
        <v>0.67531544339790295</v>
      </c>
      <c r="M190" s="8">
        <f t="shared" si="52"/>
        <v>0.52314455769045443</v>
      </c>
      <c r="N190" s="5">
        <f t="shared" si="53"/>
        <v>10256.82692566386</v>
      </c>
      <c r="O190" s="5">
        <f t="shared" si="62"/>
        <v>16</v>
      </c>
      <c r="P190" s="5">
        <f t="shared" si="59"/>
        <v>1.019156658592979</v>
      </c>
      <c r="Q190" s="5">
        <f t="shared" si="63"/>
        <v>0.42911859309178069</v>
      </c>
      <c r="R190" s="10">
        <f t="shared" si="60"/>
        <v>4.0604769748921925E-3</v>
      </c>
      <c r="S190" s="2">
        <f t="shared" si="54"/>
        <v>381236</v>
      </c>
      <c r="T190" s="9">
        <f t="shared" ref="T190:T218" si="75">T189+G190</f>
        <v>129175.76666666666</v>
      </c>
      <c r="U190" s="8">
        <f t="shared" si="55"/>
        <v>4.1517223881629782E-2</v>
      </c>
      <c r="V190" s="4">
        <f t="shared" si="56"/>
        <v>6192</v>
      </c>
      <c r="W190" s="9">
        <f t="shared" si="57"/>
        <v>2408.6388888888887</v>
      </c>
      <c r="X190" s="2"/>
    </row>
    <row r="191" spans="1:24" x14ac:dyDescent="0.3">
      <c r="A191" s="3">
        <v>44077</v>
      </c>
      <c r="B191" s="2">
        <f>B192-H192</f>
        <v>1568</v>
      </c>
      <c r="C191" s="2">
        <f>C192-F191</f>
        <v>389572</v>
      </c>
      <c r="D191" s="5">
        <f t="shared" si="50"/>
        <v>520384.53333333333</v>
      </c>
      <c r="E191" s="5">
        <f t="shared" si="51"/>
        <v>8822.7666666666664</v>
      </c>
      <c r="F191" s="2">
        <v>7186</v>
      </c>
      <c r="G191" s="9">
        <f t="shared" ref="G191:G219" si="76">49103/30</f>
        <v>1636.7666666666667</v>
      </c>
      <c r="H191" s="2">
        <v>20</v>
      </c>
      <c r="I191" s="2">
        <f t="shared" ref="I191:I230" si="77">F191-H191</f>
        <v>7166</v>
      </c>
      <c r="J191" s="11">
        <f t="shared" si="71"/>
        <v>248.45153061224491</v>
      </c>
      <c r="K191" s="7">
        <f t="shared" si="72"/>
        <v>359.3</v>
      </c>
      <c r="L191" s="15">
        <f t="shared" si="58"/>
        <v>0.27831895352073477</v>
      </c>
      <c r="M191" s="8">
        <f t="shared" si="52"/>
        <v>0.22668626243468604</v>
      </c>
      <c r="N191" s="5">
        <f t="shared" si="53"/>
        <v>10481.09984126557</v>
      </c>
      <c r="O191" s="5">
        <f t="shared" si="62"/>
        <v>17.285714285714285</v>
      </c>
      <c r="P191" s="5">
        <f t="shared" si="59"/>
        <v>0.53639824136472591</v>
      </c>
      <c r="Q191" s="5">
        <f t="shared" si="63"/>
        <v>0.46360133717951307</v>
      </c>
      <c r="R191" s="10">
        <f t="shared" si="60"/>
        <v>4.0249299230950891E-3</v>
      </c>
      <c r="S191" s="2">
        <f t="shared" si="54"/>
        <v>389572</v>
      </c>
      <c r="T191" s="9">
        <f t="shared" si="75"/>
        <v>130812.53333333333</v>
      </c>
      <c r="U191" s="8">
        <f t="shared" si="55"/>
        <v>4.2053622122994509E-2</v>
      </c>
      <c r="V191" s="4">
        <f t="shared" si="56"/>
        <v>6272</v>
      </c>
      <c r="W191" s="9">
        <f t="shared" si="57"/>
        <v>2377.9164540816328</v>
      </c>
      <c r="X191" s="2"/>
    </row>
    <row r="192" spans="1:24" x14ac:dyDescent="0.3">
      <c r="A192" s="3">
        <v>44078</v>
      </c>
      <c r="B192" s="2">
        <v>1596</v>
      </c>
      <c r="C192" s="2">
        <f>C193-F192</f>
        <v>396758</v>
      </c>
      <c r="D192" s="5">
        <f t="shared" si="50"/>
        <v>529207.30000000005</v>
      </c>
      <c r="E192" s="5">
        <f t="shared" si="51"/>
        <v>8939.7666666666664</v>
      </c>
      <c r="F192" s="2">
        <v>7303</v>
      </c>
      <c r="G192" s="9">
        <f t="shared" si="76"/>
        <v>1636.7666666666667</v>
      </c>
      <c r="H192" s="2">
        <v>28</v>
      </c>
      <c r="I192" s="2">
        <f t="shared" si="77"/>
        <v>7275</v>
      </c>
      <c r="J192" s="11">
        <f t="shared" si="71"/>
        <v>248.5952380952381</v>
      </c>
      <c r="K192" s="7">
        <f t="shared" si="72"/>
        <v>260.82142857142856</v>
      </c>
      <c r="L192" s="15">
        <f t="shared" si="58"/>
        <v>0.38340408051485692</v>
      </c>
      <c r="M192" s="8">
        <f t="shared" si="52"/>
        <v>0.31320727983206126</v>
      </c>
      <c r="N192" s="5">
        <f t="shared" si="53"/>
        <v>10674.432995237967</v>
      </c>
      <c r="O192" s="5">
        <f t="shared" si="62"/>
        <v>20.142857142857142</v>
      </c>
      <c r="P192" s="5">
        <f t="shared" si="59"/>
        <v>0.75095753791061615</v>
      </c>
      <c r="Q192" s="5">
        <f t="shared" si="63"/>
        <v>0.54022965737447382</v>
      </c>
      <c r="R192" s="10">
        <f t="shared" si="60"/>
        <v>4.0226031989273056E-3</v>
      </c>
      <c r="S192" s="2">
        <f t="shared" si="54"/>
        <v>396758</v>
      </c>
      <c r="T192" s="9">
        <f t="shared" si="75"/>
        <v>132449.29999999999</v>
      </c>
      <c r="U192" s="8">
        <f t="shared" si="55"/>
        <v>4.2804579660905125E-2</v>
      </c>
      <c r="V192" s="4">
        <f t="shared" si="56"/>
        <v>6384</v>
      </c>
      <c r="W192" s="9">
        <f t="shared" si="57"/>
        <v>2336.1986215538845</v>
      </c>
      <c r="X192" s="2"/>
    </row>
    <row r="193" spans="1:24" x14ac:dyDescent="0.3">
      <c r="A193" s="3">
        <v>44079</v>
      </c>
      <c r="B193" s="2">
        <v>1621</v>
      </c>
      <c r="C193" s="2">
        <v>404061</v>
      </c>
      <c r="D193" s="5">
        <f t="shared" si="50"/>
        <v>538147.06666666665</v>
      </c>
      <c r="E193" s="5">
        <f t="shared" si="51"/>
        <v>8906.7666666666664</v>
      </c>
      <c r="F193" s="2">
        <v>7270</v>
      </c>
      <c r="G193" s="9">
        <f t="shared" si="76"/>
        <v>1636.7666666666667</v>
      </c>
      <c r="H193" s="2">
        <v>25</v>
      </c>
      <c r="I193" s="2">
        <f t="shared" si="77"/>
        <v>7245</v>
      </c>
      <c r="J193" s="11">
        <f t="shared" si="71"/>
        <v>249.26650215916101</v>
      </c>
      <c r="K193" s="7">
        <f t="shared" si="72"/>
        <v>290.8</v>
      </c>
      <c r="L193" s="15">
        <f t="shared" si="58"/>
        <v>0.34387895460797796</v>
      </c>
      <c r="M193" s="8">
        <f t="shared" si="52"/>
        <v>0.28068547134575589</v>
      </c>
      <c r="N193" s="5">
        <f t="shared" si="53"/>
        <v>10870.91393365439</v>
      </c>
      <c r="O193" s="5">
        <f t="shared" si="62"/>
        <v>22.714285714285715</v>
      </c>
      <c r="P193" s="5">
        <f t="shared" si="59"/>
        <v>0.67049780170590734</v>
      </c>
      <c r="Q193" s="5">
        <f t="shared" si="63"/>
        <v>0.6091951455499387</v>
      </c>
      <c r="R193" s="10">
        <f t="shared" si="60"/>
        <v>4.0117704999987625E-3</v>
      </c>
      <c r="S193" s="2">
        <f t="shared" si="54"/>
        <v>404061</v>
      </c>
      <c r="T193" s="9">
        <f t="shared" si="75"/>
        <v>134086.06666666665</v>
      </c>
      <c r="U193" s="8">
        <f t="shared" si="55"/>
        <v>4.3475077462611027E-2</v>
      </c>
      <c r="V193" s="4">
        <f t="shared" si="56"/>
        <v>6484</v>
      </c>
      <c r="W193" s="9">
        <f t="shared" si="57"/>
        <v>2300.1684145589143</v>
      </c>
      <c r="X193" s="2"/>
    </row>
    <row r="194" spans="1:24" x14ac:dyDescent="0.3">
      <c r="A194" s="3">
        <v>44080</v>
      </c>
      <c r="B194" s="2">
        <f>B195-H195</f>
        <v>1650</v>
      </c>
      <c r="C194" s="2">
        <v>411580</v>
      </c>
      <c r="D194" s="5">
        <f t="shared" ref="D194:D257" si="78">T194+S194</f>
        <v>547302.83333333326</v>
      </c>
      <c r="E194" s="5">
        <f t="shared" ref="E194:E257" si="79">G194+F194</f>
        <v>6477.7666666666664</v>
      </c>
      <c r="F194" s="2">
        <f>C195-C194</f>
        <v>4841</v>
      </c>
      <c r="G194" s="9">
        <f t="shared" si="76"/>
        <v>1636.7666666666667</v>
      </c>
      <c r="H194" s="2">
        <v>29</v>
      </c>
      <c r="I194" s="2">
        <f t="shared" si="77"/>
        <v>4812</v>
      </c>
      <c r="J194" s="11">
        <f t="shared" si="71"/>
        <v>249.44242424242424</v>
      </c>
      <c r="K194" s="7">
        <f t="shared" si="72"/>
        <v>166.93103448275863</v>
      </c>
      <c r="L194" s="15">
        <f t="shared" si="58"/>
        <v>0.59904978310266477</v>
      </c>
      <c r="M194" s="8">
        <f t="shared" ref="M194:M257" si="80">H194/E194*100</f>
        <v>0.44768515897968947</v>
      </c>
      <c r="N194" s="5">
        <f t="shared" ref="N194:N257" si="81">C194/3716900*100000</f>
        <v>11073.206166429012</v>
      </c>
      <c r="O194" s="5">
        <f t="shared" si="62"/>
        <v>25.857142857142858</v>
      </c>
      <c r="P194" s="5">
        <f t="shared" si="59"/>
        <v>0.77777744997885256</v>
      </c>
      <c r="Q194" s="5">
        <f t="shared" si="63"/>
        <v>0.69348629776439563</v>
      </c>
      <c r="R194" s="10">
        <f t="shared" si="60"/>
        <v>4.0089411536031877E-3</v>
      </c>
      <c r="S194" s="2">
        <f t="shared" ref="S194:S257" si="82">N194*3716900/100000</f>
        <v>411579.99999999994</v>
      </c>
      <c r="T194" s="9">
        <f t="shared" si="75"/>
        <v>135722.83333333331</v>
      </c>
      <c r="U194" s="8">
        <f t="shared" ref="U194:U257" si="83">B194/$X$341*100</f>
        <v>4.4252854912589887E-2</v>
      </c>
      <c r="V194" s="4">
        <f t="shared" ref="V194:V257" si="84">B194*4</f>
        <v>6600</v>
      </c>
      <c r="W194" s="9">
        <f t="shared" ref="W194:W257" si="85">$X$341/B194</f>
        <v>2259.7412121212119</v>
      </c>
      <c r="X194" s="2"/>
    </row>
    <row r="195" spans="1:24" x14ac:dyDescent="0.3">
      <c r="A195" s="3">
        <v>44081</v>
      </c>
      <c r="B195" s="2">
        <f>B196-H196</f>
        <v>1684</v>
      </c>
      <c r="C195" s="2">
        <v>416421</v>
      </c>
      <c r="D195" s="5">
        <f t="shared" si="78"/>
        <v>553780.6</v>
      </c>
      <c r="E195" s="5">
        <f t="shared" si="79"/>
        <v>6109.7666666666664</v>
      </c>
      <c r="F195" s="2">
        <v>4473</v>
      </c>
      <c r="G195" s="9">
        <f t="shared" si="76"/>
        <v>1636.7666666666667</v>
      </c>
      <c r="H195" s="2">
        <v>34</v>
      </c>
      <c r="I195" s="2">
        <f t="shared" si="77"/>
        <v>4439</v>
      </c>
      <c r="J195" s="11">
        <f t="shared" si="71"/>
        <v>247.28087885985749</v>
      </c>
      <c r="K195" s="7">
        <f t="shared" si="72"/>
        <v>131.55882352941177</v>
      </c>
      <c r="L195" s="15">
        <f t="shared" ref="L195:L258" si="86">H195/F195*100</f>
        <v>0.76011625307399955</v>
      </c>
      <c r="M195" s="8">
        <f t="shared" si="80"/>
        <v>0.55648606329756189</v>
      </c>
      <c r="N195" s="5">
        <f t="shared" si="81"/>
        <v>11203.449110818156</v>
      </c>
      <c r="O195" s="5">
        <f t="shared" si="62"/>
        <v>28.142857142857142</v>
      </c>
      <c r="P195" s="5">
        <f t="shared" ref="P195:P258" si="87">H195/3728573*100000</f>
        <v>0.91187701032003388</v>
      </c>
      <c r="Q195" s="5">
        <f t="shared" si="63"/>
        <v>0.75478895392036427</v>
      </c>
      <c r="R195" s="10">
        <f t="shared" ref="R195:R258" si="88">B195/C195</f>
        <v>4.0439843331628329E-3</v>
      </c>
      <c r="S195" s="2">
        <f t="shared" si="82"/>
        <v>416421</v>
      </c>
      <c r="T195" s="9">
        <f t="shared" si="75"/>
        <v>137359.59999999998</v>
      </c>
      <c r="U195" s="8">
        <f t="shared" si="83"/>
        <v>4.5164731922909915E-2</v>
      </c>
      <c r="V195" s="4">
        <f t="shared" si="84"/>
        <v>6736</v>
      </c>
      <c r="W195" s="9">
        <f t="shared" si="85"/>
        <v>2214.1169833729218</v>
      </c>
      <c r="X195" s="2"/>
    </row>
    <row r="196" spans="1:24" x14ac:dyDescent="0.3">
      <c r="A196" s="3">
        <v>44082</v>
      </c>
      <c r="B196" s="2">
        <f>B197-H197</f>
        <v>1729</v>
      </c>
      <c r="C196" s="2">
        <v>422452</v>
      </c>
      <c r="D196" s="5">
        <f t="shared" si="78"/>
        <v>561448.3666666667</v>
      </c>
      <c r="E196" s="5">
        <f t="shared" si="79"/>
        <v>7474.7666666666664</v>
      </c>
      <c r="F196" s="2">
        <v>5838</v>
      </c>
      <c r="G196" s="9">
        <f t="shared" si="76"/>
        <v>1636.7666666666667</v>
      </c>
      <c r="H196" s="2">
        <v>45</v>
      </c>
      <c r="I196" s="2">
        <f t="shared" si="77"/>
        <v>5793</v>
      </c>
      <c r="J196" s="11">
        <f t="shared" si="71"/>
        <v>244.33314054366687</v>
      </c>
      <c r="K196" s="7">
        <f t="shared" si="72"/>
        <v>129.73333333333332</v>
      </c>
      <c r="L196" s="15">
        <f t="shared" si="86"/>
        <v>0.77081192189105863</v>
      </c>
      <c r="M196" s="8">
        <f t="shared" si="80"/>
        <v>0.60202548128592648</v>
      </c>
      <c r="N196" s="5">
        <f t="shared" si="81"/>
        <v>11365.7079824585</v>
      </c>
      <c r="O196" s="5">
        <f t="shared" si="62"/>
        <v>31.285714285714285</v>
      </c>
      <c r="P196" s="5">
        <f t="shared" si="87"/>
        <v>1.206896043070633</v>
      </c>
      <c r="Q196" s="5">
        <f t="shared" si="63"/>
        <v>0.8390801061348212</v>
      </c>
      <c r="R196" s="10">
        <f t="shared" si="88"/>
        <v>4.0927726700311518E-3</v>
      </c>
      <c r="S196" s="2">
        <f t="shared" si="82"/>
        <v>422452</v>
      </c>
      <c r="T196" s="9">
        <f t="shared" si="75"/>
        <v>138996.36666666664</v>
      </c>
      <c r="U196" s="8">
        <f t="shared" si="83"/>
        <v>4.6371627965980551E-2</v>
      </c>
      <c r="V196" s="4">
        <f t="shared" si="84"/>
        <v>6916</v>
      </c>
      <c r="W196" s="9">
        <f t="shared" si="85"/>
        <v>2156.4910352805091</v>
      </c>
      <c r="X196" s="2"/>
    </row>
    <row r="197" spans="1:24" x14ac:dyDescent="0.3">
      <c r="A197" s="3">
        <v>44083</v>
      </c>
      <c r="B197" s="2">
        <v>1773</v>
      </c>
      <c r="C197" s="2">
        <f>C198-F198</f>
        <v>430113</v>
      </c>
      <c r="D197" s="5">
        <f t="shared" si="78"/>
        <v>570746.1333333333</v>
      </c>
      <c r="E197" s="5">
        <f t="shared" si="79"/>
        <v>9297.7666666666664</v>
      </c>
      <c r="F197" s="2">
        <f>C197-C196</f>
        <v>7661</v>
      </c>
      <c r="G197" s="9">
        <f t="shared" si="76"/>
        <v>1636.7666666666667</v>
      </c>
      <c r="H197" s="2">
        <v>44</v>
      </c>
      <c r="I197" s="2">
        <f t="shared" si="77"/>
        <v>7617</v>
      </c>
      <c r="J197" s="11">
        <f t="shared" si="71"/>
        <v>242.59052453468698</v>
      </c>
      <c r="K197" s="7">
        <f t="shared" si="72"/>
        <v>174.11363636363637</v>
      </c>
      <c r="L197" s="15">
        <f t="shared" si="86"/>
        <v>0.57433755384414564</v>
      </c>
      <c r="M197" s="8">
        <f t="shared" si="80"/>
        <v>0.47323192307830197</v>
      </c>
      <c r="N197" s="5">
        <f t="shared" si="81"/>
        <v>11571.820603190832</v>
      </c>
      <c r="O197" s="5">
        <f t="shared" si="62"/>
        <v>32.142857142857146</v>
      </c>
      <c r="P197" s="5">
        <f t="shared" si="87"/>
        <v>1.1800761310023971</v>
      </c>
      <c r="Q197" s="5">
        <f t="shared" si="63"/>
        <v>0.8620686021933095</v>
      </c>
      <c r="R197" s="10">
        <f t="shared" si="88"/>
        <v>4.1221725453543601E-3</v>
      </c>
      <c r="S197" s="2">
        <f t="shared" si="82"/>
        <v>430113.00000000006</v>
      </c>
      <c r="T197" s="9">
        <f t="shared" si="75"/>
        <v>140633.1333333333</v>
      </c>
      <c r="U197" s="8">
        <f t="shared" si="83"/>
        <v>4.755170409698295E-2</v>
      </c>
      <c r="V197" s="4">
        <f t="shared" si="84"/>
        <v>7092</v>
      </c>
      <c r="W197" s="9">
        <f t="shared" si="85"/>
        <v>2102.9740552735475</v>
      </c>
      <c r="X197" s="2"/>
    </row>
    <row r="198" spans="1:24" x14ac:dyDescent="0.3">
      <c r="A198" s="3">
        <v>44084</v>
      </c>
      <c r="B198" s="2">
        <v>1830</v>
      </c>
      <c r="C198" s="2">
        <v>439848</v>
      </c>
      <c r="D198" s="5">
        <f t="shared" si="78"/>
        <v>582117.89999999991</v>
      </c>
      <c r="E198" s="5">
        <f t="shared" si="79"/>
        <v>11371.766666666666</v>
      </c>
      <c r="F198" s="2">
        <v>9735</v>
      </c>
      <c r="G198" s="9">
        <f t="shared" si="76"/>
        <v>1636.7666666666667</v>
      </c>
      <c r="H198" s="2">
        <v>57</v>
      </c>
      <c r="I198" s="2">
        <f t="shared" si="77"/>
        <v>9678</v>
      </c>
      <c r="J198" s="11">
        <f t="shared" si="71"/>
        <v>240.35409836065574</v>
      </c>
      <c r="K198" s="7">
        <f t="shared" si="72"/>
        <v>170.78947368421052</v>
      </c>
      <c r="L198" s="15">
        <f t="shared" si="86"/>
        <v>0.58551617873651773</v>
      </c>
      <c r="M198" s="8">
        <f t="shared" si="80"/>
        <v>0.50124137850172801</v>
      </c>
      <c r="N198" s="5">
        <f t="shared" si="81"/>
        <v>11833.732411418117</v>
      </c>
      <c r="O198" s="5">
        <f t="shared" si="62"/>
        <v>37.428571428571431</v>
      </c>
      <c r="P198" s="5">
        <f t="shared" si="87"/>
        <v>1.5287349878894687</v>
      </c>
      <c r="Q198" s="5">
        <f t="shared" si="63"/>
        <v>1.0038309945539869</v>
      </c>
      <c r="R198" s="10">
        <f t="shared" si="88"/>
        <v>4.1605281824630327E-3</v>
      </c>
      <c r="S198" s="2">
        <f t="shared" si="82"/>
        <v>439848</v>
      </c>
      <c r="T198" s="9">
        <f t="shared" si="75"/>
        <v>142269.89999999997</v>
      </c>
      <c r="U198" s="8">
        <f t="shared" si="83"/>
        <v>4.9080439084872411E-2</v>
      </c>
      <c r="V198" s="4">
        <f t="shared" si="84"/>
        <v>7320</v>
      </c>
      <c r="W198" s="9">
        <f t="shared" si="85"/>
        <v>2037.4715846994536</v>
      </c>
      <c r="X198" s="2"/>
    </row>
    <row r="199" spans="1:24" x14ac:dyDescent="0.3">
      <c r="A199" s="3">
        <v>44085</v>
      </c>
      <c r="B199" s="2">
        <v>1917</v>
      </c>
      <c r="C199" s="2">
        <v>448700</v>
      </c>
      <c r="D199" s="5">
        <f t="shared" si="78"/>
        <v>592606.66666666663</v>
      </c>
      <c r="E199" s="5">
        <f t="shared" si="79"/>
        <v>11017.766666666666</v>
      </c>
      <c r="F199" s="2">
        <v>9381</v>
      </c>
      <c r="G199" s="9">
        <f t="shared" si="76"/>
        <v>1636.7666666666667</v>
      </c>
      <c r="H199" s="2">
        <v>87</v>
      </c>
      <c r="I199" s="2">
        <f t="shared" si="77"/>
        <v>9294</v>
      </c>
      <c r="J199" s="11">
        <f t="shared" si="71"/>
        <v>234.06364110589462</v>
      </c>
      <c r="K199" s="7">
        <f t="shared" si="72"/>
        <v>107.82758620689656</v>
      </c>
      <c r="L199" s="15">
        <f t="shared" si="86"/>
        <v>0.92740645986568604</v>
      </c>
      <c r="M199" s="8">
        <f t="shared" si="80"/>
        <v>0.7896337128214127</v>
      </c>
      <c r="N199" s="5">
        <f t="shared" si="81"/>
        <v>12071.887863542199</v>
      </c>
      <c r="O199" s="5">
        <f t="shared" ref="O199:O262" si="89">AVERAGE(H193:H199)</f>
        <v>45.857142857142854</v>
      </c>
      <c r="P199" s="5">
        <f t="shared" si="87"/>
        <v>2.3333323499365575</v>
      </c>
      <c r="Q199" s="5">
        <f t="shared" si="63"/>
        <v>1.2298845391291213</v>
      </c>
      <c r="R199" s="10">
        <f t="shared" si="88"/>
        <v>4.2723423222643196E-3</v>
      </c>
      <c r="S199" s="2">
        <f t="shared" si="82"/>
        <v>448700</v>
      </c>
      <c r="T199" s="9">
        <f t="shared" si="75"/>
        <v>143906.66666666663</v>
      </c>
      <c r="U199" s="8">
        <f t="shared" si="83"/>
        <v>5.1413771434808971E-2</v>
      </c>
      <c r="V199" s="4">
        <f t="shared" si="84"/>
        <v>7668</v>
      </c>
      <c r="W199" s="9">
        <f t="shared" si="85"/>
        <v>1945.0041731872718</v>
      </c>
      <c r="X199" s="2"/>
    </row>
    <row r="200" spans="1:24" x14ac:dyDescent="0.3">
      <c r="A200" s="3">
        <v>44086</v>
      </c>
      <c r="B200" s="2">
        <v>2075</v>
      </c>
      <c r="C200" s="2">
        <f>C201-F201</f>
        <v>460196</v>
      </c>
      <c r="D200" s="5">
        <f t="shared" si="78"/>
        <v>605739.43333333323</v>
      </c>
      <c r="E200" s="5">
        <f t="shared" si="79"/>
        <v>13274.766666666666</v>
      </c>
      <c r="F200" s="2">
        <v>11638</v>
      </c>
      <c r="G200" s="9">
        <f t="shared" si="76"/>
        <v>1636.7666666666667</v>
      </c>
      <c r="H200" s="2">
        <v>156</v>
      </c>
      <c r="I200" s="2">
        <f t="shared" si="77"/>
        <v>11482</v>
      </c>
      <c r="J200" s="11">
        <f t="shared" si="71"/>
        <v>221.78120481927712</v>
      </c>
      <c r="K200" s="7">
        <f t="shared" si="72"/>
        <v>74.602564102564102</v>
      </c>
      <c r="L200" s="15">
        <f t="shared" si="86"/>
        <v>1.3404365011170305</v>
      </c>
      <c r="M200" s="8">
        <f t="shared" si="80"/>
        <v>1.1751618986397752</v>
      </c>
      <c r="N200" s="5">
        <f t="shared" si="81"/>
        <v>12381.177863273157</v>
      </c>
      <c r="O200" s="5">
        <f t="shared" si="89"/>
        <v>64.571428571428569</v>
      </c>
      <c r="P200" s="5">
        <f t="shared" si="87"/>
        <v>4.1839062826448616</v>
      </c>
      <c r="Q200" s="5">
        <f t="shared" si="63"/>
        <v>1.731800036406115</v>
      </c>
      <c r="R200" s="10">
        <f t="shared" si="88"/>
        <v>4.5089483611330822E-3</v>
      </c>
      <c r="S200" s="2">
        <f t="shared" si="82"/>
        <v>460195.99999999994</v>
      </c>
      <c r="T200" s="9">
        <f t="shared" si="75"/>
        <v>145543.43333333329</v>
      </c>
      <c r="U200" s="8">
        <f t="shared" si="83"/>
        <v>5.5651317541590306E-2</v>
      </c>
      <c r="V200" s="4">
        <f t="shared" si="84"/>
        <v>8300</v>
      </c>
      <c r="W200" s="9">
        <f t="shared" si="85"/>
        <v>1796.9026506024097</v>
      </c>
      <c r="X200" s="2"/>
    </row>
    <row r="201" spans="1:24" x14ac:dyDescent="0.3">
      <c r="A201" s="3">
        <v>44087</v>
      </c>
      <c r="B201" s="2">
        <v>2227</v>
      </c>
      <c r="C201" s="2">
        <v>470696</v>
      </c>
      <c r="D201" s="5">
        <f t="shared" si="78"/>
        <v>617876.19999999995</v>
      </c>
      <c r="E201" s="5">
        <f t="shared" si="79"/>
        <v>12136.766666666666</v>
      </c>
      <c r="F201" s="2">
        <v>10500</v>
      </c>
      <c r="G201" s="9">
        <f t="shared" si="76"/>
        <v>1636.7666666666667</v>
      </c>
      <c r="H201" s="2">
        <f>B201-B200</f>
        <v>152</v>
      </c>
      <c r="I201" s="2">
        <f t="shared" si="77"/>
        <v>10348</v>
      </c>
      <c r="J201" s="11">
        <f t="shared" si="71"/>
        <v>211.35877862595419</v>
      </c>
      <c r="K201" s="7">
        <f t="shared" si="72"/>
        <v>69.078947368421055</v>
      </c>
      <c r="L201" s="15">
        <f t="shared" si="86"/>
        <v>1.4476190476190476</v>
      </c>
      <c r="M201" s="8">
        <f t="shared" si="80"/>
        <v>1.2523928668536102</v>
      </c>
      <c r="N201" s="5">
        <f t="shared" si="81"/>
        <v>12663.671339019074</v>
      </c>
      <c r="O201" s="5">
        <f t="shared" si="89"/>
        <v>82.142857142857139</v>
      </c>
      <c r="P201" s="5">
        <f t="shared" si="87"/>
        <v>4.076626634371916</v>
      </c>
      <c r="Q201" s="5">
        <f t="shared" ref="Q201:Q264" si="90">AVERAGE(H195:H201)/3728573*100000</f>
        <v>2.2030642056051239</v>
      </c>
      <c r="R201" s="10">
        <f t="shared" si="88"/>
        <v>4.7312915342386597E-3</v>
      </c>
      <c r="S201" s="2">
        <f t="shared" si="82"/>
        <v>470696</v>
      </c>
      <c r="T201" s="9">
        <f t="shared" si="75"/>
        <v>147180.19999999995</v>
      </c>
      <c r="U201" s="8">
        <f t="shared" si="83"/>
        <v>5.9727944175962222E-2</v>
      </c>
      <c r="V201" s="4">
        <f t="shared" si="84"/>
        <v>8908</v>
      </c>
      <c r="W201" s="9">
        <f t="shared" si="85"/>
        <v>1674.2581948810059</v>
      </c>
      <c r="X201" s="2"/>
    </row>
    <row r="202" spans="1:24" x14ac:dyDescent="0.3">
      <c r="A202" s="3">
        <v>44088</v>
      </c>
      <c r="B202" s="2">
        <v>2392</v>
      </c>
      <c r="C202" s="2">
        <f>C201+F202</f>
        <v>478207</v>
      </c>
      <c r="D202" s="5">
        <f t="shared" si="78"/>
        <v>627023.96666666656</v>
      </c>
      <c r="E202" s="5">
        <f t="shared" si="79"/>
        <v>9147.7666666666664</v>
      </c>
      <c r="F202" s="2">
        <v>7511</v>
      </c>
      <c r="G202" s="9">
        <f t="shared" si="76"/>
        <v>1636.7666666666667</v>
      </c>
      <c r="H202" s="2">
        <f>B202-B201</f>
        <v>165</v>
      </c>
      <c r="I202" s="2">
        <f t="shared" si="77"/>
        <v>7346</v>
      </c>
      <c r="J202" s="11">
        <f t="shared" si="71"/>
        <v>199.91931438127091</v>
      </c>
      <c r="K202" s="7">
        <f t="shared" si="72"/>
        <v>45.521212121212123</v>
      </c>
      <c r="L202" s="15">
        <f t="shared" si="86"/>
        <v>2.1967780588470243</v>
      </c>
      <c r="M202" s="8">
        <f t="shared" si="80"/>
        <v>1.8037189405064258</v>
      </c>
      <c r="N202" s="5">
        <f t="shared" si="81"/>
        <v>12865.748338669322</v>
      </c>
      <c r="O202" s="5">
        <f t="shared" si="89"/>
        <v>100.85714285714286</v>
      </c>
      <c r="P202" s="5">
        <f t="shared" si="87"/>
        <v>4.4252854912589878</v>
      </c>
      <c r="Q202" s="5">
        <f t="shared" si="90"/>
        <v>2.7049797028821176</v>
      </c>
      <c r="R202" s="10">
        <f t="shared" si="88"/>
        <v>5.0020179545677921E-3</v>
      </c>
      <c r="S202" s="2">
        <f t="shared" si="82"/>
        <v>478207</v>
      </c>
      <c r="T202" s="9">
        <f t="shared" si="75"/>
        <v>148816.96666666662</v>
      </c>
      <c r="U202" s="8">
        <f t="shared" si="83"/>
        <v>6.4153229667221215E-2</v>
      </c>
      <c r="V202" s="4">
        <f t="shared" si="84"/>
        <v>9568</v>
      </c>
      <c r="W202" s="9">
        <f t="shared" si="85"/>
        <v>1558.7679765886287</v>
      </c>
      <c r="X202" s="2"/>
    </row>
    <row r="203" spans="1:24" x14ac:dyDescent="0.3">
      <c r="A203" s="3">
        <v>44089</v>
      </c>
      <c r="B203" s="2">
        <v>2562</v>
      </c>
      <c r="C203" s="2">
        <v>490207</v>
      </c>
      <c r="D203" s="5">
        <f t="shared" si="78"/>
        <v>640660.73333333328</v>
      </c>
      <c r="E203" s="5">
        <f t="shared" si="79"/>
        <v>13535.766666666666</v>
      </c>
      <c r="F203" s="2">
        <v>11899</v>
      </c>
      <c r="G203" s="9">
        <f t="shared" si="76"/>
        <v>1636.7666666666667</v>
      </c>
      <c r="H203" s="2">
        <f>B203-B202</f>
        <v>170</v>
      </c>
      <c r="I203" s="2">
        <f t="shared" si="77"/>
        <v>11729</v>
      </c>
      <c r="J203" s="11">
        <f t="shared" si="71"/>
        <v>191.3376268540203</v>
      </c>
      <c r="K203" s="7">
        <f t="shared" si="72"/>
        <v>69.994117647058829</v>
      </c>
      <c r="L203" s="15">
        <f t="shared" si="86"/>
        <v>1.4286914866795528</v>
      </c>
      <c r="M203" s="8">
        <f t="shared" si="80"/>
        <v>1.2559318152154908</v>
      </c>
      <c r="N203" s="5">
        <f t="shared" si="81"/>
        <v>13188.598025236084</v>
      </c>
      <c r="O203" s="5">
        <f t="shared" si="89"/>
        <v>118.71428571428571</v>
      </c>
      <c r="P203" s="5">
        <f t="shared" si="87"/>
        <v>4.5593850516001702</v>
      </c>
      <c r="Q203" s="5">
        <f t="shared" si="90"/>
        <v>3.183906704100623</v>
      </c>
      <c r="R203" s="10">
        <f t="shared" si="88"/>
        <v>5.2263635566199588E-3</v>
      </c>
      <c r="S203" s="2">
        <f t="shared" si="82"/>
        <v>490207</v>
      </c>
      <c r="T203" s="9">
        <f t="shared" si="75"/>
        <v>150453.73333333328</v>
      </c>
      <c r="U203" s="8">
        <f t="shared" si="83"/>
        <v>6.8712614718821383E-2</v>
      </c>
      <c r="V203" s="4">
        <f t="shared" si="84"/>
        <v>10248</v>
      </c>
      <c r="W203" s="9">
        <f t="shared" si="85"/>
        <v>1455.3368462138953</v>
      </c>
      <c r="X203" s="2"/>
    </row>
    <row r="204" spans="1:24" x14ac:dyDescent="0.3">
      <c r="A204" s="3">
        <v>44090</v>
      </c>
      <c r="B204" s="2">
        <v>2758</v>
      </c>
      <c r="C204" s="2">
        <v>503119</v>
      </c>
      <c r="D204" s="5">
        <f t="shared" si="78"/>
        <v>655209.49999999988</v>
      </c>
      <c r="E204" s="5">
        <f t="shared" si="79"/>
        <v>14873.766666666666</v>
      </c>
      <c r="F204" s="2">
        <v>13237</v>
      </c>
      <c r="G204" s="9">
        <f t="shared" si="76"/>
        <v>1636.7666666666667</v>
      </c>
      <c r="H204" s="2">
        <v>196</v>
      </c>
      <c r="I204" s="2">
        <f t="shared" si="77"/>
        <v>13041</v>
      </c>
      <c r="J204" s="11">
        <f t="shared" si="71"/>
        <v>182.42168237853517</v>
      </c>
      <c r="K204" s="7">
        <f t="shared" si="72"/>
        <v>67.535714285714292</v>
      </c>
      <c r="L204" s="15">
        <f t="shared" si="86"/>
        <v>1.4806980433632999</v>
      </c>
      <c r="M204" s="8">
        <f t="shared" si="80"/>
        <v>1.3177563181709184</v>
      </c>
      <c r="N204" s="5">
        <f t="shared" si="81"/>
        <v>13535.984287981919</v>
      </c>
      <c r="O204" s="5">
        <f t="shared" si="89"/>
        <v>140.42857142857142</v>
      </c>
      <c r="P204" s="5">
        <f t="shared" si="87"/>
        <v>5.256702765374313</v>
      </c>
      <c r="Q204" s="5">
        <f t="shared" si="90"/>
        <v>3.7662819375823249</v>
      </c>
      <c r="R204" s="10">
        <f t="shared" si="88"/>
        <v>5.481804503507123E-3</v>
      </c>
      <c r="S204" s="2">
        <f t="shared" si="82"/>
        <v>503118.99999999994</v>
      </c>
      <c r="T204" s="9">
        <f t="shared" si="75"/>
        <v>152090.49999999994</v>
      </c>
      <c r="U204" s="8">
        <f t="shared" si="83"/>
        <v>7.396931748419569E-2</v>
      </c>
      <c r="V204" s="4">
        <f t="shared" si="84"/>
        <v>11032</v>
      </c>
      <c r="W204" s="9">
        <f t="shared" si="85"/>
        <v>1351.911892675852</v>
      </c>
      <c r="X204" s="2"/>
    </row>
    <row r="205" spans="1:24" x14ac:dyDescent="0.3">
      <c r="A205" s="3">
        <v>44091</v>
      </c>
      <c r="B205" s="2">
        <f>B206-H206</f>
        <v>2937</v>
      </c>
      <c r="C205" s="2">
        <v>517590</v>
      </c>
      <c r="D205" s="5">
        <f t="shared" si="78"/>
        <v>671317.2666666666</v>
      </c>
      <c r="E205" s="5">
        <f t="shared" si="79"/>
        <v>15140.766666666666</v>
      </c>
      <c r="F205" s="2">
        <v>13504</v>
      </c>
      <c r="G205" s="9">
        <f t="shared" si="76"/>
        <v>1636.7666666666667</v>
      </c>
      <c r="H205" s="2">
        <v>179</v>
      </c>
      <c r="I205" s="2">
        <f t="shared" ref="I205:I210" si="91">F205-H205</f>
        <v>13325</v>
      </c>
      <c r="J205" s="11">
        <f t="shared" si="71"/>
        <v>176.23084780388152</v>
      </c>
      <c r="K205" s="7">
        <f t="shared" si="72"/>
        <v>75.441340782122907</v>
      </c>
      <c r="L205" s="15">
        <f t="shared" si="86"/>
        <v>1.3255331753554502</v>
      </c>
      <c r="M205" s="8">
        <f t="shared" si="80"/>
        <v>1.1822386801196769</v>
      </c>
      <c r="N205" s="5">
        <f t="shared" si="81"/>
        <v>13925.314105840889</v>
      </c>
      <c r="O205" s="5">
        <f t="shared" si="89"/>
        <v>157.85714285714286</v>
      </c>
      <c r="P205" s="5">
        <f t="shared" si="87"/>
        <v>4.8007642602142964</v>
      </c>
      <c r="Q205" s="5">
        <f t="shared" si="90"/>
        <v>4.2337146907715866</v>
      </c>
      <c r="R205" s="10">
        <f t="shared" si="88"/>
        <v>5.6743754709325913E-3</v>
      </c>
      <c r="S205" s="2">
        <f t="shared" si="82"/>
        <v>517590</v>
      </c>
      <c r="T205" s="9">
        <f t="shared" si="75"/>
        <v>153727.2666666666</v>
      </c>
      <c r="U205" s="8">
        <f t="shared" si="83"/>
        <v>7.8770081744409998E-2</v>
      </c>
      <c r="V205" s="4">
        <f t="shared" si="84"/>
        <v>11748</v>
      </c>
      <c r="W205" s="9">
        <f t="shared" si="85"/>
        <v>1269.5175348995574</v>
      </c>
      <c r="X205" s="2"/>
    </row>
    <row r="206" spans="1:24" x14ac:dyDescent="0.3">
      <c r="A206" s="3">
        <v>44092</v>
      </c>
      <c r="B206" s="2">
        <v>3119</v>
      </c>
      <c r="C206" s="2">
        <v>529121</v>
      </c>
      <c r="D206" s="5">
        <f t="shared" si="78"/>
        <v>684485.03333333321</v>
      </c>
      <c r="E206" s="5">
        <f t="shared" si="79"/>
        <v>13037.766666666666</v>
      </c>
      <c r="F206" s="2">
        <v>11401</v>
      </c>
      <c r="G206" s="9">
        <f t="shared" si="76"/>
        <v>1636.7666666666667</v>
      </c>
      <c r="H206" s="2">
        <v>182</v>
      </c>
      <c r="I206" s="2">
        <f t="shared" si="91"/>
        <v>11219</v>
      </c>
      <c r="J206" s="11">
        <f t="shared" si="71"/>
        <v>169.64443731965375</v>
      </c>
      <c r="K206" s="7">
        <f t="shared" si="72"/>
        <v>62.642857142857146</v>
      </c>
      <c r="L206" s="15">
        <f t="shared" si="86"/>
        <v>1.5963511972633979</v>
      </c>
      <c r="M206" s="8">
        <f t="shared" si="80"/>
        <v>1.3959446019640378</v>
      </c>
      <c r="N206" s="5">
        <f t="shared" si="81"/>
        <v>14235.545750490999</v>
      </c>
      <c r="O206" s="5">
        <f t="shared" si="89"/>
        <v>171.42857142857142</v>
      </c>
      <c r="P206" s="5">
        <f t="shared" si="87"/>
        <v>4.8812239964190054</v>
      </c>
      <c r="Q206" s="5">
        <f t="shared" si="90"/>
        <v>4.5976992116976501</v>
      </c>
      <c r="R206" s="10">
        <f t="shared" si="88"/>
        <v>5.8946819347559442E-3</v>
      </c>
      <c r="S206" s="2">
        <f t="shared" si="82"/>
        <v>529120.99999999988</v>
      </c>
      <c r="T206" s="9">
        <f t="shared" si="75"/>
        <v>155364.03333333327</v>
      </c>
      <c r="U206" s="8">
        <f t="shared" si="83"/>
        <v>8.3651305740829004E-2</v>
      </c>
      <c r="V206" s="4">
        <f t="shared" si="84"/>
        <v>12476</v>
      </c>
      <c r="W206" s="9">
        <f t="shared" si="85"/>
        <v>1195.4386021160628</v>
      </c>
      <c r="X206" s="2"/>
    </row>
    <row r="207" spans="1:24" x14ac:dyDescent="0.3">
      <c r="A207" s="3">
        <v>44093</v>
      </c>
      <c r="B207" s="2">
        <v>3306</v>
      </c>
      <c r="C207" s="2">
        <f>C208-F207</f>
        <v>536801</v>
      </c>
      <c r="D207" s="5">
        <f t="shared" si="78"/>
        <v>693801.8</v>
      </c>
      <c r="E207" s="5">
        <f t="shared" si="79"/>
        <v>15324.766666666666</v>
      </c>
      <c r="F207" s="2">
        <v>13688</v>
      </c>
      <c r="G207" s="9">
        <f t="shared" si="76"/>
        <v>1636.7666666666667</v>
      </c>
      <c r="H207" s="2">
        <v>187</v>
      </c>
      <c r="I207" s="2">
        <f t="shared" si="91"/>
        <v>13501</v>
      </c>
      <c r="J207" s="11">
        <f t="shared" si="71"/>
        <v>162.37174833635814</v>
      </c>
      <c r="K207" s="7">
        <f t="shared" si="72"/>
        <v>73.19786096256685</v>
      </c>
      <c r="L207" s="15">
        <f t="shared" si="86"/>
        <v>1.3661601402688486</v>
      </c>
      <c r="M207" s="8">
        <f t="shared" si="80"/>
        <v>1.2202469640647058</v>
      </c>
      <c r="N207" s="5">
        <f t="shared" si="81"/>
        <v>14442.16954989373</v>
      </c>
      <c r="O207" s="5">
        <f t="shared" si="89"/>
        <v>175.85714285714286</v>
      </c>
      <c r="P207" s="5">
        <f t="shared" si="87"/>
        <v>5.0153235567601868</v>
      </c>
      <c r="Q207" s="5">
        <f t="shared" si="90"/>
        <v>4.7164731079998399</v>
      </c>
      <c r="R207" s="10">
        <f t="shared" si="88"/>
        <v>6.1587068578486254E-3</v>
      </c>
      <c r="S207" s="2">
        <f t="shared" si="82"/>
        <v>536801.00000000012</v>
      </c>
      <c r="T207" s="9">
        <f t="shared" si="75"/>
        <v>157000.79999999993</v>
      </c>
      <c r="U207" s="8">
        <f t="shared" si="83"/>
        <v>8.8666629297589186E-2</v>
      </c>
      <c r="V207" s="4">
        <f t="shared" si="84"/>
        <v>13224</v>
      </c>
      <c r="W207" s="9">
        <f t="shared" si="85"/>
        <v>1127.8200241984271</v>
      </c>
      <c r="X207" s="2"/>
    </row>
    <row r="208" spans="1:24" x14ac:dyDescent="0.3">
      <c r="A208" s="3">
        <v>44094</v>
      </c>
      <c r="B208" s="2">
        <v>3502</v>
      </c>
      <c r="C208" s="2">
        <v>550489</v>
      </c>
      <c r="D208" s="5">
        <f t="shared" si="78"/>
        <v>709126.56666666665</v>
      </c>
      <c r="E208" s="5">
        <f t="shared" si="79"/>
        <v>10114.766666666666</v>
      </c>
      <c r="F208" s="2">
        <v>8478</v>
      </c>
      <c r="G208" s="9">
        <f t="shared" si="76"/>
        <v>1636.7666666666667</v>
      </c>
      <c r="H208" s="2">
        <v>196</v>
      </c>
      <c r="I208" s="2">
        <f t="shared" si="91"/>
        <v>8282</v>
      </c>
      <c r="J208" s="11">
        <f t="shared" ref="J208:J239" si="92">C208/B208</f>
        <v>157.19274700171331</v>
      </c>
      <c r="K208" s="7">
        <f t="shared" si="72"/>
        <v>43.255102040816325</v>
      </c>
      <c r="L208" s="15">
        <f t="shared" si="86"/>
        <v>2.3118660061335219</v>
      </c>
      <c r="M208" s="8">
        <f t="shared" si="80"/>
        <v>1.9377609633440218</v>
      </c>
      <c r="N208" s="5">
        <f t="shared" si="81"/>
        <v>14810.433425704217</v>
      </c>
      <c r="O208" s="5">
        <f t="shared" si="89"/>
        <v>182.14285714285714</v>
      </c>
      <c r="P208" s="5">
        <f t="shared" si="87"/>
        <v>5.256702765374313</v>
      </c>
      <c r="Q208" s="5">
        <f t="shared" si="90"/>
        <v>4.8850554124287537</v>
      </c>
      <c r="R208" s="10">
        <f t="shared" si="88"/>
        <v>6.3616166717227777E-3</v>
      </c>
      <c r="S208" s="2">
        <f t="shared" si="82"/>
        <v>550489.00000000012</v>
      </c>
      <c r="T208" s="9">
        <f t="shared" si="75"/>
        <v>158637.56666666659</v>
      </c>
      <c r="U208" s="8">
        <f t="shared" si="83"/>
        <v>9.3923332062963494E-2</v>
      </c>
      <c r="V208" s="4">
        <f t="shared" si="84"/>
        <v>14008</v>
      </c>
      <c r="W208" s="9">
        <f t="shared" si="85"/>
        <v>1064.6981724728726</v>
      </c>
      <c r="X208" s="2"/>
    </row>
    <row r="209" spans="1:24" x14ac:dyDescent="0.3">
      <c r="A209" s="3">
        <v>44095</v>
      </c>
      <c r="B209" s="2">
        <v>3695</v>
      </c>
      <c r="C209" s="2">
        <v>557227</v>
      </c>
      <c r="D209" s="5">
        <f t="shared" si="78"/>
        <v>717501.33333333326</v>
      </c>
      <c r="E209" s="5">
        <f t="shared" si="79"/>
        <v>7786.7666666666664</v>
      </c>
      <c r="F209" s="2">
        <v>6150</v>
      </c>
      <c r="G209" s="9">
        <f t="shared" si="76"/>
        <v>1636.7666666666667</v>
      </c>
      <c r="H209" s="2">
        <v>193</v>
      </c>
      <c r="I209" s="2">
        <f t="shared" si="91"/>
        <v>5957</v>
      </c>
      <c r="J209" s="11">
        <f t="shared" si="92"/>
        <v>150.80568335588634</v>
      </c>
      <c r="K209" s="7">
        <f t="shared" ref="K209:K240" si="93">F209/H209</f>
        <v>31.865284974093264</v>
      </c>
      <c r="L209" s="15">
        <f t="shared" si="86"/>
        <v>3.1382113821138211</v>
      </c>
      <c r="M209" s="8">
        <f t="shared" si="80"/>
        <v>2.4785640595369069</v>
      </c>
      <c r="N209" s="5">
        <f t="shared" si="81"/>
        <v>14991.713524711453</v>
      </c>
      <c r="O209" s="5">
        <f t="shared" si="89"/>
        <v>186.14285714285714</v>
      </c>
      <c r="P209" s="5">
        <f t="shared" si="87"/>
        <v>5.176243029169604</v>
      </c>
      <c r="Q209" s="5">
        <f t="shared" si="90"/>
        <v>4.9923350607016985</v>
      </c>
      <c r="R209" s="10">
        <f t="shared" si="88"/>
        <v>6.6310498235010147E-3</v>
      </c>
      <c r="S209" s="2">
        <f t="shared" si="82"/>
        <v>557227</v>
      </c>
      <c r="T209" s="9">
        <f t="shared" si="75"/>
        <v>160274.33333333326</v>
      </c>
      <c r="U209" s="8">
        <f t="shared" si="83"/>
        <v>9.9099575092133116E-2</v>
      </c>
      <c r="V209" s="4">
        <f t="shared" si="84"/>
        <v>14780</v>
      </c>
      <c r="W209" s="9">
        <f t="shared" si="85"/>
        <v>1009.0860622462787</v>
      </c>
      <c r="X209" s="2"/>
    </row>
    <row r="210" spans="1:24" x14ac:dyDescent="0.3">
      <c r="A210" s="3">
        <v>44096</v>
      </c>
      <c r="B210" s="2">
        <v>3913</v>
      </c>
      <c r="C210" s="2">
        <f>C209+F210</f>
        <v>563056</v>
      </c>
      <c r="D210" s="5">
        <f t="shared" si="78"/>
        <v>724967.09999999986</v>
      </c>
      <c r="E210" s="5">
        <f t="shared" si="79"/>
        <v>7465.7666666666664</v>
      </c>
      <c r="F210" s="2">
        <v>5829</v>
      </c>
      <c r="G210" s="9">
        <f t="shared" si="76"/>
        <v>1636.7666666666667</v>
      </c>
      <c r="H210" s="2">
        <v>218</v>
      </c>
      <c r="I210" s="2">
        <f t="shared" si="91"/>
        <v>5611</v>
      </c>
      <c r="J210" s="11">
        <f t="shared" si="92"/>
        <v>143.89368770764119</v>
      </c>
      <c r="K210" s="7">
        <f t="shared" si="93"/>
        <v>26.738532110091743</v>
      </c>
      <c r="L210" s="15">
        <f t="shared" si="86"/>
        <v>3.7399210842340027</v>
      </c>
      <c r="M210" s="8">
        <f t="shared" si="80"/>
        <v>2.9199948208042934</v>
      </c>
      <c r="N210" s="5">
        <f t="shared" si="81"/>
        <v>15148.537759961258</v>
      </c>
      <c r="O210" s="5">
        <f t="shared" si="89"/>
        <v>193</v>
      </c>
      <c r="P210" s="5">
        <f t="shared" si="87"/>
        <v>5.846740830875512</v>
      </c>
      <c r="Q210" s="5">
        <f t="shared" si="90"/>
        <v>5.176243029169604</v>
      </c>
      <c r="R210" s="10">
        <f t="shared" si="88"/>
        <v>6.9495751754710009E-3</v>
      </c>
      <c r="S210" s="2">
        <f t="shared" si="82"/>
        <v>563056</v>
      </c>
      <c r="T210" s="9">
        <f t="shared" si="75"/>
        <v>161911.09999999992</v>
      </c>
      <c r="U210" s="8">
        <f t="shared" si="83"/>
        <v>0.10494631592300863</v>
      </c>
      <c r="V210" s="4">
        <f t="shared" si="84"/>
        <v>15652</v>
      </c>
      <c r="W210" s="9">
        <f t="shared" si="85"/>
        <v>952.86813186813185</v>
      </c>
      <c r="X210" s="2"/>
    </row>
    <row r="211" spans="1:24" x14ac:dyDescent="0.3">
      <c r="A211" s="3">
        <v>44097</v>
      </c>
      <c r="B211" s="2">
        <v>4140</v>
      </c>
      <c r="C211" s="2">
        <v>571486</v>
      </c>
      <c r="D211" s="5">
        <f t="shared" si="78"/>
        <v>735033.8666666667</v>
      </c>
      <c r="E211" s="5">
        <f t="shared" si="79"/>
        <v>9880.7666666666664</v>
      </c>
      <c r="F211" s="2">
        <v>8244</v>
      </c>
      <c r="G211" s="9">
        <f t="shared" si="76"/>
        <v>1636.7666666666667</v>
      </c>
      <c r="H211" s="2">
        <v>227</v>
      </c>
      <c r="I211" s="2">
        <f>F212-H211</f>
        <v>9348</v>
      </c>
      <c r="J211" s="11">
        <f t="shared" si="92"/>
        <v>138.0400966183575</v>
      </c>
      <c r="K211" s="7">
        <f t="shared" si="93"/>
        <v>36.317180616740089</v>
      </c>
      <c r="L211" s="15">
        <f t="shared" si="86"/>
        <v>2.7535177098495875</v>
      </c>
      <c r="M211" s="8">
        <f t="shared" si="80"/>
        <v>2.2973925774990471</v>
      </c>
      <c r="N211" s="5">
        <f t="shared" si="81"/>
        <v>15375.33966477441</v>
      </c>
      <c r="O211" s="5">
        <f t="shared" si="89"/>
        <v>197.42857142857142</v>
      </c>
      <c r="P211" s="5">
        <f t="shared" si="87"/>
        <v>6.0881200394896382</v>
      </c>
      <c r="Q211" s="5">
        <f t="shared" si="90"/>
        <v>5.2950169254717938</v>
      </c>
      <c r="R211" s="10">
        <f t="shared" si="88"/>
        <v>7.2442719506689577E-3</v>
      </c>
      <c r="S211" s="2">
        <f t="shared" si="82"/>
        <v>571486.00000000012</v>
      </c>
      <c r="T211" s="9">
        <f t="shared" si="75"/>
        <v>163547.86666666658</v>
      </c>
      <c r="U211" s="8">
        <f t="shared" si="83"/>
        <v>0.11103443596249825</v>
      </c>
      <c r="V211" s="4">
        <f t="shared" si="84"/>
        <v>16560</v>
      </c>
      <c r="W211" s="9">
        <f t="shared" si="85"/>
        <v>900.62149758454109</v>
      </c>
      <c r="X211" s="2"/>
    </row>
    <row r="212" spans="1:24" x14ac:dyDescent="0.3">
      <c r="A212" s="3">
        <v>44098</v>
      </c>
      <c r="B212" s="2">
        <v>4399</v>
      </c>
      <c r="C212" s="2">
        <v>581532</v>
      </c>
      <c r="D212" s="5">
        <f t="shared" si="78"/>
        <v>746716.63333333307</v>
      </c>
      <c r="E212" s="5">
        <f t="shared" si="79"/>
        <v>11211.766666666666</v>
      </c>
      <c r="F212" s="2">
        <v>9575</v>
      </c>
      <c r="G212" s="9">
        <f t="shared" si="76"/>
        <v>1636.7666666666667</v>
      </c>
      <c r="H212" s="2">
        <v>259</v>
      </c>
      <c r="I212" s="2">
        <f>F213-H212</f>
        <v>9059</v>
      </c>
      <c r="J212" s="11">
        <f t="shared" si="92"/>
        <v>132.19640827460788</v>
      </c>
      <c r="K212" s="7">
        <f t="shared" si="93"/>
        <v>36.969111969111971</v>
      </c>
      <c r="L212" s="15">
        <f t="shared" si="86"/>
        <v>2.7049608355091381</v>
      </c>
      <c r="M212" s="8">
        <f t="shared" si="80"/>
        <v>2.3100730482558505</v>
      </c>
      <c r="N212" s="5">
        <f t="shared" si="81"/>
        <v>15645.618660711882</v>
      </c>
      <c r="O212" s="5">
        <f t="shared" si="89"/>
        <v>208.85714285714286</v>
      </c>
      <c r="P212" s="5">
        <f t="shared" si="87"/>
        <v>6.9463572256732</v>
      </c>
      <c r="Q212" s="5">
        <f t="shared" si="90"/>
        <v>5.6015302062516374</v>
      </c>
      <c r="R212" s="10">
        <f t="shared" si="88"/>
        <v>7.5645020394406503E-3</v>
      </c>
      <c r="S212" s="2">
        <f t="shared" si="82"/>
        <v>581531.99999999988</v>
      </c>
      <c r="T212" s="9">
        <f t="shared" si="75"/>
        <v>165184.63333333324</v>
      </c>
      <c r="U212" s="8">
        <f t="shared" si="83"/>
        <v>0.11798079318817145</v>
      </c>
      <c r="V212" s="4">
        <f t="shared" si="84"/>
        <v>17596</v>
      </c>
      <c r="W212" s="9">
        <f t="shared" si="85"/>
        <v>847.59558990679704</v>
      </c>
      <c r="X212" s="2"/>
    </row>
    <row r="213" spans="1:24" x14ac:dyDescent="0.3">
      <c r="A213" s="3">
        <v>44099</v>
      </c>
      <c r="B213" s="2">
        <v>4644</v>
      </c>
      <c r="C213" s="2">
        <v>591751</v>
      </c>
      <c r="D213" s="5">
        <f t="shared" si="78"/>
        <v>758572.39999999991</v>
      </c>
      <c r="E213" s="5">
        <f t="shared" si="79"/>
        <v>10954.766666666666</v>
      </c>
      <c r="F213" s="2">
        <v>9318</v>
      </c>
      <c r="G213" s="9">
        <f t="shared" si="76"/>
        <v>1636.7666666666667</v>
      </c>
      <c r="H213" s="2">
        <v>265</v>
      </c>
      <c r="I213" s="2">
        <f>F214-H213</f>
        <v>9398</v>
      </c>
      <c r="J213" s="11">
        <f t="shared" si="92"/>
        <v>127.42269595176572</v>
      </c>
      <c r="K213" s="7">
        <f t="shared" si="93"/>
        <v>35.162264150943393</v>
      </c>
      <c r="L213" s="15">
        <f t="shared" si="86"/>
        <v>2.843957930886456</v>
      </c>
      <c r="M213" s="8">
        <f t="shared" si="80"/>
        <v>2.4190382877468863</v>
      </c>
      <c r="N213" s="5">
        <f t="shared" si="81"/>
        <v>15920.552072964028</v>
      </c>
      <c r="O213" s="5">
        <f t="shared" si="89"/>
        <v>220.71428571428572</v>
      </c>
      <c r="P213" s="5">
        <f t="shared" si="87"/>
        <v>7.1072766980826181</v>
      </c>
      <c r="Q213" s="5">
        <f t="shared" si="90"/>
        <v>5.9195377350607252</v>
      </c>
      <c r="R213" s="10">
        <f t="shared" si="88"/>
        <v>7.8478954830663566E-3</v>
      </c>
      <c r="S213" s="2">
        <f t="shared" si="82"/>
        <v>591751</v>
      </c>
      <c r="T213" s="9">
        <f t="shared" si="75"/>
        <v>166821.39999999991</v>
      </c>
      <c r="U213" s="8">
        <f t="shared" si="83"/>
        <v>0.12455167164488934</v>
      </c>
      <c r="V213" s="4">
        <f t="shared" si="84"/>
        <v>18576</v>
      </c>
      <c r="W213" s="9">
        <f t="shared" si="85"/>
        <v>802.87962962962968</v>
      </c>
      <c r="X213" s="2"/>
    </row>
    <row r="214" spans="1:24" x14ac:dyDescent="0.3">
      <c r="A214" s="3">
        <v>44100</v>
      </c>
      <c r="B214" s="2">
        <v>4960</v>
      </c>
      <c r="C214" s="2">
        <v>601736</v>
      </c>
      <c r="D214" s="5">
        <f t="shared" si="78"/>
        <v>770194.16666666651</v>
      </c>
      <c r="E214" s="5">
        <f t="shared" si="79"/>
        <v>11299.766666666666</v>
      </c>
      <c r="F214" s="2">
        <v>9663</v>
      </c>
      <c r="G214" s="9">
        <f t="shared" si="76"/>
        <v>1636.7666666666667</v>
      </c>
      <c r="H214" s="2">
        <v>296</v>
      </c>
      <c r="I214" s="2">
        <f>F215-H214</f>
        <v>8004</v>
      </c>
      <c r="J214" s="11">
        <f t="shared" si="92"/>
        <v>121.31774193548387</v>
      </c>
      <c r="K214" s="7">
        <f t="shared" si="93"/>
        <v>32.645270270270274</v>
      </c>
      <c r="L214" s="15">
        <f t="shared" si="86"/>
        <v>3.0632308806788782</v>
      </c>
      <c r="M214" s="8">
        <f t="shared" si="80"/>
        <v>2.6195231169965161</v>
      </c>
      <c r="N214" s="5">
        <f t="shared" si="81"/>
        <v>16189.189916328123</v>
      </c>
      <c r="O214" s="5">
        <f t="shared" si="89"/>
        <v>236.28571428571428</v>
      </c>
      <c r="P214" s="5">
        <f t="shared" si="87"/>
        <v>7.9386939721979433</v>
      </c>
      <c r="Q214" s="5">
        <f t="shared" si="90"/>
        <v>6.3371620801232602</v>
      </c>
      <c r="R214" s="10">
        <f t="shared" si="88"/>
        <v>8.2428174481832556E-3</v>
      </c>
      <c r="S214" s="2">
        <f t="shared" si="82"/>
        <v>601736</v>
      </c>
      <c r="T214" s="9">
        <f t="shared" si="75"/>
        <v>168458.16666666657</v>
      </c>
      <c r="U214" s="8">
        <f t="shared" si="83"/>
        <v>0.13302676385845202</v>
      </c>
      <c r="V214" s="4">
        <f t="shared" si="84"/>
        <v>19840</v>
      </c>
      <c r="W214" s="9">
        <f t="shared" si="85"/>
        <v>751.72842741935483</v>
      </c>
      <c r="X214" s="2"/>
    </row>
    <row r="215" spans="1:24" x14ac:dyDescent="0.3">
      <c r="A215" s="3">
        <v>44101</v>
      </c>
      <c r="B215" s="2">
        <v>5254</v>
      </c>
      <c r="C215" s="2">
        <f>C214+F215</f>
        <v>610036</v>
      </c>
      <c r="D215" s="5">
        <f t="shared" si="78"/>
        <v>780130.93333333312</v>
      </c>
      <c r="E215" s="5">
        <f t="shared" si="79"/>
        <v>9936.7666666666664</v>
      </c>
      <c r="F215" s="2">
        <v>8300</v>
      </c>
      <c r="G215" s="9">
        <f t="shared" si="76"/>
        <v>1636.7666666666667</v>
      </c>
      <c r="H215" s="2">
        <v>294</v>
      </c>
      <c r="I215" s="2">
        <f t="shared" si="77"/>
        <v>8006</v>
      </c>
      <c r="J215" s="11">
        <f t="shared" si="92"/>
        <v>116.10886943281309</v>
      </c>
      <c r="K215" s="7">
        <f t="shared" si="93"/>
        <v>28.231292517006803</v>
      </c>
      <c r="L215" s="15">
        <f t="shared" si="86"/>
        <v>3.5421686746987953</v>
      </c>
      <c r="M215" s="8">
        <f t="shared" si="80"/>
        <v>2.9587089026276154</v>
      </c>
      <c r="N215" s="5">
        <f t="shared" si="81"/>
        <v>16412.494282870131</v>
      </c>
      <c r="O215" s="5">
        <f t="shared" si="89"/>
        <v>250.28571428571428</v>
      </c>
      <c r="P215" s="5">
        <f t="shared" si="87"/>
        <v>7.8850541480614709</v>
      </c>
      <c r="Q215" s="5">
        <f t="shared" si="90"/>
        <v>6.7126408490785696</v>
      </c>
      <c r="R215" s="10">
        <f t="shared" si="88"/>
        <v>8.6126064691264114E-3</v>
      </c>
      <c r="S215" s="2">
        <f t="shared" si="82"/>
        <v>610035.99999999988</v>
      </c>
      <c r="T215" s="9">
        <f t="shared" si="75"/>
        <v>170094.93333333323</v>
      </c>
      <c r="U215" s="8">
        <f t="shared" si="83"/>
        <v>0.14091181800651348</v>
      </c>
      <c r="V215" s="4">
        <f t="shared" si="84"/>
        <v>21016</v>
      </c>
      <c r="W215" s="9">
        <f t="shared" si="85"/>
        <v>709.66368481157212</v>
      </c>
      <c r="X215" s="2"/>
    </row>
    <row r="216" spans="1:24" x14ac:dyDescent="0.3">
      <c r="A216" s="3">
        <v>44102</v>
      </c>
      <c r="B216" s="2">
        <v>5552</v>
      </c>
      <c r="C216" s="2">
        <f>C215+F216</f>
        <v>615136</v>
      </c>
      <c r="D216" s="5">
        <f t="shared" si="78"/>
        <v>786867.7</v>
      </c>
      <c r="E216" s="5">
        <f t="shared" si="79"/>
        <v>6736.7666666666664</v>
      </c>
      <c r="F216" s="2">
        <v>5100</v>
      </c>
      <c r="G216" s="9">
        <f t="shared" si="76"/>
        <v>1636.7666666666667</v>
      </c>
      <c r="H216" s="2">
        <v>298</v>
      </c>
      <c r="I216" s="2">
        <f t="shared" si="77"/>
        <v>4802</v>
      </c>
      <c r="J216" s="11">
        <f t="shared" si="92"/>
        <v>110.79538904899135</v>
      </c>
      <c r="K216" s="7">
        <f t="shared" si="93"/>
        <v>17.114093959731544</v>
      </c>
      <c r="L216" s="15">
        <f t="shared" si="86"/>
        <v>5.8431372549019613</v>
      </c>
      <c r="M216" s="8">
        <f t="shared" si="80"/>
        <v>4.423487033839181</v>
      </c>
      <c r="N216" s="5">
        <f t="shared" si="81"/>
        <v>16549.705399661008</v>
      </c>
      <c r="O216" s="5">
        <f t="shared" si="89"/>
        <v>265.28571428571428</v>
      </c>
      <c r="P216" s="5">
        <f t="shared" si="87"/>
        <v>7.9923337963344157</v>
      </c>
      <c r="Q216" s="5">
        <f t="shared" si="90"/>
        <v>7.114939530102113</v>
      </c>
      <c r="R216" s="10">
        <f t="shared" si="88"/>
        <v>9.0256463611298968E-3</v>
      </c>
      <c r="S216" s="2">
        <f t="shared" si="82"/>
        <v>615136</v>
      </c>
      <c r="T216" s="9">
        <f t="shared" si="75"/>
        <v>171731.6999999999</v>
      </c>
      <c r="U216" s="8">
        <f t="shared" si="83"/>
        <v>0.14890415180284791</v>
      </c>
      <c r="V216" s="4">
        <f t="shared" si="84"/>
        <v>22208</v>
      </c>
      <c r="W216" s="9">
        <f t="shared" si="85"/>
        <v>671.57294668587895</v>
      </c>
      <c r="X216" s="2"/>
    </row>
    <row r="217" spans="1:24" x14ac:dyDescent="0.3">
      <c r="A217" s="3">
        <v>44103</v>
      </c>
      <c r="B217" s="2">
        <f>B218-H218</f>
        <v>5866</v>
      </c>
      <c r="C217" s="2">
        <v>616348</v>
      </c>
      <c r="D217" s="5">
        <f t="shared" si="78"/>
        <v>789716.46666666667</v>
      </c>
      <c r="E217" s="5">
        <f t="shared" si="79"/>
        <v>9936.7666666666664</v>
      </c>
      <c r="F217" s="2">
        <v>8300</v>
      </c>
      <c r="G217" s="9">
        <f t="shared" si="76"/>
        <v>1636.7666666666667</v>
      </c>
      <c r="H217" s="2">
        <v>314</v>
      </c>
      <c r="I217" s="2">
        <f t="shared" si="77"/>
        <v>7986</v>
      </c>
      <c r="J217" s="11">
        <f t="shared" si="92"/>
        <v>105.07125809751108</v>
      </c>
      <c r="K217" s="7">
        <f t="shared" si="93"/>
        <v>26.433121019108281</v>
      </c>
      <c r="L217" s="15">
        <f t="shared" si="86"/>
        <v>3.7831325301204819</v>
      </c>
      <c r="M217" s="8">
        <f t="shared" si="80"/>
        <v>3.1599816170920789</v>
      </c>
      <c r="N217" s="5">
        <f t="shared" si="81"/>
        <v>16582.313218004252</v>
      </c>
      <c r="O217" s="5">
        <f t="shared" si="89"/>
        <v>279</v>
      </c>
      <c r="P217" s="5">
        <f t="shared" si="87"/>
        <v>8.4214523894261966</v>
      </c>
      <c r="Q217" s="5">
        <f t="shared" si="90"/>
        <v>7.4827554670379257</v>
      </c>
      <c r="R217" s="10">
        <f t="shared" si="88"/>
        <v>9.5173505876550261E-3</v>
      </c>
      <c r="S217" s="2">
        <f t="shared" si="82"/>
        <v>616348.00000000012</v>
      </c>
      <c r="T217" s="9">
        <f t="shared" si="75"/>
        <v>173368.46666666656</v>
      </c>
      <c r="U217" s="8">
        <f t="shared" si="83"/>
        <v>0.15732560419227409</v>
      </c>
      <c r="V217" s="4">
        <f t="shared" si="84"/>
        <v>23464</v>
      </c>
      <c r="W217" s="9">
        <f t="shared" si="85"/>
        <v>635.6244459597682</v>
      </c>
      <c r="X217" s="2"/>
    </row>
    <row r="218" spans="1:24" x14ac:dyDescent="0.3">
      <c r="A218" s="3">
        <v>44104</v>
      </c>
      <c r="B218" s="2">
        <v>6192</v>
      </c>
      <c r="C218" s="2">
        <v>639816</v>
      </c>
      <c r="D218" s="5">
        <f t="shared" si="78"/>
        <v>814821.23333333316</v>
      </c>
      <c r="E218" s="5">
        <f t="shared" si="79"/>
        <v>9988.7666666666664</v>
      </c>
      <c r="F218" s="2">
        <v>8352</v>
      </c>
      <c r="G218" s="9">
        <f t="shared" si="76"/>
        <v>1636.7666666666667</v>
      </c>
      <c r="H218" s="2">
        <v>326</v>
      </c>
      <c r="I218" s="2">
        <f t="shared" si="77"/>
        <v>8026</v>
      </c>
      <c r="J218" s="11">
        <f t="shared" si="92"/>
        <v>103.32945736434108</v>
      </c>
      <c r="K218" s="7">
        <f t="shared" si="93"/>
        <v>25.619631901840492</v>
      </c>
      <c r="L218" s="15">
        <f t="shared" si="86"/>
        <v>3.9032567049808433</v>
      </c>
      <c r="M218" s="8">
        <f t="shared" si="80"/>
        <v>3.2636661850144999</v>
      </c>
      <c r="N218" s="5">
        <f t="shared" si="81"/>
        <v>17213.69958836665</v>
      </c>
      <c r="O218" s="5">
        <f t="shared" si="89"/>
        <v>293.14285714285717</v>
      </c>
      <c r="P218" s="5">
        <f t="shared" si="87"/>
        <v>8.7432913342450327</v>
      </c>
      <c r="Q218" s="5">
        <f t="shared" si="90"/>
        <v>7.8620656520029835</v>
      </c>
      <c r="R218" s="10">
        <f t="shared" si="88"/>
        <v>9.6777823624291989E-3</v>
      </c>
      <c r="S218" s="2">
        <f t="shared" si="82"/>
        <v>639816</v>
      </c>
      <c r="T218" s="9">
        <f t="shared" si="75"/>
        <v>175005.23333333322</v>
      </c>
      <c r="U218" s="8">
        <f t="shared" si="83"/>
        <v>0.16606889552651913</v>
      </c>
      <c r="V218" s="4">
        <f t="shared" si="84"/>
        <v>24768</v>
      </c>
      <c r="W218" s="9">
        <f t="shared" si="85"/>
        <v>602.15972222222217</v>
      </c>
      <c r="X218" s="2"/>
    </row>
    <row r="219" spans="1:24" x14ac:dyDescent="0.3">
      <c r="A219" s="3">
        <v>44105</v>
      </c>
      <c r="B219" s="2">
        <v>6640</v>
      </c>
      <c r="C219" s="2">
        <v>649736</v>
      </c>
      <c r="D219" s="5">
        <f t="shared" si="78"/>
        <v>826377.99999999988</v>
      </c>
      <c r="E219" s="5">
        <f t="shared" si="79"/>
        <v>10195.766666666666</v>
      </c>
      <c r="F219" s="2">
        <v>8559</v>
      </c>
      <c r="G219" s="9">
        <f t="shared" si="76"/>
        <v>1636.7666666666667</v>
      </c>
      <c r="H219" s="2">
        <f>B219-B218</f>
        <v>448</v>
      </c>
      <c r="I219" s="2">
        <f t="shared" si="77"/>
        <v>8111</v>
      </c>
      <c r="J219" s="11">
        <f t="shared" si="92"/>
        <v>97.851807228915661</v>
      </c>
      <c r="K219" s="7">
        <f t="shared" si="93"/>
        <v>19.104910714285715</v>
      </c>
      <c r="L219" s="15">
        <f t="shared" si="86"/>
        <v>5.2342563383572847</v>
      </c>
      <c r="M219" s="8">
        <f t="shared" si="80"/>
        <v>4.3939805082501557</v>
      </c>
      <c r="N219" s="5">
        <f t="shared" si="81"/>
        <v>17480.588662595172</v>
      </c>
      <c r="O219" s="5">
        <f t="shared" si="89"/>
        <v>320.14285714285717</v>
      </c>
      <c r="P219" s="5">
        <f t="shared" si="87"/>
        <v>12.015320606569858</v>
      </c>
      <c r="Q219" s="5">
        <f t="shared" si="90"/>
        <v>8.5862032778453621</v>
      </c>
      <c r="R219" s="10">
        <f t="shared" si="88"/>
        <v>1.0219535318960317E-2</v>
      </c>
      <c r="S219" s="2">
        <f t="shared" si="82"/>
        <v>649735.99999999988</v>
      </c>
      <c r="T219" s="4">
        <v>176642</v>
      </c>
      <c r="U219" s="8">
        <f t="shared" si="83"/>
        <v>0.17808421613308897</v>
      </c>
      <c r="V219" s="4">
        <f t="shared" si="84"/>
        <v>26560</v>
      </c>
      <c r="W219" s="9">
        <f t="shared" si="85"/>
        <v>561.53207831325301</v>
      </c>
      <c r="X219" s="2"/>
    </row>
    <row r="220" spans="1:24" x14ac:dyDescent="0.3">
      <c r="A220" s="3">
        <v>44106</v>
      </c>
      <c r="B220" s="2">
        <v>7093</v>
      </c>
      <c r="C220" s="2">
        <f>C219+F220</f>
        <v>656942</v>
      </c>
      <c r="D220" s="5">
        <f t="shared" si="78"/>
        <v>837508</v>
      </c>
      <c r="E220" s="5">
        <f>G220+F220</f>
        <v>9168</v>
      </c>
      <c r="F220" s="2">
        <v>7206</v>
      </c>
      <c r="G220" s="4">
        <v>1962</v>
      </c>
      <c r="H220" s="2">
        <v>453</v>
      </c>
      <c r="I220" s="2">
        <f t="shared" si="77"/>
        <v>6753</v>
      </c>
      <c r="J220" s="11">
        <f t="shared" si="92"/>
        <v>92.618356125757785</v>
      </c>
      <c r="K220" s="7">
        <f t="shared" si="93"/>
        <v>15.907284768211921</v>
      </c>
      <c r="L220" s="15">
        <f t="shared" si="86"/>
        <v>6.2864279766860944</v>
      </c>
      <c r="M220" s="8">
        <f t="shared" si="80"/>
        <v>4.9410994764397902</v>
      </c>
      <c r="N220" s="5">
        <f t="shared" si="81"/>
        <v>17674.459899378515</v>
      </c>
      <c r="O220" s="5">
        <f t="shared" si="89"/>
        <v>347</v>
      </c>
      <c r="P220" s="5">
        <f t="shared" si="87"/>
        <v>12.149420166911041</v>
      </c>
      <c r="Q220" s="5">
        <f t="shared" si="90"/>
        <v>9.3065094876779941</v>
      </c>
      <c r="R220" s="10">
        <f t="shared" si="88"/>
        <v>1.0796995777405007E-2</v>
      </c>
      <c r="S220" s="2">
        <f t="shared" si="82"/>
        <v>656942</v>
      </c>
      <c r="T220" s="9">
        <v>180566</v>
      </c>
      <c r="U220" s="8">
        <f t="shared" si="83"/>
        <v>0.19023363630000001</v>
      </c>
      <c r="V220" s="4">
        <f t="shared" si="84"/>
        <v>28372</v>
      </c>
      <c r="W220" s="9">
        <f t="shared" si="85"/>
        <v>525.66939235866346</v>
      </c>
      <c r="X220" s="2"/>
    </row>
    <row r="221" spans="1:24" x14ac:dyDescent="0.3">
      <c r="A221" s="3">
        <v>44107</v>
      </c>
      <c r="B221" s="2">
        <f>B222-H222</f>
        <v>7564</v>
      </c>
      <c r="C221" s="2">
        <f>C222-F222</f>
        <v>667636</v>
      </c>
      <c r="D221" s="5">
        <f t="shared" si="78"/>
        <v>850164.00000000012</v>
      </c>
      <c r="E221" s="5">
        <f t="shared" si="79"/>
        <v>12656</v>
      </c>
      <c r="F221" s="2">
        <f>C221-C220</f>
        <v>10694</v>
      </c>
      <c r="G221" s="4">
        <v>1962</v>
      </c>
      <c r="H221" s="2">
        <f>B221-B220</f>
        <v>471</v>
      </c>
      <c r="I221" s="2">
        <f t="shared" si="77"/>
        <v>10223</v>
      </c>
      <c r="J221" s="11">
        <f t="shared" si="92"/>
        <v>88.264939185616072</v>
      </c>
      <c r="K221" s="7">
        <f t="shared" si="93"/>
        <v>22.704883227176222</v>
      </c>
      <c r="L221" s="15">
        <f t="shared" si="86"/>
        <v>4.4043388816158595</v>
      </c>
      <c r="M221" s="8">
        <f t="shared" si="80"/>
        <v>3.7215549936788874</v>
      </c>
      <c r="N221" s="5">
        <f t="shared" si="81"/>
        <v>17962.172778390595</v>
      </c>
      <c r="O221" s="5">
        <f t="shared" si="89"/>
        <v>372</v>
      </c>
      <c r="P221" s="5">
        <f t="shared" si="87"/>
        <v>12.632178584139295</v>
      </c>
      <c r="Q221" s="5">
        <f t="shared" si="90"/>
        <v>9.9770072893839004</v>
      </c>
      <c r="R221" s="10">
        <f t="shared" si="88"/>
        <v>1.1329526867934024E-2</v>
      </c>
      <c r="S221" s="2">
        <f t="shared" si="82"/>
        <v>667636.00000000012</v>
      </c>
      <c r="T221" s="4">
        <v>182528</v>
      </c>
      <c r="U221" s="8">
        <f t="shared" si="83"/>
        <v>0.20286581488413932</v>
      </c>
      <c r="V221" s="4">
        <f t="shared" si="84"/>
        <v>30256</v>
      </c>
      <c r="W221" s="9">
        <f t="shared" si="85"/>
        <v>492.93667371760972</v>
      </c>
      <c r="X221" s="2"/>
    </row>
    <row r="222" spans="1:24" x14ac:dyDescent="0.3">
      <c r="A222" s="3">
        <v>44108</v>
      </c>
      <c r="B222" s="2">
        <v>8118</v>
      </c>
      <c r="C222" s="2">
        <v>675644</v>
      </c>
      <c r="D222" s="5">
        <f t="shared" si="78"/>
        <v>860133.99999999988</v>
      </c>
      <c r="E222" s="5">
        <f t="shared" si="79"/>
        <v>9970</v>
      </c>
      <c r="F222" s="2">
        <v>8008</v>
      </c>
      <c r="G222" s="4">
        <v>1962</v>
      </c>
      <c r="H222" s="2">
        <v>554</v>
      </c>
      <c r="I222" s="2">
        <f t="shared" si="77"/>
        <v>7454</v>
      </c>
      <c r="J222" s="11">
        <f t="shared" si="92"/>
        <v>83.227888642522785</v>
      </c>
      <c r="K222" s="7">
        <f t="shared" si="93"/>
        <v>14.454873646209386</v>
      </c>
      <c r="L222" s="15">
        <f t="shared" si="86"/>
        <v>6.918081918081918</v>
      </c>
      <c r="M222" s="8">
        <f t="shared" si="80"/>
        <v>5.5566700100300901</v>
      </c>
      <c r="N222" s="5">
        <f t="shared" si="81"/>
        <v>18177.621135892812</v>
      </c>
      <c r="O222" s="5">
        <f t="shared" si="89"/>
        <v>409.14285714285717</v>
      </c>
      <c r="P222" s="5">
        <f t="shared" si="87"/>
        <v>14.858231285802905</v>
      </c>
      <c r="Q222" s="5">
        <f t="shared" si="90"/>
        <v>10.973175451918394</v>
      </c>
      <c r="R222" s="10">
        <f t="shared" si="88"/>
        <v>1.2015203272729426E-2</v>
      </c>
      <c r="S222" s="2">
        <f t="shared" si="82"/>
        <v>675643.99999999988</v>
      </c>
      <c r="T222" s="4">
        <v>184490</v>
      </c>
      <c r="U222" s="8">
        <f t="shared" si="83"/>
        <v>0.21772404616994223</v>
      </c>
      <c r="V222" s="4">
        <f t="shared" si="84"/>
        <v>32472</v>
      </c>
      <c r="W222" s="9">
        <f t="shared" si="85"/>
        <v>459.29699433357968</v>
      </c>
      <c r="X222" s="2"/>
    </row>
    <row r="223" spans="1:24" x14ac:dyDescent="0.3">
      <c r="A223" s="3">
        <v>44109</v>
      </c>
      <c r="B223" s="2">
        <v>8696</v>
      </c>
      <c r="C223" s="2">
        <v>679169</v>
      </c>
      <c r="D223" s="5">
        <f t="shared" si="78"/>
        <v>865621.00000000012</v>
      </c>
      <c r="E223" s="5">
        <f t="shared" si="79"/>
        <v>5487</v>
      </c>
      <c r="F223" s="2">
        <f>C223-C222</f>
        <v>3525</v>
      </c>
      <c r="G223" s="4">
        <v>1962</v>
      </c>
      <c r="H223" s="2">
        <f>B223-B222</f>
        <v>578</v>
      </c>
      <c r="I223" s="2">
        <f t="shared" si="77"/>
        <v>2947</v>
      </c>
      <c r="J223" s="11">
        <f t="shared" si="92"/>
        <v>78.101310947562098</v>
      </c>
      <c r="K223" s="7">
        <f t="shared" si="93"/>
        <v>6.0986159169550174</v>
      </c>
      <c r="L223" s="15">
        <f t="shared" si="86"/>
        <v>16.397163120567377</v>
      </c>
      <c r="M223" s="8">
        <f t="shared" si="80"/>
        <v>10.53398942956078</v>
      </c>
      <c r="N223" s="5">
        <f t="shared" si="81"/>
        <v>18272.458231321802</v>
      </c>
      <c r="O223" s="5">
        <f t="shared" si="89"/>
        <v>449.14285714285717</v>
      </c>
      <c r="P223" s="5">
        <f t="shared" si="87"/>
        <v>15.501909175440577</v>
      </c>
      <c r="Q223" s="5">
        <f t="shared" si="90"/>
        <v>12.045971934647843</v>
      </c>
      <c r="R223" s="10">
        <f t="shared" si="88"/>
        <v>1.2803882391569698E-2</v>
      </c>
      <c r="S223" s="2">
        <f t="shared" si="82"/>
        <v>679169.00000000012</v>
      </c>
      <c r="T223" s="4">
        <v>186452</v>
      </c>
      <c r="U223" s="8">
        <f t="shared" si="83"/>
        <v>0.23322595534538282</v>
      </c>
      <c r="V223" s="4">
        <f t="shared" si="84"/>
        <v>34784</v>
      </c>
      <c r="W223" s="9">
        <f t="shared" si="85"/>
        <v>428.76874425022999</v>
      </c>
      <c r="X223" s="2"/>
    </row>
    <row r="224" spans="1:24" x14ac:dyDescent="0.3">
      <c r="A224" s="3">
        <v>44110</v>
      </c>
      <c r="B224" s="2">
        <f>B225-H225</f>
        <v>9245</v>
      </c>
      <c r="C224" s="2">
        <f>C225-F225</f>
        <v>687917</v>
      </c>
      <c r="D224" s="5">
        <f t="shared" si="78"/>
        <v>876331.00000000012</v>
      </c>
      <c r="E224" s="5">
        <f t="shared" si="79"/>
        <v>10710</v>
      </c>
      <c r="F224" s="2">
        <f>C224-C223</f>
        <v>8748</v>
      </c>
      <c r="G224" s="4">
        <v>1962</v>
      </c>
      <c r="H224" s="2">
        <f>B224-B223</f>
        <v>549</v>
      </c>
      <c r="I224" s="2">
        <f t="shared" si="77"/>
        <v>8199</v>
      </c>
      <c r="J224" s="11">
        <f t="shared" si="92"/>
        <v>74.40962682531098</v>
      </c>
      <c r="K224" s="7">
        <f t="shared" si="93"/>
        <v>15.934426229508198</v>
      </c>
      <c r="L224" s="15">
        <f t="shared" si="86"/>
        <v>6.2757201646090541</v>
      </c>
      <c r="M224" s="8">
        <f t="shared" si="80"/>
        <v>5.1260504201680668</v>
      </c>
      <c r="N224" s="5">
        <f t="shared" si="81"/>
        <v>18507.815652828973</v>
      </c>
      <c r="O224" s="5">
        <f t="shared" si="89"/>
        <v>482.71428571428572</v>
      </c>
      <c r="P224" s="5">
        <f t="shared" si="87"/>
        <v>14.724131725461724</v>
      </c>
      <c r="Q224" s="5">
        <f t="shared" si="90"/>
        <v>12.946354696938633</v>
      </c>
      <c r="R224" s="10">
        <f t="shared" si="88"/>
        <v>1.3439121289341592E-2</v>
      </c>
      <c r="S224" s="2">
        <f t="shared" si="82"/>
        <v>687917.00000000012</v>
      </c>
      <c r="T224" s="4">
        <v>188414</v>
      </c>
      <c r="U224" s="8">
        <f t="shared" si="83"/>
        <v>0.24795008707084454</v>
      </c>
      <c r="V224" s="4">
        <f t="shared" si="84"/>
        <v>36980</v>
      </c>
      <c r="W224" s="9">
        <f t="shared" si="85"/>
        <v>403.30697674418604</v>
      </c>
      <c r="X224" s="2"/>
    </row>
    <row r="225" spans="1:24" x14ac:dyDescent="0.3">
      <c r="A225" s="3">
        <v>44111</v>
      </c>
      <c r="B225" s="2">
        <v>9753</v>
      </c>
      <c r="C225" s="2">
        <v>696784</v>
      </c>
      <c r="D225" s="5">
        <f t="shared" si="78"/>
        <v>887160</v>
      </c>
      <c r="E225" s="5">
        <f t="shared" si="79"/>
        <v>10829</v>
      </c>
      <c r="F225" s="2">
        <v>8867</v>
      </c>
      <c r="G225" s="4">
        <v>1962</v>
      </c>
      <c r="H225" s="2">
        <v>508</v>
      </c>
      <c r="I225" s="2">
        <f t="shared" si="77"/>
        <v>8359</v>
      </c>
      <c r="J225" s="11">
        <f t="shared" si="92"/>
        <v>71.443043166205271</v>
      </c>
      <c r="K225" s="7">
        <f t="shared" si="93"/>
        <v>17.454724409448819</v>
      </c>
      <c r="L225" s="15">
        <f t="shared" si="86"/>
        <v>5.7291079282733737</v>
      </c>
      <c r="M225" s="8">
        <f t="shared" si="80"/>
        <v>4.6911072121156154</v>
      </c>
      <c r="N225" s="5">
        <f t="shared" si="81"/>
        <v>18746.37466706126</v>
      </c>
      <c r="O225" s="5">
        <f t="shared" si="89"/>
        <v>508.71428571428572</v>
      </c>
      <c r="P225" s="5">
        <f t="shared" si="87"/>
        <v>13.624515330664037</v>
      </c>
      <c r="Q225" s="5">
        <f t="shared" si="90"/>
        <v>13.643672410712778</v>
      </c>
      <c r="R225" s="10">
        <f t="shared" si="88"/>
        <v>1.3997164113986544E-2</v>
      </c>
      <c r="S225" s="2">
        <f t="shared" si="82"/>
        <v>696784</v>
      </c>
      <c r="T225" s="4">
        <v>190376</v>
      </c>
      <c r="U225" s="8">
        <f t="shared" si="83"/>
        <v>0.26157460240150854</v>
      </c>
      <c r="V225" s="4">
        <f t="shared" si="84"/>
        <v>39012</v>
      </c>
      <c r="W225" s="9">
        <f t="shared" si="85"/>
        <v>382.30011278580952</v>
      </c>
      <c r="X225" s="2"/>
    </row>
    <row r="226" spans="1:24" x14ac:dyDescent="0.3">
      <c r="A226" s="3">
        <v>44112</v>
      </c>
      <c r="B226" s="2">
        <v>10225</v>
      </c>
      <c r="C226" s="2">
        <v>706806</v>
      </c>
      <c r="D226" s="5">
        <f t="shared" si="78"/>
        <v>899144</v>
      </c>
      <c r="E226" s="5">
        <f t="shared" si="79"/>
        <v>11458</v>
      </c>
      <c r="F226" s="2">
        <v>9496</v>
      </c>
      <c r="G226" s="4">
        <v>1962</v>
      </c>
      <c r="H226" s="2">
        <v>472</v>
      </c>
      <c r="I226" s="2">
        <f t="shared" si="77"/>
        <v>9024</v>
      </c>
      <c r="J226" s="11">
        <f t="shared" si="92"/>
        <v>69.125281173594132</v>
      </c>
      <c r="K226" s="7">
        <f t="shared" si="93"/>
        <v>20.118644067796609</v>
      </c>
      <c r="L226" s="15">
        <f t="shared" si="86"/>
        <v>4.9705139005897223</v>
      </c>
      <c r="M226" s="8">
        <f t="shared" si="80"/>
        <v>4.1193925641473204</v>
      </c>
      <c r="N226" s="5">
        <f t="shared" si="81"/>
        <v>19016.007963625601</v>
      </c>
      <c r="O226" s="5">
        <f t="shared" si="89"/>
        <v>512.14285714285711</v>
      </c>
      <c r="P226" s="5">
        <f t="shared" si="87"/>
        <v>12.658998496207531</v>
      </c>
      <c r="Q226" s="5">
        <f t="shared" si="90"/>
        <v>13.735626394946728</v>
      </c>
      <c r="R226" s="10">
        <f t="shared" si="88"/>
        <v>1.4466487268076389E-2</v>
      </c>
      <c r="S226" s="2">
        <f t="shared" si="82"/>
        <v>706806</v>
      </c>
      <c r="T226" s="4">
        <v>192338</v>
      </c>
      <c r="U226" s="8">
        <f t="shared" si="83"/>
        <v>0.27423360089771609</v>
      </c>
      <c r="V226" s="4">
        <f t="shared" si="84"/>
        <v>40900</v>
      </c>
      <c r="W226" s="9">
        <f t="shared" si="85"/>
        <v>364.65261613691933</v>
      </c>
      <c r="X226" s="2"/>
    </row>
    <row r="227" spans="1:24" x14ac:dyDescent="0.3">
      <c r="A227" s="3">
        <v>44113</v>
      </c>
      <c r="B227" s="2">
        <v>10752</v>
      </c>
      <c r="C227" s="2">
        <v>716455</v>
      </c>
      <c r="D227" s="5">
        <f t="shared" si="78"/>
        <v>910755</v>
      </c>
      <c r="E227" s="5">
        <f t="shared" si="79"/>
        <v>11611</v>
      </c>
      <c r="F227" s="2">
        <f>C227-C226</f>
        <v>9649</v>
      </c>
      <c r="G227" s="4">
        <v>1962</v>
      </c>
      <c r="H227" s="2">
        <f>B227-B226</f>
        <v>527</v>
      </c>
      <c r="I227" s="2">
        <f t="shared" si="77"/>
        <v>9122</v>
      </c>
      <c r="J227" s="11">
        <f t="shared" si="92"/>
        <v>66.634579613095241</v>
      </c>
      <c r="K227" s="7">
        <f t="shared" si="93"/>
        <v>18.309297912713472</v>
      </c>
      <c r="L227" s="15">
        <f t="shared" si="86"/>
        <v>5.4617058762566071</v>
      </c>
      <c r="M227" s="8">
        <f t="shared" si="80"/>
        <v>4.5387994143484631</v>
      </c>
      <c r="N227" s="5">
        <f t="shared" si="81"/>
        <v>19275.606015765825</v>
      </c>
      <c r="O227" s="5">
        <f t="shared" si="89"/>
        <v>522.71428571428567</v>
      </c>
      <c r="P227" s="5">
        <f t="shared" si="87"/>
        <v>14.134093659960527</v>
      </c>
      <c r="Q227" s="5">
        <f t="shared" si="90"/>
        <v>14.019151179668084</v>
      </c>
      <c r="R227" s="10">
        <f t="shared" si="88"/>
        <v>1.500722306355598E-2</v>
      </c>
      <c r="S227" s="2">
        <f t="shared" si="82"/>
        <v>716455</v>
      </c>
      <c r="T227" s="4">
        <v>194300</v>
      </c>
      <c r="U227" s="8">
        <f t="shared" si="83"/>
        <v>0.28836769455767663</v>
      </c>
      <c r="V227" s="4">
        <f t="shared" si="84"/>
        <v>43008</v>
      </c>
      <c r="W227" s="9">
        <f t="shared" si="85"/>
        <v>346.77948288690476</v>
      </c>
      <c r="X227" s="2"/>
    </row>
    <row r="228" spans="1:24" x14ac:dyDescent="0.3">
      <c r="A228" s="3">
        <v>44114</v>
      </c>
      <c r="B228" s="2">
        <v>11271</v>
      </c>
      <c r="C228" s="2">
        <v>724717</v>
      </c>
      <c r="D228" s="5">
        <f t="shared" si="78"/>
        <v>920978.99999999988</v>
      </c>
      <c r="E228" s="5">
        <f t="shared" si="79"/>
        <v>10216</v>
      </c>
      <c r="F228" s="2">
        <v>8254</v>
      </c>
      <c r="G228" s="4">
        <v>1962</v>
      </c>
      <c r="H228" s="2">
        <f>B228-B227</f>
        <v>519</v>
      </c>
      <c r="I228" s="2">
        <f t="shared" si="77"/>
        <v>7735</v>
      </c>
      <c r="J228" s="11">
        <f t="shared" si="92"/>
        <v>64.299263596841456</v>
      </c>
      <c r="K228" s="7">
        <f t="shared" si="93"/>
        <v>15.903660886319846</v>
      </c>
      <c r="L228" s="15">
        <f t="shared" si="86"/>
        <v>6.2878604313060329</v>
      </c>
      <c r="M228" s="8">
        <f t="shared" si="80"/>
        <v>5.0802662490211432</v>
      </c>
      <c r="N228" s="5">
        <f t="shared" si="81"/>
        <v>19497.88802496704</v>
      </c>
      <c r="O228" s="5">
        <f t="shared" si="89"/>
        <v>529.57142857142856</v>
      </c>
      <c r="P228" s="5">
        <f t="shared" si="87"/>
        <v>13.919534363414636</v>
      </c>
      <c r="Q228" s="5">
        <f t="shared" si="90"/>
        <v>14.20305914813599</v>
      </c>
      <c r="R228" s="10">
        <f t="shared" si="88"/>
        <v>1.5552277647688684E-2</v>
      </c>
      <c r="S228" s="2">
        <f t="shared" si="82"/>
        <v>724716.99999999988</v>
      </c>
      <c r="T228" s="4">
        <v>196262</v>
      </c>
      <c r="U228" s="8">
        <f t="shared" si="83"/>
        <v>0.30228722892109122</v>
      </c>
      <c r="V228" s="4">
        <f t="shared" si="84"/>
        <v>45084</v>
      </c>
      <c r="W228" s="9">
        <f t="shared" si="85"/>
        <v>330.81119687694081</v>
      </c>
      <c r="X228" s="2"/>
    </row>
    <row r="229" spans="1:24" x14ac:dyDescent="0.3">
      <c r="A229" s="3">
        <v>44115</v>
      </c>
      <c r="B229" s="2">
        <v>11794</v>
      </c>
      <c r="C229" s="2">
        <f>C230-F229</f>
        <v>728169</v>
      </c>
      <c r="D229" s="5">
        <f t="shared" si="78"/>
        <v>926393</v>
      </c>
      <c r="E229" s="5">
        <f t="shared" si="79"/>
        <v>6562</v>
      </c>
      <c r="F229" s="2">
        <v>4600</v>
      </c>
      <c r="G229" s="4">
        <v>1962</v>
      </c>
      <c r="H229" s="2">
        <f>B229-B228</f>
        <v>523</v>
      </c>
      <c r="I229" s="2">
        <f t="shared" si="77"/>
        <v>4077</v>
      </c>
      <c r="J229" s="11">
        <f t="shared" si="92"/>
        <v>61.740630829235201</v>
      </c>
      <c r="K229" s="7">
        <f t="shared" si="93"/>
        <v>8.7954110898661568</v>
      </c>
      <c r="L229" s="15">
        <f t="shared" si="86"/>
        <v>11.369565217391305</v>
      </c>
      <c r="M229" s="8">
        <f t="shared" si="80"/>
        <v>7.9701310576043891</v>
      </c>
      <c r="N229" s="5">
        <f t="shared" si="81"/>
        <v>19590.761118136081</v>
      </c>
      <c r="O229" s="5">
        <f t="shared" si="89"/>
        <v>525.14285714285711</v>
      </c>
      <c r="P229" s="5">
        <f t="shared" si="87"/>
        <v>14.026814011687582</v>
      </c>
      <c r="Q229" s="5">
        <f t="shared" si="90"/>
        <v>14.084285251833801</v>
      </c>
      <c r="R229" s="10">
        <f t="shared" si="88"/>
        <v>1.6196789481562661E-2</v>
      </c>
      <c r="S229" s="2">
        <f t="shared" si="82"/>
        <v>728169</v>
      </c>
      <c r="T229" s="4">
        <v>198224</v>
      </c>
      <c r="U229" s="8">
        <f t="shared" si="83"/>
        <v>0.31631404293277882</v>
      </c>
      <c r="V229" s="4">
        <f t="shared" si="84"/>
        <v>47176</v>
      </c>
      <c r="W229" s="9">
        <f t="shared" si="85"/>
        <v>316.1415126335425</v>
      </c>
      <c r="X229" s="2"/>
    </row>
    <row r="230" spans="1:24" x14ac:dyDescent="0.3">
      <c r="A230" s="3">
        <v>44116</v>
      </c>
      <c r="B230" s="2">
        <f>B231-H231</f>
        <v>12272</v>
      </c>
      <c r="C230" s="2">
        <f>C231-F231</f>
        <v>732769</v>
      </c>
      <c r="D230" s="5">
        <f t="shared" si="78"/>
        <v>932955</v>
      </c>
      <c r="E230" s="5">
        <f t="shared" si="79"/>
        <v>4362</v>
      </c>
      <c r="F230" s="2">
        <v>2400</v>
      </c>
      <c r="G230" s="4">
        <v>1962</v>
      </c>
      <c r="H230" s="2">
        <f>B230-B229</f>
        <v>478</v>
      </c>
      <c r="I230" s="2">
        <f t="shared" si="77"/>
        <v>1922</v>
      </c>
      <c r="J230" s="11">
        <f t="shared" si="92"/>
        <v>59.710642112125164</v>
      </c>
      <c r="K230" s="7">
        <f t="shared" si="93"/>
        <v>5.02092050209205</v>
      </c>
      <c r="L230" s="15">
        <f t="shared" si="86"/>
        <v>19.916666666666664</v>
      </c>
      <c r="M230" s="8">
        <f t="shared" si="80"/>
        <v>10.958276020174232</v>
      </c>
      <c r="N230" s="5">
        <f t="shared" si="81"/>
        <v>19714.520164653339</v>
      </c>
      <c r="O230" s="5">
        <f t="shared" si="89"/>
        <v>510.85714285714283</v>
      </c>
      <c r="P230" s="5">
        <f t="shared" si="87"/>
        <v>12.819917968616949</v>
      </c>
      <c r="Q230" s="5">
        <f t="shared" si="90"/>
        <v>13.701143650858997</v>
      </c>
      <c r="R230" s="10">
        <f t="shared" si="88"/>
        <v>1.6747433365767384E-2</v>
      </c>
      <c r="S230" s="2">
        <f t="shared" si="82"/>
        <v>732769</v>
      </c>
      <c r="T230" s="4">
        <v>200186</v>
      </c>
      <c r="U230" s="8">
        <f t="shared" si="83"/>
        <v>0.32913396090139579</v>
      </c>
      <c r="V230" s="4">
        <f t="shared" si="84"/>
        <v>49088</v>
      </c>
      <c r="W230" s="9">
        <f t="shared" si="85"/>
        <v>303.8276564537158</v>
      </c>
      <c r="X230" s="2"/>
    </row>
    <row r="231" spans="1:24" x14ac:dyDescent="0.3">
      <c r="A231" s="3">
        <v>44117</v>
      </c>
      <c r="B231" s="2">
        <v>12841</v>
      </c>
      <c r="C231" s="2">
        <v>740505</v>
      </c>
      <c r="D231" s="5">
        <f t="shared" si="78"/>
        <v>942653</v>
      </c>
      <c r="E231" s="5">
        <f t="shared" si="79"/>
        <v>9698</v>
      </c>
      <c r="F231" s="2">
        <v>7736</v>
      </c>
      <c r="G231" s="4">
        <v>1962</v>
      </c>
      <c r="H231" s="2">
        <v>569</v>
      </c>
      <c r="I231" s="2">
        <f>F231-H231</f>
        <v>7167</v>
      </c>
      <c r="J231" s="11">
        <f t="shared" si="92"/>
        <v>57.667237754068999</v>
      </c>
      <c r="K231" s="7">
        <f t="shared" si="93"/>
        <v>13.595782073813709</v>
      </c>
      <c r="L231" s="15">
        <f t="shared" si="86"/>
        <v>7.3552223371251291</v>
      </c>
      <c r="M231" s="8">
        <f t="shared" si="80"/>
        <v>5.8671891111569394</v>
      </c>
      <c r="N231" s="5">
        <f t="shared" si="81"/>
        <v>19922.650595926712</v>
      </c>
      <c r="O231" s="5">
        <f t="shared" si="89"/>
        <v>513.71428571428567</v>
      </c>
      <c r="P231" s="5">
        <f t="shared" si="87"/>
        <v>15.26052996682645</v>
      </c>
      <c r="Q231" s="5">
        <f t="shared" si="90"/>
        <v>13.777771971053957</v>
      </c>
      <c r="R231" s="10">
        <f t="shared" si="88"/>
        <v>1.734086873147379E-2</v>
      </c>
      <c r="S231" s="2">
        <f t="shared" si="82"/>
        <v>740505</v>
      </c>
      <c r="T231" s="4">
        <v>202148</v>
      </c>
      <c r="U231" s="8">
        <f t="shared" si="83"/>
        <v>0.34439449086822221</v>
      </c>
      <c r="V231" s="4">
        <f t="shared" si="84"/>
        <v>51364</v>
      </c>
      <c r="W231" s="9">
        <f t="shared" si="85"/>
        <v>290.36469122342498</v>
      </c>
      <c r="X231" s="2"/>
    </row>
    <row r="232" spans="1:24" x14ac:dyDescent="0.3">
      <c r="A232" s="3">
        <v>44118</v>
      </c>
      <c r="B232" s="2">
        <v>13521</v>
      </c>
      <c r="C232" s="2">
        <v>748037</v>
      </c>
      <c r="D232" s="5">
        <f t="shared" si="78"/>
        <v>952147</v>
      </c>
      <c r="E232" s="5">
        <f t="shared" si="79"/>
        <v>9494</v>
      </c>
      <c r="F232" s="2">
        <v>7532</v>
      </c>
      <c r="G232" s="4">
        <v>1962</v>
      </c>
      <c r="H232" s="2">
        <v>680</v>
      </c>
      <c r="I232" s="2">
        <f>F232-H232</f>
        <v>6852</v>
      </c>
      <c r="J232" s="11">
        <f t="shared" si="92"/>
        <v>55.32408845499593</v>
      </c>
      <c r="K232" s="7">
        <f t="shared" si="93"/>
        <v>11.076470588235294</v>
      </c>
      <c r="L232" s="15">
        <f t="shared" si="86"/>
        <v>9.0281465746149756</v>
      </c>
      <c r="M232" s="8">
        <f t="shared" si="80"/>
        <v>7.1624183694965247</v>
      </c>
      <c r="N232" s="5">
        <f t="shared" si="81"/>
        <v>20125.292582528451</v>
      </c>
      <c r="O232" s="5">
        <f t="shared" si="89"/>
        <v>538.28571428571433</v>
      </c>
      <c r="P232" s="5">
        <f t="shared" si="87"/>
        <v>18.237540206400681</v>
      </c>
      <c r="Q232" s="5">
        <f t="shared" si="90"/>
        <v>14.436775524730622</v>
      </c>
      <c r="R232" s="10">
        <f t="shared" si="88"/>
        <v>1.8075309109041399E-2</v>
      </c>
      <c r="S232" s="2">
        <f t="shared" si="82"/>
        <v>748037</v>
      </c>
      <c r="T232" s="4">
        <v>204110</v>
      </c>
      <c r="U232" s="8">
        <f t="shared" si="83"/>
        <v>0.36263203107462294</v>
      </c>
      <c r="V232" s="4">
        <f t="shared" si="84"/>
        <v>54084</v>
      </c>
      <c r="W232" s="9">
        <f t="shared" si="85"/>
        <v>275.76163005694843</v>
      </c>
      <c r="X232" s="2"/>
    </row>
    <row r="233" spans="1:24" x14ac:dyDescent="0.3">
      <c r="A233" s="3">
        <v>44119</v>
      </c>
      <c r="B233" s="2">
        <v>14440</v>
      </c>
      <c r="C233" s="2">
        <v>754286</v>
      </c>
      <c r="D233" s="5">
        <f t="shared" si="78"/>
        <v>960357.99999999988</v>
      </c>
      <c r="E233" s="5">
        <f t="shared" si="79"/>
        <v>7957</v>
      </c>
      <c r="F233" s="2">
        <v>5995</v>
      </c>
      <c r="G233" s="4">
        <v>1962</v>
      </c>
      <c r="H233" s="2">
        <v>919</v>
      </c>
      <c r="I233" s="2">
        <f>F233-H233</f>
        <v>5076</v>
      </c>
      <c r="J233" s="11">
        <f t="shared" si="92"/>
        <v>52.235872576177286</v>
      </c>
      <c r="K233" s="7">
        <f t="shared" si="93"/>
        <v>6.5233949945593039</v>
      </c>
      <c r="L233" s="15">
        <f t="shared" si="86"/>
        <v>15.329441201000835</v>
      </c>
      <c r="M233" s="8">
        <f t="shared" si="80"/>
        <v>11.549578987055423</v>
      </c>
      <c r="N233" s="5">
        <f t="shared" si="81"/>
        <v>20293.41655680809</v>
      </c>
      <c r="O233" s="5">
        <f t="shared" si="89"/>
        <v>602.14285714285711</v>
      </c>
      <c r="P233" s="5">
        <f t="shared" si="87"/>
        <v>24.647499190709151</v>
      </c>
      <c r="Q233" s="5">
        <f t="shared" si="90"/>
        <v>16.149418481087995</v>
      </c>
      <c r="R233" s="10">
        <f t="shared" si="88"/>
        <v>1.9143932142449947E-2</v>
      </c>
      <c r="S233" s="2">
        <f t="shared" si="82"/>
        <v>754285.99999999988</v>
      </c>
      <c r="T233" s="4">
        <v>206072</v>
      </c>
      <c r="U233" s="8">
        <f t="shared" si="83"/>
        <v>0.38727953026533207</v>
      </c>
      <c r="V233" s="4">
        <f t="shared" si="84"/>
        <v>57760</v>
      </c>
      <c r="W233" s="9">
        <f t="shared" si="85"/>
        <v>258.21142659279781</v>
      </c>
      <c r="X233" s="2"/>
    </row>
    <row r="234" spans="1:24" x14ac:dyDescent="0.3">
      <c r="A234" s="3">
        <v>44120</v>
      </c>
      <c r="B234" s="2">
        <v>15327</v>
      </c>
      <c r="C234" s="2">
        <v>763603</v>
      </c>
      <c r="D234" s="5">
        <f t="shared" si="78"/>
        <v>971637</v>
      </c>
      <c r="E234" s="5">
        <f t="shared" si="79"/>
        <v>11279</v>
      </c>
      <c r="F234" s="2">
        <v>9317</v>
      </c>
      <c r="G234" s="4">
        <v>1962</v>
      </c>
      <c r="H234" s="2">
        <v>887</v>
      </c>
      <c r="I234" s="2">
        <f>F234-H234</f>
        <v>8430</v>
      </c>
      <c r="J234" s="11">
        <f t="shared" si="92"/>
        <v>49.820773797873038</v>
      </c>
      <c r="K234" s="7">
        <f t="shared" si="93"/>
        <v>10.503945885005637</v>
      </c>
      <c r="L234" s="15">
        <f t="shared" si="86"/>
        <v>9.5202318342814216</v>
      </c>
      <c r="M234" s="8">
        <f t="shared" si="80"/>
        <v>7.8641723557052927</v>
      </c>
      <c r="N234" s="5">
        <f t="shared" si="81"/>
        <v>20544.082434286636</v>
      </c>
      <c r="O234" s="5">
        <f t="shared" si="89"/>
        <v>653.57142857142856</v>
      </c>
      <c r="P234" s="5">
        <f t="shared" si="87"/>
        <v>23.78926200452559</v>
      </c>
      <c r="Q234" s="5">
        <f t="shared" si="90"/>
        <v>17.528728244597289</v>
      </c>
      <c r="R234" s="10">
        <f t="shared" si="88"/>
        <v>2.0071948381554291E-2</v>
      </c>
      <c r="S234" s="2">
        <f t="shared" si="82"/>
        <v>763603</v>
      </c>
      <c r="T234" s="4">
        <v>208034</v>
      </c>
      <c r="U234" s="8">
        <f t="shared" si="83"/>
        <v>0.41106879226985765</v>
      </c>
      <c r="V234" s="4">
        <f t="shared" si="84"/>
        <v>61308</v>
      </c>
      <c r="W234" s="9">
        <f t="shared" si="85"/>
        <v>243.26828472629998</v>
      </c>
      <c r="X234" s="2"/>
    </row>
    <row r="235" spans="1:24" x14ac:dyDescent="0.3">
      <c r="A235" s="3">
        <v>44121</v>
      </c>
      <c r="B235" s="2">
        <f>B236-H236</f>
        <v>16285</v>
      </c>
      <c r="C235" s="2">
        <f>C236-F236</f>
        <v>774788</v>
      </c>
      <c r="D235" s="5">
        <f t="shared" si="78"/>
        <v>984784</v>
      </c>
      <c r="E235" s="5">
        <f t="shared" si="79"/>
        <v>13147</v>
      </c>
      <c r="F235" s="2">
        <f>C235-C234</f>
        <v>11185</v>
      </c>
      <c r="G235" s="4">
        <v>1962</v>
      </c>
      <c r="H235" s="2">
        <f>B235-B234</f>
        <v>958</v>
      </c>
      <c r="I235" s="2">
        <f>F235-H235</f>
        <v>10227</v>
      </c>
      <c r="J235" s="11">
        <f t="shared" si="92"/>
        <v>47.576788455634016</v>
      </c>
      <c r="K235" s="7">
        <f t="shared" si="93"/>
        <v>11.675365344467641</v>
      </c>
      <c r="L235" s="15">
        <f t="shared" si="86"/>
        <v>8.5650424675905228</v>
      </c>
      <c r="M235" s="8">
        <f t="shared" si="80"/>
        <v>7.2868334981364562</v>
      </c>
      <c r="N235" s="5">
        <f t="shared" si="81"/>
        <v>20845.005246307406</v>
      </c>
      <c r="O235" s="5">
        <f t="shared" si="89"/>
        <v>716.28571428571433</v>
      </c>
      <c r="P235" s="5">
        <f t="shared" si="87"/>
        <v>25.693475761370372</v>
      </c>
      <c r="Q235" s="5">
        <f t="shared" si="90"/>
        <v>19.210719872876684</v>
      </c>
      <c r="R235" s="10">
        <f t="shared" si="88"/>
        <v>2.1018652844390983E-2</v>
      </c>
      <c r="S235" s="2">
        <f t="shared" si="82"/>
        <v>774788</v>
      </c>
      <c r="T235" s="4">
        <v>209996</v>
      </c>
      <c r="U235" s="8">
        <f t="shared" si="83"/>
        <v>0.43676226803122803</v>
      </c>
      <c r="V235" s="4">
        <f t="shared" si="84"/>
        <v>65140</v>
      </c>
      <c r="W235" s="9">
        <f t="shared" si="85"/>
        <v>228.95750690819773</v>
      </c>
      <c r="X235" s="2"/>
    </row>
    <row r="236" spans="1:24" x14ac:dyDescent="0.3">
      <c r="A236" s="3">
        <v>44122</v>
      </c>
      <c r="B236" s="2">
        <v>17477</v>
      </c>
      <c r="C236" s="2">
        <v>784676</v>
      </c>
      <c r="D236" s="5">
        <f t="shared" si="78"/>
        <v>996634</v>
      </c>
      <c r="E236" s="5">
        <f t="shared" si="79"/>
        <v>11850</v>
      </c>
      <c r="F236" s="2">
        <v>9888</v>
      </c>
      <c r="G236" s="4">
        <v>1962</v>
      </c>
      <c r="H236" s="2">
        <v>1192</v>
      </c>
      <c r="I236" s="2">
        <f t="shared" ref="I236:I244" si="94">F236-H236</f>
        <v>8696</v>
      </c>
      <c r="J236" s="11">
        <f t="shared" si="92"/>
        <v>44.897636894203814</v>
      </c>
      <c r="K236" s="7">
        <f t="shared" si="93"/>
        <v>8.2953020134228179</v>
      </c>
      <c r="L236" s="15">
        <f t="shared" si="86"/>
        <v>12.055016181229773</v>
      </c>
      <c r="M236" s="8">
        <f t="shared" si="80"/>
        <v>10.059071729957806</v>
      </c>
      <c r="N236" s="5">
        <f t="shared" si="81"/>
        <v>21111.033388038421</v>
      </c>
      <c r="O236" s="5">
        <f t="shared" si="89"/>
        <v>811.85714285714289</v>
      </c>
      <c r="P236" s="5">
        <f t="shared" si="87"/>
        <v>31.969335185337663</v>
      </c>
      <c r="Q236" s="5">
        <f t="shared" si="90"/>
        <v>21.773937183398122</v>
      </c>
      <c r="R236" s="10">
        <f t="shared" si="88"/>
        <v>2.2272887153423834E-2</v>
      </c>
      <c r="S236" s="2">
        <f t="shared" si="82"/>
        <v>784676</v>
      </c>
      <c r="T236" s="4">
        <v>211958</v>
      </c>
      <c r="U236" s="8">
        <f t="shared" si="83"/>
        <v>0.46873160321656571</v>
      </c>
      <c r="V236" s="4">
        <f t="shared" si="84"/>
        <v>69908</v>
      </c>
      <c r="W236" s="9">
        <f t="shared" si="85"/>
        <v>213.34170624249012</v>
      </c>
      <c r="X236" s="2"/>
    </row>
    <row r="237" spans="1:24" x14ac:dyDescent="0.3">
      <c r="A237" s="3">
        <v>44123</v>
      </c>
      <c r="B237" s="2">
        <v>18663</v>
      </c>
      <c r="C237" s="2">
        <v>791665</v>
      </c>
      <c r="D237" s="5">
        <f t="shared" si="78"/>
        <v>1005585</v>
      </c>
      <c r="E237" s="5">
        <f t="shared" si="79"/>
        <v>11850</v>
      </c>
      <c r="F237" s="2">
        <v>9888</v>
      </c>
      <c r="G237" s="4">
        <v>1962</v>
      </c>
      <c r="H237" s="2">
        <v>1186</v>
      </c>
      <c r="I237" s="2">
        <f t="shared" si="94"/>
        <v>8702</v>
      </c>
      <c r="J237" s="11">
        <f t="shared" si="92"/>
        <v>42.418957295182985</v>
      </c>
      <c r="K237" s="7">
        <f t="shared" si="93"/>
        <v>8.3372681281618881</v>
      </c>
      <c r="L237" s="15">
        <f t="shared" si="86"/>
        <v>11.994336569579287</v>
      </c>
      <c r="M237" s="8">
        <f t="shared" si="80"/>
        <v>10.0084388185654</v>
      </c>
      <c r="N237" s="5">
        <f t="shared" si="81"/>
        <v>21299.06642632301</v>
      </c>
      <c r="O237" s="5">
        <f t="shared" si="89"/>
        <v>913</v>
      </c>
      <c r="P237" s="5">
        <f t="shared" si="87"/>
        <v>31.808415712928245</v>
      </c>
      <c r="Q237" s="5">
        <f t="shared" si="90"/>
        <v>24.486579718299733</v>
      </c>
      <c r="R237" s="10">
        <f t="shared" si="88"/>
        <v>2.3574365419716675E-2</v>
      </c>
      <c r="S237" s="2">
        <f t="shared" si="82"/>
        <v>791665</v>
      </c>
      <c r="T237" s="4">
        <v>213920</v>
      </c>
      <c r="U237" s="8">
        <f t="shared" si="83"/>
        <v>0.50054001892949396</v>
      </c>
      <c r="V237" s="4">
        <f t="shared" si="84"/>
        <v>74652</v>
      </c>
      <c r="W237" s="9">
        <f t="shared" si="85"/>
        <v>199.78422547286075</v>
      </c>
      <c r="X237" s="2"/>
    </row>
    <row r="238" spans="1:24" x14ac:dyDescent="0.3">
      <c r="A238" s="3">
        <v>44124</v>
      </c>
      <c r="B238" s="2">
        <v>19857</v>
      </c>
      <c r="C238" s="2">
        <v>800789</v>
      </c>
      <c r="D238" s="5">
        <f t="shared" si="78"/>
        <v>1016671</v>
      </c>
      <c r="E238" s="5">
        <f t="shared" si="79"/>
        <v>11086</v>
      </c>
      <c r="F238" s="2">
        <f>C238-C237</f>
        <v>9124</v>
      </c>
      <c r="G238" s="4">
        <v>1962</v>
      </c>
      <c r="H238" s="2">
        <f>B238-B237</f>
        <v>1194</v>
      </c>
      <c r="I238" s="2">
        <f t="shared" si="94"/>
        <v>7930</v>
      </c>
      <c r="J238" s="11">
        <f t="shared" si="92"/>
        <v>40.327793725134711</v>
      </c>
      <c r="K238" s="7">
        <f t="shared" si="93"/>
        <v>7.641541038525963</v>
      </c>
      <c r="L238" s="15">
        <f t="shared" si="86"/>
        <v>13.086365629110039</v>
      </c>
      <c r="M238" s="8">
        <f t="shared" si="80"/>
        <v>10.770340970593541</v>
      </c>
      <c r="N238" s="5">
        <f t="shared" si="81"/>
        <v>21544.53980467594</v>
      </c>
      <c r="O238" s="5">
        <f t="shared" si="89"/>
        <v>1002.2857142857143</v>
      </c>
      <c r="P238" s="5">
        <f t="shared" si="87"/>
        <v>32.022975009474138</v>
      </c>
      <c r="Q238" s="5">
        <f t="shared" si="90"/>
        <v>26.881214724392262</v>
      </c>
      <c r="R238" s="10">
        <f t="shared" si="88"/>
        <v>2.4796794161757965E-2</v>
      </c>
      <c r="S238" s="2">
        <f t="shared" si="82"/>
        <v>800789</v>
      </c>
      <c r="T238" s="4">
        <v>215882</v>
      </c>
      <c r="U238" s="8">
        <f t="shared" si="83"/>
        <v>0.53256299393896811</v>
      </c>
      <c r="V238" s="4">
        <f t="shared" si="84"/>
        <v>79428</v>
      </c>
      <c r="W238" s="9">
        <f t="shared" si="85"/>
        <v>187.771214181397</v>
      </c>
      <c r="X238" s="2"/>
    </row>
    <row r="239" spans="1:24" x14ac:dyDescent="0.3">
      <c r="A239" s="3">
        <v>44125</v>
      </c>
      <c r="B239" s="2">
        <v>21208</v>
      </c>
      <c r="C239" s="2">
        <v>810729</v>
      </c>
      <c r="D239" s="5">
        <f t="shared" si="78"/>
        <v>1028573.0000000001</v>
      </c>
      <c r="E239" s="5">
        <f t="shared" si="79"/>
        <v>11902</v>
      </c>
      <c r="F239" s="2">
        <f>C239-C238</f>
        <v>9940</v>
      </c>
      <c r="G239" s="4">
        <v>1962</v>
      </c>
      <c r="H239" s="2">
        <f>B239-B238</f>
        <v>1351</v>
      </c>
      <c r="I239" s="2">
        <f t="shared" si="94"/>
        <v>8589</v>
      </c>
      <c r="J239" s="11">
        <f t="shared" si="92"/>
        <v>38.227508487363259</v>
      </c>
      <c r="K239" s="7">
        <f t="shared" si="93"/>
        <v>7.357512953367876</v>
      </c>
      <c r="L239" s="15">
        <f t="shared" si="86"/>
        <v>13.59154929577465</v>
      </c>
      <c r="M239" s="8">
        <f t="shared" si="80"/>
        <v>11.351033439758023</v>
      </c>
      <c r="N239" s="5">
        <f t="shared" si="81"/>
        <v>21811.96696171541</v>
      </c>
      <c r="O239" s="5">
        <f t="shared" si="89"/>
        <v>1098.1428571428571</v>
      </c>
      <c r="P239" s="5">
        <f t="shared" si="87"/>
        <v>36.233701204187234</v>
      </c>
      <c r="Q239" s="5">
        <f t="shared" si="90"/>
        <v>29.452094866933198</v>
      </c>
      <c r="R239" s="10">
        <f t="shared" si="88"/>
        <v>2.6159172793868233E-2</v>
      </c>
      <c r="S239" s="2">
        <f t="shared" si="82"/>
        <v>810729.00000000012</v>
      </c>
      <c r="T239" s="4">
        <v>217844</v>
      </c>
      <c r="U239" s="8">
        <f t="shared" si="83"/>
        <v>0.56879669514315534</v>
      </c>
      <c r="V239" s="4">
        <f t="shared" si="84"/>
        <v>84832</v>
      </c>
      <c r="W239" s="9">
        <f t="shared" si="85"/>
        <v>175.80974160694078</v>
      </c>
      <c r="X239" s="2"/>
    </row>
    <row r="240" spans="1:24" x14ac:dyDescent="0.3">
      <c r="A240" s="3">
        <v>44126</v>
      </c>
      <c r="B240" s="2">
        <v>22803</v>
      </c>
      <c r="C240" s="2">
        <v>819951</v>
      </c>
      <c r="D240" s="5">
        <f t="shared" si="78"/>
        <v>1039757</v>
      </c>
      <c r="E240" s="5">
        <f t="shared" si="79"/>
        <v>11184</v>
      </c>
      <c r="F240" s="2">
        <f>C240-C239</f>
        <v>9222</v>
      </c>
      <c r="G240" s="4">
        <v>1962</v>
      </c>
      <c r="H240" s="2">
        <f>B240-B239</f>
        <v>1595</v>
      </c>
      <c r="I240" s="2">
        <f t="shared" si="94"/>
        <v>7627</v>
      </c>
      <c r="J240" s="11">
        <f t="shared" ref="J240:J271" si="95">C240/B240</f>
        <v>35.95803183791606</v>
      </c>
      <c r="K240" s="7">
        <f t="shared" si="93"/>
        <v>5.7818181818181822</v>
      </c>
      <c r="L240" s="15">
        <f t="shared" si="86"/>
        <v>17.29559748427673</v>
      </c>
      <c r="M240" s="8">
        <f t="shared" si="80"/>
        <v>14.261444921316166</v>
      </c>
      <c r="N240" s="5">
        <f t="shared" si="81"/>
        <v>22060.076945841964</v>
      </c>
      <c r="O240" s="5">
        <f t="shared" si="89"/>
        <v>1194.7142857142858</v>
      </c>
      <c r="P240" s="5">
        <f t="shared" si="87"/>
        <v>42.777759748836893</v>
      </c>
      <c r="Q240" s="5">
        <f t="shared" si="90"/>
        <v>32.04213208952288</v>
      </c>
      <c r="R240" s="10">
        <f t="shared" si="88"/>
        <v>2.7810198414295488E-2</v>
      </c>
      <c r="S240" s="2">
        <f t="shared" si="82"/>
        <v>819951</v>
      </c>
      <c r="T240" s="4">
        <v>219806</v>
      </c>
      <c r="U240" s="8">
        <f t="shared" si="83"/>
        <v>0.61157445489199214</v>
      </c>
      <c r="V240" s="4">
        <f t="shared" si="84"/>
        <v>91212</v>
      </c>
      <c r="W240" s="9">
        <f t="shared" si="85"/>
        <v>163.51238872078235</v>
      </c>
      <c r="X240" s="2"/>
    </row>
    <row r="241" spans="1:24" x14ac:dyDescent="0.3">
      <c r="A241" s="3">
        <v>44127</v>
      </c>
      <c r="B241" s="2">
        <v>24562</v>
      </c>
      <c r="C241" s="2">
        <v>829639</v>
      </c>
      <c r="D241" s="5">
        <f t="shared" si="78"/>
        <v>1051407</v>
      </c>
      <c r="E241" s="5">
        <f t="shared" si="79"/>
        <v>10425</v>
      </c>
      <c r="F241" s="2">
        <v>8463</v>
      </c>
      <c r="G241" s="4">
        <v>1962</v>
      </c>
      <c r="H241" s="2">
        <v>1759</v>
      </c>
      <c r="I241" s="2">
        <f t="shared" si="94"/>
        <v>6704</v>
      </c>
      <c r="J241" s="11">
        <f t="shared" si="95"/>
        <v>33.777338978910514</v>
      </c>
      <c r="K241" s="7">
        <f t="shared" ref="K241:K262" si="96">F241/H241</f>
        <v>4.8112563956793633</v>
      </c>
      <c r="L241" s="15">
        <f t="shared" si="86"/>
        <v>20.784591752333686</v>
      </c>
      <c r="M241" s="8">
        <f t="shared" si="80"/>
        <v>16.872901678657072</v>
      </c>
      <c r="N241" s="5">
        <f t="shared" si="81"/>
        <v>22320.724259463532</v>
      </c>
      <c r="O241" s="5">
        <f t="shared" si="89"/>
        <v>1319.2857142857142</v>
      </c>
      <c r="P241" s="5">
        <f t="shared" si="87"/>
        <v>47.176225328027641</v>
      </c>
      <c r="Q241" s="5">
        <f t="shared" si="90"/>
        <v>35.38312685002316</v>
      </c>
      <c r="R241" s="10">
        <f t="shared" si="88"/>
        <v>2.9605647757639166E-2</v>
      </c>
      <c r="S241" s="2">
        <f t="shared" si="82"/>
        <v>829639</v>
      </c>
      <c r="T241" s="4">
        <v>221768</v>
      </c>
      <c r="U241" s="8">
        <f t="shared" si="83"/>
        <v>0.65875068022001981</v>
      </c>
      <c r="V241" s="4">
        <f t="shared" si="84"/>
        <v>98248</v>
      </c>
      <c r="W241" s="9">
        <f t="shared" si="85"/>
        <v>151.80249979643352</v>
      </c>
      <c r="X241" s="2"/>
    </row>
    <row r="242" spans="1:24" x14ac:dyDescent="0.3">
      <c r="A242" s="3">
        <v>44128</v>
      </c>
      <c r="B242" s="2">
        <v>26503</v>
      </c>
      <c r="C242" s="2">
        <v>838342</v>
      </c>
      <c r="D242" s="5">
        <f t="shared" si="78"/>
        <v>1062072</v>
      </c>
      <c r="E242" s="5">
        <f t="shared" si="79"/>
        <v>10581</v>
      </c>
      <c r="F242" s="2">
        <v>8619</v>
      </c>
      <c r="G242" s="4">
        <v>1962</v>
      </c>
      <c r="H242" s="2">
        <f>B242-B241</f>
        <v>1941</v>
      </c>
      <c r="I242" s="2">
        <f t="shared" si="94"/>
        <v>6678</v>
      </c>
      <c r="J242" s="11">
        <f t="shared" si="95"/>
        <v>31.631966192506507</v>
      </c>
      <c r="K242" s="7">
        <f t="shared" si="96"/>
        <v>4.4404945904173108</v>
      </c>
      <c r="L242" s="15">
        <f t="shared" si="86"/>
        <v>22.520013922728854</v>
      </c>
      <c r="M242" s="8">
        <f t="shared" si="80"/>
        <v>18.344201871278706</v>
      </c>
      <c r="N242" s="5">
        <f t="shared" si="81"/>
        <v>22554.870994646077</v>
      </c>
      <c r="O242" s="5">
        <f t="shared" si="89"/>
        <v>1459.7142857142858</v>
      </c>
      <c r="P242" s="5">
        <f t="shared" si="87"/>
        <v>52.057449324446644</v>
      </c>
      <c r="Q242" s="5">
        <f t="shared" si="90"/>
        <v>39.149408787605495</v>
      </c>
      <c r="R242" s="10">
        <f t="shared" si="88"/>
        <v>3.1613589680583816E-2</v>
      </c>
      <c r="S242" s="2">
        <f t="shared" si="82"/>
        <v>838342</v>
      </c>
      <c r="T242" s="4">
        <v>223730</v>
      </c>
      <c r="U242" s="8">
        <f t="shared" si="83"/>
        <v>0.71080812954446648</v>
      </c>
      <c r="V242" s="4">
        <f t="shared" si="84"/>
        <v>106012</v>
      </c>
      <c r="W242" s="9">
        <f t="shared" si="85"/>
        <v>140.6849413273969</v>
      </c>
      <c r="X242" s="2"/>
    </row>
    <row r="243" spans="1:24" x14ac:dyDescent="0.3">
      <c r="A243" s="3">
        <v>44129</v>
      </c>
      <c r="B243" s="2">
        <f>B244-H244</f>
        <v>28431</v>
      </c>
      <c r="C243" s="2">
        <f>C244-F244</f>
        <v>846137</v>
      </c>
      <c r="D243" s="5">
        <f t="shared" si="78"/>
        <v>1071829</v>
      </c>
      <c r="E243" s="5">
        <f t="shared" si="79"/>
        <v>9757</v>
      </c>
      <c r="F243" s="2">
        <f>C243-C242</f>
        <v>7795</v>
      </c>
      <c r="G243" s="4">
        <v>1962</v>
      </c>
      <c r="H243" s="2">
        <f>B243-B242</f>
        <v>1928</v>
      </c>
      <c r="I243" s="2">
        <f t="shared" si="94"/>
        <v>5867</v>
      </c>
      <c r="J243" s="11">
        <f t="shared" si="95"/>
        <v>29.761070662305229</v>
      </c>
      <c r="K243" s="7">
        <f t="shared" si="96"/>
        <v>4.0430497925311206</v>
      </c>
      <c r="L243" s="15">
        <f t="shared" si="86"/>
        <v>24.733803720333547</v>
      </c>
      <c r="M243" s="8">
        <f t="shared" si="80"/>
        <v>19.760172184072974</v>
      </c>
      <c r="N243" s="5">
        <f t="shared" si="81"/>
        <v>22764.588770211736</v>
      </c>
      <c r="O243" s="5">
        <f t="shared" si="89"/>
        <v>1564.8571428571429</v>
      </c>
      <c r="P243" s="5">
        <f t="shared" si="87"/>
        <v>51.708790467559581</v>
      </c>
      <c r="Q243" s="5">
        <f t="shared" si="90"/>
        <v>41.969330970780057</v>
      </c>
      <c r="R243" s="10">
        <f t="shared" si="88"/>
        <v>3.3600941691475497E-2</v>
      </c>
      <c r="S243" s="2">
        <f t="shared" si="82"/>
        <v>846137</v>
      </c>
      <c r="T243" s="4">
        <v>225692</v>
      </c>
      <c r="U243" s="8">
        <f t="shared" si="83"/>
        <v>0.76251692001202609</v>
      </c>
      <c r="V243" s="4">
        <f t="shared" si="84"/>
        <v>113724</v>
      </c>
      <c r="W243" s="9">
        <f t="shared" si="85"/>
        <v>131.14463086068025</v>
      </c>
      <c r="X243" s="2"/>
    </row>
    <row r="244" spans="1:24" x14ac:dyDescent="0.3">
      <c r="A244" s="3">
        <v>44130</v>
      </c>
      <c r="B244" s="2">
        <v>30303</v>
      </c>
      <c r="C244" s="2">
        <v>851829</v>
      </c>
      <c r="D244" s="5">
        <f t="shared" si="78"/>
        <v>1079483</v>
      </c>
      <c r="E244" s="5">
        <f t="shared" si="79"/>
        <v>7654</v>
      </c>
      <c r="F244" s="2">
        <v>5692</v>
      </c>
      <c r="G244" s="4">
        <v>1962</v>
      </c>
      <c r="H244" s="2">
        <v>1872</v>
      </c>
      <c r="I244" s="2">
        <f t="shared" si="94"/>
        <v>3820</v>
      </c>
      <c r="J244" s="11">
        <f t="shared" si="95"/>
        <v>28.11038511038511</v>
      </c>
      <c r="K244" s="7">
        <f t="shared" si="96"/>
        <v>3.0405982905982905</v>
      </c>
      <c r="L244" s="15">
        <f t="shared" si="86"/>
        <v>32.888264230498947</v>
      </c>
      <c r="M244" s="8">
        <f t="shared" si="80"/>
        <v>24.457799843219235</v>
      </c>
      <c r="N244" s="5">
        <f t="shared" si="81"/>
        <v>22917.72713820657</v>
      </c>
      <c r="O244" s="5">
        <f t="shared" si="89"/>
        <v>1662.8571428571429</v>
      </c>
      <c r="P244" s="5">
        <f t="shared" si="87"/>
        <v>50.206875391738343</v>
      </c>
      <c r="Q244" s="5">
        <f t="shared" si="90"/>
        <v>44.597682353467206</v>
      </c>
      <c r="R244" s="10">
        <f t="shared" si="88"/>
        <v>3.557404126884621E-2</v>
      </c>
      <c r="S244" s="2">
        <f t="shared" si="82"/>
        <v>851829</v>
      </c>
      <c r="T244" s="4">
        <v>227654</v>
      </c>
      <c r="U244" s="8">
        <f t="shared" si="83"/>
        <v>0.81272379540376449</v>
      </c>
      <c r="V244" s="4">
        <f t="shared" si="84"/>
        <v>121212</v>
      </c>
      <c r="W244" s="9">
        <f t="shared" si="85"/>
        <v>123.04303204303204</v>
      </c>
      <c r="X244" s="2"/>
    </row>
    <row r="245" spans="1:24" x14ac:dyDescent="0.3">
      <c r="A245" s="3">
        <v>44131</v>
      </c>
      <c r="B245" s="2">
        <f>B246-H246</f>
        <v>32127</v>
      </c>
      <c r="C245" s="2">
        <f>C246-F246</f>
        <v>860418</v>
      </c>
      <c r="D245" s="5">
        <f t="shared" si="78"/>
        <v>1090034</v>
      </c>
      <c r="E245" s="5">
        <f t="shared" si="79"/>
        <v>10551</v>
      </c>
      <c r="F245" s="2">
        <f>C245-C244</f>
        <v>8589</v>
      </c>
      <c r="G245" s="4">
        <v>1962</v>
      </c>
      <c r="H245" s="2">
        <f>B245-B244</f>
        <v>1824</v>
      </c>
      <c r="I245" s="2">
        <f t="shared" ref="I245:I281" si="97">F245-H245</f>
        <v>6765</v>
      </c>
      <c r="J245" s="11">
        <f t="shared" si="95"/>
        <v>26.781772341021572</v>
      </c>
      <c r="K245" s="7">
        <f t="shared" si="96"/>
        <v>4.7088815789473681</v>
      </c>
      <c r="L245" s="15">
        <f t="shared" si="86"/>
        <v>21.236465246245199</v>
      </c>
      <c r="M245" s="8">
        <f t="shared" si="80"/>
        <v>17.287460904179699</v>
      </c>
      <c r="N245" s="5">
        <f t="shared" si="81"/>
        <v>23148.806801366733</v>
      </c>
      <c r="O245" s="5">
        <f t="shared" si="89"/>
        <v>1752.8571428571429</v>
      </c>
      <c r="P245" s="5">
        <f t="shared" si="87"/>
        <v>48.919519612462999</v>
      </c>
      <c r="Q245" s="5">
        <f t="shared" si="90"/>
        <v>47.011474439608477</v>
      </c>
      <c r="R245" s="10">
        <f t="shared" si="88"/>
        <v>3.7338828336924611E-2</v>
      </c>
      <c r="S245" s="2">
        <f t="shared" si="82"/>
        <v>860418.00000000012</v>
      </c>
      <c r="T245" s="4">
        <v>229616</v>
      </c>
      <c r="U245" s="8">
        <f t="shared" si="83"/>
        <v>0.86164331501622748</v>
      </c>
      <c r="V245" s="4">
        <f t="shared" si="84"/>
        <v>128508</v>
      </c>
      <c r="W245" s="9">
        <f t="shared" si="85"/>
        <v>116.05730382544277</v>
      </c>
      <c r="X245" s="2"/>
    </row>
    <row r="246" spans="1:24" x14ac:dyDescent="0.3">
      <c r="A246" s="3">
        <v>44132</v>
      </c>
      <c r="B246" s="2">
        <v>33858</v>
      </c>
      <c r="C246" s="2">
        <v>869544</v>
      </c>
      <c r="D246" s="5">
        <f t="shared" si="78"/>
        <v>1101122</v>
      </c>
      <c r="E246" s="5">
        <f t="shared" si="79"/>
        <v>11088</v>
      </c>
      <c r="F246" s="2">
        <v>9126</v>
      </c>
      <c r="G246" s="4">
        <v>1962</v>
      </c>
      <c r="H246" s="2">
        <v>1731</v>
      </c>
      <c r="I246" s="2">
        <f t="shared" si="97"/>
        <v>7395</v>
      </c>
      <c r="J246" s="11">
        <f t="shared" si="95"/>
        <v>25.682083997873473</v>
      </c>
      <c r="K246" s="7">
        <f t="shared" si="96"/>
        <v>5.2720970537261698</v>
      </c>
      <c r="L246" s="15">
        <f t="shared" si="86"/>
        <v>18.967784352399736</v>
      </c>
      <c r="M246" s="8">
        <f t="shared" si="80"/>
        <v>15.611471861471863</v>
      </c>
      <c r="N246" s="5">
        <f t="shared" si="81"/>
        <v>23394.333988000755</v>
      </c>
      <c r="O246" s="5">
        <f t="shared" si="89"/>
        <v>1807.1428571428571</v>
      </c>
      <c r="P246" s="5">
        <f t="shared" si="87"/>
        <v>46.425267790117019</v>
      </c>
      <c r="Q246" s="5">
        <f t="shared" si="90"/>
        <v>48.467412523312731</v>
      </c>
      <c r="R246" s="10">
        <f t="shared" si="88"/>
        <v>3.8937650078661921E-2</v>
      </c>
      <c r="S246" s="2">
        <f t="shared" si="82"/>
        <v>869544</v>
      </c>
      <c r="T246" s="4">
        <v>231578</v>
      </c>
      <c r="U246" s="8">
        <f t="shared" si="83"/>
        <v>0.90806858280634439</v>
      </c>
      <c r="V246" s="4">
        <f t="shared" si="84"/>
        <v>135432</v>
      </c>
      <c r="W246" s="9">
        <f t="shared" si="85"/>
        <v>110.12384074664776</v>
      </c>
      <c r="X246" s="2"/>
    </row>
    <row r="247" spans="1:24" x14ac:dyDescent="0.3">
      <c r="A247" s="3">
        <v>44133</v>
      </c>
      <c r="B247" s="2">
        <v>35567</v>
      </c>
      <c r="C247" s="2">
        <f>C248-F248</f>
        <v>880058</v>
      </c>
      <c r="D247" s="5">
        <f t="shared" si="78"/>
        <v>1113598</v>
      </c>
      <c r="E247" s="5">
        <f t="shared" si="79"/>
        <v>11973</v>
      </c>
      <c r="F247" s="2">
        <v>10011</v>
      </c>
      <c r="G247" s="4">
        <v>1962</v>
      </c>
      <c r="H247" s="2">
        <v>1709</v>
      </c>
      <c r="I247" s="2">
        <f t="shared" si="97"/>
        <v>8302</v>
      </c>
      <c r="J247" s="11">
        <f t="shared" si="95"/>
        <v>24.743666882222286</v>
      </c>
      <c r="K247" s="7">
        <f t="shared" si="96"/>
        <v>5.8578115857226445</v>
      </c>
      <c r="L247" s="15">
        <f t="shared" si="86"/>
        <v>17.071221656178203</v>
      </c>
      <c r="M247" s="8">
        <f t="shared" si="80"/>
        <v>14.273782677691472</v>
      </c>
      <c r="N247" s="5">
        <f t="shared" si="81"/>
        <v>23677.204121714331</v>
      </c>
      <c r="O247" s="5">
        <f t="shared" si="89"/>
        <v>1823.4285714285713</v>
      </c>
      <c r="P247" s="5">
        <f t="shared" si="87"/>
        <v>45.835229724615829</v>
      </c>
      <c r="Q247" s="5">
        <f t="shared" si="90"/>
        <v>48.904193948424002</v>
      </c>
      <c r="R247" s="10">
        <f t="shared" si="88"/>
        <v>4.0414381779382724E-2</v>
      </c>
      <c r="S247" s="2">
        <f t="shared" si="82"/>
        <v>880058</v>
      </c>
      <c r="T247" s="4">
        <v>233540</v>
      </c>
      <c r="U247" s="8">
        <f t="shared" si="83"/>
        <v>0.95390381253096024</v>
      </c>
      <c r="V247" s="4">
        <f t="shared" si="84"/>
        <v>142268</v>
      </c>
      <c r="W247" s="9">
        <f t="shared" si="85"/>
        <v>104.83237270503557</v>
      </c>
      <c r="X247" s="2"/>
    </row>
    <row r="248" spans="1:24" x14ac:dyDescent="0.3">
      <c r="A248" s="3">
        <v>44134</v>
      </c>
      <c r="B248" s="2">
        <v>37263</v>
      </c>
      <c r="C248" s="2">
        <v>891110</v>
      </c>
      <c r="D248" s="5">
        <f t="shared" si="78"/>
        <v>1126612</v>
      </c>
      <c r="E248" s="5">
        <f t="shared" si="79"/>
        <v>13014</v>
      </c>
      <c r="F248" s="2">
        <v>11052</v>
      </c>
      <c r="G248" s="4">
        <v>1962</v>
      </c>
      <c r="H248" s="2">
        <v>1696</v>
      </c>
      <c r="I248" s="2">
        <f t="shared" si="97"/>
        <v>9356</v>
      </c>
      <c r="J248" s="11">
        <f t="shared" si="95"/>
        <v>23.914070257359846</v>
      </c>
      <c r="K248" s="7">
        <f t="shared" si="96"/>
        <v>6.5165094339622645</v>
      </c>
      <c r="L248" s="15">
        <f t="shared" si="86"/>
        <v>15.34563879840753</v>
      </c>
      <c r="M248" s="8">
        <f t="shared" si="80"/>
        <v>13.032119256185645</v>
      </c>
      <c r="N248" s="5">
        <f t="shared" si="81"/>
        <v>23974.548683042321</v>
      </c>
      <c r="O248" s="5">
        <f t="shared" si="89"/>
        <v>1814.4285714285713</v>
      </c>
      <c r="P248" s="5">
        <f t="shared" si="87"/>
        <v>45.486570867728751</v>
      </c>
      <c r="Q248" s="5">
        <f t="shared" si="90"/>
        <v>48.662814739809882</v>
      </c>
      <c r="R248" s="10">
        <f t="shared" si="88"/>
        <v>4.1816386304721079E-2</v>
      </c>
      <c r="S248" s="2">
        <f t="shared" si="82"/>
        <v>891110</v>
      </c>
      <c r="T248" s="4">
        <v>235502</v>
      </c>
      <c r="U248" s="8">
        <f t="shared" si="83"/>
        <v>0.99939038339868902</v>
      </c>
      <c r="V248" s="4">
        <f t="shared" si="84"/>
        <v>149052</v>
      </c>
      <c r="W248" s="9">
        <f t="shared" si="85"/>
        <v>100.06099884604031</v>
      </c>
      <c r="X248" s="2"/>
    </row>
    <row r="249" spans="1:24" x14ac:dyDescent="0.3">
      <c r="A249" s="3">
        <v>44135</v>
      </c>
      <c r="B249" s="2">
        <f>B250-H250</f>
        <v>38936</v>
      </c>
      <c r="C249" s="2">
        <f>C250-F250</f>
        <v>902316</v>
      </c>
      <c r="D249" s="5">
        <f t="shared" si="78"/>
        <v>1139780</v>
      </c>
      <c r="E249" s="5">
        <f t="shared" si="79"/>
        <v>13168</v>
      </c>
      <c r="F249" s="2">
        <f>C249-C248</f>
        <v>11206</v>
      </c>
      <c r="G249" s="4">
        <v>1962</v>
      </c>
      <c r="H249" s="2">
        <f>B249-B248</f>
        <v>1673</v>
      </c>
      <c r="I249" s="2">
        <f t="shared" si="97"/>
        <v>9533</v>
      </c>
      <c r="J249" s="11">
        <f t="shared" si="95"/>
        <v>23.174337374152454</v>
      </c>
      <c r="K249" s="7">
        <f t="shared" si="96"/>
        <v>6.698147041243276</v>
      </c>
      <c r="L249" s="15">
        <f t="shared" si="86"/>
        <v>14.929502052471891</v>
      </c>
      <c r="M249" s="8">
        <f t="shared" si="80"/>
        <v>12.705042527339003</v>
      </c>
      <c r="N249" s="5">
        <f t="shared" si="81"/>
        <v>24276.036482014581</v>
      </c>
      <c r="O249" s="5">
        <f t="shared" si="89"/>
        <v>1776.1428571428571</v>
      </c>
      <c r="P249" s="5">
        <f t="shared" si="87"/>
        <v>44.86971289015932</v>
      </c>
      <c r="Q249" s="5">
        <f t="shared" si="90"/>
        <v>47.635995249197407</v>
      </c>
      <c r="R249" s="10">
        <f t="shared" si="88"/>
        <v>4.315117985273452E-2</v>
      </c>
      <c r="S249" s="2">
        <f t="shared" si="82"/>
        <v>902316</v>
      </c>
      <c r="T249" s="4">
        <v>237464</v>
      </c>
      <c r="U249" s="8">
        <f t="shared" si="83"/>
        <v>1.0442600962888482</v>
      </c>
      <c r="V249" s="4">
        <f t="shared" si="84"/>
        <v>155744</v>
      </c>
      <c r="W249" s="9">
        <f t="shared" si="85"/>
        <v>95.761583110745846</v>
      </c>
      <c r="X249" s="2"/>
    </row>
    <row r="250" spans="1:24" x14ac:dyDescent="0.3">
      <c r="A250" s="3">
        <v>44136</v>
      </c>
      <c r="B250" s="2">
        <v>40727</v>
      </c>
      <c r="C250" s="2">
        <v>910386</v>
      </c>
      <c r="D250" s="5">
        <f t="shared" si="78"/>
        <v>1149812</v>
      </c>
      <c r="E250" s="5">
        <f t="shared" si="79"/>
        <v>10032</v>
      </c>
      <c r="F250" s="2">
        <v>8070</v>
      </c>
      <c r="G250" s="4">
        <v>1962</v>
      </c>
      <c r="H250" s="2">
        <v>1791</v>
      </c>
      <c r="I250" s="2">
        <f t="shared" si="97"/>
        <v>6279</v>
      </c>
      <c r="J250" s="11">
        <f t="shared" si="95"/>
        <v>22.353377366366292</v>
      </c>
      <c r="K250" s="7">
        <f t="shared" si="96"/>
        <v>4.5058626465661638</v>
      </c>
      <c r="L250" s="15">
        <f t="shared" si="86"/>
        <v>22.193308550185872</v>
      </c>
      <c r="M250" s="8">
        <f t="shared" si="80"/>
        <v>17.852870813397129</v>
      </c>
      <c r="N250" s="5">
        <f t="shared" si="81"/>
        <v>24493.152896230731</v>
      </c>
      <c r="O250" s="5">
        <f t="shared" si="89"/>
        <v>1756.5714285714287</v>
      </c>
      <c r="P250" s="5">
        <f t="shared" si="87"/>
        <v>48.034462514211199</v>
      </c>
      <c r="Q250" s="5">
        <f t="shared" si="90"/>
        <v>47.111091255861929</v>
      </c>
      <c r="R250" s="10">
        <f t="shared" si="88"/>
        <v>4.4735969138365486E-2</v>
      </c>
      <c r="S250" s="2">
        <f t="shared" si="82"/>
        <v>910386</v>
      </c>
      <c r="T250" s="4">
        <v>239426</v>
      </c>
      <c r="U250" s="8">
        <f t="shared" si="83"/>
        <v>1.0922945588030595</v>
      </c>
      <c r="V250" s="4">
        <f t="shared" si="84"/>
        <v>162908</v>
      </c>
      <c r="W250" s="9">
        <f t="shared" si="85"/>
        <v>91.550396542833994</v>
      </c>
      <c r="X250" s="2"/>
    </row>
    <row r="251" spans="1:24" x14ac:dyDescent="0.3">
      <c r="A251" s="3">
        <v>44137</v>
      </c>
      <c r="B251" s="2">
        <v>42579</v>
      </c>
      <c r="C251" s="2">
        <v>917136</v>
      </c>
      <c r="D251" s="5">
        <f t="shared" si="78"/>
        <v>1158524</v>
      </c>
      <c r="E251" s="5">
        <f t="shared" si="79"/>
        <v>8712</v>
      </c>
      <c r="F251" s="2">
        <f>C251-C250</f>
        <v>6750</v>
      </c>
      <c r="G251" s="4">
        <v>1962</v>
      </c>
      <c r="H251" s="2">
        <f>B251-B250</f>
        <v>1852</v>
      </c>
      <c r="I251" s="2">
        <f t="shared" si="97"/>
        <v>4898</v>
      </c>
      <c r="J251" s="11">
        <f t="shared" si="95"/>
        <v>21.539632213062777</v>
      </c>
      <c r="K251" s="7">
        <f t="shared" si="96"/>
        <v>3.6447084233261338</v>
      </c>
      <c r="L251" s="15">
        <f t="shared" si="86"/>
        <v>27.437037037037037</v>
      </c>
      <c r="M251" s="8">
        <f t="shared" si="80"/>
        <v>21.258034894398531</v>
      </c>
      <c r="N251" s="5">
        <f t="shared" si="81"/>
        <v>24674.755844924533</v>
      </c>
      <c r="O251" s="5">
        <f t="shared" si="89"/>
        <v>1753.7142857142858</v>
      </c>
      <c r="P251" s="5">
        <f t="shared" si="87"/>
        <v>49.670477150373614</v>
      </c>
      <c r="Q251" s="5">
        <f t="shared" si="90"/>
        <v>47.034462935666966</v>
      </c>
      <c r="R251" s="10">
        <f t="shared" si="88"/>
        <v>4.6426048045219027E-2</v>
      </c>
      <c r="S251" s="2">
        <f t="shared" si="82"/>
        <v>917136</v>
      </c>
      <c r="T251" s="4">
        <v>241388</v>
      </c>
      <c r="U251" s="8">
        <f t="shared" si="83"/>
        <v>1.141965035953433</v>
      </c>
      <c r="V251" s="4">
        <f t="shared" si="84"/>
        <v>170316</v>
      </c>
      <c r="W251" s="9">
        <f t="shared" si="85"/>
        <v>87.568355292515093</v>
      </c>
      <c r="X251" s="2"/>
    </row>
    <row r="252" spans="1:24" x14ac:dyDescent="0.3">
      <c r="A252" s="3">
        <v>44138</v>
      </c>
      <c r="B252" s="2">
        <f>B251+1943</f>
        <v>44522</v>
      </c>
      <c r="C252" s="2">
        <f>C253-F253</f>
        <v>926918</v>
      </c>
      <c r="D252" s="5">
        <f t="shared" si="78"/>
        <v>1170268</v>
      </c>
      <c r="E252" s="5">
        <f t="shared" si="79"/>
        <v>11744</v>
      </c>
      <c r="F252" s="2">
        <f>C252-C251</f>
        <v>9782</v>
      </c>
      <c r="G252" s="4">
        <v>1962</v>
      </c>
      <c r="H252" s="2">
        <v>1943</v>
      </c>
      <c r="I252" s="2">
        <f t="shared" si="97"/>
        <v>7839</v>
      </c>
      <c r="J252" s="11">
        <f t="shared" si="95"/>
        <v>20.819325277390952</v>
      </c>
      <c r="K252" s="7">
        <f t="shared" si="96"/>
        <v>5.0344827586206895</v>
      </c>
      <c r="L252" s="15">
        <f t="shared" si="86"/>
        <v>19.863013698630137</v>
      </c>
      <c r="M252" s="8">
        <f t="shared" si="80"/>
        <v>16.544618528610357</v>
      </c>
      <c r="N252" s="5">
        <f t="shared" si="81"/>
        <v>24937.932147757539</v>
      </c>
      <c r="O252" s="5">
        <f t="shared" si="89"/>
        <v>1770.7142857142858</v>
      </c>
      <c r="P252" s="5">
        <f t="shared" si="87"/>
        <v>52.111089148583119</v>
      </c>
      <c r="Q252" s="5">
        <f t="shared" si="90"/>
        <v>47.490401440826986</v>
      </c>
      <c r="R252" s="10">
        <f t="shared" si="88"/>
        <v>4.803229627647753E-2</v>
      </c>
      <c r="S252" s="2">
        <f t="shared" si="82"/>
        <v>926918</v>
      </c>
      <c r="T252" s="22">
        <v>243350</v>
      </c>
      <c r="U252" s="8">
        <f t="shared" si="83"/>
        <v>1.1940761251020162</v>
      </c>
      <c r="V252" s="4">
        <f t="shared" si="84"/>
        <v>178088</v>
      </c>
      <c r="W252" s="9">
        <f t="shared" si="85"/>
        <v>83.746754413548359</v>
      </c>
      <c r="X252" s="2"/>
    </row>
    <row r="253" spans="1:24" x14ac:dyDescent="0.3">
      <c r="A253" s="3">
        <v>44139</v>
      </c>
      <c r="B253" s="2">
        <v>46817</v>
      </c>
      <c r="C253" s="2">
        <v>938445</v>
      </c>
      <c r="D253" s="5">
        <f t="shared" si="78"/>
        <v>1183757</v>
      </c>
      <c r="E253" s="5">
        <f t="shared" si="79"/>
        <v>13489</v>
      </c>
      <c r="F253" s="2">
        <v>11527</v>
      </c>
      <c r="G253" s="4">
        <v>1962</v>
      </c>
      <c r="H253" s="2">
        <f t="shared" ref="H253:H280" si="98">B253-B252</f>
        <v>2295</v>
      </c>
      <c r="I253" s="2">
        <f t="shared" si="97"/>
        <v>9232</v>
      </c>
      <c r="J253" s="11">
        <f t="shared" si="95"/>
        <v>20.044962300019225</v>
      </c>
      <c r="K253" s="7">
        <f t="shared" si="96"/>
        <v>5.022657952069717</v>
      </c>
      <c r="L253" s="15">
        <f t="shared" si="86"/>
        <v>19.909777045198229</v>
      </c>
      <c r="M253" s="8">
        <f t="shared" si="80"/>
        <v>17.013863147750019</v>
      </c>
      <c r="N253" s="5">
        <f t="shared" si="81"/>
        <v>25248.056175845464</v>
      </c>
      <c r="O253" s="5">
        <f t="shared" si="89"/>
        <v>1851.2857142857142</v>
      </c>
      <c r="P253" s="5">
        <f t="shared" si="87"/>
        <v>61.551698196602288</v>
      </c>
      <c r="Q253" s="5">
        <f t="shared" si="90"/>
        <v>49.651320070324871</v>
      </c>
      <c r="R253" s="10">
        <f t="shared" si="88"/>
        <v>4.9887846384178085E-2</v>
      </c>
      <c r="S253" s="2">
        <f t="shared" si="82"/>
        <v>938445</v>
      </c>
      <c r="T253" s="4">
        <v>245312</v>
      </c>
      <c r="U253" s="8">
        <f t="shared" si="83"/>
        <v>1.2556278232986184</v>
      </c>
      <c r="V253" s="4">
        <f t="shared" si="84"/>
        <v>187268</v>
      </c>
      <c r="W253" s="9">
        <f t="shared" si="85"/>
        <v>79.641433667257616</v>
      </c>
      <c r="X253" s="2"/>
    </row>
    <row r="254" spans="1:24" x14ac:dyDescent="0.3">
      <c r="A254" s="3">
        <v>44140</v>
      </c>
      <c r="B254" s="2">
        <v>49218</v>
      </c>
      <c r="C254" s="2">
        <v>950253</v>
      </c>
      <c r="D254" s="5">
        <f t="shared" si="78"/>
        <v>1197527</v>
      </c>
      <c r="E254" s="5">
        <f t="shared" si="79"/>
        <v>13770</v>
      </c>
      <c r="F254" s="2">
        <f>C254-C253</f>
        <v>11808</v>
      </c>
      <c r="G254" s="4">
        <v>1962</v>
      </c>
      <c r="H254" s="2">
        <f t="shared" si="98"/>
        <v>2401</v>
      </c>
      <c r="I254" s="2">
        <f t="shared" si="97"/>
        <v>9407</v>
      </c>
      <c r="J254" s="11">
        <f t="shared" si="95"/>
        <v>19.307021821284895</v>
      </c>
      <c r="K254" s="7">
        <f t="shared" si="96"/>
        <v>4.917950853810912</v>
      </c>
      <c r="L254" s="15">
        <f t="shared" si="86"/>
        <v>20.333672086720867</v>
      </c>
      <c r="M254" s="8">
        <f t="shared" si="80"/>
        <v>17.436456063907045</v>
      </c>
      <c r="N254" s="5">
        <f t="shared" si="81"/>
        <v>25565.740267427154</v>
      </c>
      <c r="O254" s="5">
        <f t="shared" si="89"/>
        <v>1950.1428571428571</v>
      </c>
      <c r="P254" s="5">
        <f t="shared" si="87"/>
        <v>64.394608875835331</v>
      </c>
      <c r="Q254" s="5">
        <f t="shared" si="90"/>
        <v>52.302659949070524</v>
      </c>
      <c r="R254" s="10">
        <f t="shared" si="88"/>
        <v>5.1794627325564876E-2</v>
      </c>
      <c r="S254" s="2">
        <f t="shared" si="82"/>
        <v>950252.99999999988</v>
      </c>
      <c r="T254" s="4">
        <v>247274</v>
      </c>
      <c r="U254" s="8">
        <f t="shared" si="83"/>
        <v>1.3200224321744538</v>
      </c>
      <c r="V254" s="4">
        <f t="shared" si="84"/>
        <v>196872</v>
      </c>
      <c r="W254" s="9">
        <f t="shared" si="85"/>
        <v>75.756288349790722</v>
      </c>
      <c r="X254" s="2"/>
    </row>
    <row r="255" spans="1:24" x14ac:dyDescent="0.3">
      <c r="A255" s="3">
        <v>44141</v>
      </c>
      <c r="B255" s="2">
        <v>51993</v>
      </c>
      <c r="C255" s="2">
        <v>963302</v>
      </c>
      <c r="D255" s="5">
        <f t="shared" si="78"/>
        <v>1212538</v>
      </c>
      <c r="E255" s="5">
        <f t="shared" si="79"/>
        <v>15011</v>
      </c>
      <c r="F255" s="2">
        <f>C255-C254</f>
        <v>13049</v>
      </c>
      <c r="G255" s="4">
        <v>1962</v>
      </c>
      <c r="H255" s="2">
        <f t="shared" si="98"/>
        <v>2775</v>
      </c>
      <c r="I255" s="2">
        <f t="shared" si="97"/>
        <v>10274</v>
      </c>
      <c r="J255" s="11">
        <f t="shared" si="95"/>
        <v>18.527532552458986</v>
      </c>
      <c r="K255" s="7">
        <f t="shared" si="96"/>
        <v>4.7023423423423427</v>
      </c>
      <c r="L255" s="15">
        <f t="shared" si="86"/>
        <v>21.265997394436358</v>
      </c>
      <c r="M255" s="8">
        <f t="shared" si="80"/>
        <v>18.486443274931716</v>
      </c>
      <c r="N255" s="5">
        <f t="shared" si="81"/>
        <v>25916.812397427962</v>
      </c>
      <c r="O255" s="5">
        <f t="shared" si="89"/>
        <v>2104.2857142857142</v>
      </c>
      <c r="P255" s="5">
        <f t="shared" si="87"/>
        <v>74.425255989355719</v>
      </c>
      <c r="Q255" s="5">
        <f t="shared" si="90"/>
        <v>56.436757823588657</v>
      </c>
      <c r="R255" s="10">
        <f t="shared" si="88"/>
        <v>5.3973727865196997E-2</v>
      </c>
      <c r="S255" s="2">
        <f t="shared" si="82"/>
        <v>963302</v>
      </c>
      <c r="T255" s="4">
        <v>249236</v>
      </c>
      <c r="U255" s="8">
        <f t="shared" si="83"/>
        <v>1.3944476881638097</v>
      </c>
      <c r="V255" s="4">
        <f t="shared" si="84"/>
        <v>207972</v>
      </c>
      <c r="W255" s="9">
        <f t="shared" si="85"/>
        <v>71.712980593541445</v>
      </c>
      <c r="X255" s="2"/>
    </row>
    <row r="256" spans="1:24" x14ac:dyDescent="0.3">
      <c r="A256" s="3">
        <v>44142</v>
      </c>
      <c r="B256" s="2">
        <v>54852</v>
      </c>
      <c r="C256" s="2">
        <v>975896</v>
      </c>
      <c r="D256" s="5">
        <f t="shared" si="78"/>
        <v>1227094</v>
      </c>
      <c r="E256" s="5">
        <f t="shared" si="79"/>
        <v>14556</v>
      </c>
      <c r="F256" s="2">
        <f>C256-C255</f>
        <v>12594</v>
      </c>
      <c r="G256" s="4">
        <v>1962</v>
      </c>
      <c r="H256" s="2">
        <f t="shared" si="98"/>
        <v>2859</v>
      </c>
      <c r="I256" s="2">
        <f t="shared" si="97"/>
        <v>9735</v>
      </c>
      <c r="J256" s="11">
        <f t="shared" si="95"/>
        <v>17.791438780719027</v>
      </c>
      <c r="K256" s="7">
        <f t="shared" si="96"/>
        <v>4.4050367261280172</v>
      </c>
      <c r="L256" s="15">
        <f t="shared" si="86"/>
        <v>22.701286326822295</v>
      </c>
      <c r="M256" s="8">
        <f t="shared" si="80"/>
        <v>19.641384995877988</v>
      </c>
      <c r="N256" s="5">
        <f t="shared" si="81"/>
        <v>26255.643143479778</v>
      </c>
      <c r="O256" s="5">
        <f t="shared" si="89"/>
        <v>2273.7142857142858</v>
      </c>
      <c r="P256" s="5">
        <f t="shared" si="87"/>
        <v>76.678128603087572</v>
      </c>
      <c r="Q256" s="5">
        <f t="shared" si="90"/>
        <v>60.980817211149834</v>
      </c>
      <c r="R256" s="10">
        <f t="shared" si="88"/>
        <v>5.6206808922262208E-2</v>
      </c>
      <c r="S256" s="2">
        <f t="shared" si="82"/>
        <v>975895.99999999988</v>
      </c>
      <c r="T256" s="4">
        <v>251198</v>
      </c>
      <c r="U256" s="8">
        <f t="shared" si="83"/>
        <v>1.4711258167668972</v>
      </c>
      <c r="V256" s="4">
        <f t="shared" si="84"/>
        <v>219408</v>
      </c>
      <c r="W256" s="9">
        <f t="shared" si="85"/>
        <v>67.975151316269233</v>
      </c>
      <c r="X256" s="2"/>
    </row>
    <row r="257" spans="1:24" x14ac:dyDescent="0.3">
      <c r="A257" s="3">
        <v>44143</v>
      </c>
      <c r="B257" s="2">
        <v>57753</v>
      </c>
      <c r="C257" s="2">
        <v>985588</v>
      </c>
      <c r="D257" s="5">
        <f t="shared" si="78"/>
        <v>1238748</v>
      </c>
      <c r="E257" s="5">
        <f t="shared" si="79"/>
        <v>11654</v>
      </c>
      <c r="F257" s="2">
        <f>C257-C256</f>
        <v>9692</v>
      </c>
      <c r="G257" s="4">
        <v>1962</v>
      </c>
      <c r="H257" s="2">
        <f t="shared" si="98"/>
        <v>2901</v>
      </c>
      <c r="I257" s="2">
        <f t="shared" si="97"/>
        <v>6791</v>
      </c>
      <c r="J257" s="11">
        <f t="shared" si="95"/>
        <v>17.065572351219849</v>
      </c>
      <c r="K257" s="7">
        <f t="shared" si="96"/>
        <v>3.3409169251982074</v>
      </c>
      <c r="L257" s="15">
        <f t="shared" si="86"/>
        <v>29.931902600082545</v>
      </c>
      <c r="M257" s="8">
        <f t="shared" si="80"/>
        <v>24.89274068989188</v>
      </c>
      <c r="N257" s="5">
        <f t="shared" si="81"/>
        <v>26516.398073663539</v>
      </c>
      <c r="O257" s="5">
        <f t="shared" si="89"/>
        <v>2432.2857142857142</v>
      </c>
      <c r="P257" s="5">
        <f t="shared" si="87"/>
        <v>77.804564909953484</v>
      </c>
      <c r="Q257" s="5">
        <f t="shared" si="90"/>
        <v>65.233688981970161</v>
      </c>
      <c r="R257" s="10">
        <f t="shared" si="88"/>
        <v>5.859750727484507E-2</v>
      </c>
      <c r="S257" s="2">
        <f t="shared" si="82"/>
        <v>985588</v>
      </c>
      <c r="T257" s="4">
        <v>253160</v>
      </c>
      <c r="U257" s="8">
        <f t="shared" si="83"/>
        <v>1.5489303816768507</v>
      </c>
      <c r="V257" s="4">
        <f t="shared" si="84"/>
        <v>231012</v>
      </c>
      <c r="W257" s="9">
        <f t="shared" si="85"/>
        <v>64.560680830433057</v>
      </c>
      <c r="X257" s="2"/>
    </row>
    <row r="258" spans="1:24" x14ac:dyDescent="0.3">
      <c r="A258" s="3">
        <v>44144</v>
      </c>
      <c r="B258" s="2">
        <f>B257+2927</f>
        <v>60680</v>
      </c>
      <c r="C258" s="2">
        <v>991531</v>
      </c>
      <c r="D258" s="5">
        <f t="shared" ref="D258:D283" si="99">T258+S258</f>
        <v>1246653</v>
      </c>
      <c r="E258" s="5">
        <f t="shared" ref="E258:E282" si="100">G258+F258</f>
        <v>7805</v>
      </c>
      <c r="F258" s="2">
        <v>5843</v>
      </c>
      <c r="G258" s="4">
        <v>1962</v>
      </c>
      <c r="H258" s="2">
        <f t="shared" si="98"/>
        <v>2927</v>
      </c>
      <c r="I258" s="2">
        <f t="shared" si="97"/>
        <v>2916</v>
      </c>
      <c r="J258" s="11">
        <f t="shared" si="95"/>
        <v>16.340326301911666</v>
      </c>
      <c r="K258" s="7">
        <f t="shared" si="96"/>
        <v>1.9962418858899897</v>
      </c>
      <c r="L258" s="15">
        <f t="shared" si="86"/>
        <v>50.094129727879512</v>
      </c>
      <c r="M258" s="8">
        <f t="shared" ref="M258:M321" si="101">H258/E258*100</f>
        <v>37.501601537475977</v>
      </c>
      <c r="N258" s="5">
        <f t="shared" ref="N258:N263" si="102">C258/3716900*100000</f>
        <v>26676.289380935727</v>
      </c>
      <c r="O258" s="5">
        <f t="shared" si="89"/>
        <v>2585.8571428571427</v>
      </c>
      <c r="P258" s="5">
        <f t="shared" si="87"/>
        <v>78.501882623727624</v>
      </c>
      <c r="Q258" s="5">
        <f t="shared" si="90"/>
        <v>69.352461192449297</v>
      </c>
      <c r="R258" s="10">
        <f t="shared" si="88"/>
        <v>6.1198288303643558E-2</v>
      </c>
      <c r="S258" s="2">
        <f t="shared" ref="S258:S280" si="103">N258*3716900/100000</f>
        <v>991531</v>
      </c>
      <c r="T258" s="4">
        <v>255122</v>
      </c>
      <c r="U258" s="8">
        <f t="shared" ref="U258:U321" si="104">B258/$X$341*100</f>
        <v>1.6274322643005781</v>
      </c>
      <c r="V258" s="4">
        <f t="shared" ref="V258:V321" si="105">B258*4</f>
        <v>242720</v>
      </c>
      <c r="W258" s="9">
        <f t="shared" ref="W258:W321" si="106">$X$341/B258</f>
        <v>61.446489782465392</v>
      </c>
      <c r="X258" s="2"/>
    </row>
    <row r="259" spans="1:24" x14ac:dyDescent="0.3">
      <c r="A259" s="3">
        <v>44145</v>
      </c>
      <c r="B259" s="2">
        <f>B258+2970</f>
        <v>63650</v>
      </c>
      <c r="C259" s="2">
        <v>1001299</v>
      </c>
      <c r="D259" s="5">
        <f t="shared" si="99"/>
        <v>1258383</v>
      </c>
      <c r="E259" s="5">
        <f t="shared" si="100"/>
        <v>11730</v>
      </c>
      <c r="F259" s="2">
        <f t="shared" ref="F259:F266" si="107">C259-C258</f>
        <v>9768</v>
      </c>
      <c r="G259" s="4">
        <v>1962</v>
      </c>
      <c r="H259" s="2">
        <f t="shared" si="98"/>
        <v>2970</v>
      </c>
      <c r="I259" s="2">
        <f t="shared" si="97"/>
        <v>6798</v>
      </c>
      <c r="J259" s="11">
        <f t="shared" si="95"/>
        <v>15.731327572663</v>
      </c>
      <c r="K259" s="7">
        <f t="shared" si="96"/>
        <v>3.2888888888888888</v>
      </c>
      <c r="L259" s="15">
        <f t="shared" ref="L259:L322" si="108">H259/F259*100</f>
        <v>30.405405405405407</v>
      </c>
      <c r="M259" s="8">
        <f t="shared" si="101"/>
        <v>25.319693094629159</v>
      </c>
      <c r="N259" s="5">
        <f t="shared" si="102"/>
        <v>26939.089025801073</v>
      </c>
      <c r="O259" s="5">
        <f t="shared" si="89"/>
        <v>2732.5714285714284</v>
      </c>
      <c r="P259" s="5">
        <f t="shared" ref="P259:P322" si="109">H259/3728573*100000</f>
        <v>79.655138842661785</v>
      </c>
      <c r="Q259" s="5">
        <f t="shared" si="90"/>
        <v>73.287325434460541</v>
      </c>
      <c r="R259" s="10">
        <f t="shared" ref="R259:R322" si="110">B259/C259</f>
        <v>6.3567425913738054E-2</v>
      </c>
      <c r="S259" s="2">
        <f t="shared" si="103"/>
        <v>1001299.0000000001</v>
      </c>
      <c r="T259" s="4">
        <v>257084</v>
      </c>
      <c r="U259" s="8">
        <f t="shared" si="104"/>
        <v>1.7070874031432401</v>
      </c>
      <c r="V259" s="4">
        <f t="shared" si="105"/>
        <v>254600</v>
      </c>
      <c r="W259" s="9">
        <f t="shared" si="106"/>
        <v>58.579308719560096</v>
      </c>
      <c r="X259" s="2"/>
    </row>
    <row r="260" spans="1:24" x14ac:dyDescent="0.3">
      <c r="A260" s="3">
        <v>44146</v>
      </c>
      <c r="B260" s="2">
        <f>B259+2911</f>
        <v>66561</v>
      </c>
      <c r="C260" s="2">
        <v>1012261</v>
      </c>
      <c r="D260" s="5">
        <f t="shared" si="99"/>
        <v>1271307</v>
      </c>
      <c r="E260" s="5">
        <f t="shared" si="100"/>
        <v>12924</v>
      </c>
      <c r="F260" s="2">
        <f t="shared" si="107"/>
        <v>10962</v>
      </c>
      <c r="G260" s="4">
        <v>1962</v>
      </c>
      <c r="H260" s="2">
        <f t="shared" si="98"/>
        <v>2911</v>
      </c>
      <c r="I260" s="2">
        <f t="shared" si="97"/>
        <v>8051</v>
      </c>
      <c r="J260" s="11">
        <f t="shared" si="95"/>
        <v>15.208019711242319</v>
      </c>
      <c r="K260" s="7">
        <f t="shared" si="96"/>
        <v>3.765716248711783</v>
      </c>
      <c r="L260" s="15">
        <f t="shared" si="108"/>
        <v>26.555373107097246</v>
      </c>
      <c r="M260" s="8">
        <f t="shared" si="101"/>
        <v>22.523986381925102</v>
      </c>
      <c r="N260" s="5">
        <f t="shared" si="102"/>
        <v>27234.012214479808</v>
      </c>
      <c r="O260" s="5">
        <f t="shared" si="89"/>
        <v>2820.5714285714284</v>
      </c>
      <c r="P260" s="5">
        <f t="shared" si="109"/>
        <v>78.072764030635838</v>
      </c>
      <c r="Q260" s="5">
        <f t="shared" si="90"/>
        <v>75.64747769646533</v>
      </c>
      <c r="R260" s="10">
        <f t="shared" si="110"/>
        <v>6.5754780634638701E-2</v>
      </c>
      <c r="S260" s="2">
        <f t="shared" si="103"/>
        <v>1012261</v>
      </c>
      <c r="T260" s="4">
        <v>259046</v>
      </c>
      <c r="U260" s="8">
        <f t="shared" si="104"/>
        <v>1.7851601671738759</v>
      </c>
      <c r="V260" s="4">
        <f t="shared" si="105"/>
        <v>266244</v>
      </c>
      <c r="W260" s="9">
        <f t="shared" si="106"/>
        <v>56.017382551343879</v>
      </c>
      <c r="X260" s="2"/>
    </row>
    <row r="261" spans="1:24" x14ac:dyDescent="0.3">
      <c r="A261" s="3">
        <v>44147</v>
      </c>
      <c r="B261" s="2">
        <f>B260+3120</f>
        <v>69681</v>
      </c>
      <c r="C261" s="2">
        <v>1022805</v>
      </c>
      <c r="D261" s="5">
        <f t="shared" si="99"/>
        <v>1281851</v>
      </c>
      <c r="E261" s="5">
        <f t="shared" si="100"/>
        <v>12506</v>
      </c>
      <c r="F261" s="2">
        <f t="shared" si="107"/>
        <v>10544</v>
      </c>
      <c r="G261" s="4">
        <v>1962</v>
      </c>
      <c r="H261" s="2">
        <f t="shared" si="98"/>
        <v>3120</v>
      </c>
      <c r="I261" s="2">
        <f t="shared" si="97"/>
        <v>7424</v>
      </c>
      <c r="J261" s="11">
        <f t="shared" si="95"/>
        <v>14.678391527102079</v>
      </c>
      <c r="K261" s="7">
        <f t="shared" si="96"/>
        <v>3.3794871794871795</v>
      </c>
      <c r="L261" s="15">
        <f t="shared" si="108"/>
        <v>29.590288315629742</v>
      </c>
      <c r="M261" s="8">
        <f t="shared" si="101"/>
        <v>24.948024948024951</v>
      </c>
      <c r="N261" s="5">
        <f t="shared" si="102"/>
        <v>27517.689472409806</v>
      </c>
      <c r="O261" s="5">
        <f t="shared" si="89"/>
        <v>2923.2857142857142</v>
      </c>
      <c r="P261" s="5">
        <f t="shared" si="109"/>
        <v>83.678125652897236</v>
      </c>
      <c r="Q261" s="5">
        <f t="shared" si="90"/>
        <v>78.40226580747418</v>
      </c>
      <c r="R261" s="10">
        <f t="shared" si="110"/>
        <v>6.8127355654303612E-2</v>
      </c>
      <c r="S261" s="2">
        <f t="shared" si="103"/>
        <v>1022805</v>
      </c>
      <c r="T261" s="4">
        <v>259046</v>
      </c>
      <c r="U261" s="8">
        <f t="shared" si="104"/>
        <v>1.8688382928267731</v>
      </c>
      <c r="V261" s="4">
        <f t="shared" si="105"/>
        <v>278724</v>
      </c>
      <c r="W261" s="9">
        <f t="shared" si="106"/>
        <v>53.5091775376358</v>
      </c>
      <c r="X261" s="2"/>
    </row>
    <row r="262" spans="1:24" x14ac:dyDescent="0.3">
      <c r="A262" s="3">
        <v>44148</v>
      </c>
      <c r="B262" s="2">
        <f>B261+3473</f>
        <v>73154</v>
      </c>
      <c r="C262" s="2">
        <v>1033119</v>
      </c>
      <c r="D262" s="5">
        <f t="shared" si="99"/>
        <v>1292149</v>
      </c>
      <c r="E262" s="5">
        <f t="shared" si="100"/>
        <v>12965</v>
      </c>
      <c r="F262" s="2">
        <f t="shared" si="107"/>
        <v>10314</v>
      </c>
      <c r="G262" s="2">
        <v>2651</v>
      </c>
      <c r="H262" s="2">
        <f t="shared" si="98"/>
        <v>3473</v>
      </c>
      <c r="I262" s="2">
        <f t="shared" si="97"/>
        <v>6841</v>
      </c>
      <c r="J262" s="11">
        <f t="shared" si="95"/>
        <v>14.122522350110724</v>
      </c>
      <c r="K262" s="7">
        <f t="shared" si="96"/>
        <v>2.9697667722430174</v>
      </c>
      <c r="L262" s="15">
        <f t="shared" si="108"/>
        <v>33.672677913515606</v>
      </c>
      <c r="M262" s="8">
        <f t="shared" si="101"/>
        <v>26.787504820671039</v>
      </c>
      <c r="N262" s="5">
        <f t="shared" si="102"/>
        <v>27795.178778013935</v>
      </c>
      <c r="O262" s="5">
        <f t="shared" si="89"/>
        <v>3023</v>
      </c>
      <c r="P262" s="5">
        <f t="shared" si="109"/>
        <v>93.145554612984654</v>
      </c>
      <c r="Q262" s="5">
        <f t="shared" si="90"/>
        <v>81.076594182278313</v>
      </c>
      <c r="R262" s="10">
        <f t="shared" si="110"/>
        <v>7.0808880680734751E-2</v>
      </c>
      <c r="S262" s="2">
        <f t="shared" si="103"/>
        <v>1033119</v>
      </c>
      <c r="T262" s="2">
        <f t="shared" ref="T262:T281" si="111">T263-G263</f>
        <v>259030</v>
      </c>
      <c r="U262" s="8">
        <f t="shared" si="104"/>
        <v>1.9619838474397577</v>
      </c>
      <c r="V262" s="4">
        <f t="shared" si="105"/>
        <v>292616</v>
      </c>
      <c r="W262" s="9">
        <f t="shared" si="106"/>
        <v>50.968819203324493</v>
      </c>
      <c r="X262" s="2"/>
    </row>
    <row r="263" spans="1:24" x14ac:dyDescent="0.3">
      <c r="A263" s="3">
        <v>44149</v>
      </c>
      <c r="B263" s="2">
        <v>76658</v>
      </c>
      <c r="C263" s="2">
        <v>1045018</v>
      </c>
      <c r="D263" s="5">
        <f t="shared" si="99"/>
        <v>1307222</v>
      </c>
      <c r="E263" s="5">
        <f t="shared" si="100"/>
        <v>15073</v>
      </c>
      <c r="F263" s="2">
        <f t="shared" si="107"/>
        <v>11899</v>
      </c>
      <c r="G263" s="2">
        <v>3174</v>
      </c>
      <c r="H263" s="2">
        <f t="shared" si="98"/>
        <v>3504</v>
      </c>
      <c r="I263" s="2">
        <f t="shared" si="97"/>
        <v>8395</v>
      </c>
      <c r="J263" s="11">
        <f t="shared" si="95"/>
        <v>13.632210597719743</v>
      </c>
      <c r="K263" s="7">
        <f t="shared" ref="K263:K294" si="112">E263/H263</f>
        <v>4.3016552511415522</v>
      </c>
      <c r="L263" s="15">
        <f t="shared" si="108"/>
        <v>29.447852760736197</v>
      </c>
      <c r="M263" s="8">
        <f t="shared" si="101"/>
        <v>23.246865255755324</v>
      </c>
      <c r="N263" s="5">
        <f t="shared" si="102"/>
        <v>28115.311146385429</v>
      </c>
      <c r="O263" s="5">
        <f t="shared" ref="O263:O326" si="113">AVERAGE(H257:H263)</f>
        <v>3115.1428571428573</v>
      </c>
      <c r="P263" s="5">
        <f t="shared" si="109"/>
        <v>93.976971887099978</v>
      </c>
      <c r="Q263" s="5">
        <f t="shared" si="90"/>
        <v>83.547857508565812</v>
      </c>
      <c r="R263" s="10">
        <f t="shared" si="110"/>
        <v>7.3355674256328593E-2</v>
      </c>
      <c r="S263" s="2">
        <f t="shared" si="103"/>
        <v>1045018</v>
      </c>
      <c r="T263" s="2">
        <f t="shared" si="111"/>
        <v>262204</v>
      </c>
      <c r="U263" s="8">
        <f t="shared" si="104"/>
        <v>2.0559608193268577</v>
      </c>
      <c r="V263" s="4">
        <f t="shared" si="105"/>
        <v>306632</v>
      </c>
      <c r="W263" s="9">
        <f t="shared" si="106"/>
        <v>48.639059197996296</v>
      </c>
      <c r="X263" s="2"/>
    </row>
    <row r="264" spans="1:24" x14ac:dyDescent="0.3">
      <c r="A264" s="3">
        <v>44150</v>
      </c>
      <c r="B264" s="2">
        <f>B263+3020</f>
        <v>79678</v>
      </c>
      <c r="C264" s="2">
        <v>1054876</v>
      </c>
      <c r="D264" s="5">
        <f t="shared" si="99"/>
        <v>1319324.22</v>
      </c>
      <c r="E264" s="5">
        <f t="shared" si="100"/>
        <v>12122</v>
      </c>
      <c r="F264" s="2">
        <f t="shared" si="107"/>
        <v>9858</v>
      </c>
      <c r="G264" s="2">
        <v>2264</v>
      </c>
      <c r="H264" s="2">
        <f t="shared" si="98"/>
        <v>3020</v>
      </c>
      <c r="I264" s="2">
        <f t="shared" si="97"/>
        <v>6838</v>
      </c>
      <c r="J264" s="11">
        <f t="shared" si="95"/>
        <v>13.239237932679034</v>
      </c>
      <c r="K264" s="7">
        <f t="shared" si="112"/>
        <v>4.0139072847682122</v>
      </c>
      <c r="L264" s="15">
        <f t="shared" si="108"/>
        <v>30.635017244877254</v>
      </c>
      <c r="M264" s="8">
        <f t="shared" si="101"/>
        <v>24.913380630259034</v>
      </c>
      <c r="N264" s="2">
        <v>28380</v>
      </c>
      <c r="O264" s="5">
        <f t="shared" si="113"/>
        <v>3132.1428571428573</v>
      </c>
      <c r="P264" s="5">
        <f t="shared" si="109"/>
        <v>80.996134446073611</v>
      </c>
      <c r="Q264" s="5">
        <f t="shared" si="90"/>
        <v>84.003796013725818</v>
      </c>
      <c r="R264" s="10">
        <f t="shared" si="110"/>
        <v>7.5533048434128752E-2</v>
      </c>
      <c r="S264" s="2">
        <f t="shared" si="103"/>
        <v>1054856.22</v>
      </c>
      <c r="T264" s="2">
        <f t="shared" si="111"/>
        <v>264468</v>
      </c>
      <c r="U264" s="8">
        <f t="shared" si="104"/>
        <v>2.1369569537729314</v>
      </c>
      <c r="V264" s="4">
        <f t="shared" si="105"/>
        <v>318712</v>
      </c>
      <c r="W264" s="9">
        <f t="shared" si="106"/>
        <v>46.795514445643718</v>
      </c>
      <c r="X264" s="2"/>
    </row>
    <row r="265" spans="1:24" x14ac:dyDescent="0.3">
      <c r="A265" s="3">
        <v>44151</v>
      </c>
      <c r="B265" s="2">
        <v>82835</v>
      </c>
      <c r="C265" s="2">
        <v>1062190</v>
      </c>
      <c r="D265" s="5">
        <f t="shared" si="99"/>
        <v>1329722.513</v>
      </c>
      <c r="E265" s="5">
        <f t="shared" si="100"/>
        <v>10390</v>
      </c>
      <c r="F265" s="2">
        <f t="shared" si="107"/>
        <v>7314</v>
      </c>
      <c r="G265" s="2">
        <v>3076</v>
      </c>
      <c r="H265" s="2">
        <f t="shared" si="98"/>
        <v>3157</v>
      </c>
      <c r="I265" s="2">
        <f t="shared" si="97"/>
        <v>4157</v>
      </c>
      <c r="J265" s="11">
        <f t="shared" si="95"/>
        <v>12.822961308625581</v>
      </c>
      <c r="K265" s="7">
        <f t="shared" si="112"/>
        <v>3.2910991447576814</v>
      </c>
      <c r="L265" s="15">
        <f t="shared" si="108"/>
        <v>43.163795460760184</v>
      </c>
      <c r="M265" s="8">
        <f t="shared" si="101"/>
        <v>30.384985563041383</v>
      </c>
      <c r="N265" s="2">
        <v>28577</v>
      </c>
      <c r="O265" s="5">
        <f t="shared" si="113"/>
        <v>3165</v>
      </c>
      <c r="P265" s="5">
        <f t="shared" si="109"/>
        <v>84.670462399421979</v>
      </c>
      <c r="Q265" s="5">
        <f t="shared" ref="Q265:Q328" si="114">AVERAGE(H259:H265)/3728573*100000</f>
        <v>84.885021695967865</v>
      </c>
      <c r="R265" s="10">
        <f t="shared" si="110"/>
        <v>7.79851062427626E-2</v>
      </c>
      <c r="S265" s="2">
        <f t="shared" si="103"/>
        <v>1062178.513</v>
      </c>
      <c r="T265" s="2">
        <f t="shared" si="111"/>
        <v>267544</v>
      </c>
      <c r="U265" s="8">
        <f t="shared" si="104"/>
        <v>2.2216274161723537</v>
      </c>
      <c r="V265" s="4">
        <f t="shared" si="105"/>
        <v>331340</v>
      </c>
      <c r="W265" s="9">
        <f t="shared" si="106"/>
        <v>45.012048047322992</v>
      </c>
      <c r="X265" s="2"/>
    </row>
    <row r="266" spans="1:24" x14ac:dyDescent="0.3">
      <c r="A266" s="3">
        <v>44152</v>
      </c>
      <c r="B266" s="2">
        <f>B265+3117</f>
        <v>85952</v>
      </c>
      <c r="C266" s="2">
        <v>1072363</v>
      </c>
      <c r="D266" s="5">
        <f t="shared" si="99"/>
        <v>1343553.8189999999</v>
      </c>
      <c r="E266" s="5">
        <f t="shared" si="100"/>
        <v>13820</v>
      </c>
      <c r="F266" s="2">
        <f t="shared" si="107"/>
        <v>10173</v>
      </c>
      <c r="G266" s="2">
        <v>3647</v>
      </c>
      <c r="H266" s="2">
        <f t="shared" si="98"/>
        <v>3117</v>
      </c>
      <c r="I266" s="2">
        <f t="shared" si="97"/>
        <v>7056</v>
      </c>
      <c r="J266" s="11">
        <f t="shared" si="95"/>
        <v>12.476300725986597</v>
      </c>
      <c r="K266" s="7">
        <f t="shared" si="112"/>
        <v>4.4337504010266278</v>
      </c>
      <c r="L266" s="15">
        <f t="shared" si="108"/>
        <v>30.639929224417578</v>
      </c>
      <c r="M266" s="8">
        <f t="shared" si="101"/>
        <v>22.554269175108537</v>
      </c>
      <c r="N266" s="2">
        <v>28851</v>
      </c>
      <c r="O266" s="5">
        <f t="shared" si="113"/>
        <v>3186</v>
      </c>
      <c r="P266" s="5">
        <f t="shared" si="109"/>
        <v>83.59766591669252</v>
      </c>
      <c r="Q266" s="5">
        <f t="shared" si="114"/>
        <v>85.448239849400835</v>
      </c>
      <c r="R266" s="10">
        <f t="shared" si="110"/>
        <v>8.0151963467594456E-2</v>
      </c>
      <c r="S266" s="2">
        <f t="shared" si="103"/>
        <v>1072362.8189999999</v>
      </c>
      <c r="T266" s="2">
        <f t="shared" si="111"/>
        <v>271191</v>
      </c>
      <c r="U266" s="8">
        <f t="shared" si="104"/>
        <v>2.3052250820890459</v>
      </c>
      <c r="V266" s="4">
        <f t="shared" si="105"/>
        <v>343808</v>
      </c>
      <c r="W266" s="9">
        <f t="shared" si="106"/>
        <v>43.37971193224125</v>
      </c>
      <c r="X266" s="2"/>
    </row>
    <row r="267" spans="1:24" x14ac:dyDescent="0.3">
      <c r="A267" s="3">
        <v>44153</v>
      </c>
      <c r="B267" s="2">
        <v>89395</v>
      </c>
      <c r="C267" s="2">
        <v>1083923</v>
      </c>
      <c r="D267" s="5">
        <f t="shared" si="99"/>
        <v>1358828.378</v>
      </c>
      <c r="E267" s="5">
        <f t="shared" si="100"/>
        <v>15177</v>
      </c>
      <c r="F267" s="2">
        <v>11462</v>
      </c>
      <c r="G267" s="2">
        <v>3715</v>
      </c>
      <c r="H267" s="2">
        <f t="shared" si="98"/>
        <v>3443</v>
      </c>
      <c r="I267" s="2">
        <f t="shared" si="97"/>
        <v>8019</v>
      </c>
      <c r="J267" s="11">
        <f t="shared" si="95"/>
        <v>12.125096481906146</v>
      </c>
      <c r="K267" s="7">
        <f t="shared" si="112"/>
        <v>4.408074353761255</v>
      </c>
      <c r="L267" s="15">
        <f t="shared" si="108"/>
        <v>30.038387715930902</v>
      </c>
      <c r="M267" s="8">
        <f t="shared" si="101"/>
        <v>22.685642748896356</v>
      </c>
      <c r="N267" s="2">
        <v>29162</v>
      </c>
      <c r="O267" s="5">
        <f t="shared" si="113"/>
        <v>3262</v>
      </c>
      <c r="P267" s="5">
        <f t="shared" si="109"/>
        <v>92.340957250937549</v>
      </c>
      <c r="Q267" s="5">
        <f t="shared" si="114"/>
        <v>87.486553166586788</v>
      </c>
      <c r="R267" s="10">
        <f t="shared" si="110"/>
        <v>8.2473570539604746E-2</v>
      </c>
      <c r="S267" s="2">
        <f t="shared" si="103"/>
        <v>1083922.378</v>
      </c>
      <c r="T267" s="2">
        <f t="shared" si="111"/>
        <v>274906</v>
      </c>
      <c r="U267" s="8">
        <f t="shared" si="104"/>
        <v>2.3975660393399831</v>
      </c>
      <c r="V267" s="4">
        <f t="shared" si="105"/>
        <v>357580</v>
      </c>
      <c r="W267" s="9">
        <f t="shared" si="106"/>
        <v>41.708965825829182</v>
      </c>
      <c r="X267" s="2"/>
    </row>
    <row r="268" spans="1:24" x14ac:dyDescent="0.3">
      <c r="A268" s="3">
        <v>44154</v>
      </c>
      <c r="B268" s="2">
        <v>93092</v>
      </c>
      <c r="C268" s="2">
        <v>1095529</v>
      </c>
      <c r="D268" s="5">
        <f t="shared" si="99"/>
        <v>1374017.1059999999</v>
      </c>
      <c r="E268" s="5">
        <f t="shared" si="100"/>
        <v>15198</v>
      </c>
      <c r="F268" s="2">
        <f t="shared" ref="F268:F273" si="115">C268-C267</f>
        <v>11606</v>
      </c>
      <c r="G268" s="2">
        <v>3592</v>
      </c>
      <c r="H268" s="2">
        <f t="shared" si="98"/>
        <v>3697</v>
      </c>
      <c r="I268" s="2">
        <f t="shared" si="97"/>
        <v>7909</v>
      </c>
      <c r="J268" s="11">
        <f t="shared" si="95"/>
        <v>11.768240020624757</v>
      </c>
      <c r="K268" s="7">
        <f t="shared" si="112"/>
        <v>4.110900730321883</v>
      </c>
      <c r="L268" s="15">
        <f t="shared" si="108"/>
        <v>31.854213337928655</v>
      </c>
      <c r="M268" s="8">
        <f t="shared" si="101"/>
        <v>24.325569153836028</v>
      </c>
      <c r="N268" s="2">
        <v>29474</v>
      </c>
      <c r="O268" s="5">
        <f t="shared" si="113"/>
        <v>3344.4285714285716</v>
      </c>
      <c r="P268" s="5">
        <f t="shared" si="109"/>
        <v>99.153214916269576</v>
      </c>
      <c r="Q268" s="5">
        <f t="shared" si="114"/>
        <v>89.69728020421141</v>
      </c>
      <c r="R268" s="10">
        <f t="shared" si="110"/>
        <v>8.4974473519185703E-2</v>
      </c>
      <c r="S268" s="2">
        <f t="shared" si="103"/>
        <v>1095519.1059999999</v>
      </c>
      <c r="T268" s="2">
        <f t="shared" si="111"/>
        <v>278498</v>
      </c>
      <c r="U268" s="8">
        <f t="shared" si="104"/>
        <v>2.4967192542562531</v>
      </c>
      <c r="V268" s="4">
        <f t="shared" si="105"/>
        <v>372368</v>
      </c>
      <c r="W268" s="9">
        <f t="shared" si="106"/>
        <v>40.052560907489365</v>
      </c>
      <c r="X268" s="2"/>
    </row>
    <row r="269" spans="1:24" x14ac:dyDescent="0.3">
      <c r="A269" s="3">
        <v>44155</v>
      </c>
      <c r="B269" s="2">
        <f>B268+3768</f>
        <v>96860</v>
      </c>
      <c r="C269" s="2">
        <v>1106781</v>
      </c>
      <c r="D269" s="5">
        <f t="shared" si="99"/>
        <v>1388977.3130000001</v>
      </c>
      <c r="E269" s="5">
        <f t="shared" si="100"/>
        <v>14950</v>
      </c>
      <c r="F269" s="2">
        <f t="shared" si="115"/>
        <v>11252</v>
      </c>
      <c r="G269" s="2">
        <v>3698</v>
      </c>
      <c r="H269" s="2">
        <f t="shared" si="98"/>
        <v>3768</v>
      </c>
      <c r="I269" s="2">
        <f t="shared" si="97"/>
        <v>7484</v>
      </c>
      <c r="J269" s="11">
        <f t="shared" si="95"/>
        <v>11.426605409869916</v>
      </c>
      <c r="K269" s="7">
        <f t="shared" si="112"/>
        <v>3.9676220806794054</v>
      </c>
      <c r="L269" s="15">
        <f t="shared" si="108"/>
        <v>33.487380021329543</v>
      </c>
      <c r="M269" s="8">
        <f t="shared" si="101"/>
        <v>25.204013377926422</v>
      </c>
      <c r="N269" s="2">
        <v>29777</v>
      </c>
      <c r="O269" s="5">
        <f t="shared" si="113"/>
        <v>3386.5714285714284</v>
      </c>
      <c r="P269" s="5">
        <f t="shared" si="109"/>
        <v>101.05742867311436</v>
      </c>
      <c r="Q269" s="5">
        <f t="shared" si="114"/>
        <v>90.827547927087082</v>
      </c>
      <c r="R269" s="10">
        <f t="shared" si="110"/>
        <v>8.7515054920530799E-2</v>
      </c>
      <c r="S269" s="2">
        <f t="shared" si="103"/>
        <v>1106781.3130000001</v>
      </c>
      <c r="T269" s="2">
        <f t="shared" si="111"/>
        <v>282196</v>
      </c>
      <c r="U269" s="8">
        <f t="shared" si="104"/>
        <v>2.5977766829293674</v>
      </c>
      <c r="V269" s="4">
        <f t="shared" si="105"/>
        <v>387440</v>
      </c>
      <c r="W269" s="9">
        <f t="shared" si="106"/>
        <v>38.494455915754699</v>
      </c>
      <c r="X269" s="2"/>
    </row>
    <row r="270" spans="1:24" x14ac:dyDescent="0.3">
      <c r="A270" s="3">
        <v>44156</v>
      </c>
      <c r="B270" s="2">
        <v>100684</v>
      </c>
      <c r="C270" s="2">
        <v>1117795</v>
      </c>
      <c r="D270" s="5">
        <f t="shared" si="99"/>
        <v>1403126</v>
      </c>
      <c r="E270" s="5">
        <f t="shared" si="100"/>
        <v>14149</v>
      </c>
      <c r="F270" s="2">
        <f t="shared" si="115"/>
        <v>11014</v>
      </c>
      <c r="G270" s="2">
        <v>3135</v>
      </c>
      <c r="H270" s="2">
        <f t="shared" si="98"/>
        <v>3824</v>
      </c>
      <c r="I270" s="2">
        <f t="shared" si="97"/>
        <v>7190</v>
      </c>
      <c r="J270" s="11">
        <f t="shared" si="95"/>
        <v>11.102012236303683</v>
      </c>
      <c r="K270" s="7">
        <f t="shared" si="112"/>
        <v>3.70005230125523</v>
      </c>
      <c r="L270" s="15">
        <f t="shared" si="108"/>
        <v>34.719447975304156</v>
      </c>
      <c r="M270" s="8">
        <f t="shared" si="101"/>
        <v>27.02664499257898</v>
      </c>
      <c r="N270" s="5">
        <f t="shared" ref="N270:N278" si="116">C270/3716900*100000</f>
        <v>30073.313782991201</v>
      </c>
      <c r="O270" s="5">
        <f t="shared" si="113"/>
        <v>3432.2857142857142</v>
      </c>
      <c r="P270" s="5">
        <f t="shared" si="109"/>
        <v>102.55934374893559</v>
      </c>
      <c r="Q270" s="5">
        <f t="shared" si="114"/>
        <v>92.053601050206453</v>
      </c>
      <c r="R270" s="10">
        <f t="shared" si="110"/>
        <v>9.0073761288966228E-2</v>
      </c>
      <c r="S270" s="2">
        <f t="shared" si="103"/>
        <v>1117795</v>
      </c>
      <c r="T270" s="2">
        <f t="shared" si="111"/>
        <v>285331</v>
      </c>
      <c r="U270" s="8">
        <f t="shared" si="104"/>
        <v>2.7003360266783032</v>
      </c>
      <c r="V270" s="4">
        <f t="shared" si="105"/>
        <v>402736</v>
      </c>
      <c r="W270" s="9">
        <f t="shared" si="106"/>
        <v>37.032428191172379</v>
      </c>
      <c r="X270" s="2"/>
    </row>
    <row r="271" spans="1:24" x14ac:dyDescent="0.3">
      <c r="A271" s="3">
        <v>44157</v>
      </c>
      <c r="B271" s="2">
        <f>B270+4048</f>
        <v>104732</v>
      </c>
      <c r="C271" s="2">
        <v>1128133</v>
      </c>
      <c r="D271" s="5">
        <f t="shared" si="99"/>
        <v>1415460</v>
      </c>
      <c r="E271" s="5">
        <f t="shared" si="100"/>
        <v>12334</v>
      </c>
      <c r="F271" s="2">
        <f t="shared" si="115"/>
        <v>10338</v>
      </c>
      <c r="G271" s="2">
        <v>1996</v>
      </c>
      <c r="H271" s="2">
        <f t="shared" si="98"/>
        <v>4048</v>
      </c>
      <c r="I271" s="2">
        <f t="shared" si="97"/>
        <v>6290</v>
      </c>
      <c r="J271" s="11">
        <f t="shared" si="95"/>
        <v>10.771617079784592</v>
      </c>
      <c r="K271" s="7">
        <f t="shared" si="112"/>
        <v>3.0469367588932808</v>
      </c>
      <c r="L271" s="15">
        <f t="shared" si="108"/>
        <v>39.156509963242407</v>
      </c>
      <c r="M271" s="8">
        <f t="shared" si="101"/>
        <v>32.819847575806719</v>
      </c>
      <c r="N271" s="5">
        <f t="shared" si="116"/>
        <v>30351.448787968468</v>
      </c>
      <c r="O271" s="5">
        <f t="shared" si="113"/>
        <v>3579.1428571428573</v>
      </c>
      <c r="P271" s="5">
        <f t="shared" si="109"/>
        <v>108.56700405222051</v>
      </c>
      <c r="Q271" s="5">
        <f t="shared" si="114"/>
        <v>95.992296708227443</v>
      </c>
      <c r="R271" s="10">
        <f t="shared" si="110"/>
        <v>9.2836571574450882E-2</v>
      </c>
      <c r="S271" s="2">
        <f t="shared" si="103"/>
        <v>1128133</v>
      </c>
      <c r="T271" s="2">
        <f t="shared" si="111"/>
        <v>287327</v>
      </c>
      <c r="U271" s="8">
        <f t="shared" si="104"/>
        <v>2.8089030307305234</v>
      </c>
      <c r="V271" s="4">
        <f t="shared" si="105"/>
        <v>418928</v>
      </c>
      <c r="W271" s="9">
        <f t="shared" si="106"/>
        <v>35.601086582897302</v>
      </c>
      <c r="X271" s="2"/>
    </row>
    <row r="272" spans="1:24" x14ac:dyDescent="0.3">
      <c r="A272" s="3">
        <v>44158</v>
      </c>
      <c r="B272" s="2">
        <v>108690</v>
      </c>
      <c r="C272" s="2">
        <v>1133765</v>
      </c>
      <c r="D272" s="5">
        <f t="shared" si="99"/>
        <v>1423030</v>
      </c>
      <c r="E272" s="5">
        <f t="shared" si="100"/>
        <v>7570</v>
      </c>
      <c r="F272" s="2">
        <f t="shared" si="115"/>
        <v>5632</v>
      </c>
      <c r="G272" s="2">
        <v>1938</v>
      </c>
      <c r="H272" s="2">
        <f t="shared" si="98"/>
        <v>3958</v>
      </c>
      <c r="I272" s="2">
        <f t="shared" si="97"/>
        <v>1674</v>
      </c>
      <c r="J272" s="11">
        <f t="shared" ref="J272:J303" si="117">D272/B272</f>
        <v>13.092556812954273</v>
      </c>
      <c r="K272" s="7">
        <f t="shared" si="112"/>
        <v>1.9125821121778677</v>
      </c>
      <c r="L272" s="15">
        <f t="shared" si="108"/>
        <v>70.27698863636364</v>
      </c>
      <c r="M272" s="8">
        <f t="shared" si="101"/>
        <v>52.285336856010566</v>
      </c>
      <c r="N272" s="5">
        <f t="shared" si="116"/>
        <v>30502.972907530468</v>
      </c>
      <c r="O272" s="5">
        <f t="shared" si="113"/>
        <v>3693.5714285714284</v>
      </c>
      <c r="P272" s="5">
        <f t="shared" si="109"/>
        <v>106.15321196607925</v>
      </c>
      <c r="Q272" s="5">
        <f t="shared" si="114"/>
        <v>99.061260932035623</v>
      </c>
      <c r="R272" s="10">
        <f t="shared" si="110"/>
        <v>9.5866427346054953E-2</v>
      </c>
      <c r="S272" s="2">
        <f t="shared" si="103"/>
        <v>1133765</v>
      </c>
      <c r="T272" s="2">
        <f t="shared" si="111"/>
        <v>289265</v>
      </c>
      <c r="U272" s="8">
        <f t="shared" si="104"/>
        <v>2.9150562426966027</v>
      </c>
      <c r="V272" s="4">
        <f t="shared" si="105"/>
        <v>434760</v>
      </c>
      <c r="W272" s="9">
        <f t="shared" si="106"/>
        <v>34.304655442082989</v>
      </c>
      <c r="X272" s="2"/>
    </row>
    <row r="273" spans="1:24" x14ac:dyDescent="0.3">
      <c r="A273" s="3">
        <v>44159</v>
      </c>
      <c r="B273" s="2">
        <f>B272+3128</f>
        <v>111818</v>
      </c>
      <c r="C273" s="2">
        <v>1139230</v>
      </c>
      <c r="D273" s="5">
        <f t="shared" si="99"/>
        <v>1432278</v>
      </c>
      <c r="E273" s="5">
        <f t="shared" si="100"/>
        <v>9248</v>
      </c>
      <c r="F273" s="2">
        <f t="shared" si="115"/>
        <v>5465</v>
      </c>
      <c r="G273" s="2">
        <v>3783</v>
      </c>
      <c r="H273" s="2">
        <f t="shared" si="98"/>
        <v>3128</v>
      </c>
      <c r="I273" s="2">
        <f t="shared" si="97"/>
        <v>2337</v>
      </c>
      <c r="J273" s="11">
        <f t="shared" si="117"/>
        <v>12.809011071562718</v>
      </c>
      <c r="K273" s="7">
        <f t="shared" si="112"/>
        <v>2.9565217391304346</v>
      </c>
      <c r="L273" s="15">
        <f t="shared" si="108"/>
        <v>57.236962488563591</v>
      </c>
      <c r="M273" s="8">
        <f t="shared" si="101"/>
        <v>33.82352941176471</v>
      </c>
      <c r="N273" s="5">
        <f t="shared" si="116"/>
        <v>30650.004035621081</v>
      </c>
      <c r="O273" s="5">
        <f t="shared" si="113"/>
        <v>3695.1428571428573</v>
      </c>
      <c r="P273" s="5">
        <f t="shared" si="109"/>
        <v>83.892684949443122</v>
      </c>
      <c r="Q273" s="5">
        <f t="shared" si="114"/>
        <v>99.103406508142854</v>
      </c>
      <c r="R273" s="10">
        <f t="shared" si="110"/>
        <v>9.8152260737515692E-2</v>
      </c>
      <c r="S273" s="2">
        <f t="shared" si="103"/>
        <v>1139230</v>
      </c>
      <c r="T273" s="2">
        <f t="shared" si="111"/>
        <v>293048</v>
      </c>
      <c r="U273" s="8">
        <f t="shared" si="104"/>
        <v>2.9989489276460461</v>
      </c>
      <c r="V273" s="4">
        <f t="shared" si="105"/>
        <v>447272</v>
      </c>
      <c r="W273" s="9">
        <f t="shared" si="106"/>
        <v>33.345016008156108</v>
      </c>
      <c r="X273" s="2"/>
    </row>
    <row r="274" spans="1:24" x14ac:dyDescent="0.3">
      <c r="A274" s="3">
        <v>44160</v>
      </c>
      <c r="B274" s="2">
        <f>B273+3071</f>
        <v>114889</v>
      </c>
      <c r="C274" s="2">
        <v>1149274</v>
      </c>
      <c r="D274" s="5">
        <f t="shared" si="99"/>
        <v>1446105</v>
      </c>
      <c r="E274" s="5">
        <f t="shared" si="100"/>
        <v>13814</v>
      </c>
      <c r="F274" s="2">
        <v>10031</v>
      </c>
      <c r="G274" s="2">
        <v>3783</v>
      </c>
      <c r="H274" s="2">
        <f t="shared" si="98"/>
        <v>3071</v>
      </c>
      <c r="I274" s="2">
        <f t="shared" si="97"/>
        <v>6960</v>
      </c>
      <c r="J274" s="11">
        <f t="shared" si="117"/>
        <v>12.586975254375963</v>
      </c>
      <c r="K274" s="7">
        <f t="shared" si="112"/>
        <v>4.4982090524259197</v>
      </c>
      <c r="L274" s="15">
        <f t="shared" si="108"/>
        <v>30.615093211045757</v>
      </c>
      <c r="M274" s="8">
        <f t="shared" si="101"/>
        <v>22.23106992905748</v>
      </c>
      <c r="N274" s="5">
        <f t="shared" si="116"/>
        <v>30920.229223277463</v>
      </c>
      <c r="O274" s="5">
        <f t="shared" si="113"/>
        <v>3642</v>
      </c>
      <c r="P274" s="5">
        <f t="shared" si="109"/>
        <v>82.363949961553658</v>
      </c>
      <c r="Q274" s="5">
        <f t="shared" si="114"/>
        <v>97.678119752516579</v>
      </c>
      <c r="R274" s="10">
        <f t="shared" si="110"/>
        <v>9.996658760226021E-2</v>
      </c>
      <c r="S274" s="2">
        <f t="shared" si="103"/>
        <v>1149274</v>
      </c>
      <c r="T274" s="2">
        <f t="shared" si="111"/>
        <v>296831</v>
      </c>
      <c r="U274" s="8">
        <f t="shared" si="104"/>
        <v>3.0813128776075995</v>
      </c>
      <c r="V274" s="4">
        <f t="shared" si="105"/>
        <v>459556</v>
      </c>
      <c r="W274" s="9">
        <f t="shared" si="106"/>
        <v>32.453698787525347</v>
      </c>
      <c r="X274" s="2"/>
    </row>
    <row r="275" spans="1:24" x14ac:dyDescent="0.3">
      <c r="A275" s="3">
        <v>44161</v>
      </c>
      <c r="B275" s="2">
        <v>118690</v>
      </c>
      <c r="C275" s="2">
        <v>1160711</v>
      </c>
      <c r="D275" s="5">
        <f t="shared" si="99"/>
        <v>1461094</v>
      </c>
      <c r="E275" s="5">
        <f t="shared" si="100"/>
        <v>14989</v>
      </c>
      <c r="F275" s="2">
        <f>C275-C274</f>
        <v>11437</v>
      </c>
      <c r="G275" s="2">
        <v>3552</v>
      </c>
      <c r="H275" s="2">
        <f t="shared" si="98"/>
        <v>3801</v>
      </c>
      <c r="I275" s="2">
        <f t="shared" si="97"/>
        <v>7636</v>
      </c>
      <c r="J275" s="11">
        <f t="shared" si="117"/>
        <v>12.310169348723566</v>
      </c>
      <c r="K275" s="7">
        <f t="shared" si="112"/>
        <v>3.9434359379110759</v>
      </c>
      <c r="L275" s="15">
        <f t="shared" si="108"/>
        <v>33.234239748185715</v>
      </c>
      <c r="M275" s="8">
        <f t="shared" si="101"/>
        <v>25.358596303956233</v>
      </c>
      <c r="N275" s="5">
        <f t="shared" si="116"/>
        <v>31227.931878716136</v>
      </c>
      <c r="O275" s="5">
        <f t="shared" si="113"/>
        <v>3656.8571428571427</v>
      </c>
      <c r="P275" s="5">
        <f t="shared" si="109"/>
        <v>101.94248577136615</v>
      </c>
      <c r="Q275" s="5">
        <f t="shared" si="114"/>
        <v>98.076587017530372</v>
      </c>
      <c r="R275" s="10">
        <f t="shared" si="110"/>
        <v>0.10225628946395787</v>
      </c>
      <c r="S275" s="2">
        <f t="shared" si="103"/>
        <v>1160711</v>
      </c>
      <c r="T275" s="2">
        <f t="shared" si="111"/>
        <v>300383</v>
      </c>
      <c r="U275" s="8">
        <f t="shared" si="104"/>
        <v>3.183255363378966</v>
      </c>
      <c r="V275" s="4">
        <f t="shared" si="105"/>
        <v>474760</v>
      </c>
      <c r="W275" s="9">
        <f t="shared" si="106"/>
        <v>31.414382003538631</v>
      </c>
      <c r="X275" s="2"/>
    </row>
    <row r="276" spans="1:24" x14ac:dyDescent="0.3">
      <c r="A276" s="3">
        <v>44162</v>
      </c>
      <c r="B276" s="2">
        <f>B275+4780</f>
        <v>123470</v>
      </c>
      <c r="C276" s="2">
        <v>1171530</v>
      </c>
      <c r="D276" s="5">
        <f t="shared" si="99"/>
        <v>1475190.0000000002</v>
      </c>
      <c r="E276" s="5">
        <f t="shared" si="100"/>
        <v>14096</v>
      </c>
      <c r="F276" s="2">
        <f>C276-C275</f>
        <v>10819</v>
      </c>
      <c r="G276" s="2">
        <v>3277</v>
      </c>
      <c r="H276" s="2">
        <f t="shared" si="98"/>
        <v>4780</v>
      </c>
      <c r="I276" s="2">
        <f t="shared" si="97"/>
        <v>6039</v>
      </c>
      <c r="J276" s="11">
        <f t="shared" si="117"/>
        <v>11.947760589616912</v>
      </c>
      <c r="K276" s="7">
        <f t="shared" si="112"/>
        <v>2.9489539748953977</v>
      </c>
      <c r="L276" s="15">
        <f t="shared" si="108"/>
        <v>44.181532489139471</v>
      </c>
      <c r="M276" s="8">
        <f t="shared" si="101"/>
        <v>33.910329171396143</v>
      </c>
      <c r="N276" s="5">
        <f t="shared" si="116"/>
        <v>31519.007775296621</v>
      </c>
      <c r="O276" s="5">
        <f t="shared" si="113"/>
        <v>3801.4285714285716</v>
      </c>
      <c r="P276" s="5">
        <f t="shared" si="109"/>
        <v>128.19917968616949</v>
      </c>
      <c r="Q276" s="5">
        <f t="shared" si="114"/>
        <v>101.95398001939539</v>
      </c>
      <c r="R276" s="10">
        <f t="shared" si="110"/>
        <v>0.10539209409916946</v>
      </c>
      <c r="S276" s="2">
        <f t="shared" si="103"/>
        <v>1171530.0000000002</v>
      </c>
      <c r="T276" s="2">
        <f t="shared" si="111"/>
        <v>303660</v>
      </c>
      <c r="U276" s="8">
        <f t="shared" si="104"/>
        <v>3.311454543065135</v>
      </c>
      <c r="V276" s="4">
        <f t="shared" si="105"/>
        <v>493880</v>
      </c>
      <c r="W276" s="9">
        <f t="shared" si="106"/>
        <v>30.198210091520206</v>
      </c>
      <c r="X276" s="2"/>
    </row>
    <row r="277" spans="1:24" x14ac:dyDescent="0.3">
      <c r="A277" s="3">
        <v>44163</v>
      </c>
      <c r="B277" s="2">
        <f>B276+4472</f>
        <v>127942</v>
      </c>
      <c r="C277" s="2">
        <v>1183319</v>
      </c>
      <c r="D277" s="5">
        <f t="shared" si="99"/>
        <v>1490367</v>
      </c>
      <c r="E277" s="5">
        <f t="shared" si="100"/>
        <v>15177</v>
      </c>
      <c r="F277" s="2">
        <f t="shared" ref="F277:F282" si="118">C277-C276</f>
        <v>11789</v>
      </c>
      <c r="G277" s="2">
        <v>3388</v>
      </c>
      <c r="H277" s="2">
        <f t="shared" si="98"/>
        <v>4472</v>
      </c>
      <c r="I277" s="2">
        <f t="shared" si="97"/>
        <v>7317</v>
      </c>
      <c r="J277" s="11">
        <f t="shared" si="117"/>
        <v>11.648770536649419</v>
      </c>
      <c r="K277" s="7">
        <f t="shared" si="112"/>
        <v>3.3937835420393561</v>
      </c>
      <c r="L277" s="15">
        <f t="shared" si="108"/>
        <v>37.933666977691068</v>
      </c>
      <c r="M277" s="8">
        <f t="shared" si="101"/>
        <v>29.465638795545889</v>
      </c>
      <c r="N277" s="5">
        <f t="shared" si="116"/>
        <v>31836.180688207914</v>
      </c>
      <c r="O277" s="5">
        <f t="shared" si="113"/>
        <v>3894</v>
      </c>
      <c r="P277" s="5">
        <f t="shared" si="109"/>
        <v>119.9386467691527</v>
      </c>
      <c r="Q277" s="5">
        <f t="shared" si="114"/>
        <v>104.43673759371214</v>
      </c>
      <c r="R277" s="10">
        <f t="shared" si="110"/>
        <v>0.10812130963839843</v>
      </c>
      <c r="S277" s="2">
        <f t="shared" si="103"/>
        <v>1183319</v>
      </c>
      <c r="T277" s="2">
        <f t="shared" si="111"/>
        <v>307048</v>
      </c>
      <c r="U277" s="8">
        <f t="shared" si="104"/>
        <v>3.4313931898342878</v>
      </c>
      <c r="V277" s="4">
        <f t="shared" si="105"/>
        <v>511768</v>
      </c>
      <c r="W277" s="9">
        <f t="shared" si="106"/>
        <v>29.142681840208844</v>
      </c>
      <c r="X277" s="2"/>
    </row>
    <row r="278" spans="1:24" x14ac:dyDescent="0.3">
      <c r="A278" s="3">
        <v>44164</v>
      </c>
      <c r="B278" s="2">
        <v>132368</v>
      </c>
      <c r="C278" s="2">
        <v>1192183</v>
      </c>
      <c r="D278" s="5">
        <f t="shared" si="99"/>
        <v>1501907.9999999998</v>
      </c>
      <c r="E278" s="5">
        <f t="shared" si="100"/>
        <v>11541</v>
      </c>
      <c r="F278" s="2">
        <f t="shared" si="118"/>
        <v>8864</v>
      </c>
      <c r="G278" s="2">
        <v>2677</v>
      </c>
      <c r="H278" s="2">
        <f t="shared" si="98"/>
        <v>4426</v>
      </c>
      <c r="I278" s="2">
        <f t="shared" si="97"/>
        <v>4438</v>
      </c>
      <c r="J278" s="11">
        <f t="shared" si="117"/>
        <v>11.346458358515651</v>
      </c>
      <c r="K278" s="7">
        <f t="shared" si="112"/>
        <v>2.6075463172164484</v>
      </c>
      <c r="L278" s="15">
        <f t="shared" si="108"/>
        <v>49.932310469314075</v>
      </c>
      <c r="M278" s="8">
        <f t="shared" si="101"/>
        <v>38.350229616151118</v>
      </c>
      <c r="N278" s="5">
        <f t="shared" si="116"/>
        <v>32074.658990018561</v>
      </c>
      <c r="O278" s="5">
        <f t="shared" si="113"/>
        <v>3948</v>
      </c>
      <c r="P278" s="5">
        <f t="shared" si="109"/>
        <v>118.70493081401384</v>
      </c>
      <c r="Q278" s="5">
        <f t="shared" si="114"/>
        <v>105.88501284539689</v>
      </c>
      <c r="R278" s="10">
        <f t="shared" si="110"/>
        <v>0.11102993416279212</v>
      </c>
      <c r="S278" s="2">
        <f t="shared" si="103"/>
        <v>1192182.9999999998</v>
      </c>
      <c r="T278" s="2">
        <f t="shared" si="111"/>
        <v>309725</v>
      </c>
      <c r="U278" s="8">
        <f t="shared" si="104"/>
        <v>3.5500981206483018</v>
      </c>
      <c r="V278" s="4">
        <f t="shared" si="105"/>
        <v>529472</v>
      </c>
      <c r="W278" s="9">
        <f t="shared" si="106"/>
        <v>28.168235525202466</v>
      </c>
      <c r="X278" s="2"/>
    </row>
    <row r="279" spans="1:24" x14ac:dyDescent="0.3">
      <c r="A279" s="3">
        <v>44165</v>
      </c>
      <c r="B279" s="2">
        <v>135584</v>
      </c>
      <c r="C279" s="2">
        <v>1198008</v>
      </c>
      <c r="D279" s="5">
        <f t="shared" si="99"/>
        <v>1509570.0390000001</v>
      </c>
      <c r="E279" s="5">
        <f t="shared" si="100"/>
        <v>7676</v>
      </c>
      <c r="F279" s="2">
        <f t="shared" si="118"/>
        <v>5825</v>
      </c>
      <c r="G279" s="2">
        <v>1851</v>
      </c>
      <c r="H279" s="2">
        <f t="shared" si="98"/>
        <v>3216</v>
      </c>
      <c r="I279" s="2">
        <f t="shared" si="97"/>
        <v>2609</v>
      </c>
      <c r="J279" s="11">
        <f t="shared" si="117"/>
        <v>11.133836138482417</v>
      </c>
      <c r="K279" s="7">
        <f t="shared" si="112"/>
        <v>2.3868159203980102</v>
      </c>
      <c r="L279" s="15">
        <f t="shared" si="108"/>
        <v>55.210300429184542</v>
      </c>
      <c r="M279" s="8">
        <f t="shared" si="101"/>
        <v>41.896821261073477</v>
      </c>
      <c r="N279" s="2">
        <v>32231</v>
      </c>
      <c r="O279" s="5">
        <f t="shared" si="113"/>
        <v>3842</v>
      </c>
      <c r="P279" s="5">
        <f t="shared" si="109"/>
        <v>86.252837211447925</v>
      </c>
      <c r="Q279" s="5">
        <f t="shared" si="114"/>
        <v>103.04210216616383</v>
      </c>
      <c r="R279" s="10">
        <f t="shared" si="110"/>
        <v>0.11317453639708583</v>
      </c>
      <c r="S279" s="2">
        <f t="shared" si="103"/>
        <v>1197994.0390000001</v>
      </c>
      <c r="T279" s="2">
        <f t="shared" si="111"/>
        <v>311576</v>
      </c>
      <c r="U279" s="8">
        <f t="shared" si="104"/>
        <v>3.6363509578597499</v>
      </c>
      <c r="V279" s="4">
        <f t="shared" si="105"/>
        <v>542336</v>
      </c>
      <c r="W279" s="9">
        <f t="shared" si="106"/>
        <v>27.500095881519943</v>
      </c>
      <c r="X279" s="2"/>
    </row>
    <row r="280" spans="1:24" x14ac:dyDescent="0.3">
      <c r="A280" s="3">
        <v>44166</v>
      </c>
      <c r="B280" s="2">
        <v>139343</v>
      </c>
      <c r="C280" s="2">
        <v>1207212</v>
      </c>
      <c r="D280" s="5">
        <f t="shared" si="99"/>
        <v>1523014.9509999999</v>
      </c>
      <c r="E280" s="5">
        <f t="shared" si="100"/>
        <v>13431</v>
      </c>
      <c r="F280" s="2">
        <f t="shared" si="118"/>
        <v>9204</v>
      </c>
      <c r="G280" s="2">
        <v>4227</v>
      </c>
      <c r="H280" s="2">
        <f t="shared" si="98"/>
        <v>3759</v>
      </c>
      <c r="I280" s="2">
        <f t="shared" si="97"/>
        <v>5445</v>
      </c>
      <c r="J280" s="11">
        <f t="shared" si="117"/>
        <v>10.929971013972715</v>
      </c>
      <c r="K280" s="7">
        <f t="shared" si="112"/>
        <v>3.5730247406225062</v>
      </c>
      <c r="L280" s="15">
        <f t="shared" si="108"/>
        <v>40.840938722294659</v>
      </c>
      <c r="M280" s="8">
        <f t="shared" si="101"/>
        <v>27.987491623855259</v>
      </c>
      <c r="N280" s="2">
        <v>32479</v>
      </c>
      <c r="O280" s="5">
        <f t="shared" si="113"/>
        <v>3932.1428571428573</v>
      </c>
      <c r="P280" s="5">
        <f t="shared" si="109"/>
        <v>100.81604946450021</v>
      </c>
      <c r="Q280" s="5">
        <f t="shared" si="114"/>
        <v>105.45972566831485</v>
      </c>
      <c r="R280" s="10">
        <f t="shared" si="110"/>
        <v>0.11542545965414526</v>
      </c>
      <c r="S280" s="2">
        <f t="shared" si="103"/>
        <v>1207211.9509999999</v>
      </c>
      <c r="T280" s="2">
        <f t="shared" si="111"/>
        <v>315803</v>
      </c>
      <c r="U280" s="8">
        <f t="shared" si="104"/>
        <v>3.73716700732425</v>
      </c>
      <c r="V280" s="4">
        <f t="shared" si="105"/>
        <v>557372</v>
      </c>
      <c r="W280" s="9">
        <f t="shared" si="106"/>
        <v>26.758236868733988</v>
      </c>
      <c r="X280" s="2"/>
    </row>
    <row r="281" spans="1:24" x14ac:dyDescent="0.3">
      <c r="A281" s="3">
        <v>44167</v>
      </c>
      <c r="B281" s="2">
        <f>B280+H281</f>
        <v>143376</v>
      </c>
      <c r="C281" s="2">
        <v>1217440</v>
      </c>
      <c r="D281" s="5">
        <f t="shared" si="99"/>
        <v>1536918.6492600001</v>
      </c>
      <c r="E281" s="5">
        <f t="shared" si="100"/>
        <v>13904</v>
      </c>
      <c r="F281" s="2">
        <f t="shared" si="118"/>
        <v>10228</v>
      </c>
      <c r="G281" s="2">
        <v>3676</v>
      </c>
      <c r="H281" s="2">
        <v>4033</v>
      </c>
      <c r="I281" s="2">
        <f t="shared" si="97"/>
        <v>6195</v>
      </c>
      <c r="J281" s="11">
        <f t="shared" si="117"/>
        <v>10.719497330515567</v>
      </c>
      <c r="K281" s="7">
        <f t="shared" si="112"/>
        <v>3.447557649392512</v>
      </c>
      <c r="L281" s="15">
        <f t="shared" si="108"/>
        <v>39.430973797418851</v>
      </c>
      <c r="M281" s="8">
        <f t="shared" si="101"/>
        <v>29.006041426927503</v>
      </c>
      <c r="N281" s="2">
        <v>32754</v>
      </c>
      <c r="O281" s="5">
        <f t="shared" si="113"/>
        <v>4069.5714285714284</v>
      </c>
      <c r="P281" s="5">
        <f t="shared" si="109"/>
        <v>108.16470537119697</v>
      </c>
      <c r="Q281" s="5">
        <f t="shared" si="114"/>
        <v>109.14554786969246</v>
      </c>
      <c r="R281" s="10">
        <f t="shared" si="110"/>
        <v>0.11776843211985806</v>
      </c>
      <c r="S281" s="2">
        <f t="shared" ref="S281:S312" si="119">N281*3716919/100000</f>
        <v>1217439.6492600001</v>
      </c>
      <c r="T281" s="2">
        <f t="shared" si="111"/>
        <v>319479</v>
      </c>
      <c r="U281" s="8">
        <f t="shared" si="104"/>
        <v>3.8453317126954469</v>
      </c>
      <c r="V281" s="4">
        <f t="shared" si="105"/>
        <v>573504</v>
      </c>
      <c r="W281" s="9">
        <f t="shared" si="106"/>
        <v>26.005558810400625</v>
      </c>
      <c r="X281" s="2"/>
    </row>
    <row r="282" spans="1:24" x14ac:dyDescent="0.3">
      <c r="A282" s="3">
        <v>44168</v>
      </c>
      <c r="B282" s="2">
        <v>147636</v>
      </c>
      <c r="C282" s="2">
        <v>1228553</v>
      </c>
      <c r="D282" s="5">
        <f t="shared" si="99"/>
        <v>1550978.23707</v>
      </c>
      <c r="E282" s="5">
        <f t="shared" si="100"/>
        <v>14059</v>
      </c>
      <c r="F282" s="2">
        <f t="shared" si="118"/>
        <v>11113</v>
      </c>
      <c r="G282" s="2">
        <v>2946</v>
      </c>
      <c r="H282" s="2">
        <v>4260</v>
      </c>
      <c r="I282" s="5">
        <f t="shared" ref="I282:I285" si="120">E282-H282</f>
        <v>9799</v>
      </c>
      <c r="J282" s="11">
        <f t="shared" si="117"/>
        <v>10.505420338332115</v>
      </c>
      <c r="K282" s="7">
        <f t="shared" si="112"/>
        <v>3.3002347417840374</v>
      </c>
      <c r="L282" s="15">
        <f t="shared" si="108"/>
        <v>38.333483307837668</v>
      </c>
      <c r="M282" s="8">
        <f t="shared" si="101"/>
        <v>30.300874884415681</v>
      </c>
      <c r="N282" s="2">
        <v>33053</v>
      </c>
      <c r="O282" s="5">
        <f t="shared" si="113"/>
        <v>4135.1428571428569</v>
      </c>
      <c r="P282" s="5">
        <f t="shared" si="109"/>
        <v>114.25282541068661</v>
      </c>
      <c r="Q282" s="5">
        <f t="shared" si="114"/>
        <v>110.90416781816683</v>
      </c>
      <c r="R282" s="10">
        <f t="shared" si="110"/>
        <v>0.12017063976889886</v>
      </c>
      <c r="S282" s="2">
        <f t="shared" si="119"/>
        <v>1228553.23707</v>
      </c>
      <c r="T282" s="2">
        <f>1550978-C282</f>
        <v>322425</v>
      </c>
      <c r="U282" s="8">
        <f t="shared" si="104"/>
        <v>3.9595845381061334</v>
      </c>
      <c r="V282" s="4">
        <f t="shared" si="105"/>
        <v>590544</v>
      </c>
      <c r="W282" s="9">
        <f t="shared" si="106"/>
        <v>25.255174889593324</v>
      </c>
      <c r="X282" s="2"/>
    </row>
    <row r="283" spans="1:24" x14ac:dyDescent="0.3">
      <c r="A283" s="3">
        <v>44169</v>
      </c>
      <c r="B283" s="2">
        <f>B282+5068</f>
        <v>152704</v>
      </c>
      <c r="C283" s="2">
        <v>1239407</v>
      </c>
      <c r="D283" s="5">
        <f t="shared" si="99"/>
        <v>1568490.6405499999</v>
      </c>
      <c r="E283" s="5">
        <v>17463</v>
      </c>
      <c r="F283" s="2">
        <v>10804</v>
      </c>
      <c r="G283" s="2">
        <v>6659</v>
      </c>
      <c r="H283" s="2">
        <v>5068</v>
      </c>
      <c r="I283" s="5">
        <f t="shared" si="120"/>
        <v>12395</v>
      </c>
      <c r="J283" s="11">
        <f t="shared" si="117"/>
        <v>10.271444366552284</v>
      </c>
      <c r="K283" s="7">
        <f t="shared" si="112"/>
        <v>3.4457379636937646</v>
      </c>
      <c r="L283" s="15">
        <f t="shared" si="108"/>
        <v>46.908552388004445</v>
      </c>
      <c r="M283" s="8">
        <f t="shared" si="101"/>
        <v>29.021359445685164</v>
      </c>
      <c r="N283" s="2">
        <v>33345</v>
      </c>
      <c r="O283" s="5">
        <f t="shared" si="113"/>
        <v>4176.2857142857147</v>
      </c>
      <c r="P283" s="5">
        <f t="shared" si="109"/>
        <v>135.92331436182153</v>
      </c>
      <c r="Q283" s="5">
        <f t="shared" si="114"/>
        <v>112.00761562897426</v>
      </c>
      <c r="R283" s="10">
        <f t="shared" si="110"/>
        <v>0.12320730801100849</v>
      </c>
      <c r="S283" s="2">
        <f t="shared" si="119"/>
        <v>1239406.6405499999</v>
      </c>
      <c r="T283" s="2">
        <f t="shared" ref="T283:T314" si="121">T282+G283</f>
        <v>329084</v>
      </c>
      <c r="U283" s="8">
        <f t="shared" si="104"/>
        <v>4.0955078524679545</v>
      </c>
      <c r="V283" s="4">
        <f t="shared" si="105"/>
        <v>610816</v>
      </c>
      <c r="W283" s="9">
        <f t="shared" si="106"/>
        <v>24.416996280385582</v>
      </c>
      <c r="X283" s="2"/>
    </row>
    <row r="284" spans="1:24" x14ac:dyDescent="0.3">
      <c r="A284" s="3">
        <v>44170</v>
      </c>
      <c r="B284" s="2">
        <f>B283+5450</f>
        <v>158154</v>
      </c>
      <c r="C284" s="5">
        <f>C283+F284</f>
        <v>1249686</v>
      </c>
      <c r="D284" s="2">
        <f>N284*3716919/100000</f>
        <v>1586529.7059599999</v>
      </c>
      <c r="E284" s="5">
        <f>D284-D283</f>
        <v>18039.065410000039</v>
      </c>
      <c r="F284" s="2">
        <v>10279</v>
      </c>
      <c r="G284" s="5">
        <f>E284-F284</f>
        <v>7760.0654100000393</v>
      </c>
      <c r="H284" s="2">
        <v>5450</v>
      </c>
      <c r="I284" s="5">
        <f t="shared" si="120"/>
        <v>12589.065410000039</v>
      </c>
      <c r="J284" s="11">
        <f t="shared" si="117"/>
        <v>10.031549666527562</v>
      </c>
      <c r="K284" s="7">
        <f t="shared" si="112"/>
        <v>3.3099202587156036</v>
      </c>
      <c r="L284" s="15">
        <f t="shared" si="108"/>
        <v>53.020721860103123</v>
      </c>
      <c r="M284" s="8">
        <f t="shared" si="101"/>
        <v>30.2122082055247</v>
      </c>
      <c r="N284" s="2">
        <v>42684</v>
      </c>
      <c r="O284" s="5">
        <f t="shared" si="113"/>
        <v>4316</v>
      </c>
      <c r="P284" s="5">
        <f t="shared" si="109"/>
        <v>146.16852077188781</v>
      </c>
      <c r="Q284" s="5">
        <f t="shared" si="114"/>
        <v>115.75474048650784</v>
      </c>
      <c r="R284" s="10">
        <f t="shared" si="110"/>
        <v>0.12655499061364214</v>
      </c>
      <c r="S284" s="2">
        <f t="shared" si="119"/>
        <v>1586529.7059599999</v>
      </c>
      <c r="T284" s="5">
        <f t="shared" si="121"/>
        <v>336844.06541000004</v>
      </c>
      <c r="U284" s="8">
        <f t="shared" si="104"/>
        <v>4.2416763732398426</v>
      </c>
      <c r="V284" s="4">
        <f t="shared" si="105"/>
        <v>632616</v>
      </c>
      <c r="W284" s="9">
        <f t="shared" si="106"/>
        <v>23.57558455682436</v>
      </c>
      <c r="X284" s="2"/>
    </row>
    <row r="285" spans="1:24" x14ac:dyDescent="0.3">
      <c r="A285" s="3">
        <v>44171</v>
      </c>
      <c r="B285" s="2">
        <f>B284+4321</f>
        <v>162475</v>
      </c>
      <c r="C285" s="5">
        <f>C284+8580</f>
        <v>1258266</v>
      </c>
      <c r="D285" s="5">
        <f>D284+14396</f>
        <v>1600925.7059599999</v>
      </c>
      <c r="E285" s="5">
        <f>D285-D284</f>
        <v>14396</v>
      </c>
      <c r="F285" s="2">
        <v>8580</v>
      </c>
      <c r="G285" s="5">
        <f>E285-F285</f>
        <v>5816</v>
      </c>
      <c r="H285" s="2">
        <v>4321</v>
      </c>
      <c r="I285" s="5">
        <f t="shared" si="120"/>
        <v>10075</v>
      </c>
      <c r="J285" s="11">
        <f t="shared" si="117"/>
        <v>9.8533664007385742</v>
      </c>
      <c r="K285" s="7">
        <f t="shared" si="112"/>
        <v>3.3316361953251561</v>
      </c>
      <c r="L285" s="15">
        <f t="shared" si="108"/>
        <v>50.361305361305362</v>
      </c>
      <c r="M285" s="8">
        <f t="shared" si="101"/>
        <v>30.015282022784106</v>
      </c>
      <c r="N285" s="5">
        <f t="shared" ref="N285:N316" si="122">D285/3716900*100000</f>
        <v>43071.530198821594</v>
      </c>
      <c r="O285" s="5">
        <f t="shared" si="113"/>
        <v>4301</v>
      </c>
      <c r="P285" s="5">
        <f t="shared" si="109"/>
        <v>115.88884004684903</v>
      </c>
      <c r="Q285" s="5">
        <f t="shared" si="114"/>
        <v>115.35244180548429</v>
      </c>
      <c r="R285" s="10">
        <f t="shared" si="110"/>
        <v>0.12912611482786629</v>
      </c>
      <c r="S285" s="2">
        <f t="shared" si="119"/>
        <v>1600933.8895507376</v>
      </c>
      <c r="T285" s="5">
        <f t="shared" si="121"/>
        <v>342660.06541000004</v>
      </c>
      <c r="U285" s="8">
        <f t="shared" si="104"/>
        <v>4.3575652132866916</v>
      </c>
      <c r="V285" s="4">
        <f t="shared" si="105"/>
        <v>649900</v>
      </c>
      <c r="W285" s="9">
        <f t="shared" si="106"/>
        <v>22.948595168487458</v>
      </c>
      <c r="X285" s="2"/>
    </row>
    <row r="286" spans="1:24" x14ac:dyDescent="0.3">
      <c r="A286" s="3">
        <v>44172</v>
      </c>
      <c r="B286" s="2">
        <f>B285+2501</f>
        <v>164976</v>
      </c>
      <c r="C286" s="5">
        <f>C285+F286</f>
        <v>1263348</v>
      </c>
      <c r="D286" s="5">
        <f>D285+E286</f>
        <v>1610367.7059599999</v>
      </c>
      <c r="E286" s="5">
        <v>9442</v>
      </c>
      <c r="F286" s="2">
        <v>5082</v>
      </c>
      <c r="G286" s="2">
        <v>4360</v>
      </c>
      <c r="H286" s="2">
        <v>2501</v>
      </c>
      <c r="I286" s="5">
        <f t="shared" ref="I286:I541" si="123">E286-H286</f>
        <v>6941</v>
      </c>
      <c r="J286" s="11">
        <f t="shared" si="117"/>
        <v>9.761224092958976</v>
      </c>
      <c r="K286" s="7">
        <f t="shared" si="112"/>
        <v>3.7752898840463813</v>
      </c>
      <c r="L286" s="15">
        <f t="shared" si="108"/>
        <v>49.212908303817393</v>
      </c>
      <c r="M286" s="8">
        <f t="shared" si="101"/>
        <v>26.488032196568522</v>
      </c>
      <c r="N286" s="5">
        <f t="shared" si="122"/>
        <v>43325.559093868542</v>
      </c>
      <c r="O286" s="5">
        <f t="shared" si="113"/>
        <v>4198.8571428571431</v>
      </c>
      <c r="P286" s="5">
        <f t="shared" si="109"/>
        <v>67.07660008265897</v>
      </c>
      <c r="Q286" s="5">
        <f t="shared" si="114"/>
        <v>112.61297935851445</v>
      </c>
      <c r="R286" s="10">
        <f t="shared" si="110"/>
        <v>0.1305863467548134</v>
      </c>
      <c r="S286" s="2">
        <f t="shared" si="119"/>
        <v>1610375.9378162278</v>
      </c>
      <c r="T286" s="5">
        <f t="shared" si="121"/>
        <v>347020.06541000004</v>
      </c>
      <c r="U286" s="8">
        <f t="shared" si="104"/>
        <v>4.4246418133693508</v>
      </c>
      <c r="V286" s="4">
        <f t="shared" si="105"/>
        <v>659904</v>
      </c>
      <c r="W286" s="9">
        <f t="shared" si="106"/>
        <v>22.600699495684221</v>
      </c>
      <c r="X286" s="2"/>
    </row>
    <row r="287" spans="1:24" x14ac:dyDescent="0.3">
      <c r="A287" s="3">
        <v>44173</v>
      </c>
      <c r="B287" s="2">
        <v>169649</v>
      </c>
      <c r="C287" s="5">
        <v>1268594</v>
      </c>
      <c r="D287" s="5">
        <v>1627013.7059599999</v>
      </c>
      <c r="E287" s="5">
        <f>D287-D286</f>
        <v>16646</v>
      </c>
      <c r="F287" s="5">
        <f>C287-C286</f>
        <v>5246</v>
      </c>
      <c r="G287" s="5">
        <f>E287-F287</f>
        <v>11400</v>
      </c>
      <c r="H287" s="2">
        <f t="shared" ref="H287:H544" si="124">B287-B286</f>
        <v>4673</v>
      </c>
      <c r="I287" s="5">
        <f t="shared" si="123"/>
        <v>11973</v>
      </c>
      <c r="J287" s="11">
        <f t="shared" si="117"/>
        <v>9.5904703591533096</v>
      </c>
      <c r="K287" s="7">
        <f t="shared" si="112"/>
        <v>3.5621656323560882</v>
      </c>
      <c r="L287" s="15">
        <f t="shared" si="108"/>
        <v>89.077392298894395</v>
      </c>
      <c r="M287" s="8">
        <f t="shared" si="101"/>
        <v>28.072810284753093</v>
      </c>
      <c r="N287" s="5">
        <f t="shared" si="122"/>
        <v>43773.405417417736</v>
      </c>
      <c r="O287" s="5">
        <f t="shared" si="113"/>
        <v>4329.4285714285716</v>
      </c>
      <c r="P287" s="5">
        <f t="shared" si="109"/>
        <v>125.3294490948682</v>
      </c>
      <c r="Q287" s="5">
        <f t="shared" si="114"/>
        <v>116.11489359142416</v>
      </c>
      <c r="R287" s="10">
        <f t="shared" si="110"/>
        <v>0.13372994039070027</v>
      </c>
      <c r="S287" s="2">
        <f t="shared" si="119"/>
        <v>1627022.0229070291</v>
      </c>
      <c r="T287" s="5">
        <f t="shared" si="121"/>
        <v>358420.06541000004</v>
      </c>
      <c r="U287" s="8">
        <f t="shared" si="104"/>
        <v>4.5499712624642186</v>
      </c>
      <c r="V287" s="4">
        <f t="shared" si="105"/>
        <v>678596</v>
      </c>
      <c r="W287" s="9">
        <f t="shared" si="106"/>
        <v>21.978160790809259</v>
      </c>
      <c r="X287" s="2"/>
    </row>
    <row r="288" spans="1:24" x14ac:dyDescent="0.3">
      <c r="A288" s="3">
        <v>44174</v>
      </c>
      <c r="B288" s="2">
        <v>174383</v>
      </c>
      <c r="C288" s="5">
        <f t="shared" ref="C288:C543" si="125">C287+F288</f>
        <v>1276387</v>
      </c>
      <c r="D288" s="5">
        <f t="shared" ref="D288:D542" si="126">D287+E288</f>
        <v>1647972.7059599999</v>
      </c>
      <c r="E288" s="5">
        <v>20959</v>
      </c>
      <c r="F288" s="2">
        <v>7793</v>
      </c>
      <c r="G288" s="2">
        <v>13166</v>
      </c>
      <c r="H288" s="2">
        <f t="shared" si="124"/>
        <v>4734</v>
      </c>
      <c r="I288" s="5">
        <f t="shared" si="123"/>
        <v>16225</v>
      </c>
      <c r="J288" s="11">
        <f t="shared" si="117"/>
        <v>9.4503059699626686</v>
      </c>
      <c r="K288" s="7">
        <f t="shared" si="112"/>
        <v>4.4273341782847488</v>
      </c>
      <c r="L288" s="15">
        <f t="shared" si="108"/>
        <v>60.746824072885921</v>
      </c>
      <c r="M288" s="8">
        <f t="shared" si="101"/>
        <v>22.586955484517389</v>
      </c>
      <c r="N288" s="5">
        <f t="shared" si="122"/>
        <v>44337.289299147138</v>
      </c>
      <c r="O288" s="5">
        <f t="shared" si="113"/>
        <v>4429.5714285714284</v>
      </c>
      <c r="P288" s="5">
        <f t="shared" si="109"/>
        <v>126.96546373103061</v>
      </c>
      <c r="Q288" s="5">
        <f t="shared" si="114"/>
        <v>118.80071621425752</v>
      </c>
      <c r="R288" s="10">
        <f t="shared" si="110"/>
        <v>0.13662235669902623</v>
      </c>
      <c r="S288" s="2">
        <f t="shared" si="119"/>
        <v>1647981.1300449667</v>
      </c>
      <c r="T288" s="5">
        <f t="shared" si="121"/>
        <v>371586.06541000004</v>
      </c>
      <c r="U288" s="8">
        <f t="shared" si="104"/>
        <v>4.6769367261952492</v>
      </c>
      <c r="V288" s="4">
        <f t="shared" si="105"/>
        <v>697532</v>
      </c>
      <c r="W288" s="9">
        <f t="shared" si="106"/>
        <v>21.381516546911108</v>
      </c>
      <c r="X288" s="2"/>
    </row>
    <row r="289" spans="1:24" x14ac:dyDescent="0.3">
      <c r="A289" s="3">
        <v>44175</v>
      </c>
      <c r="B289" s="2">
        <v>178953</v>
      </c>
      <c r="C289" s="5">
        <f t="shared" si="125"/>
        <v>1284305</v>
      </c>
      <c r="D289" s="5">
        <f t="shared" si="126"/>
        <v>1667608.7059599999</v>
      </c>
      <c r="E289" s="5">
        <v>19636</v>
      </c>
      <c r="F289" s="2">
        <v>7918</v>
      </c>
      <c r="G289" s="2">
        <v>11718</v>
      </c>
      <c r="H289" s="2">
        <f t="shared" si="124"/>
        <v>4570</v>
      </c>
      <c r="I289" s="5">
        <f t="shared" si="123"/>
        <v>15066</v>
      </c>
      <c r="J289" s="11">
        <f t="shared" si="117"/>
        <v>9.3186965625611187</v>
      </c>
      <c r="K289" s="7">
        <f t="shared" si="112"/>
        <v>4.2967177242888406</v>
      </c>
      <c r="L289" s="15">
        <f t="shared" si="108"/>
        <v>57.716595099772675</v>
      </c>
      <c r="M289" s="8">
        <f t="shared" si="101"/>
        <v>23.27357914035445</v>
      </c>
      <c r="N289" s="5">
        <f t="shared" si="122"/>
        <v>44865.579002932551</v>
      </c>
      <c r="O289" s="5">
        <f t="shared" si="113"/>
        <v>4473.8571428571431</v>
      </c>
      <c r="P289" s="5">
        <f t="shared" si="109"/>
        <v>122.56699815183987</v>
      </c>
      <c r="Q289" s="5">
        <f t="shared" si="114"/>
        <v>119.98845517727943</v>
      </c>
      <c r="R289" s="10">
        <f t="shared" si="110"/>
        <v>0.13933839703185769</v>
      </c>
      <c r="S289" s="2">
        <f t="shared" si="119"/>
        <v>1667617.2304200106</v>
      </c>
      <c r="T289" s="5">
        <f t="shared" si="121"/>
        <v>383304.06541000004</v>
      </c>
      <c r="U289" s="8">
        <f t="shared" si="104"/>
        <v>4.7995037243470895</v>
      </c>
      <c r="V289" s="4">
        <f t="shared" si="105"/>
        <v>715812</v>
      </c>
      <c r="W289" s="9">
        <f t="shared" si="106"/>
        <v>20.83548753024537</v>
      </c>
      <c r="X289" s="2"/>
    </row>
    <row r="290" spans="1:24" x14ac:dyDescent="0.3">
      <c r="A290" s="3">
        <v>44176</v>
      </c>
      <c r="B290" s="2">
        <v>183099</v>
      </c>
      <c r="C290" s="5">
        <f t="shared" si="125"/>
        <v>1292110</v>
      </c>
      <c r="D290" s="5">
        <f t="shared" si="126"/>
        <v>1686502.7059599999</v>
      </c>
      <c r="E290" s="5">
        <v>18894</v>
      </c>
      <c r="F290" s="2">
        <v>7805</v>
      </c>
      <c r="G290" s="2">
        <v>11089</v>
      </c>
      <c r="H290" s="2">
        <f t="shared" si="124"/>
        <v>4146</v>
      </c>
      <c r="I290" s="5">
        <f t="shared" si="123"/>
        <v>14748</v>
      </c>
      <c r="J290" s="11">
        <f t="shared" si="117"/>
        <v>9.2108788467441105</v>
      </c>
      <c r="K290" s="7">
        <f t="shared" si="112"/>
        <v>4.5571635311143268</v>
      </c>
      <c r="L290" s="15">
        <f t="shared" si="108"/>
        <v>53.119795003203073</v>
      </c>
      <c r="M290" s="8">
        <f t="shared" si="101"/>
        <v>21.943474118767863</v>
      </c>
      <c r="N290" s="5">
        <f t="shared" si="122"/>
        <v>45373.905834431913</v>
      </c>
      <c r="O290" s="5">
        <f t="shared" si="113"/>
        <v>4342.1428571428569</v>
      </c>
      <c r="P290" s="5">
        <f t="shared" si="109"/>
        <v>111.19535543490768</v>
      </c>
      <c r="Q290" s="5">
        <f t="shared" si="114"/>
        <v>116.45588961629173</v>
      </c>
      <c r="R290" s="10">
        <f t="shared" si="110"/>
        <v>0.14170542755647739</v>
      </c>
      <c r="S290" s="2">
        <f t="shared" si="119"/>
        <v>1686511.3270021086</v>
      </c>
      <c r="T290" s="5">
        <f t="shared" si="121"/>
        <v>394393.06541000004</v>
      </c>
      <c r="U290" s="8">
        <f t="shared" si="104"/>
        <v>4.9106990797819972</v>
      </c>
      <c r="V290" s="4">
        <f t="shared" si="105"/>
        <v>732396</v>
      </c>
      <c r="W290" s="9">
        <f t="shared" si="106"/>
        <v>20.363699419439758</v>
      </c>
      <c r="X290" s="2"/>
    </row>
    <row r="291" spans="1:24" x14ac:dyDescent="0.3">
      <c r="A291" s="3">
        <v>44177</v>
      </c>
      <c r="B291" s="2">
        <v>187006</v>
      </c>
      <c r="C291" s="5">
        <f t="shared" si="125"/>
        <v>1299953</v>
      </c>
      <c r="D291" s="5">
        <f t="shared" si="126"/>
        <v>1705409.7059599999</v>
      </c>
      <c r="E291" s="5">
        <v>18907</v>
      </c>
      <c r="F291" s="2">
        <v>7843</v>
      </c>
      <c r="G291" s="2">
        <v>11064</v>
      </c>
      <c r="H291" s="2">
        <f t="shared" si="124"/>
        <v>3907</v>
      </c>
      <c r="I291" s="5">
        <f t="shared" si="123"/>
        <v>15000</v>
      </c>
      <c r="J291" s="11">
        <f t="shared" si="117"/>
        <v>9.1195453940515279</v>
      </c>
      <c r="K291" s="7">
        <f t="shared" si="112"/>
        <v>4.8392628615305862</v>
      </c>
      <c r="L291" s="15">
        <f t="shared" si="108"/>
        <v>49.815121764630881</v>
      </c>
      <c r="M291" s="8">
        <f t="shared" si="101"/>
        <v>20.664304225948062</v>
      </c>
      <c r="N291" s="5">
        <f t="shared" si="122"/>
        <v>45882.582419758401</v>
      </c>
      <c r="O291" s="5">
        <f t="shared" si="113"/>
        <v>4121.7142857142853</v>
      </c>
      <c r="P291" s="5">
        <f t="shared" si="109"/>
        <v>104.78539645059921</v>
      </c>
      <c r="Q291" s="5">
        <f t="shared" si="114"/>
        <v>110.5440147132505</v>
      </c>
      <c r="R291" s="10">
        <f t="shared" si="110"/>
        <v>0.14385597017738333</v>
      </c>
      <c r="S291" s="2">
        <f t="shared" si="119"/>
        <v>1705418.4236506599</v>
      </c>
      <c r="T291" s="5">
        <f t="shared" si="121"/>
        <v>405457.06541000004</v>
      </c>
      <c r="U291" s="8">
        <f t="shared" si="104"/>
        <v>5.0154844762325963</v>
      </c>
      <c r="V291" s="4">
        <f t="shared" si="105"/>
        <v>748024</v>
      </c>
      <c r="W291" s="9">
        <f t="shared" si="106"/>
        <v>19.938253318075358</v>
      </c>
      <c r="X291" s="2"/>
    </row>
    <row r="292" spans="1:24" x14ac:dyDescent="0.3">
      <c r="A292" s="3">
        <v>44178</v>
      </c>
      <c r="B292" s="2">
        <v>189726</v>
      </c>
      <c r="C292" s="5">
        <f t="shared" si="125"/>
        <v>1306774</v>
      </c>
      <c r="D292" s="5">
        <f t="shared" si="126"/>
        <v>1718858.7059599999</v>
      </c>
      <c r="E292" s="5">
        <f>F292+G292</f>
        <v>13449</v>
      </c>
      <c r="F292" s="2">
        <v>6821</v>
      </c>
      <c r="G292" s="2">
        <v>6628</v>
      </c>
      <c r="H292" s="2">
        <f t="shared" si="124"/>
        <v>2720</v>
      </c>
      <c r="I292" s="5">
        <f t="shared" si="123"/>
        <v>10729</v>
      </c>
      <c r="J292" s="11">
        <f t="shared" si="117"/>
        <v>9.0596897945458181</v>
      </c>
      <c r="K292" s="7">
        <f t="shared" si="112"/>
        <v>4.9444852941176469</v>
      </c>
      <c r="L292" s="15">
        <f t="shared" si="108"/>
        <v>39.876850901627328</v>
      </c>
      <c r="M292" s="8">
        <f t="shared" si="101"/>
        <v>20.224552011301956</v>
      </c>
      <c r="N292" s="5">
        <f t="shared" si="122"/>
        <v>46244.416205978101</v>
      </c>
      <c r="O292" s="5">
        <f t="shared" si="113"/>
        <v>3893</v>
      </c>
      <c r="P292" s="5">
        <f t="shared" si="109"/>
        <v>72.950160825602723</v>
      </c>
      <c r="Q292" s="5">
        <f t="shared" si="114"/>
        <v>104.40991768164388</v>
      </c>
      <c r="R292" s="10">
        <f t="shared" si="110"/>
        <v>0.14518654335026562</v>
      </c>
      <c r="S292" s="2">
        <f t="shared" si="119"/>
        <v>1718867.4923990793</v>
      </c>
      <c r="T292" s="5">
        <f t="shared" si="121"/>
        <v>412085.06541000004</v>
      </c>
      <c r="U292" s="8">
        <f t="shared" si="104"/>
        <v>5.0884346370581994</v>
      </c>
      <c r="V292" s="4">
        <f t="shared" si="105"/>
        <v>758904</v>
      </c>
      <c r="W292" s="9">
        <f t="shared" si="106"/>
        <v>19.652409263885815</v>
      </c>
      <c r="X292" s="2"/>
    </row>
    <row r="293" spans="1:24" x14ac:dyDescent="0.3">
      <c r="A293" s="3">
        <v>44179</v>
      </c>
      <c r="B293" s="2">
        <v>191063</v>
      </c>
      <c r="C293" s="5">
        <f t="shared" si="125"/>
        <v>1310264</v>
      </c>
      <c r="D293" s="5">
        <f t="shared" si="126"/>
        <v>1725412.7059599999</v>
      </c>
      <c r="E293" s="5">
        <f>F293+G293</f>
        <v>6554</v>
      </c>
      <c r="F293" s="2">
        <v>3490</v>
      </c>
      <c r="G293" s="2">
        <v>3064</v>
      </c>
      <c r="H293" s="2">
        <f t="shared" si="124"/>
        <v>1337</v>
      </c>
      <c r="I293" s="5">
        <f t="shared" si="123"/>
        <v>5217</v>
      </c>
      <c r="J293" s="11">
        <f t="shared" si="117"/>
        <v>9.0305956985915632</v>
      </c>
      <c r="K293" s="7">
        <f t="shared" si="112"/>
        <v>4.9020194465220639</v>
      </c>
      <c r="L293" s="15">
        <f t="shared" si="108"/>
        <v>38.309455587392549</v>
      </c>
      <c r="M293" s="8">
        <f t="shared" si="101"/>
        <v>20.399755874275254</v>
      </c>
      <c r="N293" s="5">
        <f t="shared" si="122"/>
        <v>46420.745943124646</v>
      </c>
      <c r="O293" s="5">
        <f t="shared" si="113"/>
        <v>3726.7142857142858</v>
      </c>
      <c r="P293" s="5">
        <f t="shared" si="109"/>
        <v>35.858222435231923</v>
      </c>
      <c r="Q293" s="5">
        <f t="shared" si="114"/>
        <v>99.950149446297175</v>
      </c>
      <c r="R293" s="10">
        <f t="shared" si="110"/>
        <v>0.14582023164797323</v>
      </c>
      <c r="S293" s="2">
        <f t="shared" si="119"/>
        <v>1725421.5259017292</v>
      </c>
      <c r="T293" s="5">
        <f t="shared" si="121"/>
        <v>415149.06541000004</v>
      </c>
      <c r="U293" s="8">
        <f t="shared" si="104"/>
        <v>5.1242928594934307</v>
      </c>
      <c r="V293" s="4">
        <f t="shared" si="105"/>
        <v>764252</v>
      </c>
      <c r="W293" s="9">
        <f t="shared" si="106"/>
        <v>19.514887759534812</v>
      </c>
      <c r="X293" s="2"/>
    </row>
    <row r="294" spans="1:24" x14ac:dyDescent="0.3">
      <c r="A294" s="3">
        <v>44180</v>
      </c>
      <c r="B294" s="2">
        <v>194900</v>
      </c>
      <c r="C294" s="5">
        <f t="shared" si="125"/>
        <v>1317908</v>
      </c>
      <c r="D294" s="5">
        <f t="shared" si="126"/>
        <v>1745588.7059599999</v>
      </c>
      <c r="E294" s="5">
        <v>20176</v>
      </c>
      <c r="F294" s="2">
        <v>7644</v>
      </c>
      <c r="G294" s="2">
        <v>12532</v>
      </c>
      <c r="H294" s="2">
        <f t="shared" si="124"/>
        <v>3837</v>
      </c>
      <c r="I294" s="5">
        <f t="shared" si="123"/>
        <v>16339</v>
      </c>
      <c r="J294" s="11">
        <f t="shared" si="117"/>
        <v>8.9563299433555663</v>
      </c>
      <c r="K294" s="7">
        <f t="shared" si="112"/>
        <v>5.2582746937711757</v>
      </c>
      <c r="L294" s="15">
        <f t="shared" si="108"/>
        <v>50.196232339089484</v>
      </c>
      <c r="M294" s="8">
        <f t="shared" si="101"/>
        <v>19.01764472640761</v>
      </c>
      <c r="N294" s="5">
        <f t="shared" si="122"/>
        <v>46963.563882805567</v>
      </c>
      <c r="O294" s="5">
        <f t="shared" si="113"/>
        <v>3607.2857142857142</v>
      </c>
      <c r="P294" s="5">
        <f t="shared" si="109"/>
        <v>102.90800260582265</v>
      </c>
      <c r="Q294" s="5">
        <f t="shared" si="114"/>
        <v>96.747085662147811</v>
      </c>
      <c r="R294" s="10">
        <f t="shared" si="110"/>
        <v>0.1478858918831967</v>
      </c>
      <c r="S294" s="2">
        <f t="shared" si="119"/>
        <v>1745597.6290371378</v>
      </c>
      <c r="T294" s="5">
        <f t="shared" si="121"/>
        <v>427681.06541000004</v>
      </c>
      <c r="U294" s="8">
        <f t="shared" si="104"/>
        <v>5.2272008620992541</v>
      </c>
      <c r="V294" s="4">
        <f t="shared" si="105"/>
        <v>779600</v>
      </c>
      <c r="W294" s="9">
        <f t="shared" si="106"/>
        <v>19.130697793740378</v>
      </c>
      <c r="X294" s="2"/>
    </row>
    <row r="295" spans="1:24" x14ac:dyDescent="0.3">
      <c r="A295" s="3">
        <v>44181</v>
      </c>
      <c r="B295" s="2">
        <v>198387</v>
      </c>
      <c r="C295" s="5">
        <f t="shared" si="125"/>
        <v>1325374</v>
      </c>
      <c r="D295" s="5">
        <f t="shared" si="126"/>
        <v>1763531.7059599999</v>
      </c>
      <c r="E295" s="5">
        <v>17943</v>
      </c>
      <c r="F295" s="2">
        <v>7466</v>
      </c>
      <c r="G295" s="2">
        <v>10477</v>
      </c>
      <c r="H295" s="2">
        <f t="shared" si="124"/>
        <v>3487</v>
      </c>
      <c r="I295" s="5">
        <f t="shared" si="123"/>
        <v>14456</v>
      </c>
      <c r="J295" s="11">
        <f t="shared" si="117"/>
        <v>8.8893511467989335</v>
      </c>
      <c r="K295" s="7">
        <f t="shared" ref="K295:K326" si="127">E295/H295</f>
        <v>5.145683969027818</v>
      </c>
      <c r="L295" s="15">
        <f t="shared" si="108"/>
        <v>46.705062952049289</v>
      </c>
      <c r="M295" s="8">
        <f t="shared" si="101"/>
        <v>19.433762470044027</v>
      </c>
      <c r="N295" s="5">
        <f t="shared" si="122"/>
        <v>47446.304876644514</v>
      </c>
      <c r="O295" s="5">
        <f t="shared" si="113"/>
        <v>3429.1428571428573</v>
      </c>
      <c r="P295" s="5">
        <f t="shared" si="109"/>
        <v>93.521033381939958</v>
      </c>
      <c r="Q295" s="5">
        <f t="shared" si="114"/>
        <v>91.969309897992005</v>
      </c>
      <c r="R295" s="10">
        <f t="shared" si="110"/>
        <v>0.14968378736869745</v>
      </c>
      <c r="S295" s="2">
        <f t="shared" si="119"/>
        <v>1763540.7207579266</v>
      </c>
      <c r="T295" s="5">
        <f t="shared" si="121"/>
        <v>438158.06541000004</v>
      </c>
      <c r="U295" s="8">
        <f t="shared" si="104"/>
        <v>5.320721895481193</v>
      </c>
      <c r="V295" s="4">
        <f t="shared" si="105"/>
        <v>793548</v>
      </c>
      <c r="W295" s="9">
        <f t="shared" si="106"/>
        <v>18.794442176150653</v>
      </c>
      <c r="X295" s="2"/>
    </row>
    <row r="296" spans="1:24" x14ac:dyDescent="0.3">
      <c r="A296" s="3">
        <v>44182</v>
      </c>
      <c r="B296" s="2">
        <v>201368</v>
      </c>
      <c r="C296" s="5">
        <f t="shared" si="125"/>
        <v>1333544</v>
      </c>
      <c r="D296" s="5">
        <f t="shared" si="126"/>
        <v>1780560.7059599999</v>
      </c>
      <c r="E296" s="5">
        <v>17029</v>
      </c>
      <c r="F296" s="2">
        <v>8170</v>
      </c>
      <c r="G296" s="2">
        <v>8859</v>
      </c>
      <c r="H296" s="2">
        <f t="shared" si="124"/>
        <v>2981</v>
      </c>
      <c r="I296" s="5">
        <f t="shared" si="123"/>
        <v>14048</v>
      </c>
      <c r="J296" s="11">
        <f t="shared" si="117"/>
        <v>8.8423220469985289</v>
      </c>
      <c r="K296" s="7">
        <f t="shared" si="127"/>
        <v>5.7125125796712517</v>
      </c>
      <c r="L296" s="15">
        <f t="shared" si="108"/>
        <v>36.487148102815176</v>
      </c>
      <c r="M296" s="8">
        <f t="shared" si="101"/>
        <v>17.505431910270712</v>
      </c>
      <c r="N296" s="5">
        <f t="shared" si="122"/>
        <v>47904.455486023297</v>
      </c>
      <c r="O296" s="5">
        <f t="shared" si="113"/>
        <v>3202.1428571428573</v>
      </c>
      <c r="P296" s="5">
        <f t="shared" si="109"/>
        <v>79.950157875412387</v>
      </c>
      <c r="Q296" s="5">
        <f t="shared" si="114"/>
        <v>85.881189858502367</v>
      </c>
      <c r="R296" s="10">
        <f t="shared" si="110"/>
        <v>0.15100214166161746</v>
      </c>
      <c r="S296" s="2">
        <f t="shared" si="119"/>
        <v>1780569.8078065424</v>
      </c>
      <c r="T296" s="5">
        <f t="shared" si="121"/>
        <v>447017.06541000004</v>
      </c>
      <c r="U296" s="8">
        <f t="shared" si="104"/>
        <v>5.4006720533566064</v>
      </c>
      <c r="V296" s="4">
        <f t="shared" si="105"/>
        <v>805472</v>
      </c>
      <c r="W296" s="9">
        <f t="shared" si="106"/>
        <v>18.516214095586189</v>
      </c>
      <c r="X296" s="2"/>
    </row>
    <row r="297" spans="1:24" x14ac:dyDescent="0.3">
      <c r="A297" s="3">
        <v>44183</v>
      </c>
      <c r="B297" s="2">
        <v>204003</v>
      </c>
      <c r="C297" s="5">
        <f t="shared" si="125"/>
        <v>1342403</v>
      </c>
      <c r="D297" s="5">
        <f t="shared" si="126"/>
        <v>1797430.7059599999</v>
      </c>
      <c r="E297" s="5">
        <v>16870</v>
      </c>
      <c r="F297" s="2">
        <v>8859</v>
      </c>
      <c r="G297" s="2">
        <v>8011</v>
      </c>
      <c r="H297" s="2">
        <f t="shared" si="124"/>
        <v>2635</v>
      </c>
      <c r="I297" s="5">
        <f t="shared" si="123"/>
        <v>14235</v>
      </c>
      <c r="J297" s="11">
        <f t="shared" si="117"/>
        <v>8.8108052624716304</v>
      </c>
      <c r="K297" s="7">
        <f t="shared" si="127"/>
        <v>6.4022770398481974</v>
      </c>
      <c r="L297" s="15">
        <f t="shared" si="108"/>
        <v>29.743763404447453</v>
      </c>
      <c r="M297" s="8">
        <f t="shared" si="101"/>
        <v>15.619442797866034</v>
      </c>
      <c r="N297" s="5">
        <f t="shared" si="122"/>
        <v>48358.328337055071</v>
      </c>
      <c r="O297" s="5">
        <f t="shared" si="113"/>
        <v>2986.2857142857142</v>
      </c>
      <c r="P297" s="5">
        <f t="shared" si="109"/>
        <v>70.670468299802636</v>
      </c>
      <c r="Q297" s="5">
        <f t="shared" si="114"/>
        <v>80.091920267773077</v>
      </c>
      <c r="R297" s="10">
        <f t="shared" si="110"/>
        <v>0.15196852212040646</v>
      </c>
      <c r="S297" s="2">
        <f t="shared" si="119"/>
        <v>1797439.8940423841</v>
      </c>
      <c r="T297" s="5">
        <f t="shared" si="121"/>
        <v>455028.06541000004</v>
      </c>
      <c r="U297" s="8">
        <f t="shared" si="104"/>
        <v>5.4713425216564087</v>
      </c>
      <c r="V297" s="4">
        <f t="shared" si="105"/>
        <v>816012</v>
      </c>
      <c r="W297" s="9">
        <f t="shared" si="106"/>
        <v>18.277049847306166</v>
      </c>
      <c r="X297" s="2"/>
    </row>
    <row r="298" spans="1:24" x14ac:dyDescent="0.3">
      <c r="A298" s="3">
        <v>44184</v>
      </c>
      <c r="B298" s="2">
        <v>206907</v>
      </c>
      <c r="C298" s="5">
        <f t="shared" si="125"/>
        <v>1351721</v>
      </c>
      <c r="D298" s="5">
        <f t="shared" si="126"/>
        <v>1816254.7059599999</v>
      </c>
      <c r="E298" s="5">
        <v>18824</v>
      </c>
      <c r="F298" s="2">
        <v>9318</v>
      </c>
      <c r="G298" s="2">
        <v>9506</v>
      </c>
      <c r="H298" s="2">
        <f t="shared" si="124"/>
        <v>2904</v>
      </c>
      <c r="I298" s="5">
        <f t="shared" si="123"/>
        <v>15920</v>
      </c>
      <c r="J298" s="11">
        <f t="shared" si="117"/>
        <v>8.7781211170235895</v>
      </c>
      <c r="K298" s="7">
        <f t="shared" si="127"/>
        <v>6.4820936639118454</v>
      </c>
      <c r="L298" s="15">
        <f t="shared" si="108"/>
        <v>31.165486155827431</v>
      </c>
      <c r="M298" s="8">
        <f t="shared" si="101"/>
        <v>15.427114322141946</v>
      </c>
      <c r="N298" s="5">
        <f t="shared" si="122"/>
        <v>48864.771878716136</v>
      </c>
      <c r="O298" s="5">
        <f t="shared" si="113"/>
        <v>2843</v>
      </c>
      <c r="P298" s="5">
        <f t="shared" si="109"/>
        <v>77.885024646158186</v>
      </c>
      <c r="Q298" s="5">
        <f t="shared" si="114"/>
        <v>76.249010009995786</v>
      </c>
      <c r="R298" s="10">
        <f t="shared" si="110"/>
        <v>0.15306930942110095</v>
      </c>
      <c r="S298" s="2">
        <f t="shared" si="119"/>
        <v>1816263.9902666572</v>
      </c>
      <c r="T298" s="5">
        <f t="shared" si="121"/>
        <v>464534.06541000004</v>
      </c>
      <c r="U298" s="8">
        <f t="shared" si="104"/>
        <v>5.5492275463025669</v>
      </c>
      <c r="V298" s="4">
        <f t="shared" si="105"/>
        <v>827628</v>
      </c>
      <c r="W298" s="9">
        <f t="shared" si="106"/>
        <v>18.020526130097096</v>
      </c>
      <c r="X298" s="2"/>
    </row>
    <row r="299" spans="1:24" x14ac:dyDescent="0.3">
      <c r="A299" s="3">
        <v>44185</v>
      </c>
      <c r="B299" s="2">
        <v>208638</v>
      </c>
      <c r="C299" s="5">
        <f t="shared" si="125"/>
        <v>1356664</v>
      </c>
      <c r="D299" s="5">
        <f t="shared" si="126"/>
        <v>1826066.7059599999</v>
      </c>
      <c r="E299" s="5">
        <v>9812</v>
      </c>
      <c r="F299" s="2">
        <v>4943</v>
      </c>
      <c r="G299" s="2">
        <v>4869</v>
      </c>
      <c r="H299" s="2">
        <f t="shared" si="124"/>
        <v>1731</v>
      </c>
      <c r="I299" s="5">
        <f t="shared" si="123"/>
        <v>8081</v>
      </c>
      <c r="J299" s="11">
        <f t="shared" si="117"/>
        <v>8.7523207946778623</v>
      </c>
      <c r="K299" s="7">
        <f t="shared" si="127"/>
        <v>5.6683997689196994</v>
      </c>
      <c r="L299" s="15">
        <f t="shared" si="108"/>
        <v>35.019219097713936</v>
      </c>
      <c r="M299" s="8">
        <f t="shared" si="101"/>
        <v>17.641663269465958</v>
      </c>
      <c r="N299" s="5">
        <f t="shared" si="122"/>
        <v>49128.755305765553</v>
      </c>
      <c r="O299" s="5">
        <f t="shared" si="113"/>
        <v>2701.7142857142858</v>
      </c>
      <c r="P299" s="5">
        <f t="shared" si="109"/>
        <v>46.425267790117019</v>
      </c>
      <c r="Q299" s="5">
        <f t="shared" si="114"/>
        <v>72.459739576354963</v>
      </c>
      <c r="R299" s="10">
        <f t="shared" si="110"/>
        <v>0.15378752587228672</v>
      </c>
      <c r="S299" s="2">
        <f t="shared" si="119"/>
        <v>1826076.040423508</v>
      </c>
      <c r="T299" s="5">
        <f t="shared" si="121"/>
        <v>469403.06541000004</v>
      </c>
      <c r="U299" s="8">
        <f t="shared" si="104"/>
        <v>5.5956528140926842</v>
      </c>
      <c r="V299" s="4">
        <f t="shared" si="105"/>
        <v>834552</v>
      </c>
      <c r="W299" s="9">
        <f t="shared" si="106"/>
        <v>17.871015826455391</v>
      </c>
      <c r="X299" s="2"/>
    </row>
    <row r="300" spans="1:24" x14ac:dyDescent="0.3">
      <c r="A300" s="3">
        <v>44186</v>
      </c>
      <c r="B300" s="2">
        <v>209462</v>
      </c>
      <c r="C300" s="5">
        <f t="shared" si="125"/>
        <v>1359144</v>
      </c>
      <c r="D300" s="5">
        <f t="shared" si="126"/>
        <v>1830877.7059599999</v>
      </c>
      <c r="E300" s="5">
        <v>4811</v>
      </c>
      <c r="F300" s="2">
        <v>2480</v>
      </c>
      <c r="G300" s="2">
        <v>2331</v>
      </c>
      <c r="H300" s="2">
        <f t="shared" si="124"/>
        <v>824</v>
      </c>
      <c r="I300" s="5">
        <f t="shared" si="123"/>
        <v>3987</v>
      </c>
      <c r="J300" s="11">
        <f t="shared" si="117"/>
        <v>8.7408585135251258</v>
      </c>
      <c r="K300" s="7">
        <f t="shared" si="127"/>
        <v>5.8385922330097086</v>
      </c>
      <c r="L300" s="15">
        <f t="shared" si="108"/>
        <v>33.225806451612904</v>
      </c>
      <c r="M300" s="8">
        <f t="shared" si="101"/>
        <v>17.127416337559758</v>
      </c>
      <c r="N300" s="5">
        <f t="shared" si="122"/>
        <v>49258.191125938276</v>
      </c>
      <c r="O300" s="5">
        <f t="shared" si="113"/>
        <v>2628.4285714285716</v>
      </c>
      <c r="P300" s="5">
        <f t="shared" si="109"/>
        <v>22.099607544226707</v>
      </c>
      <c r="Q300" s="5">
        <f t="shared" si="114"/>
        <v>70.494223163354221</v>
      </c>
      <c r="R300" s="10">
        <f t="shared" si="110"/>
        <v>0.15411317711736211</v>
      </c>
      <c r="S300" s="2">
        <f t="shared" si="119"/>
        <v>1830887.0650163137</v>
      </c>
      <c r="T300" s="5">
        <f t="shared" si="121"/>
        <v>471734.06541000004</v>
      </c>
      <c r="U300" s="8">
        <f t="shared" si="104"/>
        <v>5.6177524216369106</v>
      </c>
      <c r="V300" s="4">
        <f t="shared" si="105"/>
        <v>837848</v>
      </c>
      <c r="W300" s="9">
        <f t="shared" si="106"/>
        <v>17.800713255865027</v>
      </c>
      <c r="X300" s="2"/>
    </row>
    <row r="301" spans="1:24" x14ac:dyDescent="0.3">
      <c r="A301" s="3">
        <v>44187</v>
      </c>
      <c r="B301" s="2">
        <v>212526</v>
      </c>
      <c r="C301" s="5">
        <f t="shared" si="125"/>
        <v>1364863</v>
      </c>
      <c r="D301" s="5">
        <f t="shared" si="126"/>
        <v>1847884.7059599999</v>
      </c>
      <c r="E301" s="5">
        <v>17007</v>
      </c>
      <c r="F301" s="2">
        <v>5719</v>
      </c>
      <c r="G301" s="2">
        <v>11228</v>
      </c>
      <c r="H301" s="2">
        <f t="shared" si="124"/>
        <v>3064</v>
      </c>
      <c r="I301" s="5">
        <f t="shared" si="123"/>
        <v>13943</v>
      </c>
      <c r="J301" s="11">
        <f t="shared" si="117"/>
        <v>8.6948641858407907</v>
      </c>
      <c r="K301" s="7">
        <f t="shared" si="127"/>
        <v>5.5505874673629245</v>
      </c>
      <c r="L301" s="15">
        <f t="shared" si="108"/>
        <v>53.57579996502885</v>
      </c>
      <c r="M301" s="8">
        <f t="shared" si="101"/>
        <v>18.016111013112248</v>
      </c>
      <c r="N301" s="5">
        <f t="shared" si="122"/>
        <v>49715.749844225029</v>
      </c>
      <c r="O301" s="5">
        <f t="shared" si="113"/>
        <v>2518</v>
      </c>
      <c r="P301" s="5">
        <f t="shared" si="109"/>
        <v>82.176210577076006</v>
      </c>
      <c r="Q301" s="5">
        <f t="shared" si="114"/>
        <v>67.532538587818976</v>
      </c>
      <c r="R301" s="10">
        <f t="shared" si="110"/>
        <v>0.15571233156734413</v>
      </c>
      <c r="S301" s="2">
        <f t="shared" si="119"/>
        <v>1847894.1519524704</v>
      </c>
      <c r="T301" s="5">
        <f t="shared" si="121"/>
        <v>482962.06541000004</v>
      </c>
      <c r="U301" s="8">
        <f t="shared" si="104"/>
        <v>5.6999286322139868</v>
      </c>
      <c r="V301" s="4">
        <f t="shared" si="105"/>
        <v>850104</v>
      </c>
      <c r="W301" s="9">
        <f t="shared" si="106"/>
        <v>17.544079312648805</v>
      </c>
      <c r="X301" s="2"/>
    </row>
    <row r="302" spans="1:24" x14ac:dyDescent="0.3">
      <c r="A302" s="3">
        <v>44188</v>
      </c>
      <c r="B302" s="2">
        <v>214871</v>
      </c>
      <c r="C302" s="5">
        <f t="shared" si="125"/>
        <v>1370961</v>
      </c>
      <c r="D302" s="5">
        <f t="shared" si="126"/>
        <v>1862341.7059599999</v>
      </c>
      <c r="E302" s="5">
        <v>14457</v>
      </c>
      <c r="F302" s="2">
        <v>6098</v>
      </c>
      <c r="G302" s="2">
        <v>8359</v>
      </c>
      <c r="H302" s="2">
        <f t="shared" si="124"/>
        <v>2345</v>
      </c>
      <c r="I302" s="5">
        <f t="shared" si="123"/>
        <v>12112</v>
      </c>
      <c r="J302" s="11">
        <f t="shared" si="117"/>
        <v>8.6672547992051037</v>
      </c>
      <c r="K302" s="7">
        <f t="shared" si="127"/>
        <v>6.1650319829424305</v>
      </c>
      <c r="L302" s="15">
        <f t="shared" si="108"/>
        <v>38.455231223351923</v>
      </c>
      <c r="M302" s="8">
        <f t="shared" si="101"/>
        <v>16.22051601300408</v>
      </c>
      <c r="N302" s="5">
        <f t="shared" si="122"/>
        <v>50104.703004116338</v>
      </c>
      <c r="O302" s="5">
        <f t="shared" si="113"/>
        <v>2354.8571428571427</v>
      </c>
      <c r="P302" s="5">
        <f t="shared" si="109"/>
        <v>62.892693800014101</v>
      </c>
      <c r="Q302" s="5">
        <f t="shared" si="114"/>
        <v>63.157061504686716</v>
      </c>
      <c r="R302" s="10">
        <f t="shared" si="110"/>
        <v>0.1567302060379544</v>
      </c>
      <c r="S302" s="2">
        <f t="shared" si="119"/>
        <v>1862351.225853571</v>
      </c>
      <c r="T302" s="5">
        <f t="shared" si="121"/>
        <v>491321.06541000004</v>
      </c>
      <c r="U302" s="8">
        <f t="shared" si="104"/>
        <v>5.7628213260140004</v>
      </c>
      <c r="V302" s="4">
        <f t="shared" si="105"/>
        <v>859484</v>
      </c>
      <c r="W302" s="9">
        <f t="shared" si="106"/>
        <v>17.352611566940165</v>
      </c>
      <c r="X302" s="2"/>
    </row>
    <row r="303" spans="1:24" x14ac:dyDescent="0.3">
      <c r="A303" s="3">
        <v>44189</v>
      </c>
      <c r="B303" s="2">
        <v>216843</v>
      </c>
      <c r="C303" s="5">
        <f t="shared" si="125"/>
        <v>1377514</v>
      </c>
      <c r="D303" s="5">
        <f t="shared" si="126"/>
        <v>1876040.7059599999</v>
      </c>
      <c r="E303" s="5">
        <v>13699</v>
      </c>
      <c r="F303" s="2">
        <v>6553</v>
      </c>
      <c r="G303" s="2">
        <v>7146</v>
      </c>
      <c r="H303" s="2">
        <f t="shared" si="124"/>
        <v>1972</v>
      </c>
      <c r="I303" s="5">
        <f t="shared" si="123"/>
        <v>11727</v>
      </c>
      <c r="J303" s="11">
        <f t="shared" si="117"/>
        <v>8.6516083339559025</v>
      </c>
      <c r="K303" s="7">
        <f t="shared" si="127"/>
        <v>6.9467545638945234</v>
      </c>
      <c r="L303" s="15">
        <f t="shared" si="108"/>
        <v>30.093087135663055</v>
      </c>
      <c r="M303" s="8">
        <f t="shared" si="101"/>
        <v>14.395211329294108</v>
      </c>
      <c r="N303" s="5">
        <f t="shared" si="122"/>
        <v>50473.262825472841</v>
      </c>
      <c r="O303" s="5">
        <f t="shared" si="113"/>
        <v>2210.7142857142858</v>
      </c>
      <c r="P303" s="5">
        <f t="shared" si="109"/>
        <v>52.888866598561968</v>
      </c>
      <c r="Q303" s="5">
        <f t="shared" si="114"/>
        <v>59.291162750850944</v>
      </c>
      <c r="R303" s="10">
        <f t="shared" si="110"/>
        <v>0.15741618596979776</v>
      </c>
      <c r="S303" s="2">
        <f t="shared" si="119"/>
        <v>1876050.2958799368</v>
      </c>
      <c r="T303" s="5">
        <f t="shared" si="121"/>
        <v>498467.06541000004</v>
      </c>
      <c r="U303" s="8">
        <f t="shared" si="104"/>
        <v>5.8157101926125625</v>
      </c>
      <c r="V303" s="4">
        <f t="shared" si="105"/>
        <v>867372</v>
      </c>
      <c r="W303" s="9">
        <f t="shared" si="106"/>
        <v>17.194804536000699</v>
      </c>
      <c r="X303" s="2"/>
    </row>
    <row r="304" spans="1:24" x14ac:dyDescent="0.3">
      <c r="A304" s="3">
        <v>44190</v>
      </c>
      <c r="B304" s="2">
        <v>218724</v>
      </c>
      <c r="C304" s="5">
        <f t="shared" si="125"/>
        <v>1384422</v>
      </c>
      <c r="D304" s="5">
        <f t="shared" si="126"/>
        <v>1889695.7059599999</v>
      </c>
      <c r="E304" s="5">
        <v>13655</v>
      </c>
      <c r="F304" s="2">
        <v>6908</v>
      </c>
      <c r="G304" s="2">
        <v>6747</v>
      </c>
      <c r="H304" s="2">
        <f t="shared" si="124"/>
        <v>1881</v>
      </c>
      <c r="I304" s="5">
        <f t="shared" si="123"/>
        <v>11774</v>
      </c>
      <c r="J304" s="11">
        <f t="shared" ref="J304:J335" si="128">D304/B304</f>
        <v>8.6396358239607913</v>
      </c>
      <c r="K304" s="7">
        <f t="shared" si="127"/>
        <v>7.259436469962786</v>
      </c>
      <c r="L304" s="15">
        <f t="shared" si="108"/>
        <v>27.229299363057326</v>
      </c>
      <c r="M304" s="8">
        <f t="shared" si="101"/>
        <v>13.775173928963749</v>
      </c>
      <c r="N304" s="5">
        <f t="shared" si="122"/>
        <v>50840.638864645269</v>
      </c>
      <c r="O304" s="5">
        <f t="shared" si="113"/>
        <v>2103</v>
      </c>
      <c r="P304" s="5">
        <f t="shared" si="109"/>
        <v>50.44825460035247</v>
      </c>
      <c r="Q304" s="5">
        <f t="shared" si="114"/>
        <v>56.402275079500924</v>
      </c>
      <c r="R304" s="10">
        <f t="shared" si="110"/>
        <v>0.15798939918608632</v>
      </c>
      <c r="S304" s="2">
        <f t="shared" si="119"/>
        <v>1889705.3656813842</v>
      </c>
      <c r="T304" s="5">
        <f t="shared" si="121"/>
        <v>505214.06541000004</v>
      </c>
      <c r="U304" s="8">
        <f t="shared" si="104"/>
        <v>5.8661584472129151</v>
      </c>
      <c r="V304" s="4">
        <f t="shared" si="105"/>
        <v>874896</v>
      </c>
      <c r="W304" s="9">
        <f t="shared" si="106"/>
        <v>17.046931292405041</v>
      </c>
      <c r="X304" s="2"/>
    </row>
    <row r="305" spans="1:24" x14ac:dyDescent="0.3">
      <c r="A305" s="3">
        <v>44191</v>
      </c>
      <c r="B305" s="2">
        <v>220508</v>
      </c>
      <c r="C305" s="5">
        <f t="shared" si="125"/>
        <v>1391673</v>
      </c>
      <c r="D305" s="5">
        <f t="shared" si="126"/>
        <v>1904116.7059599999</v>
      </c>
      <c r="E305" s="5">
        <v>14421</v>
      </c>
      <c r="F305" s="2">
        <v>7251</v>
      </c>
      <c r="G305" s="2">
        <v>7170</v>
      </c>
      <c r="H305" s="2">
        <f t="shared" si="124"/>
        <v>1784</v>
      </c>
      <c r="I305" s="5">
        <f t="shared" si="123"/>
        <v>12637</v>
      </c>
      <c r="J305" s="11">
        <f t="shared" si="128"/>
        <v>8.6351366207121742</v>
      </c>
      <c r="K305" s="7">
        <f t="shared" si="127"/>
        <v>8.0835201793721971</v>
      </c>
      <c r="L305" s="15">
        <f t="shared" si="108"/>
        <v>24.603502965108262</v>
      </c>
      <c r="M305" s="8">
        <f t="shared" si="101"/>
        <v>12.370848068788572</v>
      </c>
      <c r="N305" s="5">
        <f t="shared" si="122"/>
        <v>51228.623475476874</v>
      </c>
      <c r="O305" s="5">
        <f t="shared" si="113"/>
        <v>1943</v>
      </c>
      <c r="P305" s="5">
        <f t="shared" si="109"/>
        <v>47.846723129733547</v>
      </c>
      <c r="Q305" s="5">
        <f t="shared" si="114"/>
        <v>52.111089148583119</v>
      </c>
      <c r="R305" s="10">
        <f t="shared" si="110"/>
        <v>0.15844814119408798</v>
      </c>
      <c r="S305" s="2">
        <f t="shared" si="119"/>
        <v>1904126.4393984603</v>
      </c>
      <c r="T305" s="5">
        <f t="shared" si="121"/>
        <v>512384.06541000004</v>
      </c>
      <c r="U305" s="8">
        <f t="shared" si="104"/>
        <v>5.9140051703426479</v>
      </c>
      <c r="V305" s="4">
        <f t="shared" si="105"/>
        <v>882032</v>
      </c>
      <c r="W305" s="9">
        <f t="shared" si="106"/>
        <v>16.909014638924663</v>
      </c>
      <c r="X305" s="2"/>
    </row>
    <row r="306" spans="1:24" x14ac:dyDescent="0.3">
      <c r="A306" s="3">
        <v>44192</v>
      </c>
      <c r="B306" s="2">
        <v>221605</v>
      </c>
      <c r="C306" s="5">
        <f t="shared" si="125"/>
        <v>1396074</v>
      </c>
      <c r="D306" s="5">
        <f t="shared" si="126"/>
        <v>1912510.7059599999</v>
      </c>
      <c r="E306" s="5">
        <v>8394</v>
      </c>
      <c r="F306" s="2">
        <v>4401</v>
      </c>
      <c r="G306" s="2">
        <v>3993</v>
      </c>
      <c r="H306" s="2">
        <f t="shared" si="124"/>
        <v>1097</v>
      </c>
      <c r="I306" s="5">
        <f t="shared" si="123"/>
        <v>7297</v>
      </c>
      <c r="J306" s="11">
        <f t="shared" si="128"/>
        <v>8.6302687482683158</v>
      </c>
      <c r="K306" s="7">
        <f t="shared" si="127"/>
        <v>7.6517775752051049</v>
      </c>
      <c r="L306" s="15">
        <f t="shared" si="108"/>
        <v>24.926153147012041</v>
      </c>
      <c r="M306" s="8">
        <f t="shared" si="101"/>
        <v>13.068858708601383</v>
      </c>
      <c r="N306" s="5">
        <f t="shared" si="122"/>
        <v>51454.456831230324</v>
      </c>
      <c r="O306" s="5">
        <f t="shared" si="113"/>
        <v>1852.4285714285713</v>
      </c>
      <c r="P306" s="5">
        <f t="shared" si="109"/>
        <v>29.421443538855215</v>
      </c>
      <c r="Q306" s="5">
        <f t="shared" si="114"/>
        <v>49.681971398402858</v>
      </c>
      <c r="R306" s="10">
        <f t="shared" si="110"/>
        <v>0.15873442238735197</v>
      </c>
      <c r="S306" s="2">
        <f t="shared" si="119"/>
        <v>1912520.4823067978</v>
      </c>
      <c r="T306" s="5">
        <f t="shared" si="121"/>
        <v>516377.06541000004</v>
      </c>
      <c r="U306" s="8">
        <f t="shared" si="104"/>
        <v>5.9434266138815035</v>
      </c>
      <c r="V306" s="4">
        <f t="shared" si="105"/>
        <v>886420</v>
      </c>
      <c r="W306" s="9">
        <f t="shared" si="106"/>
        <v>16.825310800749079</v>
      </c>
      <c r="X306" s="2"/>
    </row>
    <row r="307" spans="1:24" x14ac:dyDescent="0.3">
      <c r="A307" s="3">
        <v>44193</v>
      </c>
      <c r="B307" s="2">
        <v>222143</v>
      </c>
      <c r="C307" s="5">
        <f t="shared" si="125"/>
        <v>1398888</v>
      </c>
      <c r="D307" s="5">
        <f t="shared" si="126"/>
        <v>1917279.7059599999</v>
      </c>
      <c r="E307" s="5">
        <v>4769</v>
      </c>
      <c r="F307" s="2">
        <v>2814</v>
      </c>
      <c r="G307" s="2">
        <v>1955</v>
      </c>
      <c r="H307" s="2">
        <f t="shared" si="124"/>
        <v>538</v>
      </c>
      <c r="I307" s="5">
        <f t="shared" si="123"/>
        <v>4231</v>
      </c>
      <c r="J307" s="11">
        <f t="shared" si="128"/>
        <v>8.6308355697005972</v>
      </c>
      <c r="K307" s="7">
        <f t="shared" si="127"/>
        <v>8.8643122676579917</v>
      </c>
      <c r="L307" s="15">
        <f t="shared" si="108"/>
        <v>19.118692253020612</v>
      </c>
      <c r="M307" s="8">
        <f t="shared" si="101"/>
        <v>11.281191025372195</v>
      </c>
      <c r="N307" s="5">
        <f t="shared" si="122"/>
        <v>51582.762677500061</v>
      </c>
      <c r="O307" s="5">
        <f t="shared" si="113"/>
        <v>1811.5714285714287</v>
      </c>
      <c r="P307" s="5">
        <f t="shared" si="109"/>
        <v>14.429112692711128</v>
      </c>
      <c r="Q307" s="5">
        <f t="shared" si="114"/>
        <v>48.586186419614926</v>
      </c>
      <c r="R307" s="10">
        <f t="shared" si="110"/>
        <v>0.15879970376470454</v>
      </c>
      <c r="S307" s="2">
        <f t="shared" si="119"/>
        <v>1917289.5066849084</v>
      </c>
      <c r="T307" s="5">
        <f t="shared" si="121"/>
        <v>518332.06541000004</v>
      </c>
      <c r="U307" s="8">
        <f t="shared" si="104"/>
        <v>5.9578557265742145</v>
      </c>
      <c r="V307" s="4">
        <f t="shared" si="105"/>
        <v>888572</v>
      </c>
      <c r="W307" s="9">
        <f t="shared" si="106"/>
        <v>16.784562196423025</v>
      </c>
      <c r="X307" s="2"/>
    </row>
    <row r="308" spans="1:24" x14ac:dyDescent="0.3">
      <c r="A308" s="3">
        <v>44194</v>
      </c>
      <c r="B308" s="2">
        <v>224155</v>
      </c>
      <c r="C308" s="5">
        <f t="shared" si="125"/>
        <v>1404026</v>
      </c>
      <c r="D308" s="5">
        <f t="shared" si="126"/>
        <v>1930730.7059599999</v>
      </c>
      <c r="E308" s="5">
        <v>13451</v>
      </c>
      <c r="F308" s="2">
        <v>5138</v>
      </c>
      <c r="G308" s="2">
        <v>8313</v>
      </c>
      <c r="H308" s="2">
        <f t="shared" si="124"/>
        <v>2012</v>
      </c>
      <c r="I308" s="5">
        <f t="shared" si="123"/>
        <v>11439</v>
      </c>
      <c r="J308" s="11">
        <f t="shared" si="128"/>
        <v>8.613373362003971</v>
      </c>
      <c r="K308" s="7">
        <f t="shared" si="127"/>
        <v>6.6853876739562628</v>
      </c>
      <c r="L308" s="15">
        <f t="shared" si="108"/>
        <v>39.159205916699101</v>
      </c>
      <c r="M308" s="8">
        <f t="shared" si="101"/>
        <v>14.957995688052932</v>
      </c>
      <c r="N308" s="5">
        <f t="shared" si="122"/>
        <v>51944.650272000858</v>
      </c>
      <c r="O308" s="5">
        <f t="shared" si="113"/>
        <v>1661.2857142857142</v>
      </c>
      <c r="P308" s="5">
        <f t="shared" si="109"/>
        <v>53.96166308129142</v>
      </c>
      <c r="Q308" s="5">
        <f t="shared" si="114"/>
        <v>44.555536777359976</v>
      </c>
      <c r="R308" s="10">
        <f t="shared" si="110"/>
        <v>0.15965160189341224</v>
      </c>
      <c r="S308" s="2">
        <f t="shared" si="119"/>
        <v>1930740.5754435516</v>
      </c>
      <c r="T308" s="5">
        <f t="shared" si="121"/>
        <v>526645.06541000004</v>
      </c>
      <c r="U308" s="8">
        <f t="shared" si="104"/>
        <v>6.0118173896555067</v>
      </c>
      <c r="V308" s="4">
        <f t="shared" si="105"/>
        <v>896620</v>
      </c>
      <c r="W308" s="9">
        <f t="shared" si="106"/>
        <v>16.633905110303139</v>
      </c>
      <c r="X308" s="2"/>
    </row>
    <row r="309" spans="1:24" x14ac:dyDescent="0.3">
      <c r="A309" s="3">
        <v>44195</v>
      </c>
      <c r="B309" s="2">
        <v>225893</v>
      </c>
      <c r="C309" s="5">
        <f t="shared" si="125"/>
        <v>1411144</v>
      </c>
      <c r="D309" s="5">
        <f t="shared" si="126"/>
        <v>1944922.7059599999</v>
      </c>
      <c r="E309" s="5">
        <v>14192</v>
      </c>
      <c r="F309" s="2">
        <v>7118</v>
      </c>
      <c r="G309" s="2">
        <v>7074</v>
      </c>
      <c r="H309" s="2">
        <f t="shared" si="124"/>
        <v>1738</v>
      </c>
      <c r="I309" s="5">
        <f t="shared" si="123"/>
        <v>12454</v>
      </c>
      <c r="J309" s="11">
        <f t="shared" si="128"/>
        <v>8.6099290635832002</v>
      </c>
      <c r="K309" s="7">
        <f t="shared" si="127"/>
        <v>8.1657077100115067</v>
      </c>
      <c r="L309" s="15">
        <f t="shared" si="108"/>
        <v>24.416971059286315</v>
      </c>
      <c r="M309" s="8">
        <f t="shared" si="101"/>
        <v>12.246335963923336</v>
      </c>
      <c r="N309" s="5">
        <f t="shared" si="122"/>
        <v>52326.473834647149</v>
      </c>
      <c r="O309" s="5">
        <f t="shared" si="113"/>
        <v>1574.5714285714287</v>
      </c>
      <c r="P309" s="5">
        <f t="shared" si="109"/>
        <v>46.613007174594678</v>
      </c>
      <c r="Q309" s="5">
        <f t="shared" si="114"/>
        <v>42.229867259442919</v>
      </c>
      <c r="R309" s="10">
        <f t="shared" si="110"/>
        <v>0.1600779225933002</v>
      </c>
      <c r="S309" s="2">
        <f t="shared" si="119"/>
        <v>1944932.6479900284</v>
      </c>
      <c r="T309" s="5">
        <f t="shared" si="121"/>
        <v>533719.06541000004</v>
      </c>
      <c r="U309" s="8">
        <f t="shared" si="104"/>
        <v>6.0584303968301008</v>
      </c>
      <c r="V309" s="4">
        <f t="shared" si="105"/>
        <v>903572</v>
      </c>
      <c r="W309" s="9">
        <f t="shared" si="106"/>
        <v>16.505925371746802</v>
      </c>
      <c r="X309" s="2"/>
    </row>
    <row r="310" spans="1:24" x14ac:dyDescent="0.3">
      <c r="A310" s="3">
        <v>44196</v>
      </c>
      <c r="B310" s="2">
        <v>227429</v>
      </c>
      <c r="C310" s="5">
        <f t="shared" si="125"/>
        <v>1417851</v>
      </c>
      <c r="D310" s="5">
        <f t="shared" si="126"/>
        <v>1957952.7059599999</v>
      </c>
      <c r="E310" s="5">
        <v>13030</v>
      </c>
      <c r="F310" s="2">
        <v>6707</v>
      </c>
      <c r="G310" s="2">
        <v>6323</v>
      </c>
      <c r="H310" s="2">
        <f t="shared" si="124"/>
        <v>1536</v>
      </c>
      <c r="I310" s="5">
        <f t="shared" si="123"/>
        <v>11494</v>
      </c>
      <c r="J310" s="11">
        <f t="shared" si="128"/>
        <v>8.6090723081049472</v>
      </c>
      <c r="K310" s="7">
        <f t="shared" si="127"/>
        <v>8.4830729166666661</v>
      </c>
      <c r="L310" s="15">
        <f t="shared" si="108"/>
        <v>22.901446250186371</v>
      </c>
      <c r="M310" s="8">
        <f t="shared" si="101"/>
        <v>11.788181120491174</v>
      </c>
      <c r="N310" s="5">
        <f t="shared" si="122"/>
        <v>52677.034785977565</v>
      </c>
      <c r="O310" s="5">
        <f t="shared" si="113"/>
        <v>1512.2857142857142</v>
      </c>
      <c r="P310" s="5">
        <f t="shared" si="109"/>
        <v>41.195384936810946</v>
      </c>
      <c r="Q310" s="5">
        <f t="shared" si="114"/>
        <v>40.559369879192772</v>
      </c>
      <c r="R310" s="10">
        <f t="shared" si="110"/>
        <v>0.16040401988643377</v>
      </c>
      <c r="S310" s="2">
        <f t="shared" si="119"/>
        <v>1957962.7145966096</v>
      </c>
      <c r="T310" s="5">
        <f t="shared" si="121"/>
        <v>540042.06541000004</v>
      </c>
      <c r="U310" s="8">
        <f t="shared" si="104"/>
        <v>6.0996257817669122</v>
      </c>
      <c r="V310" s="4">
        <f t="shared" si="105"/>
        <v>909716</v>
      </c>
      <c r="W310" s="9">
        <f t="shared" si="106"/>
        <v>16.39444837729577</v>
      </c>
      <c r="X310" s="2"/>
    </row>
    <row r="311" spans="1:24" x14ac:dyDescent="0.3">
      <c r="A311" s="3">
        <v>44197</v>
      </c>
      <c r="B311" s="2">
        <v>228410</v>
      </c>
      <c r="C311" s="5">
        <f t="shared" si="125"/>
        <v>1422067</v>
      </c>
      <c r="D311" s="5">
        <f t="shared" si="126"/>
        <v>1965968.7059599999</v>
      </c>
      <c r="E311" s="5">
        <v>8016</v>
      </c>
      <c r="F311" s="2">
        <v>4216</v>
      </c>
      <c r="G311" s="2">
        <v>3800</v>
      </c>
      <c r="H311" s="2">
        <v>990</v>
      </c>
      <c r="I311" s="5">
        <f t="shared" si="123"/>
        <v>7026</v>
      </c>
      <c r="J311" s="11">
        <f t="shared" si="128"/>
        <v>8.6071919178669933</v>
      </c>
      <c r="K311" s="7">
        <f t="shared" si="127"/>
        <v>8.0969696969696976</v>
      </c>
      <c r="L311" s="15">
        <f t="shared" si="108"/>
        <v>23.481973434535107</v>
      </c>
      <c r="M311" s="8">
        <f t="shared" si="101"/>
        <v>12.350299401197605</v>
      </c>
      <c r="N311" s="5">
        <f t="shared" si="122"/>
        <v>52892.698376604152</v>
      </c>
      <c r="O311" s="5">
        <f t="shared" si="113"/>
        <v>1385</v>
      </c>
      <c r="P311" s="5">
        <f t="shared" si="109"/>
        <v>26.551712947553927</v>
      </c>
      <c r="Q311" s="5">
        <f t="shared" si="114"/>
        <v>37.145578214507267</v>
      </c>
      <c r="R311" s="10">
        <f t="shared" si="110"/>
        <v>0.1606183112328744</v>
      </c>
      <c r="S311" s="2">
        <f t="shared" si="119"/>
        <v>1965978.7555726913</v>
      </c>
      <c r="T311" s="5">
        <f t="shared" si="121"/>
        <v>543842.06541000004</v>
      </c>
      <c r="U311" s="8">
        <f t="shared" si="104"/>
        <v>6.1259361155058523</v>
      </c>
      <c r="V311" s="4">
        <f t="shared" si="105"/>
        <v>913640</v>
      </c>
      <c r="W311" s="9">
        <f t="shared" si="106"/>
        <v>16.324035725230946</v>
      </c>
      <c r="X311" s="2"/>
    </row>
    <row r="312" spans="1:24" x14ac:dyDescent="0.3">
      <c r="A312" s="3">
        <v>44198</v>
      </c>
      <c r="B312" s="2">
        <v>228752</v>
      </c>
      <c r="C312" s="5">
        <f t="shared" si="125"/>
        <v>1423906</v>
      </c>
      <c r="D312" s="5">
        <f t="shared" si="126"/>
        <v>1969256.7059599999</v>
      </c>
      <c r="E312" s="5">
        <v>3288</v>
      </c>
      <c r="F312" s="2">
        <v>1839</v>
      </c>
      <c r="G312" s="2">
        <v>1449</v>
      </c>
      <c r="H312" s="2">
        <f t="shared" si="124"/>
        <v>342</v>
      </c>
      <c r="I312" s="5">
        <f t="shared" si="123"/>
        <v>2946</v>
      </c>
      <c r="J312" s="11">
        <f t="shared" si="128"/>
        <v>8.6086972177729599</v>
      </c>
      <c r="K312" s="7">
        <f t="shared" si="127"/>
        <v>9.6140350877192979</v>
      </c>
      <c r="L312" s="15">
        <f t="shared" si="108"/>
        <v>18.59706362153344</v>
      </c>
      <c r="M312" s="8">
        <f t="shared" si="101"/>
        <v>10.401459854014599</v>
      </c>
      <c r="N312" s="5">
        <f t="shared" si="122"/>
        <v>52981.159190723447</v>
      </c>
      <c r="O312" s="5">
        <f t="shared" si="113"/>
        <v>1179</v>
      </c>
      <c r="P312" s="5">
        <f t="shared" si="109"/>
        <v>9.1724099273368118</v>
      </c>
      <c r="Q312" s="5">
        <f t="shared" si="114"/>
        <v>31.620676328450589</v>
      </c>
      <c r="R312" s="10">
        <f t="shared" si="110"/>
        <v>0.16065105421284831</v>
      </c>
      <c r="S312" s="2">
        <f t="shared" si="119"/>
        <v>1969266.7723802461</v>
      </c>
      <c r="T312" s="5">
        <f t="shared" si="121"/>
        <v>545291.06541000004</v>
      </c>
      <c r="U312" s="8">
        <f t="shared" si="104"/>
        <v>6.1351085254331892</v>
      </c>
      <c r="V312" s="4">
        <f t="shared" si="105"/>
        <v>915008</v>
      </c>
      <c r="W312" s="9">
        <f t="shared" si="106"/>
        <v>16.299630167167937</v>
      </c>
      <c r="X312" s="2"/>
    </row>
    <row r="313" spans="1:24" x14ac:dyDescent="0.3">
      <c r="A313" s="3">
        <v>44199</v>
      </c>
      <c r="B313" s="2">
        <v>229169</v>
      </c>
      <c r="C313" s="5">
        <f t="shared" si="125"/>
        <v>1424833</v>
      </c>
      <c r="D313" s="5">
        <f t="shared" si="126"/>
        <v>1972051.7059599999</v>
      </c>
      <c r="E313" s="5">
        <v>2795</v>
      </c>
      <c r="F313" s="2">
        <v>927</v>
      </c>
      <c r="G313" s="2">
        <v>1868</v>
      </c>
      <c r="H313" s="2">
        <f t="shared" si="124"/>
        <v>417</v>
      </c>
      <c r="I313" s="5">
        <f t="shared" si="123"/>
        <v>2378</v>
      </c>
      <c r="J313" s="11">
        <f t="shared" si="128"/>
        <v>8.6052289182219237</v>
      </c>
      <c r="K313" s="7">
        <f t="shared" si="127"/>
        <v>6.7026378896882495</v>
      </c>
      <c r="L313" s="15">
        <f t="shared" si="108"/>
        <v>44.983818770226534</v>
      </c>
      <c r="M313" s="8">
        <f t="shared" si="101"/>
        <v>14.919499105545617</v>
      </c>
      <c r="N313" s="5">
        <f t="shared" si="122"/>
        <v>53056.35626355296</v>
      </c>
      <c r="O313" s="5">
        <f t="shared" si="113"/>
        <v>1081.8571428571429</v>
      </c>
      <c r="P313" s="5">
        <f t="shared" si="109"/>
        <v>11.183903332454534</v>
      </c>
      <c r="Q313" s="5">
        <f t="shared" si="114"/>
        <v>29.01531344182192</v>
      </c>
      <c r="R313" s="10">
        <f t="shared" si="110"/>
        <v>0.16083920010274888</v>
      </c>
      <c r="S313" s="2">
        <f t="shared" ref="S313:S337" si="129">N313*3716919/100000</f>
        <v>1972061.7866676901</v>
      </c>
      <c r="T313" s="5">
        <f t="shared" si="121"/>
        <v>547159.06541000004</v>
      </c>
      <c r="U313" s="8">
        <f t="shared" si="104"/>
        <v>6.1462924287656424</v>
      </c>
      <c r="V313" s="4">
        <f t="shared" si="105"/>
        <v>916676</v>
      </c>
      <c r="W313" s="9">
        <f t="shared" si="106"/>
        <v>16.269971069385477</v>
      </c>
      <c r="X313" s="2"/>
    </row>
    <row r="314" spans="1:24" x14ac:dyDescent="0.3">
      <c r="A314" s="3">
        <v>44200</v>
      </c>
      <c r="B314" s="2">
        <v>229763</v>
      </c>
      <c r="C314" s="5">
        <f t="shared" si="125"/>
        <v>1426479</v>
      </c>
      <c r="D314" s="5">
        <f t="shared" si="126"/>
        <v>1975896.7059599999</v>
      </c>
      <c r="E314" s="5">
        <v>3845</v>
      </c>
      <c r="F314" s="2">
        <v>1646</v>
      </c>
      <c r="G314" s="2">
        <v>2199</v>
      </c>
      <c r="H314" s="2">
        <f t="shared" si="124"/>
        <v>594</v>
      </c>
      <c r="I314" s="5">
        <f t="shared" si="123"/>
        <v>3251</v>
      </c>
      <c r="J314" s="11">
        <f t="shared" si="128"/>
        <v>8.5997166905028219</v>
      </c>
      <c r="K314" s="7">
        <f t="shared" si="127"/>
        <v>6.4730639730639732</v>
      </c>
      <c r="L314" s="15">
        <f t="shared" si="108"/>
        <v>36.087484811664645</v>
      </c>
      <c r="M314" s="8">
        <f t="shared" si="101"/>
        <v>15.448634590377115</v>
      </c>
      <c r="N314" s="5">
        <f t="shared" si="122"/>
        <v>53159.802683957059</v>
      </c>
      <c r="O314" s="5">
        <f t="shared" si="113"/>
        <v>1089.8571428571429</v>
      </c>
      <c r="P314" s="5">
        <f t="shared" si="109"/>
        <v>15.93102776853236</v>
      </c>
      <c r="Q314" s="5">
        <f t="shared" si="114"/>
        <v>29.22987273836781</v>
      </c>
      <c r="R314" s="10">
        <f t="shared" si="110"/>
        <v>0.16107001925720604</v>
      </c>
      <c r="S314" s="2">
        <f t="shared" si="129"/>
        <v>1975906.8063225097</v>
      </c>
      <c r="T314" s="5">
        <f t="shared" si="121"/>
        <v>549358.06541000004</v>
      </c>
      <c r="U314" s="8">
        <f t="shared" si="104"/>
        <v>6.1622234565341758</v>
      </c>
      <c r="V314" s="4">
        <f t="shared" si="105"/>
        <v>919052</v>
      </c>
      <c r="W314" s="9">
        <f t="shared" si="106"/>
        <v>16.227908758155142</v>
      </c>
      <c r="X314" s="2"/>
    </row>
    <row r="315" spans="1:24" x14ac:dyDescent="0.3">
      <c r="A315" s="3">
        <v>44201</v>
      </c>
      <c r="B315" s="2">
        <v>232079</v>
      </c>
      <c r="C315" s="5">
        <f t="shared" si="125"/>
        <v>1431690</v>
      </c>
      <c r="D315" s="5">
        <f t="shared" si="126"/>
        <v>1990407.7059599999</v>
      </c>
      <c r="E315" s="5">
        <v>14511</v>
      </c>
      <c r="F315" s="2">
        <v>5211</v>
      </c>
      <c r="G315" s="2">
        <v>9300</v>
      </c>
      <c r="H315" s="2">
        <f t="shared" si="124"/>
        <v>2316</v>
      </c>
      <c r="I315" s="5">
        <f t="shared" si="123"/>
        <v>12195</v>
      </c>
      <c r="J315" s="11">
        <f t="shared" si="128"/>
        <v>8.5764231402238025</v>
      </c>
      <c r="K315" s="7">
        <f t="shared" si="127"/>
        <v>6.2655440414507773</v>
      </c>
      <c r="L315" s="15">
        <f t="shared" si="108"/>
        <v>44.444444444444443</v>
      </c>
      <c r="M315" s="8">
        <f t="shared" si="101"/>
        <v>15.960305974777755</v>
      </c>
      <c r="N315" s="5">
        <f t="shared" si="122"/>
        <v>53550.208667437917</v>
      </c>
      <c r="O315" s="5">
        <f t="shared" si="113"/>
        <v>1133.2857142857142</v>
      </c>
      <c r="P315" s="5">
        <f t="shared" si="109"/>
        <v>62.114916350035259</v>
      </c>
      <c r="Q315" s="5">
        <f t="shared" si="114"/>
        <v>30.394623205331214</v>
      </c>
      <c r="R315" s="10">
        <f t="shared" si="110"/>
        <v>0.1621014325726938</v>
      </c>
      <c r="S315" s="2">
        <f t="shared" si="129"/>
        <v>1990417.8804996465</v>
      </c>
      <c r="T315" s="5">
        <f t="shared" ref="T315:T346" si="130">T314+G315</f>
        <v>558658.06541000004</v>
      </c>
      <c r="U315" s="8">
        <f t="shared" si="104"/>
        <v>6.2243383728842101</v>
      </c>
      <c r="V315" s="4">
        <f t="shared" si="105"/>
        <v>928316</v>
      </c>
      <c r="W315" s="9">
        <f t="shared" si="106"/>
        <v>16.065964606879554</v>
      </c>
      <c r="X315" s="2"/>
    </row>
    <row r="316" spans="1:24" x14ac:dyDescent="0.3">
      <c r="A316" s="3">
        <v>44202</v>
      </c>
      <c r="B316" s="2">
        <v>233879</v>
      </c>
      <c r="C316" s="5">
        <f t="shared" si="125"/>
        <v>1438276</v>
      </c>
      <c r="D316" s="5">
        <f t="shared" si="126"/>
        <v>2005246.7059599999</v>
      </c>
      <c r="E316" s="5">
        <v>14839</v>
      </c>
      <c r="F316" s="2">
        <v>6586</v>
      </c>
      <c r="G316" s="2">
        <v>8253</v>
      </c>
      <c r="H316" s="2">
        <f t="shared" si="124"/>
        <v>1800</v>
      </c>
      <c r="I316" s="5">
        <f t="shared" si="123"/>
        <v>13039</v>
      </c>
      <c r="J316" s="11">
        <f t="shared" si="128"/>
        <v>8.573863861056358</v>
      </c>
      <c r="K316" s="7">
        <f t="shared" si="127"/>
        <v>8.2438888888888897</v>
      </c>
      <c r="L316" s="15">
        <f t="shared" si="108"/>
        <v>27.330701488004859</v>
      </c>
      <c r="M316" s="8">
        <f t="shared" si="101"/>
        <v>12.130197452658535</v>
      </c>
      <c r="N316" s="5">
        <f t="shared" si="122"/>
        <v>53949.439209018266</v>
      </c>
      <c r="O316" s="5">
        <f t="shared" si="113"/>
        <v>1142.1428571428571</v>
      </c>
      <c r="P316" s="5">
        <f t="shared" si="109"/>
        <v>48.275841722825326</v>
      </c>
      <c r="Q316" s="5">
        <f t="shared" si="114"/>
        <v>30.632170997935592</v>
      </c>
      <c r="R316" s="10">
        <f t="shared" si="110"/>
        <v>0.16261065330993496</v>
      </c>
      <c r="S316" s="2">
        <f t="shared" si="129"/>
        <v>2005256.9563534497</v>
      </c>
      <c r="T316" s="5">
        <f t="shared" si="130"/>
        <v>566911.06541000004</v>
      </c>
      <c r="U316" s="8">
        <f t="shared" si="104"/>
        <v>6.2726142146070361</v>
      </c>
      <c r="V316" s="4">
        <f t="shared" si="105"/>
        <v>935516</v>
      </c>
      <c r="W316" s="9">
        <f t="shared" si="106"/>
        <v>15.942316325963425</v>
      </c>
      <c r="X316" s="2"/>
    </row>
    <row r="317" spans="1:24" x14ac:dyDescent="0.3">
      <c r="A317" s="3">
        <v>44203</v>
      </c>
      <c r="B317" s="2">
        <v>235491</v>
      </c>
      <c r="C317" s="5">
        <f t="shared" si="125"/>
        <v>1444684</v>
      </c>
      <c r="D317" s="5">
        <f t="shared" si="126"/>
        <v>2020738.7059599999</v>
      </c>
      <c r="E317" s="5">
        <v>15492</v>
      </c>
      <c r="F317" s="2">
        <v>6408</v>
      </c>
      <c r="G317" s="2">
        <v>9085</v>
      </c>
      <c r="H317" s="2">
        <f t="shared" si="124"/>
        <v>1612</v>
      </c>
      <c r="I317" s="5">
        <f t="shared" si="123"/>
        <v>13880</v>
      </c>
      <c r="J317" s="11">
        <f t="shared" si="128"/>
        <v>8.5809593825666379</v>
      </c>
      <c r="K317" s="7">
        <f t="shared" si="127"/>
        <v>9.6104218362282872</v>
      </c>
      <c r="L317" s="15">
        <f t="shared" si="108"/>
        <v>25.156054931335831</v>
      </c>
      <c r="M317" s="8">
        <f t="shared" si="101"/>
        <v>10.405370513813581</v>
      </c>
      <c r="N317" s="5">
        <f t="shared" ref="N317:N348" si="131">D317/3716900*100000</f>
        <v>54366.238154375955</v>
      </c>
      <c r="O317" s="5">
        <f t="shared" si="113"/>
        <v>1153</v>
      </c>
      <c r="P317" s="5">
        <f t="shared" si="109"/>
        <v>43.233698253996906</v>
      </c>
      <c r="Q317" s="5">
        <f t="shared" si="114"/>
        <v>30.923358614676445</v>
      </c>
      <c r="R317" s="10">
        <f t="shared" si="110"/>
        <v>0.163005196984254</v>
      </c>
      <c r="S317" s="2">
        <f t="shared" si="129"/>
        <v>2020749.0355452492</v>
      </c>
      <c r="T317" s="5">
        <f t="shared" si="130"/>
        <v>575996.06541000004</v>
      </c>
      <c r="U317" s="8">
        <f t="shared" si="104"/>
        <v>6.3158479128610336</v>
      </c>
      <c r="V317" s="4">
        <f t="shared" si="105"/>
        <v>941964</v>
      </c>
      <c r="W317" s="9">
        <f t="shared" si="106"/>
        <v>15.833186830919228</v>
      </c>
      <c r="X317" s="2"/>
    </row>
    <row r="318" spans="1:24" x14ac:dyDescent="0.3">
      <c r="A318" s="3">
        <v>44204</v>
      </c>
      <c r="B318" s="2">
        <v>236028</v>
      </c>
      <c r="C318" s="5">
        <f t="shared" si="125"/>
        <v>1448004</v>
      </c>
      <c r="D318" s="5">
        <f t="shared" si="126"/>
        <v>2026003.7059599999</v>
      </c>
      <c r="E318" s="5">
        <v>5265</v>
      </c>
      <c r="F318" s="2">
        <v>3320</v>
      </c>
      <c r="G318" s="2">
        <v>1954</v>
      </c>
      <c r="H318" s="2">
        <f t="shared" si="124"/>
        <v>537</v>
      </c>
      <c r="I318" s="5">
        <f t="shared" si="123"/>
        <v>4728</v>
      </c>
      <c r="J318" s="11">
        <f t="shared" si="128"/>
        <v>8.5837430557391485</v>
      </c>
      <c r="K318" s="7">
        <f t="shared" si="127"/>
        <v>9.8044692737430168</v>
      </c>
      <c r="L318" s="15">
        <f t="shared" si="108"/>
        <v>16.174698795180724</v>
      </c>
      <c r="M318" s="8">
        <f t="shared" si="101"/>
        <v>10.1994301994302</v>
      </c>
      <c r="N318" s="5">
        <f t="shared" si="131"/>
        <v>54507.888454357126</v>
      </c>
      <c r="O318" s="5">
        <f t="shared" si="113"/>
        <v>1088.2857142857142</v>
      </c>
      <c r="P318" s="5">
        <f t="shared" si="109"/>
        <v>14.40229278064289</v>
      </c>
      <c r="Q318" s="5">
        <f t="shared" si="114"/>
        <v>29.187727162260583</v>
      </c>
      <c r="R318" s="10">
        <f t="shared" si="110"/>
        <v>0.16300231214830899</v>
      </c>
      <c r="S318" s="2">
        <f t="shared" si="129"/>
        <v>2026014.0624588064</v>
      </c>
      <c r="T318" s="5">
        <f t="shared" si="130"/>
        <v>577950.06541000004</v>
      </c>
      <c r="U318" s="8">
        <f t="shared" si="104"/>
        <v>6.3302502056416756</v>
      </c>
      <c r="V318" s="4">
        <f t="shared" si="105"/>
        <v>944112</v>
      </c>
      <c r="W318" s="9">
        <f t="shared" si="106"/>
        <v>15.797163895808971</v>
      </c>
      <c r="X318" s="2"/>
    </row>
    <row r="319" spans="1:24" x14ac:dyDescent="0.3">
      <c r="A319" s="3">
        <v>44205</v>
      </c>
      <c r="B319" s="2">
        <v>238086</v>
      </c>
      <c r="C319" s="5">
        <f t="shared" si="125"/>
        <v>1455058</v>
      </c>
      <c r="D319" s="5">
        <f t="shared" si="126"/>
        <v>2044152.7059599999</v>
      </c>
      <c r="E319" s="5">
        <v>18149</v>
      </c>
      <c r="F319" s="2">
        <v>7054</v>
      </c>
      <c r="G319" s="2">
        <v>11095</v>
      </c>
      <c r="H319" s="2">
        <f t="shared" si="124"/>
        <v>2058</v>
      </c>
      <c r="I319" s="5">
        <f t="shared" si="123"/>
        <v>16091</v>
      </c>
      <c r="J319" s="11">
        <f t="shared" si="128"/>
        <v>8.5857744930823312</v>
      </c>
      <c r="K319" s="7">
        <f t="shared" si="127"/>
        <v>8.8187560738581148</v>
      </c>
      <c r="L319" s="15">
        <f t="shared" si="108"/>
        <v>29.174936206407715</v>
      </c>
      <c r="M319" s="8">
        <f t="shared" si="101"/>
        <v>11.339467739269381</v>
      </c>
      <c r="N319" s="5">
        <f t="shared" si="131"/>
        <v>54996.171701148807</v>
      </c>
      <c r="O319" s="5">
        <f t="shared" si="113"/>
        <v>1333.4285714285713</v>
      </c>
      <c r="P319" s="5">
        <f t="shared" si="109"/>
        <v>55.195379036430289</v>
      </c>
      <c r="Q319" s="5">
        <f t="shared" si="114"/>
        <v>35.762437034988217</v>
      </c>
      <c r="R319" s="10">
        <f t="shared" si="110"/>
        <v>0.16362646712364731</v>
      </c>
      <c r="S319" s="2">
        <f t="shared" si="129"/>
        <v>2044163.1552326232</v>
      </c>
      <c r="T319" s="5">
        <f t="shared" si="130"/>
        <v>589045.06541000004</v>
      </c>
      <c r="U319" s="8">
        <f t="shared" si="104"/>
        <v>6.3854455846781066</v>
      </c>
      <c r="V319" s="4">
        <f t="shared" si="105"/>
        <v>952344</v>
      </c>
      <c r="W319" s="9">
        <f t="shared" si="106"/>
        <v>15.660614231832195</v>
      </c>
      <c r="X319" s="2"/>
    </row>
    <row r="320" spans="1:24" x14ac:dyDescent="0.3">
      <c r="A320" s="3">
        <v>44206</v>
      </c>
      <c r="B320" s="2">
        <v>239229</v>
      </c>
      <c r="C320" s="5">
        <f t="shared" si="125"/>
        <v>1459455</v>
      </c>
      <c r="D320" s="5">
        <f t="shared" si="126"/>
        <v>2055307.7059599999</v>
      </c>
      <c r="E320" s="5">
        <v>11155</v>
      </c>
      <c r="F320" s="2">
        <v>4397</v>
      </c>
      <c r="G320" s="2">
        <v>6758</v>
      </c>
      <c r="H320" s="2">
        <f t="shared" si="124"/>
        <v>1143</v>
      </c>
      <c r="I320" s="5">
        <f t="shared" si="123"/>
        <v>10012</v>
      </c>
      <c r="J320" s="11">
        <f t="shared" si="128"/>
        <v>8.5913819225929959</v>
      </c>
      <c r="K320" s="7">
        <f t="shared" si="127"/>
        <v>9.7594050743657039</v>
      </c>
      <c r="L320" s="15">
        <f t="shared" si="108"/>
        <v>25.994996588583124</v>
      </c>
      <c r="M320" s="8">
        <f t="shared" si="101"/>
        <v>10.24652622142537</v>
      </c>
      <c r="N320" s="5">
        <f t="shared" si="131"/>
        <v>55296.287388953155</v>
      </c>
      <c r="O320" s="5">
        <f t="shared" si="113"/>
        <v>1437.1428571428571</v>
      </c>
      <c r="P320" s="5">
        <f t="shared" si="109"/>
        <v>30.655159493994081</v>
      </c>
      <c r="Q320" s="5">
        <f t="shared" si="114"/>
        <v>38.544045058065301</v>
      </c>
      <c r="R320" s="10">
        <f t="shared" si="110"/>
        <v>0.16391666752315076</v>
      </c>
      <c r="S320" s="2">
        <f t="shared" si="129"/>
        <v>2055318.2122546036</v>
      </c>
      <c r="T320" s="5">
        <f t="shared" si="130"/>
        <v>595803.06541000004</v>
      </c>
      <c r="U320" s="8">
        <f t="shared" si="104"/>
        <v>6.4161007441721001</v>
      </c>
      <c r="V320" s="4">
        <f t="shared" si="105"/>
        <v>956916</v>
      </c>
      <c r="W320" s="9">
        <f t="shared" si="106"/>
        <v>15.585790184300398</v>
      </c>
      <c r="X320" s="2"/>
    </row>
    <row r="321" spans="1:24" x14ac:dyDescent="0.3">
      <c r="A321" s="3">
        <v>44207</v>
      </c>
      <c r="B321" s="2">
        <v>239780</v>
      </c>
      <c r="C321" s="5">
        <f t="shared" si="125"/>
        <v>1462982</v>
      </c>
      <c r="D321" s="5">
        <f t="shared" si="126"/>
        <v>2063205.7059599999</v>
      </c>
      <c r="E321" s="5">
        <v>7898</v>
      </c>
      <c r="F321" s="2">
        <v>3527</v>
      </c>
      <c r="G321" s="2">
        <v>4371</v>
      </c>
      <c r="H321" s="2">
        <f t="shared" si="124"/>
        <v>551</v>
      </c>
      <c r="I321" s="5">
        <f t="shared" si="123"/>
        <v>7347</v>
      </c>
      <c r="J321" s="11">
        <f t="shared" si="128"/>
        <v>8.6045779713070303</v>
      </c>
      <c r="K321" s="7">
        <f t="shared" si="127"/>
        <v>14.33393829401089</v>
      </c>
      <c r="L321" s="15">
        <f t="shared" si="108"/>
        <v>15.622341933654665</v>
      </c>
      <c r="M321" s="8">
        <f t="shared" si="101"/>
        <v>6.9764497341099023</v>
      </c>
      <c r="N321" s="5">
        <f t="shared" si="131"/>
        <v>55508.776290995185</v>
      </c>
      <c r="O321" s="5">
        <f t="shared" si="113"/>
        <v>1431</v>
      </c>
      <c r="P321" s="5">
        <f t="shared" si="109"/>
        <v>14.777771549598196</v>
      </c>
      <c r="Q321" s="5">
        <f t="shared" si="114"/>
        <v>38.379294169646137</v>
      </c>
      <c r="R321" s="10">
        <f t="shared" si="110"/>
        <v>0.16389812041433183</v>
      </c>
      <c r="S321" s="2">
        <f t="shared" si="129"/>
        <v>2063216.2526274954</v>
      </c>
      <c r="T321" s="5">
        <f t="shared" si="130"/>
        <v>600174.06541000004</v>
      </c>
      <c r="U321" s="8">
        <f t="shared" si="104"/>
        <v>6.4308785157216981</v>
      </c>
      <c r="V321" s="4">
        <f t="shared" si="105"/>
        <v>959120</v>
      </c>
      <c r="W321" s="9">
        <f t="shared" si="106"/>
        <v>15.549974977062307</v>
      </c>
      <c r="X321" s="2"/>
    </row>
    <row r="322" spans="1:24" x14ac:dyDescent="0.3">
      <c r="A322" s="3">
        <v>44208</v>
      </c>
      <c r="B322" s="2">
        <v>241637</v>
      </c>
      <c r="C322" s="5">
        <f t="shared" si="125"/>
        <v>1468843</v>
      </c>
      <c r="D322" s="5">
        <f t="shared" si="126"/>
        <v>2081000.7059599999</v>
      </c>
      <c r="E322" s="5">
        <v>17795</v>
      </c>
      <c r="F322" s="2">
        <v>5861</v>
      </c>
      <c r="G322" s="2">
        <v>11934</v>
      </c>
      <c r="H322" s="2">
        <f t="shared" si="124"/>
        <v>1857</v>
      </c>
      <c r="I322" s="5">
        <f t="shared" si="123"/>
        <v>15938</v>
      </c>
      <c r="J322" s="11">
        <f t="shared" si="128"/>
        <v>8.6120946128283329</v>
      </c>
      <c r="K322" s="7">
        <f t="shared" si="127"/>
        <v>9.5826602046311251</v>
      </c>
      <c r="L322" s="15">
        <f t="shared" si="108"/>
        <v>31.684012967070469</v>
      </c>
      <c r="M322" s="8">
        <f t="shared" ref="M322:M558" si="132">H322/E322*100</f>
        <v>10.435515594268052</v>
      </c>
      <c r="N322" s="5">
        <f t="shared" si="131"/>
        <v>55987.535472033145</v>
      </c>
      <c r="O322" s="5">
        <f t="shared" si="113"/>
        <v>1365.4285714285713</v>
      </c>
      <c r="P322" s="5">
        <f t="shared" si="109"/>
        <v>49.804576710714798</v>
      </c>
      <c r="Q322" s="5">
        <f t="shared" si="114"/>
        <v>36.620674221171782</v>
      </c>
      <c r="R322" s="10">
        <f t="shared" si="110"/>
        <v>0.16450839197926531</v>
      </c>
      <c r="S322" s="2">
        <f t="shared" si="129"/>
        <v>2081011.3435917399</v>
      </c>
      <c r="T322" s="5">
        <f t="shared" si="130"/>
        <v>612108.06541000004</v>
      </c>
      <c r="U322" s="8">
        <f t="shared" ref="U322:U385" si="133">B322/$X$341*100</f>
        <v>6.4806830924324128</v>
      </c>
      <c r="V322" s="4">
        <f t="shared" ref="V322:V385" si="134">B322*4</f>
        <v>966548</v>
      </c>
      <c r="W322" s="9">
        <f t="shared" ref="W322:W385" si="135">$X$341/B322</f>
        <v>15.430472154512762</v>
      </c>
      <c r="X322" s="2"/>
    </row>
    <row r="323" spans="1:24" x14ac:dyDescent="0.3">
      <c r="A323" s="3">
        <v>44209</v>
      </c>
      <c r="B323" s="2">
        <v>243255</v>
      </c>
      <c r="C323" s="5">
        <f t="shared" si="125"/>
        <v>1477507</v>
      </c>
      <c r="D323" s="5">
        <f t="shared" si="126"/>
        <v>2100438.7059599999</v>
      </c>
      <c r="E323" s="5">
        <v>19438</v>
      </c>
      <c r="F323" s="2">
        <v>8664</v>
      </c>
      <c r="G323" s="2">
        <v>10774</v>
      </c>
      <c r="H323" s="2">
        <f t="shared" si="124"/>
        <v>1618</v>
      </c>
      <c r="I323" s="5">
        <f t="shared" si="123"/>
        <v>17820</v>
      </c>
      <c r="J323" s="11">
        <f t="shared" si="128"/>
        <v>8.6347195575013878</v>
      </c>
      <c r="K323" s="7">
        <f t="shared" si="127"/>
        <v>12.013597033374536</v>
      </c>
      <c r="L323" s="15">
        <f t="shared" ref="L323:L579" si="136">H323/F323*100</f>
        <v>18.674976915974145</v>
      </c>
      <c r="M323" s="8">
        <f t="shared" si="132"/>
        <v>8.3239016359707794</v>
      </c>
      <c r="N323" s="5">
        <f t="shared" si="131"/>
        <v>56510.498155990208</v>
      </c>
      <c r="O323" s="5">
        <f t="shared" si="113"/>
        <v>1339.4285714285713</v>
      </c>
      <c r="P323" s="5">
        <f t="shared" ref="P323:P386" si="137">H323/3728573*100000</f>
        <v>43.394617726406324</v>
      </c>
      <c r="Q323" s="5">
        <f t="shared" si="114"/>
        <v>35.923356507397635</v>
      </c>
      <c r="R323" s="10">
        <f t="shared" ref="R323:R386" si="138">B323/C323</f>
        <v>0.16463881389394433</v>
      </c>
      <c r="S323" s="2">
        <f t="shared" si="129"/>
        <v>2100449.4429546497</v>
      </c>
      <c r="T323" s="5">
        <f t="shared" si="130"/>
        <v>622882.06541000004</v>
      </c>
      <c r="U323" s="8">
        <f t="shared" si="133"/>
        <v>6.5240777101588199</v>
      </c>
      <c r="V323" s="4">
        <f t="shared" si="134"/>
        <v>973020</v>
      </c>
      <c r="W323" s="9">
        <f t="shared" si="135"/>
        <v>15.32783704343179</v>
      </c>
      <c r="X323" s="2"/>
    </row>
    <row r="324" spans="1:24" x14ac:dyDescent="0.3">
      <c r="A324" s="3">
        <v>44210</v>
      </c>
      <c r="B324" s="2">
        <v>244612</v>
      </c>
      <c r="C324" s="5">
        <f t="shared" si="125"/>
        <v>1484631</v>
      </c>
      <c r="D324" s="5">
        <f t="shared" si="126"/>
        <v>2116329.7059599999</v>
      </c>
      <c r="E324" s="5">
        <v>15891</v>
      </c>
      <c r="F324" s="2">
        <v>7124</v>
      </c>
      <c r="G324" s="2">
        <v>8767</v>
      </c>
      <c r="H324" s="2">
        <f t="shared" si="124"/>
        <v>1357</v>
      </c>
      <c r="I324" s="5">
        <f t="shared" si="123"/>
        <v>14534</v>
      </c>
      <c r="J324" s="11">
        <f t="shared" si="128"/>
        <v>8.6517820301538766</v>
      </c>
      <c r="K324" s="7">
        <f t="shared" si="127"/>
        <v>11.710390567428151</v>
      </c>
      <c r="L324" s="15">
        <f t="shared" si="136"/>
        <v>19.048287478944413</v>
      </c>
      <c r="M324" s="8">
        <f t="shared" si="132"/>
        <v>8.5394248316657233</v>
      </c>
      <c r="N324" s="5">
        <f t="shared" si="131"/>
        <v>56938.031853426241</v>
      </c>
      <c r="O324" s="5">
        <f t="shared" si="113"/>
        <v>1303</v>
      </c>
      <c r="P324" s="5">
        <f t="shared" si="137"/>
        <v>36.394620676596652</v>
      </c>
      <c r="Q324" s="5">
        <f t="shared" si="114"/>
        <v>34.94634542491189</v>
      </c>
      <c r="R324" s="10">
        <f t="shared" si="138"/>
        <v>0.16476282658788616</v>
      </c>
      <c r="S324" s="2">
        <f t="shared" si="129"/>
        <v>2116340.5241860519</v>
      </c>
      <c r="T324" s="5">
        <f t="shared" si="130"/>
        <v>631649.06541000004</v>
      </c>
      <c r="U324" s="8">
        <f t="shared" si="133"/>
        <v>6.5604723308354167</v>
      </c>
      <c r="V324" s="4">
        <f t="shared" si="134"/>
        <v>978448</v>
      </c>
      <c r="W324" s="9">
        <f t="shared" si="135"/>
        <v>15.24280493189214</v>
      </c>
      <c r="X324" s="2"/>
    </row>
    <row r="325" spans="1:24" x14ac:dyDescent="0.3">
      <c r="A325" s="3">
        <v>44211</v>
      </c>
      <c r="B325" s="2">
        <v>245789</v>
      </c>
      <c r="C325" s="5">
        <f t="shared" si="125"/>
        <v>1492571</v>
      </c>
      <c r="D325" s="5">
        <f t="shared" si="126"/>
        <v>2131534.7059599999</v>
      </c>
      <c r="E325" s="5">
        <v>15205</v>
      </c>
      <c r="F325" s="2">
        <v>7940</v>
      </c>
      <c r="G325" s="2">
        <v>7265</v>
      </c>
      <c r="H325" s="2">
        <f t="shared" si="124"/>
        <v>1177</v>
      </c>
      <c r="I325" s="5">
        <f t="shared" si="123"/>
        <v>14028</v>
      </c>
      <c r="J325" s="11">
        <f t="shared" si="128"/>
        <v>8.672213589542249</v>
      </c>
      <c r="K325" s="7">
        <f t="shared" si="127"/>
        <v>12.918436703483433</v>
      </c>
      <c r="L325" s="15">
        <f t="shared" si="136"/>
        <v>14.823677581863981</v>
      </c>
      <c r="M325" s="8">
        <f t="shared" si="132"/>
        <v>7.7408747122657022</v>
      </c>
      <c r="N325" s="5">
        <f t="shared" si="131"/>
        <v>57347.109310446875</v>
      </c>
      <c r="O325" s="5">
        <f t="shared" si="113"/>
        <v>1394.4285714285713</v>
      </c>
      <c r="P325" s="5">
        <f t="shared" si="137"/>
        <v>31.567036504314117</v>
      </c>
      <c r="Q325" s="5">
        <f t="shared" si="114"/>
        <v>37.398451671150632</v>
      </c>
      <c r="R325" s="10">
        <f t="shared" si="138"/>
        <v>0.1646749132872071</v>
      </c>
      <c r="S325" s="2">
        <f t="shared" si="129"/>
        <v>2131545.6019107685</v>
      </c>
      <c r="T325" s="5">
        <f t="shared" si="130"/>
        <v>638914.06541000004</v>
      </c>
      <c r="U325" s="8">
        <f t="shared" si="133"/>
        <v>6.5920393673397299</v>
      </c>
      <c r="V325" s="4">
        <f t="shared" si="134"/>
        <v>983156</v>
      </c>
      <c r="W325" s="9">
        <f t="shared" si="135"/>
        <v>15.169812318696117</v>
      </c>
      <c r="X325" s="2"/>
    </row>
    <row r="326" spans="1:24" x14ac:dyDescent="0.3">
      <c r="A326" s="3">
        <v>44212</v>
      </c>
      <c r="B326" s="2">
        <v>247025</v>
      </c>
      <c r="C326" s="5">
        <f t="shared" si="125"/>
        <v>1498515</v>
      </c>
      <c r="D326" s="5">
        <f t="shared" si="126"/>
        <v>2146685.7059599999</v>
      </c>
      <c r="E326" s="5">
        <v>15151</v>
      </c>
      <c r="F326" s="2">
        <v>5944</v>
      </c>
      <c r="G326" s="2">
        <v>9208</v>
      </c>
      <c r="H326" s="2">
        <f t="shared" si="124"/>
        <v>1236</v>
      </c>
      <c r="I326" s="5">
        <f t="shared" si="123"/>
        <v>13915</v>
      </c>
      <c r="J326" s="11">
        <f t="shared" si="128"/>
        <v>8.6901556763890291</v>
      </c>
      <c r="K326" s="7">
        <f t="shared" si="127"/>
        <v>12.258090614886731</v>
      </c>
      <c r="L326" s="15">
        <f t="shared" si="136"/>
        <v>20.794078061911168</v>
      </c>
      <c r="M326" s="8">
        <f t="shared" si="132"/>
        <v>8.1578773678305065</v>
      </c>
      <c r="N326" s="5">
        <f t="shared" si="131"/>
        <v>57754.733943877953</v>
      </c>
      <c r="O326" s="5">
        <f t="shared" si="113"/>
        <v>1277</v>
      </c>
      <c r="P326" s="5">
        <f t="shared" si="137"/>
        <v>33.149411316340057</v>
      </c>
      <c r="Q326" s="5">
        <f t="shared" si="114"/>
        <v>34.249027711137742</v>
      </c>
      <c r="R326" s="10">
        <f t="shared" si="138"/>
        <v>0.16484653139941877</v>
      </c>
      <c r="S326" s="2">
        <f t="shared" si="129"/>
        <v>2146696.6793594491</v>
      </c>
      <c r="T326" s="5">
        <f t="shared" si="130"/>
        <v>648122.06541000004</v>
      </c>
      <c r="U326" s="8">
        <f t="shared" si="133"/>
        <v>6.6251887786560699</v>
      </c>
      <c r="V326" s="4">
        <f t="shared" si="134"/>
        <v>988100</v>
      </c>
      <c r="W326" s="9">
        <f t="shared" si="135"/>
        <v>15.093909523327598</v>
      </c>
      <c r="X326" s="2"/>
    </row>
    <row r="327" spans="1:24" x14ac:dyDescent="0.3">
      <c r="A327" s="3">
        <v>44213</v>
      </c>
      <c r="B327" s="2">
        <v>247805</v>
      </c>
      <c r="C327" s="5">
        <f t="shared" si="125"/>
        <v>1502802</v>
      </c>
      <c r="D327" s="5">
        <f t="shared" si="126"/>
        <v>2155768.7059599999</v>
      </c>
      <c r="E327" s="5">
        <v>9083</v>
      </c>
      <c r="F327" s="2">
        <v>4287</v>
      </c>
      <c r="G327" s="2">
        <v>4796</v>
      </c>
      <c r="H327" s="2">
        <f t="shared" si="124"/>
        <v>780</v>
      </c>
      <c r="I327" s="5">
        <f t="shared" si="123"/>
        <v>8303</v>
      </c>
      <c r="J327" s="11">
        <f t="shared" si="128"/>
        <v>8.6994560479409202</v>
      </c>
      <c r="K327" s="7">
        <f t="shared" ref="K327:K579" si="139">E327/H327</f>
        <v>11.644871794871795</v>
      </c>
      <c r="L327" s="15">
        <f t="shared" si="136"/>
        <v>18.194541637508749</v>
      </c>
      <c r="M327" s="8">
        <f t="shared" si="132"/>
        <v>8.5874710998568755</v>
      </c>
      <c r="N327" s="5">
        <f t="shared" si="131"/>
        <v>57999.10425246846</v>
      </c>
      <c r="O327" s="5">
        <f t="shared" ref="O327:O390" si="140">AVERAGE(H321:H327)</f>
        <v>1225.1428571428571</v>
      </c>
      <c r="P327" s="5">
        <f t="shared" si="137"/>
        <v>20.919531413224309</v>
      </c>
      <c r="Q327" s="5">
        <f t="shared" si="114"/>
        <v>32.858223699599208</v>
      </c>
      <c r="R327" s="10">
        <f t="shared" si="138"/>
        <v>0.16489530889631501</v>
      </c>
      <c r="S327" s="2">
        <f t="shared" si="129"/>
        <v>2155779.7257898082</v>
      </c>
      <c r="T327" s="5">
        <f t="shared" si="130"/>
        <v>652918.06541000004</v>
      </c>
      <c r="U327" s="8">
        <f t="shared" si="133"/>
        <v>6.6461083100692946</v>
      </c>
      <c r="V327" s="4">
        <f t="shared" si="134"/>
        <v>991220</v>
      </c>
      <c r="W327" s="9">
        <f t="shared" si="135"/>
        <v>15.046399386614475</v>
      </c>
      <c r="X327" s="2"/>
    </row>
    <row r="328" spans="1:24" x14ac:dyDescent="0.3">
      <c r="A328" s="3">
        <v>44214</v>
      </c>
      <c r="B328" s="2">
        <v>247915</v>
      </c>
      <c r="C328" s="5">
        <f t="shared" si="125"/>
        <v>1504836</v>
      </c>
      <c r="D328" s="5">
        <f t="shared" si="126"/>
        <v>2160742.7059599999</v>
      </c>
      <c r="E328" s="5">
        <v>4974</v>
      </c>
      <c r="F328" s="2">
        <v>2034</v>
      </c>
      <c r="G328" s="2">
        <v>2930</v>
      </c>
      <c r="H328" s="2">
        <f t="shared" si="124"/>
        <v>110</v>
      </c>
      <c r="I328" s="5">
        <f t="shared" si="123"/>
        <v>4864</v>
      </c>
      <c r="J328" s="11">
        <f t="shared" si="128"/>
        <v>8.7156594234314184</v>
      </c>
      <c r="K328" s="7">
        <f t="shared" si="139"/>
        <v>45.218181818181819</v>
      </c>
      <c r="L328" s="15">
        <f t="shared" si="136"/>
        <v>5.4080629301868237</v>
      </c>
      <c r="M328" s="8">
        <f t="shared" si="132"/>
        <v>2.2114997989545637</v>
      </c>
      <c r="N328" s="5">
        <f t="shared" si="131"/>
        <v>58132.925447550377</v>
      </c>
      <c r="O328" s="5">
        <f t="shared" si="140"/>
        <v>1162.1428571428571</v>
      </c>
      <c r="P328" s="5">
        <f t="shared" si="137"/>
        <v>2.9501903275059922</v>
      </c>
      <c r="Q328" s="5">
        <f t="shared" si="114"/>
        <v>31.168569239300318</v>
      </c>
      <c r="R328" s="10">
        <f t="shared" si="138"/>
        <v>0.16474552708733708</v>
      </c>
      <c r="S328" s="2">
        <f t="shared" si="129"/>
        <v>2160753.7512158351</v>
      </c>
      <c r="T328" s="5">
        <f t="shared" si="130"/>
        <v>655848.06541000004</v>
      </c>
      <c r="U328" s="8">
        <f t="shared" si="133"/>
        <v>6.6490585003968015</v>
      </c>
      <c r="V328" s="4">
        <f t="shared" si="134"/>
        <v>991660</v>
      </c>
      <c r="W328" s="9">
        <f t="shared" si="135"/>
        <v>15.039723292257428</v>
      </c>
      <c r="X328" s="2"/>
    </row>
    <row r="329" spans="1:24" x14ac:dyDescent="0.3">
      <c r="A329" s="3">
        <v>44215</v>
      </c>
      <c r="B329" s="2">
        <v>249465</v>
      </c>
      <c r="C329" s="5">
        <f t="shared" si="125"/>
        <v>1510068</v>
      </c>
      <c r="D329" s="5">
        <f t="shared" si="126"/>
        <v>2178140.7059599999</v>
      </c>
      <c r="E329" s="5">
        <v>17398</v>
      </c>
      <c r="F329" s="2">
        <v>5232</v>
      </c>
      <c r="G329" s="2">
        <v>12166</v>
      </c>
      <c r="H329" s="2">
        <f t="shared" si="124"/>
        <v>1550</v>
      </c>
      <c r="I329" s="5">
        <f t="shared" si="123"/>
        <v>15848</v>
      </c>
      <c r="J329" s="11">
        <f t="shared" si="128"/>
        <v>8.7312476939049564</v>
      </c>
      <c r="K329" s="7">
        <f t="shared" si="139"/>
        <v>11.224516129032258</v>
      </c>
      <c r="L329" s="15">
        <f t="shared" si="136"/>
        <v>29.62538226299694</v>
      </c>
      <c r="M329" s="8">
        <f t="shared" si="132"/>
        <v>8.9090700080469016</v>
      </c>
      <c r="N329" s="5">
        <f t="shared" si="131"/>
        <v>58601.003684791089</v>
      </c>
      <c r="O329" s="5">
        <f t="shared" si="140"/>
        <v>1118.2857142857142</v>
      </c>
      <c r="P329" s="5">
        <f t="shared" si="137"/>
        <v>41.57086370576625</v>
      </c>
      <c r="Q329" s="5">
        <f t="shared" ref="Q329:Q392" si="141">AVERAGE(H323:H329)/3728573*100000</f>
        <v>29.992324524307673</v>
      </c>
      <c r="R329" s="10">
        <f t="shared" si="138"/>
        <v>0.16520116974864707</v>
      </c>
      <c r="S329" s="2">
        <f t="shared" si="129"/>
        <v>2178151.8401507</v>
      </c>
      <c r="T329" s="5">
        <f t="shared" si="130"/>
        <v>668014.06541000004</v>
      </c>
      <c r="U329" s="8">
        <f t="shared" si="133"/>
        <v>6.6906293641025671</v>
      </c>
      <c r="V329" s="4">
        <f t="shared" si="134"/>
        <v>997860</v>
      </c>
      <c r="W329" s="9">
        <f t="shared" si="135"/>
        <v>14.946277032850301</v>
      </c>
      <c r="X329" s="2"/>
    </row>
    <row r="330" spans="1:24" x14ac:dyDescent="0.3">
      <c r="A330" s="3">
        <v>44216</v>
      </c>
      <c r="B330" s="2">
        <v>249934</v>
      </c>
      <c r="C330" s="5">
        <f t="shared" si="125"/>
        <v>1513493</v>
      </c>
      <c r="D330" s="5">
        <f t="shared" si="126"/>
        <v>2184262.7059599999</v>
      </c>
      <c r="E330" s="5">
        <v>6122</v>
      </c>
      <c r="F330" s="2">
        <v>3425</v>
      </c>
      <c r="G330" s="2">
        <v>2697</v>
      </c>
      <c r="H330" s="2">
        <f t="shared" si="124"/>
        <v>469</v>
      </c>
      <c r="I330" s="5">
        <f t="shared" si="123"/>
        <v>5653</v>
      </c>
      <c r="J330" s="11">
        <f t="shared" si="128"/>
        <v>8.7393580143557905</v>
      </c>
      <c r="K330" s="7">
        <f t="shared" si="139"/>
        <v>13.053304904051172</v>
      </c>
      <c r="L330" s="15">
        <f t="shared" si="136"/>
        <v>13.693430656934307</v>
      </c>
      <c r="M330" s="8">
        <f t="shared" si="132"/>
        <v>7.6608951323097028</v>
      </c>
      <c r="N330" s="5">
        <f t="shared" si="131"/>
        <v>58765.71083322123</v>
      </c>
      <c r="O330" s="5">
        <f t="shared" si="140"/>
        <v>954.14285714285711</v>
      </c>
      <c r="P330" s="5">
        <f t="shared" si="137"/>
        <v>12.578538760002822</v>
      </c>
      <c r="Q330" s="5">
        <f t="shared" si="141"/>
        <v>25.590027529107171</v>
      </c>
      <c r="R330" s="10">
        <f t="shared" si="138"/>
        <v>0.16513720248458366</v>
      </c>
      <c r="S330" s="2">
        <f t="shared" si="129"/>
        <v>2184273.8714450584</v>
      </c>
      <c r="T330" s="5">
        <f t="shared" si="130"/>
        <v>670711.06541000004</v>
      </c>
      <c r="U330" s="8">
        <f t="shared" si="133"/>
        <v>6.7032079028625695</v>
      </c>
      <c r="V330" s="4">
        <f t="shared" si="134"/>
        <v>999736</v>
      </c>
      <c r="W330" s="9">
        <f t="shared" si="135"/>
        <v>14.918230412828986</v>
      </c>
      <c r="X330" s="2"/>
    </row>
    <row r="331" spans="1:24" x14ac:dyDescent="0.3">
      <c r="A331" s="3">
        <v>44217</v>
      </c>
      <c r="B331" s="2">
        <v>251071</v>
      </c>
      <c r="C331" s="5">
        <f t="shared" si="125"/>
        <v>1520672</v>
      </c>
      <c r="D331" s="5">
        <f t="shared" si="126"/>
        <v>2201281.7059599999</v>
      </c>
      <c r="E331" s="5">
        <v>17019</v>
      </c>
      <c r="F331" s="2">
        <v>7179</v>
      </c>
      <c r="G331" s="2">
        <v>9840</v>
      </c>
      <c r="H331" s="2">
        <f t="shared" si="124"/>
        <v>1137</v>
      </c>
      <c r="I331" s="5">
        <f t="shared" si="123"/>
        <v>15882</v>
      </c>
      <c r="J331" s="11">
        <f t="shared" si="128"/>
        <v>8.7675665686598609</v>
      </c>
      <c r="K331" s="7">
        <f t="shared" si="139"/>
        <v>14.968337730870713</v>
      </c>
      <c r="L331" s="15">
        <f t="shared" si="136"/>
        <v>15.837860426243209</v>
      </c>
      <c r="M331" s="8">
        <f t="shared" si="132"/>
        <v>6.6807685527939364</v>
      </c>
      <c r="N331" s="5">
        <f t="shared" si="131"/>
        <v>59223.592401194546</v>
      </c>
      <c r="O331" s="5">
        <f t="shared" si="140"/>
        <v>922.71428571428567</v>
      </c>
      <c r="P331" s="5">
        <f t="shared" si="137"/>
        <v>30.494240021584666</v>
      </c>
      <c r="Q331" s="5">
        <f t="shared" si="141"/>
        <v>24.747116006962599</v>
      </c>
      <c r="R331" s="10">
        <f t="shared" si="138"/>
        <v>0.16510529555354475</v>
      </c>
      <c r="S331" s="2">
        <f t="shared" si="129"/>
        <v>2201292.9584425567</v>
      </c>
      <c r="T331" s="5">
        <f t="shared" si="130"/>
        <v>680551.06541000004</v>
      </c>
      <c r="U331" s="8">
        <f t="shared" si="133"/>
        <v>6.7337021428841544</v>
      </c>
      <c r="V331" s="4">
        <f t="shared" si="134"/>
        <v>1004284</v>
      </c>
      <c r="W331" s="9">
        <f t="shared" si="135"/>
        <v>14.85067172234149</v>
      </c>
      <c r="X331" s="2"/>
    </row>
    <row r="332" spans="1:24" x14ac:dyDescent="0.3">
      <c r="A332" s="3">
        <v>44218</v>
      </c>
      <c r="B332" s="2">
        <v>251974</v>
      </c>
      <c r="C332" s="5">
        <f t="shared" si="125"/>
        <v>1527502</v>
      </c>
      <c r="D332" s="5">
        <f t="shared" si="126"/>
        <v>2216108.7059599999</v>
      </c>
      <c r="E332" s="5">
        <v>14827</v>
      </c>
      <c r="F332" s="2">
        <v>6830</v>
      </c>
      <c r="G332" s="2">
        <v>7997</v>
      </c>
      <c r="H332" s="2">
        <f t="shared" si="124"/>
        <v>903</v>
      </c>
      <c r="I332" s="5">
        <f t="shared" si="123"/>
        <v>13924</v>
      </c>
      <c r="J332" s="11">
        <f t="shared" si="128"/>
        <v>8.7949895860684038</v>
      </c>
      <c r="K332" s="7">
        <f t="shared" si="139"/>
        <v>16.419712070874862</v>
      </c>
      <c r="L332" s="15">
        <f t="shared" si="136"/>
        <v>13.22108345534407</v>
      </c>
      <c r="M332" s="8">
        <f t="shared" si="132"/>
        <v>6.0902407769609495</v>
      </c>
      <c r="N332" s="5">
        <f t="shared" si="131"/>
        <v>59622.500093088325</v>
      </c>
      <c r="O332" s="5">
        <f t="shared" si="140"/>
        <v>883.57142857142856</v>
      </c>
      <c r="P332" s="5">
        <f t="shared" si="137"/>
        <v>24.218380597617372</v>
      </c>
      <c r="Q332" s="5">
        <f t="shared" si="141"/>
        <v>23.697308020291636</v>
      </c>
      <c r="R332" s="10">
        <f t="shared" si="138"/>
        <v>0.16495821282067061</v>
      </c>
      <c r="S332" s="2">
        <f t="shared" si="129"/>
        <v>2216120.0342350178</v>
      </c>
      <c r="T332" s="5">
        <f t="shared" si="130"/>
        <v>688548.06541000004</v>
      </c>
      <c r="U332" s="8">
        <f t="shared" si="133"/>
        <v>6.7579205234817712</v>
      </c>
      <c r="V332" s="4">
        <f t="shared" si="134"/>
        <v>1007896</v>
      </c>
      <c r="W332" s="9">
        <f t="shared" si="135"/>
        <v>14.797451324342989</v>
      </c>
      <c r="X332" s="2"/>
    </row>
    <row r="333" spans="1:24" x14ac:dyDescent="0.3">
      <c r="A333" s="3">
        <v>44219</v>
      </c>
      <c r="B333" s="2">
        <v>252972</v>
      </c>
      <c r="C333" s="5">
        <f t="shared" si="125"/>
        <v>1534914</v>
      </c>
      <c r="D333" s="5">
        <f t="shared" si="126"/>
        <v>2232375.7059599999</v>
      </c>
      <c r="E333" s="5">
        <v>16267</v>
      </c>
      <c r="F333" s="2">
        <v>7412</v>
      </c>
      <c r="G333" s="2">
        <v>8855</v>
      </c>
      <c r="H333" s="2">
        <f t="shared" si="124"/>
        <v>998</v>
      </c>
      <c r="I333" s="5">
        <f t="shared" si="123"/>
        <v>15269</v>
      </c>
      <c r="J333" s="11">
        <f t="shared" si="128"/>
        <v>8.8245960262795879</v>
      </c>
      <c r="K333" s="7">
        <f t="shared" si="139"/>
        <v>16.299599198396795</v>
      </c>
      <c r="L333" s="15">
        <f t="shared" si="136"/>
        <v>13.464651915812196</v>
      </c>
      <c r="M333" s="8">
        <f t="shared" si="132"/>
        <v>6.135120181963484</v>
      </c>
      <c r="N333" s="5">
        <f t="shared" si="131"/>
        <v>60060.149747370117</v>
      </c>
      <c r="O333" s="5">
        <f t="shared" si="140"/>
        <v>849.57142857142856</v>
      </c>
      <c r="P333" s="5">
        <f t="shared" si="137"/>
        <v>26.76627224409982</v>
      </c>
      <c r="Q333" s="5">
        <f t="shared" si="141"/>
        <v>22.785431009971607</v>
      </c>
      <c r="R333" s="10">
        <f t="shared" si="138"/>
        <v>0.16481183962098203</v>
      </c>
      <c r="S333" s="2">
        <f t="shared" si="129"/>
        <v>2232387.1173884519</v>
      </c>
      <c r="T333" s="5">
        <f t="shared" si="130"/>
        <v>697403.06541000004</v>
      </c>
      <c r="U333" s="8">
        <f t="shared" si="133"/>
        <v>6.7846867957258725</v>
      </c>
      <c r="V333" s="4">
        <f t="shared" si="134"/>
        <v>1011888</v>
      </c>
      <c r="W333" s="9">
        <f t="shared" si="135"/>
        <v>14.73907388960043</v>
      </c>
      <c r="X333" s="2"/>
    </row>
    <row r="334" spans="1:24" x14ac:dyDescent="0.3">
      <c r="A334" s="3">
        <v>44220</v>
      </c>
      <c r="B334" s="2">
        <v>253518</v>
      </c>
      <c r="C334" s="5">
        <f t="shared" si="125"/>
        <v>1541183</v>
      </c>
      <c r="D334" s="5">
        <f t="shared" si="126"/>
        <v>2243623.7059599999</v>
      </c>
      <c r="E334" s="5">
        <v>11248</v>
      </c>
      <c r="F334" s="2">
        <v>6269</v>
      </c>
      <c r="G334" s="2">
        <v>4979</v>
      </c>
      <c r="H334" s="2">
        <f t="shared" si="124"/>
        <v>546</v>
      </c>
      <c r="I334" s="5">
        <f t="shared" si="123"/>
        <v>10702</v>
      </c>
      <c r="J334" s="11">
        <f t="shared" si="128"/>
        <v>8.8499582118823898</v>
      </c>
      <c r="K334" s="7">
        <f t="shared" si="139"/>
        <v>20.600732600732602</v>
      </c>
      <c r="L334" s="15">
        <f t="shared" si="136"/>
        <v>8.7095230499282188</v>
      </c>
      <c r="M334" s="8">
        <f t="shared" si="132"/>
        <v>4.8541963015647225</v>
      </c>
      <c r="N334" s="5">
        <f t="shared" si="131"/>
        <v>60362.767520245361</v>
      </c>
      <c r="O334" s="5">
        <f t="shared" si="140"/>
        <v>816.14285714285711</v>
      </c>
      <c r="P334" s="5">
        <f t="shared" si="137"/>
        <v>14.643671989257015</v>
      </c>
      <c r="Q334" s="5">
        <f t="shared" si="141"/>
        <v>21.888879663690563</v>
      </c>
      <c r="R334" s="10">
        <f t="shared" si="138"/>
        <v>0.16449571530441226</v>
      </c>
      <c r="S334" s="2">
        <f t="shared" si="129"/>
        <v>2243635.1748858285</v>
      </c>
      <c r="T334" s="5">
        <f t="shared" si="130"/>
        <v>702382.06541000004</v>
      </c>
      <c r="U334" s="8">
        <f t="shared" si="133"/>
        <v>6.7993304677151283</v>
      </c>
      <c r="V334" s="4">
        <f t="shared" si="134"/>
        <v>1014072</v>
      </c>
      <c r="W334" s="9">
        <f t="shared" si="135"/>
        <v>14.70733044596439</v>
      </c>
      <c r="X334" s="2"/>
    </row>
    <row r="335" spans="1:24" x14ac:dyDescent="0.3">
      <c r="A335" s="3">
        <v>44221</v>
      </c>
      <c r="B335" s="2">
        <v>253816</v>
      </c>
      <c r="C335" s="5">
        <f t="shared" si="125"/>
        <v>1545365</v>
      </c>
      <c r="D335" s="5">
        <f t="shared" si="126"/>
        <v>2250491.7059599999</v>
      </c>
      <c r="E335" s="5">
        <f>F335+G335</f>
        <v>6868</v>
      </c>
      <c r="F335" s="2">
        <v>4182</v>
      </c>
      <c r="G335" s="2">
        <v>2686</v>
      </c>
      <c r="H335" s="2">
        <f t="shared" si="124"/>
        <v>298</v>
      </c>
      <c r="I335" s="5">
        <f t="shared" si="123"/>
        <v>6570</v>
      </c>
      <c r="J335" s="11">
        <f t="shared" si="128"/>
        <v>8.8666266348851135</v>
      </c>
      <c r="K335" s="7">
        <f t="shared" si="139"/>
        <v>23.046979865771814</v>
      </c>
      <c r="L335" s="15">
        <f t="shared" si="136"/>
        <v>7.1257771401243426</v>
      </c>
      <c r="M335" s="8">
        <f t="shared" si="132"/>
        <v>4.3389633080955159</v>
      </c>
      <c r="N335" s="5">
        <f t="shared" si="131"/>
        <v>60547.545157523738</v>
      </c>
      <c r="O335" s="5">
        <f t="shared" si="140"/>
        <v>843</v>
      </c>
      <c r="P335" s="5">
        <f t="shared" si="137"/>
        <v>7.9923337963344157</v>
      </c>
      <c r="Q335" s="5">
        <f t="shared" si="141"/>
        <v>22.609185873523195</v>
      </c>
      <c r="R335" s="10">
        <f t="shared" si="138"/>
        <v>0.16424339880869568</v>
      </c>
      <c r="S335" s="2">
        <f t="shared" si="129"/>
        <v>2250503.2099935799</v>
      </c>
      <c r="T335" s="5">
        <f t="shared" si="130"/>
        <v>705068.06541000004</v>
      </c>
      <c r="U335" s="8">
        <f t="shared" si="133"/>
        <v>6.8073228015114635</v>
      </c>
      <c r="V335" s="4">
        <f t="shared" si="134"/>
        <v>1015264</v>
      </c>
      <c r="W335" s="9">
        <f t="shared" si="135"/>
        <v>14.690062880196677</v>
      </c>
      <c r="X335" s="2"/>
    </row>
    <row r="336" spans="1:24" x14ac:dyDescent="0.3">
      <c r="A336" s="3">
        <v>44222</v>
      </c>
      <c r="B336" s="2">
        <v>254822</v>
      </c>
      <c r="C336" s="5">
        <f t="shared" si="125"/>
        <v>1556857</v>
      </c>
      <c r="D336" s="5">
        <f t="shared" si="126"/>
        <v>2267840.7059599999</v>
      </c>
      <c r="E336" s="5">
        <v>17349</v>
      </c>
      <c r="F336" s="2">
        <v>11492</v>
      </c>
      <c r="G336" s="2">
        <v>5857</v>
      </c>
      <c r="H336" s="2">
        <f t="shared" si="124"/>
        <v>1006</v>
      </c>
      <c r="I336" s="5">
        <f t="shared" si="123"/>
        <v>16343</v>
      </c>
      <c r="J336" s="11">
        <f t="shared" ref="J336:J579" si="142">D336/B336</f>
        <v>8.899705307861959</v>
      </c>
      <c r="K336" s="7">
        <f t="shared" si="139"/>
        <v>17.245526838966203</v>
      </c>
      <c r="L336" s="15">
        <f t="shared" si="136"/>
        <v>8.7539157674904278</v>
      </c>
      <c r="M336" s="8">
        <f t="shared" si="132"/>
        <v>5.7986051069225892</v>
      </c>
      <c r="N336" s="5">
        <f t="shared" si="131"/>
        <v>61014.305091877643</v>
      </c>
      <c r="O336" s="5">
        <f t="shared" si="140"/>
        <v>765.28571428571433</v>
      </c>
      <c r="P336" s="5">
        <f t="shared" si="137"/>
        <v>26.98083154064571</v>
      </c>
      <c r="Q336" s="5">
        <f t="shared" si="141"/>
        <v>20.524895564220259</v>
      </c>
      <c r="R336" s="10">
        <f t="shared" si="138"/>
        <v>0.1636772034939625</v>
      </c>
      <c r="S336" s="2">
        <f t="shared" si="129"/>
        <v>2267852.2986779674</v>
      </c>
      <c r="T336" s="5">
        <f t="shared" si="130"/>
        <v>710925.06541000004</v>
      </c>
      <c r="U336" s="8">
        <f t="shared" si="133"/>
        <v>6.8343036330521096</v>
      </c>
      <c r="V336" s="4">
        <f t="shared" si="134"/>
        <v>1019288</v>
      </c>
      <c r="W336" s="9">
        <f t="shared" si="135"/>
        <v>14.632068659691864</v>
      </c>
      <c r="X336" s="2"/>
    </row>
    <row r="337" spans="1:24" x14ac:dyDescent="0.3">
      <c r="A337" s="3">
        <v>44223</v>
      </c>
      <c r="B337" s="2">
        <v>255564</v>
      </c>
      <c r="C337" s="5">
        <f t="shared" si="125"/>
        <v>1564237</v>
      </c>
      <c r="D337" s="5">
        <f t="shared" si="126"/>
        <v>2285847.7059599999</v>
      </c>
      <c r="E337" s="5">
        <v>18007</v>
      </c>
      <c r="F337" s="2">
        <v>7380</v>
      </c>
      <c r="G337" s="2">
        <v>10627</v>
      </c>
      <c r="H337" s="2">
        <f t="shared" si="124"/>
        <v>742</v>
      </c>
      <c r="I337" s="5">
        <f t="shared" si="123"/>
        <v>17265</v>
      </c>
      <c r="J337" s="11">
        <f t="shared" si="142"/>
        <v>8.9443259064656999</v>
      </c>
      <c r="K337" s="7">
        <f t="shared" si="139"/>
        <v>24.268194070080863</v>
      </c>
      <c r="L337" s="15">
        <f t="shared" si="136"/>
        <v>10.05420054200542</v>
      </c>
      <c r="M337" s="8">
        <f t="shared" si="132"/>
        <v>4.1206197589826177</v>
      </c>
      <c r="N337" s="5">
        <f t="shared" si="131"/>
        <v>61498.767950711604</v>
      </c>
      <c r="O337" s="5">
        <f t="shared" si="140"/>
        <v>804.28571428571433</v>
      </c>
      <c r="P337" s="5">
        <f t="shared" si="137"/>
        <v>19.900374754631329</v>
      </c>
      <c r="Q337" s="5">
        <f t="shared" si="141"/>
        <v>21.570872134881476</v>
      </c>
      <c r="R337" s="10">
        <f t="shared" si="138"/>
        <v>0.16337933446146588</v>
      </c>
      <c r="S337" s="2">
        <f t="shared" si="129"/>
        <v>2285859.3907259102</v>
      </c>
      <c r="T337" s="5">
        <f t="shared" si="130"/>
        <v>721552.06541000004</v>
      </c>
      <c r="U337" s="8">
        <f t="shared" si="133"/>
        <v>6.8542040078067394</v>
      </c>
      <c r="V337" s="4">
        <f t="shared" si="134"/>
        <v>1022256</v>
      </c>
      <c r="W337" s="9">
        <f t="shared" si="135"/>
        <v>14.589586170196116</v>
      </c>
      <c r="X337" s="2"/>
    </row>
    <row r="338" spans="1:24" x14ac:dyDescent="0.3">
      <c r="A338" s="3">
        <v>44224</v>
      </c>
      <c r="B338" s="2">
        <v>256287</v>
      </c>
      <c r="C338" s="5">
        <f t="shared" si="125"/>
        <v>1571360</v>
      </c>
      <c r="D338" s="5">
        <f t="shared" si="126"/>
        <v>2303697.7059599999</v>
      </c>
      <c r="E338" s="5">
        <v>17850</v>
      </c>
      <c r="F338" s="2">
        <v>7123</v>
      </c>
      <c r="G338" s="2">
        <v>10718</v>
      </c>
      <c r="H338" s="2">
        <f t="shared" si="124"/>
        <v>723</v>
      </c>
      <c r="I338" s="5">
        <f t="shared" si="123"/>
        <v>17127</v>
      </c>
      <c r="J338" s="11">
        <f t="shared" si="142"/>
        <v>8.9887419414952774</v>
      </c>
      <c r="K338" s="7">
        <f t="shared" si="139"/>
        <v>24.688796680497926</v>
      </c>
      <c r="L338" s="15">
        <f t="shared" si="136"/>
        <v>10.150217604941739</v>
      </c>
      <c r="M338" s="8">
        <f t="shared" si="132"/>
        <v>4.0504201680672276</v>
      </c>
      <c r="N338" s="5">
        <f t="shared" si="131"/>
        <v>61979.006859479668</v>
      </c>
      <c r="O338" s="5">
        <f t="shared" si="140"/>
        <v>745.14285714285711</v>
      </c>
      <c r="P338" s="5">
        <f t="shared" si="137"/>
        <v>19.390796425334837</v>
      </c>
      <c r="Q338" s="5">
        <f t="shared" si="141"/>
        <v>19.984665906845784</v>
      </c>
      <c r="R338" s="10">
        <f t="shared" si="138"/>
        <v>0.1630988443132064</v>
      </c>
      <c r="S338" s="2"/>
      <c r="T338" s="5">
        <f t="shared" si="130"/>
        <v>732270.06541000004</v>
      </c>
      <c r="U338" s="8">
        <f t="shared" si="133"/>
        <v>6.8735948042320754</v>
      </c>
      <c r="V338" s="4">
        <f t="shared" si="134"/>
        <v>1025148</v>
      </c>
      <c r="W338" s="9">
        <f t="shared" si="135"/>
        <v>14.548428129401804</v>
      </c>
      <c r="X338" s="2"/>
    </row>
    <row r="339" spans="1:24" x14ac:dyDescent="0.3">
      <c r="A339" s="3">
        <v>44225</v>
      </c>
      <c r="B339" s="2">
        <v>256956</v>
      </c>
      <c r="C339" s="5">
        <f t="shared" si="125"/>
        <v>1578990</v>
      </c>
      <c r="D339" s="5">
        <f t="shared" si="126"/>
        <v>2323008.7059599999</v>
      </c>
      <c r="E339" s="5">
        <v>19311</v>
      </c>
      <c r="F339" s="2">
        <v>7630</v>
      </c>
      <c r="G339" s="2">
        <v>11681</v>
      </c>
      <c r="H339" s="2">
        <f t="shared" si="124"/>
        <v>669</v>
      </c>
      <c r="I339" s="5">
        <f t="shared" si="123"/>
        <v>18642</v>
      </c>
      <c r="J339" s="11">
        <f t="shared" si="142"/>
        <v>9.0404921697099887</v>
      </c>
      <c r="K339" s="7">
        <f t="shared" si="139"/>
        <v>28.865470852017935</v>
      </c>
      <c r="L339" s="15">
        <f t="shared" si="136"/>
        <v>8.7680209698558311</v>
      </c>
      <c r="M339" s="8">
        <f t="shared" si="132"/>
        <v>3.4643467453782821</v>
      </c>
      <c r="N339" s="5">
        <f t="shared" si="131"/>
        <v>62498.552717587227</v>
      </c>
      <c r="O339" s="5">
        <f t="shared" si="140"/>
        <v>711.71428571428567</v>
      </c>
      <c r="P339" s="5">
        <f t="shared" si="137"/>
        <v>17.942521173650078</v>
      </c>
      <c r="Q339" s="5">
        <f t="shared" si="141"/>
        <v>19.088114560564744</v>
      </c>
      <c r="R339" s="10">
        <f t="shared" si="138"/>
        <v>0.16273440617103338</v>
      </c>
      <c r="S339" s="2"/>
      <c r="T339" s="5">
        <f t="shared" si="130"/>
        <v>743951.06541000004</v>
      </c>
      <c r="U339" s="8">
        <f t="shared" si="133"/>
        <v>6.8915373254057251</v>
      </c>
      <c r="V339" s="4">
        <f t="shared" si="134"/>
        <v>1027824</v>
      </c>
      <c r="W339" s="9">
        <f t="shared" si="135"/>
        <v>14.510550444434067</v>
      </c>
      <c r="X339" s="2"/>
    </row>
    <row r="340" spans="1:24" x14ac:dyDescent="0.3">
      <c r="A340" s="3">
        <v>44226</v>
      </c>
      <c r="B340" s="2">
        <v>257632</v>
      </c>
      <c r="C340" s="5">
        <f t="shared" si="125"/>
        <v>1585853</v>
      </c>
      <c r="D340" s="5">
        <f t="shared" si="126"/>
        <v>2342997.7059599999</v>
      </c>
      <c r="E340" s="5">
        <v>19989</v>
      </c>
      <c r="F340" s="2">
        <v>6863</v>
      </c>
      <c r="G340" s="2">
        <v>13126</v>
      </c>
      <c r="H340" s="2">
        <f t="shared" si="124"/>
        <v>676</v>
      </c>
      <c r="I340" s="5">
        <f t="shared" si="123"/>
        <v>19313</v>
      </c>
      <c r="J340" s="11">
        <f t="shared" si="142"/>
        <v>9.0943582550304303</v>
      </c>
      <c r="K340" s="7">
        <f t="shared" si="139"/>
        <v>29.569526627218934</v>
      </c>
      <c r="L340" s="15">
        <f t="shared" si="136"/>
        <v>9.8499198601194813</v>
      </c>
      <c r="M340" s="8">
        <f t="shared" si="132"/>
        <v>3.3818600230126568</v>
      </c>
      <c r="N340" s="5">
        <f t="shared" si="131"/>
        <v>63036.33958298582</v>
      </c>
      <c r="O340" s="5">
        <f t="shared" si="140"/>
        <v>665.71428571428567</v>
      </c>
      <c r="P340" s="5">
        <f t="shared" si="137"/>
        <v>18.130260558127734</v>
      </c>
      <c r="Q340" s="5">
        <f t="shared" si="141"/>
        <v>17.854398605425871</v>
      </c>
      <c r="R340" s="10">
        <f t="shared" si="138"/>
        <v>0.16245641935286562</v>
      </c>
      <c r="S340" s="2"/>
      <c r="T340" s="5">
        <f t="shared" si="130"/>
        <v>757077.06541000004</v>
      </c>
      <c r="U340" s="8">
        <f t="shared" si="133"/>
        <v>6.9096675859638523</v>
      </c>
      <c r="V340" s="4">
        <f t="shared" si="134"/>
        <v>1030528</v>
      </c>
      <c r="W340" s="9">
        <f t="shared" si="135"/>
        <v>14.472476245186932</v>
      </c>
      <c r="X340" s="2"/>
    </row>
    <row r="341" spans="1:24" x14ac:dyDescent="0.3">
      <c r="A341" s="3">
        <v>44227</v>
      </c>
      <c r="B341" s="2">
        <v>258111</v>
      </c>
      <c r="C341" s="5">
        <f t="shared" si="125"/>
        <v>1590776</v>
      </c>
      <c r="D341" s="5">
        <f t="shared" si="126"/>
        <v>2355697.7059599999</v>
      </c>
      <c r="E341" s="5">
        <v>12700</v>
      </c>
      <c r="F341" s="2">
        <v>4923</v>
      </c>
      <c r="G341" s="2">
        <v>7777</v>
      </c>
      <c r="H341" s="2">
        <f t="shared" si="124"/>
        <v>479</v>
      </c>
      <c r="I341" s="5">
        <f t="shared" si="123"/>
        <v>12221</v>
      </c>
      <c r="J341" s="11">
        <f t="shared" si="142"/>
        <v>9.1266846665194432</v>
      </c>
      <c r="K341" s="7">
        <f t="shared" si="139"/>
        <v>26.513569937369521</v>
      </c>
      <c r="L341" s="15">
        <f t="shared" si="136"/>
        <v>9.7298395287426374</v>
      </c>
      <c r="M341" s="8">
        <f t="shared" si="132"/>
        <v>3.7716535433070866</v>
      </c>
      <c r="N341" s="5">
        <f t="shared" si="131"/>
        <v>63378.022167935647</v>
      </c>
      <c r="O341" s="5">
        <f t="shared" si="140"/>
        <v>656.14285714285711</v>
      </c>
      <c r="P341" s="5">
        <f t="shared" si="137"/>
        <v>12.846737880685186</v>
      </c>
      <c r="Q341" s="5">
        <f t="shared" si="141"/>
        <v>17.597693732772754</v>
      </c>
      <c r="R341" s="10">
        <f t="shared" si="138"/>
        <v>0.16225477377078859</v>
      </c>
      <c r="S341" s="2"/>
      <c r="T341" s="5">
        <f t="shared" si="130"/>
        <v>764854.06541000004</v>
      </c>
      <c r="U341" s="8">
        <f t="shared" si="133"/>
        <v>6.9225143238445375</v>
      </c>
      <c r="V341" s="4">
        <f t="shared" si="134"/>
        <v>1032444</v>
      </c>
      <c r="W341" s="9">
        <f t="shared" si="135"/>
        <v>14.445618357993267</v>
      </c>
      <c r="X341" s="2">
        <v>3728573</v>
      </c>
    </row>
    <row r="342" spans="1:24" x14ac:dyDescent="0.3">
      <c r="A342" s="3">
        <v>44228</v>
      </c>
      <c r="B342" s="2">
        <v>258351</v>
      </c>
      <c r="C342" s="5">
        <f t="shared" si="125"/>
        <v>1594342</v>
      </c>
      <c r="D342" s="5">
        <f t="shared" si="126"/>
        <v>2364753.7059599999</v>
      </c>
      <c r="E342" s="5">
        <v>9056</v>
      </c>
      <c r="F342" s="2">
        <v>3566</v>
      </c>
      <c r="G342" s="2">
        <v>5490</v>
      </c>
      <c r="H342" s="2">
        <f t="shared" si="124"/>
        <v>240</v>
      </c>
      <c r="I342" s="5">
        <f t="shared" si="123"/>
        <v>8816</v>
      </c>
      <c r="J342" s="11">
        <f t="shared" si="142"/>
        <v>9.1532593485606792</v>
      </c>
      <c r="K342" s="7">
        <f t="shared" si="139"/>
        <v>37.733333333333334</v>
      </c>
      <c r="L342" s="15">
        <f t="shared" si="136"/>
        <v>6.7302299495232756</v>
      </c>
      <c r="M342" s="8">
        <f t="shared" si="132"/>
        <v>2.6501766784452299</v>
      </c>
      <c r="N342" s="5">
        <f t="shared" si="131"/>
        <v>63621.666064731362</v>
      </c>
      <c r="O342" s="5">
        <f t="shared" si="140"/>
        <v>647.85714285714289</v>
      </c>
      <c r="P342" s="5">
        <f t="shared" si="137"/>
        <v>6.436778896376711</v>
      </c>
      <c r="Q342" s="5">
        <f t="shared" si="141"/>
        <v>17.37547160420737</v>
      </c>
      <c r="R342" s="10">
        <f t="shared" si="138"/>
        <v>0.16204239742790444</v>
      </c>
      <c r="S342" s="2"/>
      <c r="T342" s="5">
        <f t="shared" si="130"/>
        <v>770344.06541000004</v>
      </c>
      <c r="U342" s="8">
        <f t="shared" si="133"/>
        <v>6.9289511027409141</v>
      </c>
      <c r="V342" s="4">
        <f t="shared" si="134"/>
        <v>1033404</v>
      </c>
      <c r="W342" s="9">
        <f t="shared" si="135"/>
        <v>14.432198830273542</v>
      </c>
      <c r="X342" s="2"/>
    </row>
    <row r="343" spans="1:24" x14ac:dyDescent="0.3">
      <c r="A343" s="3">
        <v>44229</v>
      </c>
      <c r="B343" s="2">
        <v>259209</v>
      </c>
      <c r="C343" s="5">
        <f t="shared" si="125"/>
        <v>1600154</v>
      </c>
      <c r="D343" s="5">
        <f t="shared" si="126"/>
        <v>2382474.7059599999</v>
      </c>
      <c r="E343" s="5">
        <v>17721</v>
      </c>
      <c r="F343" s="2">
        <v>5812</v>
      </c>
      <c r="G343" s="2">
        <v>11459</v>
      </c>
      <c r="H343" s="2">
        <f t="shared" si="124"/>
        <v>858</v>
      </c>
      <c r="I343" s="5">
        <f t="shared" si="123"/>
        <v>16863</v>
      </c>
      <c r="J343" s="11">
        <f t="shared" si="142"/>
        <v>9.1913270988275872</v>
      </c>
      <c r="K343" s="7">
        <f t="shared" si="139"/>
        <v>20.653846153846153</v>
      </c>
      <c r="L343" s="15">
        <f t="shared" si="136"/>
        <v>14.762560220233997</v>
      </c>
      <c r="M343" s="8">
        <f t="shared" si="132"/>
        <v>4.8417132216014895</v>
      </c>
      <c r="N343" s="5">
        <f t="shared" si="131"/>
        <v>64098.434339368825</v>
      </c>
      <c r="O343" s="5">
        <f t="shared" si="140"/>
        <v>626.71428571428567</v>
      </c>
      <c r="P343" s="5">
        <f t="shared" si="137"/>
        <v>23.01148455454674</v>
      </c>
      <c r="Q343" s="5">
        <f t="shared" si="141"/>
        <v>16.808422034764657</v>
      </c>
      <c r="R343" s="10">
        <f t="shared" si="138"/>
        <v>0.16199003345927954</v>
      </c>
      <c r="S343" s="2"/>
      <c r="T343" s="5">
        <f t="shared" si="130"/>
        <v>781803.06541000004</v>
      </c>
      <c r="U343" s="8">
        <f t="shared" si="133"/>
        <v>6.9519625872954611</v>
      </c>
      <c r="V343" s="4">
        <f t="shared" si="134"/>
        <v>1036836</v>
      </c>
      <c r="W343" s="9">
        <f t="shared" si="135"/>
        <v>14.384427238251758</v>
      </c>
      <c r="X343" s="2"/>
    </row>
    <row r="344" spans="1:24" x14ac:dyDescent="0.3">
      <c r="A344" s="3">
        <v>44230</v>
      </c>
      <c r="B344" s="2">
        <v>259897</v>
      </c>
      <c r="C344" s="5">
        <f t="shared" si="125"/>
        <v>1606367</v>
      </c>
      <c r="D344" s="5">
        <f t="shared" si="126"/>
        <v>2398266.7059599999</v>
      </c>
      <c r="E344" s="5">
        <v>15792</v>
      </c>
      <c r="F344" s="2">
        <v>6213</v>
      </c>
      <c r="G344" s="2">
        <v>9579</v>
      </c>
      <c r="H344" s="2">
        <f t="shared" si="124"/>
        <v>688</v>
      </c>
      <c r="I344" s="5">
        <f t="shared" si="123"/>
        <v>15104</v>
      </c>
      <c r="J344" s="11">
        <f t="shared" si="142"/>
        <v>9.2277583271834605</v>
      </c>
      <c r="K344" s="7">
        <f t="shared" si="139"/>
        <v>22.953488372093023</v>
      </c>
      <c r="L344" s="15">
        <f t="shared" si="136"/>
        <v>11.073555448253662</v>
      </c>
      <c r="M344" s="8">
        <f t="shared" si="132"/>
        <v>4.3566362715298883</v>
      </c>
      <c r="N344" s="5">
        <f t="shared" si="131"/>
        <v>64523.304526890694</v>
      </c>
      <c r="O344" s="5">
        <f t="shared" si="140"/>
        <v>619</v>
      </c>
      <c r="P344" s="5">
        <f t="shared" si="137"/>
        <v>18.45209950294657</v>
      </c>
      <c r="Q344" s="5">
        <f t="shared" si="141"/>
        <v>16.601525570238266</v>
      </c>
      <c r="R344" s="10">
        <f t="shared" si="138"/>
        <v>0.16179179477666061</v>
      </c>
      <c r="S344" s="2"/>
      <c r="T344" s="5">
        <f t="shared" si="130"/>
        <v>791382.06541000004</v>
      </c>
      <c r="U344" s="8">
        <f t="shared" si="133"/>
        <v>6.9704146867984083</v>
      </c>
      <c r="V344" s="4">
        <f t="shared" si="134"/>
        <v>1039588</v>
      </c>
      <c r="W344" s="9">
        <f t="shared" si="135"/>
        <v>14.346348745849317</v>
      </c>
      <c r="X344" s="2"/>
    </row>
    <row r="345" spans="1:24" x14ac:dyDescent="0.3">
      <c r="A345" s="3">
        <v>44231</v>
      </c>
      <c r="B345" s="2">
        <v>260480</v>
      </c>
      <c r="C345" s="5">
        <f t="shared" si="125"/>
        <v>1613055</v>
      </c>
      <c r="D345" s="5">
        <f t="shared" si="126"/>
        <v>2414871.7059599999</v>
      </c>
      <c r="E345" s="5">
        <v>16605</v>
      </c>
      <c r="F345" s="2">
        <v>6688</v>
      </c>
      <c r="G345" s="2">
        <v>9917</v>
      </c>
      <c r="H345" s="2">
        <f t="shared" si="124"/>
        <v>583</v>
      </c>
      <c r="I345" s="5">
        <f t="shared" si="123"/>
        <v>16022</v>
      </c>
      <c r="J345" s="11">
        <f t="shared" si="142"/>
        <v>9.270852679514741</v>
      </c>
      <c r="K345" s="7">
        <f t="shared" si="139"/>
        <v>28.481989708404804</v>
      </c>
      <c r="L345" s="15">
        <f t="shared" si="136"/>
        <v>8.7171052631578938</v>
      </c>
      <c r="M345" s="8">
        <f t="shared" si="132"/>
        <v>3.5109906654622103</v>
      </c>
      <c r="N345" s="5">
        <f t="shared" si="131"/>
        <v>64970.047780677443</v>
      </c>
      <c r="O345" s="5">
        <f t="shared" si="140"/>
        <v>599</v>
      </c>
      <c r="P345" s="5">
        <f t="shared" si="137"/>
        <v>15.636008735781759</v>
      </c>
      <c r="Q345" s="5">
        <f t="shared" si="141"/>
        <v>16.065127328873537</v>
      </c>
      <c r="R345" s="10">
        <f t="shared" si="138"/>
        <v>0.161482404505736</v>
      </c>
      <c r="S345" s="2"/>
      <c r="T345" s="5">
        <f t="shared" si="130"/>
        <v>801299.06541000004</v>
      </c>
      <c r="U345" s="8">
        <f t="shared" si="133"/>
        <v>6.986050695534189</v>
      </c>
      <c r="V345" s="4">
        <f t="shared" si="134"/>
        <v>1041920</v>
      </c>
      <c r="W345" s="9">
        <f t="shared" si="135"/>
        <v>14.314239097051598</v>
      </c>
      <c r="X345" s="2"/>
    </row>
    <row r="346" spans="1:24" x14ac:dyDescent="0.3">
      <c r="A346" s="3">
        <v>44232</v>
      </c>
      <c r="B346" s="2">
        <v>261018</v>
      </c>
      <c r="C346" s="5">
        <f t="shared" si="125"/>
        <v>1620700</v>
      </c>
      <c r="D346" s="5">
        <f t="shared" si="126"/>
        <v>2431679.7059599999</v>
      </c>
      <c r="E346" s="5">
        <v>16808</v>
      </c>
      <c r="F346" s="2">
        <v>7645</v>
      </c>
      <c r="G346" s="2">
        <v>9163</v>
      </c>
      <c r="H346" s="2">
        <f t="shared" si="124"/>
        <v>538</v>
      </c>
      <c r="I346" s="5">
        <f t="shared" si="123"/>
        <v>16270</v>
      </c>
      <c r="J346" s="11">
        <f t="shared" si="142"/>
        <v>9.3161379903301693</v>
      </c>
      <c r="K346" s="7">
        <f t="shared" si="139"/>
        <v>31.241635687732341</v>
      </c>
      <c r="L346" s="15">
        <f t="shared" si="136"/>
        <v>7.0372792674950944</v>
      </c>
      <c r="M346" s="8">
        <f t="shared" si="132"/>
        <v>3.2008567348881489</v>
      </c>
      <c r="N346" s="5">
        <f t="shared" si="131"/>
        <v>65422.252574995291</v>
      </c>
      <c r="O346" s="5">
        <f t="shared" si="140"/>
        <v>580.28571428571433</v>
      </c>
      <c r="P346" s="5">
        <f t="shared" si="137"/>
        <v>14.429112692711128</v>
      </c>
      <c r="Q346" s="5">
        <f t="shared" si="141"/>
        <v>15.563211831596549</v>
      </c>
      <c r="R346" s="10">
        <f t="shared" si="138"/>
        <v>0.16105263157894736</v>
      </c>
      <c r="S346" s="2"/>
      <c r="T346" s="5">
        <f t="shared" si="130"/>
        <v>810462.06541000004</v>
      </c>
      <c r="U346" s="8">
        <f t="shared" si="133"/>
        <v>7.0004798082269009</v>
      </c>
      <c r="V346" s="4">
        <f t="shared" si="134"/>
        <v>1044072</v>
      </c>
      <c r="W346" s="9">
        <f t="shared" si="135"/>
        <v>14.284735152364972</v>
      </c>
      <c r="X346" s="2"/>
    </row>
    <row r="347" spans="1:24" x14ac:dyDescent="0.3">
      <c r="A347" s="3">
        <v>44233</v>
      </c>
      <c r="B347" s="2">
        <v>261620</v>
      </c>
      <c r="C347" s="5">
        <f t="shared" si="125"/>
        <v>1628444</v>
      </c>
      <c r="D347" s="5">
        <f t="shared" si="126"/>
        <v>2450014.7059599999</v>
      </c>
      <c r="E347" s="5">
        <v>18335</v>
      </c>
      <c r="F347" s="2">
        <v>7744</v>
      </c>
      <c r="G347" s="2">
        <v>10591</v>
      </c>
      <c r="H347" s="2">
        <f t="shared" si="124"/>
        <v>602</v>
      </c>
      <c r="I347" s="5">
        <f t="shared" si="123"/>
        <v>17733</v>
      </c>
      <c r="J347" s="11">
        <f t="shared" si="142"/>
        <v>9.3647836784649492</v>
      </c>
      <c r="K347" s="7">
        <f t="shared" si="139"/>
        <v>30.456810631229235</v>
      </c>
      <c r="L347" s="15">
        <f t="shared" si="136"/>
        <v>7.7737603305785123</v>
      </c>
      <c r="M347" s="8">
        <f t="shared" si="132"/>
        <v>3.2833378783746934</v>
      </c>
      <c r="N347" s="5">
        <f t="shared" si="131"/>
        <v>65915.539991928745</v>
      </c>
      <c r="O347" s="5">
        <f t="shared" si="140"/>
        <v>569.71428571428567</v>
      </c>
      <c r="P347" s="5">
        <f t="shared" si="137"/>
        <v>16.145587065078246</v>
      </c>
      <c r="Q347" s="5">
        <f t="shared" si="141"/>
        <v>15.279687046875189</v>
      </c>
      <c r="R347" s="10">
        <f t="shared" si="138"/>
        <v>0.16065643031016111</v>
      </c>
      <c r="S347" s="2"/>
      <c r="T347" s="5">
        <f t="shared" ref="T347:T366" si="143">T346+G347</f>
        <v>821053.06541000004</v>
      </c>
      <c r="U347" s="8">
        <f t="shared" si="133"/>
        <v>7.0166253952919799</v>
      </c>
      <c r="V347" s="4">
        <f t="shared" si="134"/>
        <v>1046480</v>
      </c>
      <c r="W347" s="9">
        <f t="shared" si="135"/>
        <v>14.251865300817981</v>
      </c>
      <c r="X347" s="2"/>
    </row>
    <row r="348" spans="1:24" x14ac:dyDescent="0.3">
      <c r="A348" s="3">
        <v>44234</v>
      </c>
      <c r="B348" s="2">
        <v>262024</v>
      </c>
      <c r="C348" s="5">
        <f t="shared" si="125"/>
        <v>1634765</v>
      </c>
      <c r="D348" s="5">
        <f t="shared" si="126"/>
        <v>2463587.7059599999</v>
      </c>
      <c r="E348" s="5">
        <v>13573</v>
      </c>
      <c r="F348" s="2">
        <v>6321</v>
      </c>
      <c r="G348" s="2">
        <v>7252</v>
      </c>
      <c r="H348" s="2">
        <f t="shared" si="124"/>
        <v>404</v>
      </c>
      <c r="I348" s="5">
        <f t="shared" si="123"/>
        <v>13169</v>
      </c>
      <c r="J348" s="11">
        <f t="shared" si="142"/>
        <v>9.4021452460843271</v>
      </c>
      <c r="K348" s="7">
        <f t="shared" si="139"/>
        <v>33.596534653465348</v>
      </c>
      <c r="L348" s="15">
        <f t="shared" si="136"/>
        <v>6.391393766809049</v>
      </c>
      <c r="M348" s="8">
        <f t="shared" si="132"/>
        <v>2.9764974581890518</v>
      </c>
      <c r="N348" s="5">
        <f t="shared" si="131"/>
        <v>66280.70989157632</v>
      </c>
      <c r="O348" s="5">
        <f t="shared" si="140"/>
        <v>559</v>
      </c>
      <c r="P348" s="5">
        <f t="shared" si="137"/>
        <v>10.835244475567462</v>
      </c>
      <c r="Q348" s="5">
        <f t="shared" si="141"/>
        <v>14.992330846144087</v>
      </c>
      <c r="R348" s="10">
        <f t="shared" si="138"/>
        <v>0.16028236474355642</v>
      </c>
      <c r="S348" s="2"/>
      <c r="T348" s="5">
        <f t="shared" si="143"/>
        <v>828305.06541000004</v>
      </c>
      <c r="U348" s="8">
        <f t="shared" si="133"/>
        <v>7.027460639767547</v>
      </c>
      <c r="V348" s="4">
        <f t="shared" si="134"/>
        <v>1048096</v>
      </c>
      <c r="W348" s="9">
        <f t="shared" si="135"/>
        <v>14.229891155008701</v>
      </c>
      <c r="X348" s="2"/>
    </row>
    <row r="349" spans="1:24" x14ac:dyDescent="0.3">
      <c r="A349" s="3">
        <v>44235</v>
      </c>
      <c r="B349" s="2">
        <v>262228</v>
      </c>
      <c r="C349" s="5">
        <f t="shared" si="125"/>
        <v>1637471</v>
      </c>
      <c r="D349" s="5">
        <f t="shared" si="126"/>
        <v>2470180.7059599999</v>
      </c>
      <c r="E349" s="5">
        <v>6593</v>
      </c>
      <c r="F349" s="2">
        <v>2706</v>
      </c>
      <c r="G349" s="2">
        <v>3887</v>
      </c>
      <c r="H349" s="2">
        <f t="shared" si="124"/>
        <v>204</v>
      </c>
      <c r="I349" s="5">
        <f t="shared" si="123"/>
        <v>6389</v>
      </c>
      <c r="J349" s="11">
        <f t="shared" si="142"/>
        <v>9.4199730995927204</v>
      </c>
      <c r="K349" s="7">
        <f t="shared" si="139"/>
        <v>32.318627450980394</v>
      </c>
      <c r="L349" s="15">
        <f t="shared" si="136"/>
        <v>7.5388026607538805</v>
      </c>
      <c r="M349" s="8">
        <f t="shared" si="132"/>
        <v>3.0941908084331868</v>
      </c>
      <c r="N349" s="5">
        <f t="shared" ref="N349:N579" si="144">D349/3716900*100000</f>
        <v>66458.088890204206</v>
      </c>
      <c r="O349" s="5">
        <f t="shared" si="140"/>
        <v>553.85714285714289</v>
      </c>
      <c r="P349" s="5">
        <f t="shared" si="137"/>
        <v>5.4712620619202044</v>
      </c>
      <c r="Q349" s="5">
        <f t="shared" si="141"/>
        <v>14.854399869793159</v>
      </c>
      <c r="R349" s="10">
        <f t="shared" si="138"/>
        <v>0.16014207274510511</v>
      </c>
      <c r="S349" s="2"/>
      <c r="T349" s="5">
        <f t="shared" si="143"/>
        <v>832192.06541000004</v>
      </c>
      <c r="U349" s="8">
        <f t="shared" si="133"/>
        <v>7.0329319018294676</v>
      </c>
      <c r="V349" s="4">
        <f t="shared" si="134"/>
        <v>1048912</v>
      </c>
      <c r="W349" s="9">
        <f t="shared" si="135"/>
        <v>14.218821025977393</v>
      </c>
      <c r="X349" s="2"/>
    </row>
    <row r="350" spans="1:24" x14ac:dyDescent="0.3">
      <c r="A350" s="3">
        <v>44236</v>
      </c>
      <c r="B350" s="2">
        <v>263057</v>
      </c>
      <c r="C350" s="5">
        <f t="shared" si="125"/>
        <v>1643102</v>
      </c>
      <c r="D350" s="5">
        <f t="shared" si="126"/>
        <v>2488511.7059599999</v>
      </c>
      <c r="E350" s="5">
        <v>18331</v>
      </c>
      <c r="F350" s="2">
        <v>5631</v>
      </c>
      <c r="G350" s="2">
        <v>12700</v>
      </c>
      <c r="H350" s="2">
        <f t="shared" si="124"/>
        <v>829</v>
      </c>
      <c r="I350" s="5">
        <f t="shared" si="123"/>
        <v>17502</v>
      </c>
      <c r="J350" s="11">
        <f t="shared" si="142"/>
        <v>9.4599714356964455</v>
      </c>
      <c r="K350" s="7">
        <f t="shared" si="139"/>
        <v>22.112183353437878</v>
      </c>
      <c r="L350" s="15">
        <f t="shared" si="136"/>
        <v>14.722074231930385</v>
      </c>
      <c r="M350" s="8">
        <f t="shared" si="132"/>
        <v>4.5223937592057171</v>
      </c>
      <c r="N350" s="5">
        <f t="shared" si="144"/>
        <v>66951.268690575482</v>
      </c>
      <c r="O350" s="5">
        <f t="shared" si="140"/>
        <v>549.71428571428567</v>
      </c>
      <c r="P350" s="5">
        <f t="shared" si="137"/>
        <v>22.233707104567884</v>
      </c>
      <c r="Q350" s="5">
        <f t="shared" si="141"/>
        <v>14.743288805510463</v>
      </c>
      <c r="R350" s="10">
        <f t="shared" si="138"/>
        <v>0.16009779064233384</v>
      </c>
      <c r="S350" s="2"/>
      <c r="T350" s="5">
        <f t="shared" si="143"/>
        <v>844892.06541000004</v>
      </c>
      <c r="U350" s="8">
        <f t="shared" si="133"/>
        <v>7.0551656089340344</v>
      </c>
      <c r="V350" s="4">
        <f t="shared" si="134"/>
        <v>1052228</v>
      </c>
      <c r="W350" s="9">
        <f t="shared" si="135"/>
        <v>14.17401171609195</v>
      </c>
      <c r="X350" s="2"/>
    </row>
    <row r="351" spans="1:24" x14ac:dyDescent="0.3">
      <c r="A351" s="3">
        <v>44237</v>
      </c>
      <c r="B351" s="2">
        <v>263601</v>
      </c>
      <c r="C351" s="5">
        <f t="shared" si="125"/>
        <v>1649731</v>
      </c>
      <c r="D351" s="5">
        <f t="shared" si="126"/>
        <v>2506755.7059599999</v>
      </c>
      <c r="E351" s="5">
        <v>18244</v>
      </c>
      <c r="F351" s="2">
        <v>6629</v>
      </c>
      <c r="G351" s="2">
        <v>11615</v>
      </c>
      <c r="H351" s="2">
        <f t="shared" si="124"/>
        <v>544</v>
      </c>
      <c r="I351" s="5">
        <f t="shared" si="123"/>
        <v>17700</v>
      </c>
      <c r="J351" s="11">
        <f t="shared" si="142"/>
        <v>9.5096593182878664</v>
      </c>
      <c r="K351" s="7">
        <f t="shared" si="139"/>
        <v>33.536764705882355</v>
      </c>
      <c r="L351" s="15">
        <f t="shared" si="136"/>
        <v>8.2063659677176055</v>
      </c>
      <c r="M351" s="8">
        <f t="shared" si="132"/>
        <v>2.981802236351677</v>
      </c>
      <c r="N351" s="5">
        <f t="shared" si="144"/>
        <v>67442.107830719149</v>
      </c>
      <c r="O351" s="5">
        <f t="shared" si="140"/>
        <v>529.14285714285711</v>
      </c>
      <c r="P351" s="5">
        <f t="shared" si="137"/>
        <v>14.590032165120542</v>
      </c>
      <c r="Q351" s="5">
        <f t="shared" si="141"/>
        <v>14.191564900106746</v>
      </c>
      <c r="R351" s="10">
        <f t="shared" si="138"/>
        <v>0.15978423148986107</v>
      </c>
      <c r="S351" s="2"/>
      <c r="T351" s="5">
        <f t="shared" si="143"/>
        <v>856507.06541000004</v>
      </c>
      <c r="U351" s="8">
        <f t="shared" si="133"/>
        <v>7.0697556410991558</v>
      </c>
      <c r="V351" s="4">
        <f t="shared" si="134"/>
        <v>1054404</v>
      </c>
      <c r="W351" s="9">
        <f t="shared" si="135"/>
        <v>14.144760452350333</v>
      </c>
      <c r="X351" s="2"/>
    </row>
    <row r="352" spans="1:24" x14ac:dyDescent="0.3">
      <c r="A352" s="3">
        <v>44238</v>
      </c>
      <c r="B352" s="2">
        <v>264158</v>
      </c>
      <c r="C352" s="5">
        <f t="shared" si="125"/>
        <v>1658241</v>
      </c>
      <c r="D352" s="5">
        <f t="shared" si="126"/>
        <v>2528645.7059599999</v>
      </c>
      <c r="E352" s="5">
        <v>21890</v>
      </c>
      <c r="F352" s="2">
        <v>8510</v>
      </c>
      <c r="G352" s="2">
        <v>13380</v>
      </c>
      <c r="H352" s="2">
        <f t="shared" si="124"/>
        <v>557</v>
      </c>
      <c r="I352" s="5">
        <f t="shared" si="123"/>
        <v>21333</v>
      </c>
      <c r="J352" s="11">
        <f t="shared" si="142"/>
        <v>9.5724744507453874</v>
      </c>
      <c r="K352" s="7">
        <f t="shared" si="139"/>
        <v>39.299820466786358</v>
      </c>
      <c r="L352" s="15">
        <f t="shared" si="136"/>
        <v>6.5452408930669792</v>
      </c>
      <c r="M352" s="8">
        <f t="shared" si="132"/>
        <v>2.544540886249429</v>
      </c>
      <c r="N352" s="5">
        <f t="shared" si="144"/>
        <v>68031.039467298018</v>
      </c>
      <c r="O352" s="5">
        <f t="shared" si="140"/>
        <v>525.42857142857144</v>
      </c>
      <c r="P352" s="5">
        <f t="shared" si="137"/>
        <v>14.938691022007614</v>
      </c>
      <c r="Q352" s="5">
        <f t="shared" si="141"/>
        <v>14.091948083853298</v>
      </c>
      <c r="R352" s="10">
        <f t="shared" si="138"/>
        <v>0.15930012585625369</v>
      </c>
      <c r="S352" s="2"/>
      <c r="T352" s="5">
        <f t="shared" si="143"/>
        <v>869887.06541000004</v>
      </c>
      <c r="U352" s="8">
        <f t="shared" si="133"/>
        <v>7.0846943321211624</v>
      </c>
      <c r="V352" s="4">
        <f t="shared" si="134"/>
        <v>1056632</v>
      </c>
      <c r="W352" s="9">
        <f t="shared" si="135"/>
        <v>14.114935001022115</v>
      </c>
      <c r="X352" s="2"/>
    </row>
    <row r="353" spans="1:24" x14ac:dyDescent="0.3">
      <c r="A353" s="3">
        <v>44239</v>
      </c>
      <c r="B353" s="2">
        <v>264665</v>
      </c>
      <c r="C353" s="5">
        <f t="shared" si="125"/>
        <v>1666149</v>
      </c>
      <c r="D353" s="5">
        <f t="shared" si="126"/>
        <v>2553004.7059599999</v>
      </c>
      <c r="E353" s="5">
        <v>24359</v>
      </c>
      <c r="F353" s="2">
        <v>7908</v>
      </c>
      <c r="G353" s="2">
        <v>16451</v>
      </c>
      <c r="H353" s="2">
        <f t="shared" si="124"/>
        <v>507</v>
      </c>
      <c r="I353" s="5">
        <f t="shared" si="123"/>
        <v>23852</v>
      </c>
      <c r="J353" s="11">
        <f t="shared" si="142"/>
        <v>9.6461742427597148</v>
      </c>
      <c r="K353" s="7">
        <f t="shared" si="139"/>
        <v>48.045364891518737</v>
      </c>
      <c r="L353" s="15">
        <f t="shared" si="136"/>
        <v>6.4112291350531105</v>
      </c>
      <c r="M353" s="8">
        <f t="shared" si="132"/>
        <v>2.0813662301408105</v>
      </c>
      <c r="N353" s="5">
        <f t="shared" si="144"/>
        <v>68686.397426887997</v>
      </c>
      <c r="O353" s="5">
        <f t="shared" si="140"/>
        <v>521</v>
      </c>
      <c r="P353" s="5">
        <f t="shared" si="137"/>
        <v>13.5976954185958</v>
      </c>
      <c r="Q353" s="5">
        <f t="shared" si="141"/>
        <v>13.973174187551109</v>
      </c>
      <c r="R353" s="10">
        <f t="shared" si="138"/>
        <v>0.15884833829387407</v>
      </c>
      <c r="S353" s="2"/>
      <c r="T353" s="5">
        <f t="shared" si="143"/>
        <v>886338.06541000004</v>
      </c>
      <c r="U353" s="8">
        <f t="shared" si="133"/>
        <v>7.0982920275397587</v>
      </c>
      <c r="V353" s="4">
        <f t="shared" si="134"/>
        <v>1058660</v>
      </c>
      <c r="W353" s="9">
        <f t="shared" si="135"/>
        <v>14.087896019496345</v>
      </c>
      <c r="X353" s="2"/>
    </row>
    <row r="354" spans="1:24" x14ac:dyDescent="0.3">
      <c r="A354" s="3">
        <v>44240</v>
      </c>
      <c r="B354" s="2">
        <v>265200</v>
      </c>
      <c r="C354" s="5">
        <f t="shared" si="125"/>
        <v>1674955</v>
      </c>
      <c r="D354" s="5">
        <f t="shared" si="126"/>
        <v>2580191.7059599999</v>
      </c>
      <c r="E354" s="5">
        <v>27187</v>
      </c>
      <c r="F354" s="2">
        <v>8806</v>
      </c>
      <c r="G354" s="2">
        <v>18381</v>
      </c>
      <c r="H354" s="2">
        <f t="shared" si="124"/>
        <v>535</v>
      </c>
      <c r="I354" s="5">
        <f t="shared" si="123"/>
        <v>26652</v>
      </c>
      <c r="J354" s="11">
        <f t="shared" si="142"/>
        <v>9.7292296604826536</v>
      </c>
      <c r="K354" s="7">
        <f t="shared" si="139"/>
        <v>50.816822429906544</v>
      </c>
      <c r="L354" s="15">
        <f t="shared" si="136"/>
        <v>6.0754031342266641</v>
      </c>
      <c r="M354" s="8">
        <f t="shared" si="132"/>
        <v>1.9678522823408249</v>
      </c>
      <c r="N354" s="5">
        <f t="shared" si="144"/>
        <v>69417.840295945542</v>
      </c>
      <c r="O354" s="5">
        <f t="shared" si="140"/>
        <v>511.42857142857144</v>
      </c>
      <c r="P354" s="5">
        <f t="shared" si="137"/>
        <v>14.348652956506418</v>
      </c>
      <c r="Q354" s="5">
        <f t="shared" si="141"/>
        <v>13.716469314897989</v>
      </c>
      <c r="R354" s="10">
        <f t="shared" si="138"/>
        <v>0.15833261192091727</v>
      </c>
      <c r="S354" s="2"/>
      <c r="T354" s="5">
        <f t="shared" si="143"/>
        <v>904719.06541000004</v>
      </c>
      <c r="U354" s="8">
        <f t="shared" si="133"/>
        <v>7.1126406804962654</v>
      </c>
      <c r="V354" s="4">
        <f t="shared" si="134"/>
        <v>1060800</v>
      </c>
      <c r="W354" s="4">
        <f t="shared" si="135"/>
        <v>14.059475867269985</v>
      </c>
      <c r="X354" s="2"/>
    </row>
    <row r="355" spans="1:24" x14ac:dyDescent="0.3">
      <c r="A355" s="3">
        <v>44241</v>
      </c>
      <c r="B355" s="2">
        <v>265557</v>
      </c>
      <c r="C355" s="5">
        <f t="shared" si="125"/>
        <v>1682127</v>
      </c>
      <c r="D355" s="5">
        <f t="shared" si="126"/>
        <v>2599536.7059599999</v>
      </c>
      <c r="E355" s="5">
        <v>19345</v>
      </c>
      <c r="F355" s="2">
        <v>7172</v>
      </c>
      <c r="G355" s="2">
        <v>12173</v>
      </c>
      <c r="H355" s="2">
        <f t="shared" si="124"/>
        <v>357</v>
      </c>
      <c r="I355" s="5">
        <f t="shared" si="123"/>
        <v>18988</v>
      </c>
      <c r="J355" s="11">
        <f t="shared" si="142"/>
        <v>9.7889971115805636</v>
      </c>
      <c r="K355" s="7">
        <f t="shared" si="139"/>
        <v>54.187675070028014</v>
      </c>
      <c r="L355" s="16">
        <f t="shared" si="136"/>
        <v>4.977691020635806</v>
      </c>
      <c r="M355" s="8">
        <f t="shared" si="132"/>
        <v>1.8454380976996638</v>
      </c>
      <c r="N355" s="5">
        <f t="shared" si="144"/>
        <v>69938.300894831715</v>
      </c>
      <c r="O355" s="5">
        <f t="shared" si="140"/>
        <v>504.71428571428572</v>
      </c>
      <c r="P355" s="5">
        <f t="shared" si="137"/>
        <v>9.5747086083603552</v>
      </c>
      <c r="Q355" s="5">
        <f t="shared" si="141"/>
        <v>13.536392762439833</v>
      </c>
      <c r="R355" s="10">
        <f t="shared" si="138"/>
        <v>0.15786976845386821</v>
      </c>
      <c r="S355" s="2"/>
      <c r="T355" s="5">
        <f t="shared" si="143"/>
        <v>916892.06541000004</v>
      </c>
      <c r="U355" s="8">
        <f t="shared" si="133"/>
        <v>7.1222153891046247</v>
      </c>
      <c r="V355" s="4">
        <f t="shared" si="134"/>
        <v>1062228</v>
      </c>
      <c r="W355" s="4">
        <f t="shared" si="135"/>
        <v>14.040575093106188</v>
      </c>
      <c r="X355" s="2"/>
    </row>
    <row r="356" spans="1:24" x14ac:dyDescent="0.3">
      <c r="A356" s="3">
        <v>44242</v>
      </c>
      <c r="B356" s="2">
        <v>265722</v>
      </c>
      <c r="C356" s="5">
        <f t="shared" si="125"/>
        <v>1688335</v>
      </c>
      <c r="D356" s="5">
        <f t="shared" si="126"/>
        <v>2608733.7059599999</v>
      </c>
      <c r="E356" s="5">
        <v>9197</v>
      </c>
      <c r="F356" s="2">
        <v>6208</v>
      </c>
      <c r="G356" s="2">
        <v>2989</v>
      </c>
      <c r="H356" s="2">
        <f t="shared" si="124"/>
        <v>165</v>
      </c>
      <c r="I356" s="5">
        <f t="shared" si="123"/>
        <v>9032</v>
      </c>
      <c r="J356" s="11">
        <f t="shared" si="142"/>
        <v>9.8175299973656678</v>
      </c>
      <c r="K356" s="7">
        <f t="shared" si="139"/>
        <v>55.739393939393942</v>
      </c>
      <c r="L356" s="15">
        <f t="shared" si="136"/>
        <v>2.6578608247422681</v>
      </c>
      <c r="M356" s="8">
        <f t="shared" si="132"/>
        <v>1.7940632815048385</v>
      </c>
      <c r="N356" s="5">
        <f t="shared" si="144"/>
        <v>70185.738275444586</v>
      </c>
      <c r="O356" s="5">
        <f t="shared" si="140"/>
        <v>499.14285714285717</v>
      </c>
      <c r="P356" s="5">
        <f t="shared" si="137"/>
        <v>4.4252854912589878</v>
      </c>
      <c r="Q356" s="5">
        <f t="shared" si="141"/>
        <v>13.386967538059658</v>
      </c>
      <c r="R356" s="10">
        <f t="shared" si="138"/>
        <v>0.15738701146395709</v>
      </c>
      <c r="S356" s="2"/>
      <c r="T356" s="5">
        <f t="shared" si="143"/>
        <v>919881.06541000004</v>
      </c>
      <c r="U356" s="2">
        <f t="shared" si="133"/>
        <v>7.1266406745958841</v>
      </c>
      <c r="V356" s="4">
        <f t="shared" si="134"/>
        <v>1062888</v>
      </c>
      <c r="W356" s="4">
        <f t="shared" si="135"/>
        <v>14.031856602012629</v>
      </c>
      <c r="X356" s="2"/>
    </row>
    <row r="357" spans="1:24" x14ac:dyDescent="0.3">
      <c r="A357" s="3">
        <v>44243</v>
      </c>
      <c r="B357" s="2">
        <v>266462</v>
      </c>
      <c r="C357" s="5">
        <f t="shared" si="125"/>
        <v>1694082</v>
      </c>
      <c r="D357" s="5">
        <f t="shared" si="126"/>
        <v>2629282.7059599999</v>
      </c>
      <c r="E357" s="5">
        <v>20549</v>
      </c>
      <c r="F357" s="2">
        <v>5747</v>
      </c>
      <c r="G357" s="2">
        <v>14802</v>
      </c>
      <c r="H357" s="2">
        <f t="shared" si="124"/>
        <v>740</v>
      </c>
      <c r="I357" s="5">
        <f t="shared" si="123"/>
        <v>19809</v>
      </c>
      <c r="J357" s="11">
        <f t="shared" si="142"/>
        <v>9.8673833640819328</v>
      </c>
      <c r="K357" s="7">
        <f t="shared" si="139"/>
        <v>27.768918918918917</v>
      </c>
      <c r="L357" s="15">
        <f t="shared" si="136"/>
        <v>12.876283278232121</v>
      </c>
      <c r="M357" s="8">
        <f t="shared" si="132"/>
        <v>3.6011484743783151</v>
      </c>
      <c r="N357" s="5">
        <f t="shared" si="144"/>
        <v>70738.591459549629</v>
      </c>
      <c r="O357" s="5">
        <f t="shared" si="140"/>
        <v>486.42857142857144</v>
      </c>
      <c r="P357" s="5">
        <f t="shared" si="137"/>
        <v>19.846734930494858</v>
      </c>
      <c r="Q357" s="5">
        <f t="shared" si="141"/>
        <v>13.045971513192084</v>
      </c>
      <c r="R357" s="10">
        <f t="shared" si="138"/>
        <v>0.15728990686401248</v>
      </c>
      <c r="S357" s="2"/>
      <c r="T357" s="5">
        <f t="shared" si="143"/>
        <v>934683.06541000004</v>
      </c>
      <c r="U357" s="2">
        <f t="shared" si="133"/>
        <v>7.1464874095263795</v>
      </c>
      <c r="V357" s="4">
        <f t="shared" si="134"/>
        <v>1065848</v>
      </c>
      <c r="W357" s="4">
        <f t="shared" si="135"/>
        <v>13.992888291763929</v>
      </c>
      <c r="X357" s="2"/>
    </row>
    <row r="358" spans="1:24" x14ac:dyDescent="0.3">
      <c r="A358" s="3">
        <v>44244</v>
      </c>
      <c r="B358" s="2">
        <v>266948</v>
      </c>
      <c r="C358" s="5">
        <f t="shared" si="125"/>
        <v>1700646</v>
      </c>
      <c r="D358" s="5">
        <f t="shared" si="126"/>
        <v>2648474.7059599999</v>
      </c>
      <c r="E358" s="5">
        <v>19192</v>
      </c>
      <c r="F358" s="2">
        <v>6564</v>
      </c>
      <c r="G358" s="2">
        <v>12628</v>
      </c>
      <c r="H358" s="2">
        <f t="shared" si="124"/>
        <v>486</v>
      </c>
      <c r="I358" s="5">
        <f t="shared" si="123"/>
        <v>18706</v>
      </c>
      <c r="J358" s="11">
        <f t="shared" si="142"/>
        <v>9.921313161964127</v>
      </c>
      <c r="K358" s="7">
        <f t="shared" si="139"/>
        <v>39.489711934156375</v>
      </c>
      <c r="L358" s="15">
        <f t="shared" si="136"/>
        <v>7.4040219378427796</v>
      </c>
      <c r="M358" s="8">
        <f t="shared" si="132"/>
        <v>2.5323051271363068</v>
      </c>
      <c r="N358" s="5">
        <f t="shared" si="144"/>
        <v>71254.93572493206</v>
      </c>
      <c r="O358" s="5">
        <f t="shared" si="140"/>
        <v>478.14285714285717</v>
      </c>
      <c r="P358" s="5">
        <f t="shared" si="137"/>
        <v>13.034477265162836</v>
      </c>
      <c r="Q358" s="5">
        <f t="shared" si="141"/>
        <v>12.823749384626698</v>
      </c>
      <c r="R358" s="10">
        <f t="shared" si="138"/>
        <v>0.15696858723096987</v>
      </c>
      <c r="T358" s="5">
        <f t="shared" si="143"/>
        <v>947311.06541000004</v>
      </c>
      <c r="U358" s="8">
        <f t="shared" si="133"/>
        <v>7.1595218867915422</v>
      </c>
      <c r="V358" s="4">
        <f t="shared" si="134"/>
        <v>1067792</v>
      </c>
      <c r="W358" s="1">
        <f t="shared" si="135"/>
        <v>13.967413129148747</v>
      </c>
    </row>
    <row r="359" spans="1:24" x14ac:dyDescent="0.3">
      <c r="A359" s="3">
        <v>44245</v>
      </c>
      <c r="B359" s="2">
        <v>267313</v>
      </c>
      <c r="C359" s="5">
        <f t="shared" si="125"/>
        <v>1707968</v>
      </c>
      <c r="D359" s="5">
        <f t="shared" si="126"/>
        <v>2665662.7059599999</v>
      </c>
      <c r="E359" s="5">
        <v>17188</v>
      </c>
      <c r="F359" s="2">
        <v>7322</v>
      </c>
      <c r="G359" s="2">
        <v>9866</v>
      </c>
      <c r="H359" s="2">
        <f t="shared" si="124"/>
        <v>365</v>
      </c>
      <c r="I359" s="5">
        <f t="shared" si="123"/>
        <v>16823</v>
      </c>
      <c r="J359" s="11">
        <f t="shared" si="142"/>
        <v>9.9720653539483681</v>
      </c>
      <c r="K359" s="7">
        <f t="shared" si="139"/>
        <v>47.090410958904108</v>
      </c>
      <c r="L359" s="15">
        <f t="shared" si="136"/>
        <v>4.9849767822999178</v>
      </c>
      <c r="M359" s="8">
        <f t="shared" si="132"/>
        <v>2.1235745869211078</v>
      </c>
      <c r="N359" s="5">
        <f t="shared" si="144"/>
        <v>71717.364092657852</v>
      </c>
      <c r="O359" s="5">
        <f t="shared" si="140"/>
        <v>450.71428571428572</v>
      </c>
      <c r="P359" s="5">
        <f t="shared" si="137"/>
        <v>9.7892679049062465</v>
      </c>
      <c r="Q359" s="5">
        <f t="shared" si="141"/>
        <v>12.088117510755072</v>
      </c>
      <c r="R359" s="10">
        <f t="shared" si="138"/>
        <v>0.15650937254093752</v>
      </c>
      <c r="T359" s="5">
        <f t="shared" si="143"/>
        <v>957177.06541000004</v>
      </c>
      <c r="U359" s="8">
        <f t="shared" si="133"/>
        <v>7.1693111546964481</v>
      </c>
      <c r="V359" s="1">
        <f t="shared" si="134"/>
        <v>1069252</v>
      </c>
      <c r="W359" s="1">
        <f t="shared" si="135"/>
        <v>13.948341457392644</v>
      </c>
    </row>
    <row r="360" spans="1:24" x14ac:dyDescent="0.3">
      <c r="A360" s="3">
        <v>44246</v>
      </c>
      <c r="B360" s="2">
        <v>267701</v>
      </c>
      <c r="C360" s="5">
        <f t="shared" si="125"/>
        <v>1714268</v>
      </c>
      <c r="D360" s="5">
        <f t="shared" si="126"/>
        <v>2682053.7059599999</v>
      </c>
      <c r="E360" s="5">
        <v>16391</v>
      </c>
      <c r="F360" s="2">
        <v>6300</v>
      </c>
      <c r="G360" s="2">
        <v>10091</v>
      </c>
      <c r="H360" s="2">
        <f t="shared" si="124"/>
        <v>388</v>
      </c>
      <c r="I360" s="5">
        <f t="shared" si="123"/>
        <v>16003</v>
      </c>
      <c r="J360" s="11">
        <f t="shared" si="142"/>
        <v>10.018840818525145</v>
      </c>
      <c r="K360" s="7">
        <f t="shared" si="139"/>
        <v>42.244845360824741</v>
      </c>
      <c r="L360" s="15">
        <f t="shared" si="136"/>
        <v>6.1587301587301591</v>
      </c>
      <c r="M360" s="8">
        <f t="shared" si="132"/>
        <v>2.3671527057531572</v>
      </c>
      <c r="N360" s="5">
        <f t="shared" si="144"/>
        <v>72158.349860367511</v>
      </c>
      <c r="O360" s="5">
        <f t="shared" si="140"/>
        <v>433.71428571428572</v>
      </c>
      <c r="P360" s="5">
        <f t="shared" si="137"/>
        <v>10.406125882475681</v>
      </c>
      <c r="Q360" s="5">
        <f t="shared" si="141"/>
        <v>11.632179005595056</v>
      </c>
      <c r="R360" s="10">
        <f t="shared" si="138"/>
        <v>0.15616053032548002</v>
      </c>
      <c r="T360" s="5">
        <f t="shared" si="143"/>
        <v>967268.06541000004</v>
      </c>
      <c r="U360" s="8">
        <f t="shared" si="133"/>
        <v>7.1797172805789238</v>
      </c>
      <c r="V360" s="1">
        <f t="shared" si="134"/>
        <v>1070804</v>
      </c>
      <c r="W360" s="1">
        <f t="shared" si="135"/>
        <v>13.928125035020415</v>
      </c>
    </row>
    <row r="361" spans="1:24" x14ac:dyDescent="0.3">
      <c r="A361" s="3">
        <v>44247</v>
      </c>
      <c r="B361" s="2">
        <v>268097</v>
      </c>
      <c r="C361" s="5">
        <f t="shared" si="125"/>
        <v>1721262</v>
      </c>
      <c r="D361" s="5">
        <f t="shared" si="126"/>
        <v>2700068.7059599999</v>
      </c>
      <c r="E361" s="5">
        <v>18015</v>
      </c>
      <c r="F361" s="2">
        <v>6994</v>
      </c>
      <c r="G361" s="2">
        <v>11021</v>
      </c>
      <c r="H361" s="2">
        <f t="shared" si="124"/>
        <v>396</v>
      </c>
      <c r="I361" s="5">
        <f t="shared" si="123"/>
        <v>17619</v>
      </c>
      <c r="J361" s="11">
        <f t="shared" si="142"/>
        <v>10.07123804428994</v>
      </c>
      <c r="K361" s="7">
        <f t="shared" si="139"/>
        <v>45.492424242424242</v>
      </c>
      <c r="L361" s="15">
        <f t="shared" si="136"/>
        <v>5.6619959965684874</v>
      </c>
      <c r="M361" s="8">
        <f t="shared" si="132"/>
        <v>2.1981681931723562</v>
      </c>
      <c r="N361" s="5">
        <f t="shared" si="144"/>
        <v>72643.02795232585</v>
      </c>
      <c r="O361" s="5">
        <f t="shared" si="140"/>
        <v>413.85714285714283</v>
      </c>
      <c r="P361" s="5">
        <f t="shared" si="137"/>
        <v>10.620685179021573</v>
      </c>
      <c r="Q361" s="5">
        <f t="shared" si="141"/>
        <v>11.099612180240078</v>
      </c>
      <c r="R361" s="10">
        <f t="shared" si="138"/>
        <v>0.15575606735058348</v>
      </c>
      <c r="T361" s="5">
        <f t="shared" si="143"/>
        <v>978289.06541000004</v>
      </c>
      <c r="U361" s="8">
        <f t="shared" si="133"/>
        <v>7.1903379657579451</v>
      </c>
      <c r="V361" s="1">
        <f t="shared" si="134"/>
        <v>1072388</v>
      </c>
      <c r="W361" s="1">
        <f t="shared" si="135"/>
        <v>13.907552117330667</v>
      </c>
    </row>
    <row r="362" spans="1:24" x14ac:dyDescent="0.3">
      <c r="A362" s="3">
        <v>44248</v>
      </c>
      <c r="B362" s="2">
        <v>268355</v>
      </c>
      <c r="C362" s="5">
        <f t="shared" si="125"/>
        <v>1726218</v>
      </c>
      <c r="D362" s="5">
        <f t="shared" si="126"/>
        <v>2709721.7059599999</v>
      </c>
      <c r="E362" s="5">
        <v>9653</v>
      </c>
      <c r="F362" s="2">
        <v>4956</v>
      </c>
      <c r="G362" s="2">
        <v>4697</v>
      </c>
      <c r="H362" s="2">
        <f t="shared" si="124"/>
        <v>258</v>
      </c>
      <c r="I362" s="5">
        <f t="shared" si="123"/>
        <v>9395</v>
      </c>
      <c r="J362" s="11">
        <f t="shared" si="142"/>
        <v>10.097526433120306</v>
      </c>
      <c r="K362" s="7">
        <f t="shared" si="139"/>
        <v>37.414728682170541</v>
      </c>
      <c r="L362" s="15">
        <f t="shared" si="136"/>
        <v>5.2058111380145284</v>
      </c>
      <c r="M362" s="8">
        <f t="shared" si="132"/>
        <v>2.6727442245933908</v>
      </c>
      <c r="N362" s="5">
        <f t="shared" si="144"/>
        <v>72902.733621028266</v>
      </c>
      <c r="O362" s="5">
        <f t="shared" si="140"/>
        <v>399.71428571428572</v>
      </c>
      <c r="P362" s="5">
        <f t="shared" si="137"/>
        <v>6.9195373136049634</v>
      </c>
      <c r="Q362" s="5">
        <f t="shared" si="141"/>
        <v>10.720301995275021</v>
      </c>
      <c r="R362" s="10">
        <f t="shared" si="138"/>
        <v>0.15545834882963797</v>
      </c>
      <c r="T362" s="5">
        <f t="shared" si="143"/>
        <v>982986.06541000004</v>
      </c>
      <c r="U362" s="8">
        <f t="shared" si="133"/>
        <v>7.1972575030715511</v>
      </c>
      <c r="V362" s="1">
        <f t="shared" si="134"/>
        <v>1073420</v>
      </c>
      <c r="W362" s="1">
        <f t="shared" si="135"/>
        <v>13.894181215181383</v>
      </c>
    </row>
    <row r="363" spans="1:24" x14ac:dyDescent="0.3">
      <c r="A363" s="3">
        <v>44249</v>
      </c>
      <c r="B363" s="2">
        <v>268502</v>
      </c>
      <c r="C363" s="5">
        <f t="shared" si="125"/>
        <v>1728757</v>
      </c>
      <c r="D363" s="5">
        <f t="shared" si="126"/>
        <v>2714996.7059599999</v>
      </c>
      <c r="E363" s="5">
        <v>5275</v>
      </c>
      <c r="F363" s="2">
        <v>2539</v>
      </c>
      <c r="G363" s="2">
        <v>2736</v>
      </c>
      <c r="H363" s="2">
        <f t="shared" si="124"/>
        <v>147</v>
      </c>
      <c r="I363" s="5">
        <f t="shared" si="123"/>
        <v>5128</v>
      </c>
      <c r="J363" s="11">
        <f t="shared" si="142"/>
        <v>10.111644255759733</v>
      </c>
      <c r="K363" s="7">
        <f t="shared" si="139"/>
        <v>35.884353741496597</v>
      </c>
      <c r="L363" s="15">
        <f t="shared" si="136"/>
        <v>5.7896809767625044</v>
      </c>
      <c r="M363" s="8">
        <f t="shared" si="132"/>
        <v>2.7867298578199051</v>
      </c>
      <c r="N363" s="5">
        <f t="shared" si="144"/>
        <v>73044.652962414912</v>
      </c>
      <c r="O363" s="5">
        <f t="shared" si="140"/>
        <v>397.14285714285717</v>
      </c>
      <c r="P363" s="5">
        <f t="shared" si="137"/>
        <v>3.9425270740307354</v>
      </c>
      <c r="Q363" s="5">
        <f t="shared" si="141"/>
        <v>10.651336507099558</v>
      </c>
      <c r="R363" s="10">
        <f t="shared" si="138"/>
        <v>0.15531506163098688</v>
      </c>
      <c r="T363" s="5">
        <f t="shared" si="143"/>
        <v>985722.06541000004</v>
      </c>
      <c r="U363" s="8">
        <f t="shared" si="133"/>
        <v>7.2012000301455812</v>
      </c>
      <c r="V363" s="1">
        <f t="shared" si="134"/>
        <v>1074008</v>
      </c>
      <c r="W363" s="1">
        <f t="shared" si="135"/>
        <v>13.886574401680434</v>
      </c>
    </row>
    <row r="364" spans="1:24" x14ac:dyDescent="0.3">
      <c r="A364" s="3">
        <v>44250</v>
      </c>
      <c r="B364" s="2">
        <v>268995</v>
      </c>
      <c r="C364" s="5">
        <f t="shared" si="125"/>
        <v>1735216</v>
      </c>
      <c r="D364" s="5">
        <f t="shared" si="126"/>
        <v>2734865.7059599999</v>
      </c>
      <c r="E364" s="5">
        <v>19869</v>
      </c>
      <c r="F364" s="2">
        <v>6459</v>
      </c>
      <c r="G364" s="2">
        <v>13410</v>
      </c>
      <c r="H364" s="2">
        <f t="shared" si="124"/>
        <v>493</v>
      </c>
      <c r="I364" s="5">
        <f t="shared" si="123"/>
        <v>19376</v>
      </c>
      <c r="J364" s="11">
        <f t="shared" si="142"/>
        <v>10.16697598825257</v>
      </c>
      <c r="K364" s="7">
        <f t="shared" si="139"/>
        <v>40.302231237322516</v>
      </c>
      <c r="L364" s="15">
        <f t="shared" si="136"/>
        <v>7.6327604892398204</v>
      </c>
      <c r="M364" s="8">
        <f t="shared" si="132"/>
        <v>2.4812522019225929</v>
      </c>
      <c r="N364" s="5">
        <f t="shared" si="144"/>
        <v>73579.21133094783</v>
      </c>
      <c r="O364" s="5">
        <f t="shared" si="140"/>
        <v>361.85714285714283</v>
      </c>
      <c r="P364" s="5">
        <f t="shared" si="137"/>
        <v>13.222216649640492</v>
      </c>
      <c r="Q364" s="5">
        <f t="shared" si="141"/>
        <v>9.7049767526917883</v>
      </c>
      <c r="R364" s="10">
        <f t="shared" si="138"/>
        <v>0.15502104637117223</v>
      </c>
      <c r="T364" s="5">
        <f t="shared" si="143"/>
        <v>999132.06541000004</v>
      </c>
      <c r="U364" s="8">
        <f t="shared" si="133"/>
        <v>7.2144222467952215</v>
      </c>
      <c r="V364" s="1">
        <f t="shared" si="134"/>
        <v>1075980</v>
      </c>
      <c r="W364" s="1">
        <f t="shared" si="135"/>
        <v>13.861123812710273</v>
      </c>
    </row>
    <row r="365" spans="1:24" x14ac:dyDescent="0.3">
      <c r="A365" s="3">
        <v>44251</v>
      </c>
      <c r="B365" s="2">
        <v>269438</v>
      </c>
      <c r="C365" s="5">
        <f t="shared" si="125"/>
        <v>1742442</v>
      </c>
      <c r="D365" s="5">
        <f t="shared" si="126"/>
        <v>2753916.7059599999</v>
      </c>
      <c r="E365" s="5">
        <v>19051</v>
      </c>
      <c r="F365" s="2">
        <v>7226</v>
      </c>
      <c r="G365" s="2">
        <v>11825</v>
      </c>
      <c r="H365" s="2">
        <f t="shared" si="124"/>
        <v>443</v>
      </c>
      <c r="I365" s="5">
        <f t="shared" si="123"/>
        <v>18608</v>
      </c>
      <c r="J365" s="11">
        <f t="shared" si="142"/>
        <v>10.220966255539308</v>
      </c>
      <c r="K365" s="7">
        <f t="shared" si="139"/>
        <v>43.004514672686227</v>
      </c>
      <c r="L365" s="15">
        <f t="shared" si="136"/>
        <v>6.130639357874343</v>
      </c>
      <c r="M365" s="8">
        <f t="shared" si="132"/>
        <v>2.3253372526376568</v>
      </c>
      <c r="N365" s="5">
        <f t="shared" si="144"/>
        <v>74091.762112513112</v>
      </c>
      <c r="O365" s="5">
        <f t="shared" si="140"/>
        <v>355.71428571428572</v>
      </c>
      <c r="P365" s="5">
        <f t="shared" si="137"/>
        <v>11.881221046228678</v>
      </c>
      <c r="Q365" s="5">
        <f t="shared" si="141"/>
        <v>9.5402258642726245</v>
      </c>
      <c r="R365" s="10">
        <f t="shared" si="138"/>
        <v>0.15463240670277692</v>
      </c>
      <c r="T365" s="5">
        <f t="shared" si="143"/>
        <v>1010957.06541</v>
      </c>
      <c r="U365" s="8">
        <f t="shared" si="133"/>
        <v>7.2263034678414506</v>
      </c>
      <c r="V365" s="1">
        <f t="shared" si="134"/>
        <v>1077752</v>
      </c>
      <c r="W365" s="1">
        <f t="shared" si="135"/>
        <v>13.83833386530482</v>
      </c>
    </row>
    <row r="366" spans="1:24" x14ac:dyDescent="0.3">
      <c r="A366" s="3">
        <v>44252</v>
      </c>
      <c r="B366" s="2">
        <v>269800</v>
      </c>
      <c r="C366" s="5">
        <f t="shared" si="125"/>
        <v>1751225</v>
      </c>
      <c r="D366" s="5">
        <f t="shared" si="126"/>
        <v>2776417.7059599999</v>
      </c>
      <c r="E366" s="5">
        <v>22501</v>
      </c>
      <c r="F366" s="2">
        <v>8783</v>
      </c>
      <c r="G366" s="2">
        <v>13718</v>
      </c>
      <c r="H366" s="2">
        <f t="shared" si="124"/>
        <v>362</v>
      </c>
      <c r="I366" s="5">
        <f t="shared" si="123"/>
        <v>22139</v>
      </c>
      <c r="J366" s="11">
        <f t="shared" si="142"/>
        <v>10.29065124521868</v>
      </c>
      <c r="K366" s="7">
        <f t="shared" si="139"/>
        <v>62.157458563535911</v>
      </c>
      <c r="L366" s="15">
        <f t="shared" si="136"/>
        <v>4.1215985426391892</v>
      </c>
      <c r="M366" s="8">
        <f t="shared" si="132"/>
        <v>1.6088173858939605</v>
      </c>
      <c r="N366" s="5">
        <f t="shared" si="144"/>
        <v>74697.132178966334</v>
      </c>
      <c r="O366" s="5">
        <f t="shared" si="140"/>
        <v>355.28571428571428</v>
      </c>
      <c r="P366" s="5">
        <f t="shared" si="137"/>
        <v>9.7088081687015375</v>
      </c>
      <c r="Q366" s="5">
        <f t="shared" si="141"/>
        <v>9.5287316162433804</v>
      </c>
      <c r="R366" s="10">
        <f t="shared" si="138"/>
        <v>0.15406358406258477</v>
      </c>
      <c r="T366" s="5">
        <f t="shared" si="143"/>
        <v>1024675.06541</v>
      </c>
      <c r="U366" s="8">
        <f t="shared" si="133"/>
        <v>7.2360122760101522</v>
      </c>
      <c r="V366" s="1">
        <f t="shared" si="134"/>
        <v>1079200</v>
      </c>
      <c r="W366" s="1">
        <f t="shared" si="135"/>
        <v>13.819766493699037</v>
      </c>
    </row>
    <row r="367" spans="1:24" x14ac:dyDescent="0.3">
      <c r="A367" s="3">
        <v>44253</v>
      </c>
      <c r="B367" s="2">
        <v>270137</v>
      </c>
      <c r="C367" s="5">
        <f>C366+G367</f>
        <v>1768536</v>
      </c>
      <c r="D367" s="5">
        <f t="shared" si="126"/>
        <v>2801853.7059599999</v>
      </c>
      <c r="E367" s="5">
        <v>25436</v>
      </c>
      <c r="F367" s="2">
        <v>8125</v>
      </c>
      <c r="G367" s="2">
        <v>17311</v>
      </c>
      <c r="H367" s="2">
        <f t="shared" si="124"/>
        <v>337</v>
      </c>
      <c r="I367" s="5">
        <f t="shared" si="123"/>
        <v>25099</v>
      </c>
      <c r="J367" s="11">
        <f t="shared" si="142"/>
        <v>10.37197313200339</v>
      </c>
      <c r="K367" s="7">
        <f t="shared" si="139"/>
        <v>75.477744807121667</v>
      </c>
      <c r="L367" s="15">
        <f>H367/G367*100</f>
        <v>1.9467390676448502</v>
      </c>
      <c r="M367" s="8">
        <f t="shared" si="132"/>
        <v>1.3248938512344708</v>
      </c>
      <c r="N367" s="5">
        <f t="shared" si="144"/>
        <v>75381.465897925693</v>
      </c>
      <c r="O367" s="5">
        <f t="shared" si="140"/>
        <v>348</v>
      </c>
      <c r="P367" s="5">
        <f t="shared" si="137"/>
        <v>9.0383103669956313</v>
      </c>
      <c r="Q367" s="5">
        <f t="shared" si="141"/>
        <v>9.3333293997462299</v>
      </c>
      <c r="R367" s="10">
        <f t="shared" si="138"/>
        <v>0.15274611316931067</v>
      </c>
      <c r="T367" s="5">
        <f>T366+F367</f>
        <v>1032800.06541</v>
      </c>
      <c r="U367" s="8">
        <f t="shared" si="133"/>
        <v>7.2450505863771468</v>
      </c>
      <c r="V367" s="1">
        <f t="shared" si="134"/>
        <v>1080548</v>
      </c>
      <c r="W367" s="1">
        <f t="shared" si="135"/>
        <v>13.80252612563255</v>
      </c>
    </row>
    <row r="368" spans="1:24" x14ac:dyDescent="0.3">
      <c r="A368" s="3">
        <v>44254</v>
      </c>
      <c r="B368" s="2">
        <v>270510</v>
      </c>
      <c r="C368" s="5">
        <f t="shared" si="125"/>
        <v>1779503</v>
      </c>
      <c r="D368" s="5">
        <f t="shared" si="126"/>
        <v>2836786.7059599999</v>
      </c>
      <c r="E368" s="5">
        <v>34933</v>
      </c>
      <c r="F368" s="2">
        <v>10967</v>
      </c>
      <c r="G368" s="2">
        <v>23966</v>
      </c>
      <c r="H368" s="2">
        <f t="shared" si="124"/>
        <v>373</v>
      </c>
      <c r="I368" s="5">
        <f t="shared" si="123"/>
        <v>34560</v>
      </c>
      <c r="J368" s="11">
        <f t="shared" si="142"/>
        <v>10.48680901245795</v>
      </c>
      <c r="K368" s="7">
        <f t="shared" si="139"/>
        <v>93.654155495978557</v>
      </c>
      <c r="L368" s="15">
        <f t="shared" si="136"/>
        <v>3.401112428193672</v>
      </c>
      <c r="M368" s="8">
        <f t="shared" si="132"/>
        <v>1.0677582801362608</v>
      </c>
      <c r="N368" s="5">
        <f t="shared" si="144"/>
        <v>76321.308239662074</v>
      </c>
      <c r="O368" s="5">
        <f t="shared" si="140"/>
        <v>344.71428571428572</v>
      </c>
      <c r="P368" s="5">
        <f t="shared" si="137"/>
        <v>10.003827201452138</v>
      </c>
      <c r="Q368" s="5">
        <f t="shared" si="141"/>
        <v>9.2452068315220242</v>
      </c>
      <c r="R368" s="10">
        <f t="shared" si="138"/>
        <v>0.15201435456978718</v>
      </c>
      <c r="T368" s="5">
        <f t="shared" ref="T368:T399" si="145">T367+G368</f>
        <v>1056766.06541</v>
      </c>
      <c r="U368" s="8">
        <f t="shared" si="133"/>
        <v>7.2550544135786001</v>
      </c>
      <c r="V368" s="1">
        <f t="shared" si="134"/>
        <v>1082040</v>
      </c>
      <c r="W368" s="1">
        <f t="shared" si="135"/>
        <v>13.783494140697202</v>
      </c>
    </row>
    <row r="369" spans="1:23" x14ac:dyDescent="0.3">
      <c r="A369" s="3">
        <v>44255</v>
      </c>
      <c r="B369" s="2">
        <v>270758</v>
      </c>
      <c r="C369" s="5">
        <f t="shared" si="125"/>
        <v>1788574</v>
      </c>
      <c r="D369" s="5">
        <f t="shared" si="126"/>
        <v>2864671.7059599999</v>
      </c>
      <c r="E369" s="5">
        <v>27885</v>
      </c>
      <c r="F369" s="2">
        <v>9071</v>
      </c>
      <c r="G369" s="2">
        <v>18814</v>
      </c>
      <c r="H369" s="2">
        <f t="shared" si="124"/>
        <v>248</v>
      </c>
      <c r="I369" s="5">
        <f t="shared" si="123"/>
        <v>27637</v>
      </c>
      <c r="J369" s="11">
        <f t="shared" si="142"/>
        <v>10.580192297032774</v>
      </c>
      <c r="K369" s="7">
        <f t="shared" si="139"/>
        <v>112.43951612903226</v>
      </c>
      <c r="L369" s="15">
        <f t="shared" si="136"/>
        <v>2.7339874324771247</v>
      </c>
      <c r="M369" s="8">
        <f t="shared" si="132"/>
        <v>0.88936704321319704</v>
      </c>
      <c r="N369" s="5">
        <f t="shared" si="144"/>
        <v>77071.530198821594</v>
      </c>
      <c r="O369" s="5">
        <f t="shared" si="140"/>
        <v>343.28571428571428</v>
      </c>
      <c r="P369" s="5">
        <f t="shared" si="137"/>
        <v>6.6513381929226005</v>
      </c>
      <c r="Q369" s="5">
        <f t="shared" si="141"/>
        <v>9.2068926714245443</v>
      </c>
      <c r="R369" s="10">
        <f t="shared" si="138"/>
        <v>0.15138205072868105</v>
      </c>
      <c r="T369" s="5">
        <f t="shared" si="145"/>
        <v>1075580.06541</v>
      </c>
      <c r="U369" s="8">
        <f t="shared" si="133"/>
        <v>7.2617057517715216</v>
      </c>
      <c r="V369" s="1">
        <f t="shared" si="134"/>
        <v>1083032</v>
      </c>
      <c r="W369" s="1">
        <f t="shared" si="135"/>
        <v>13.770869189460699</v>
      </c>
    </row>
    <row r="370" spans="1:23" x14ac:dyDescent="0.3">
      <c r="A370" s="3">
        <v>44256</v>
      </c>
      <c r="B370" s="2">
        <v>270918</v>
      </c>
      <c r="C370" s="5">
        <f t="shared" si="125"/>
        <v>1793277</v>
      </c>
      <c r="D370" s="5">
        <f t="shared" si="126"/>
        <v>2882618.7059599999</v>
      </c>
      <c r="E370" s="5">
        <v>17947</v>
      </c>
      <c r="F370" s="2">
        <v>4703</v>
      </c>
      <c r="G370" s="2">
        <v>13244</v>
      </c>
      <c r="H370" s="2">
        <f t="shared" si="124"/>
        <v>160</v>
      </c>
      <c r="I370" s="5">
        <f t="shared" si="123"/>
        <v>17787</v>
      </c>
      <c r="J370" s="11">
        <f t="shared" si="142"/>
        <v>10.64018893524978</v>
      </c>
      <c r="K370" s="7">
        <f t="shared" si="139"/>
        <v>112.16875</v>
      </c>
      <c r="L370" s="15">
        <f t="shared" si="136"/>
        <v>3.4020837763129919</v>
      </c>
      <c r="M370" s="8">
        <f t="shared" si="132"/>
        <v>0.89151390204490999</v>
      </c>
      <c r="N370" s="5">
        <f t="shared" si="144"/>
        <v>77554.378809222733</v>
      </c>
      <c r="O370" s="5">
        <f t="shared" si="140"/>
        <v>345.14285714285717</v>
      </c>
      <c r="P370" s="5">
        <f t="shared" si="137"/>
        <v>4.2911859309178073</v>
      </c>
      <c r="Q370" s="5">
        <f t="shared" si="141"/>
        <v>9.2567010795512701</v>
      </c>
      <c r="R370" s="10">
        <f t="shared" si="138"/>
        <v>0.15107426236995178</v>
      </c>
      <c r="T370" s="5">
        <f t="shared" si="145"/>
        <v>1088824.06541</v>
      </c>
      <c r="U370" s="8">
        <f t="shared" si="133"/>
        <v>7.2659969377024405</v>
      </c>
      <c r="V370" s="1">
        <f t="shared" si="134"/>
        <v>1083672</v>
      </c>
      <c r="W370" s="1">
        <f t="shared" si="135"/>
        <v>13.76273632612082</v>
      </c>
    </row>
    <row r="371" spans="1:23" x14ac:dyDescent="0.3">
      <c r="A371" s="3">
        <v>44257</v>
      </c>
      <c r="B371" s="2">
        <v>271379</v>
      </c>
      <c r="C371" s="5">
        <f t="shared" si="125"/>
        <v>1799282</v>
      </c>
      <c r="D371" s="5">
        <f t="shared" si="126"/>
        <v>2905518.7059599999</v>
      </c>
      <c r="E371" s="5">
        <v>22900</v>
      </c>
      <c r="F371" s="2">
        <v>6005</v>
      </c>
      <c r="G371" s="2">
        <v>16986</v>
      </c>
      <c r="H371" s="2">
        <f t="shared" si="124"/>
        <v>461</v>
      </c>
      <c r="I371" s="5">
        <f t="shared" si="123"/>
        <v>22439</v>
      </c>
      <c r="J371" s="11">
        <f t="shared" si="142"/>
        <v>10.706497945530051</v>
      </c>
      <c r="K371" s="7">
        <f t="shared" si="139"/>
        <v>49.67462039045553</v>
      </c>
      <c r="L371" s="15">
        <f t="shared" si="136"/>
        <v>7.6769358867610329</v>
      </c>
      <c r="M371" s="8">
        <f t="shared" si="132"/>
        <v>2.0131004366812228</v>
      </c>
      <c r="N371" s="5">
        <f t="shared" si="144"/>
        <v>78170.483627754307</v>
      </c>
      <c r="O371" s="5">
        <f t="shared" si="140"/>
        <v>340.57142857142856</v>
      </c>
      <c r="P371" s="5">
        <f t="shared" si="137"/>
        <v>12.363979463456932</v>
      </c>
      <c r="Q371" s="5">
        <f t="shared" si="141"/>
        <v>9.1340957672393301</v>
      </c>
      <c r="R371" s="10">
        <f t="shared" si="138"/>
        <v>0.15082627403597657</v>
      </c>
      <c r="T371" s="5">
        <f t="shared" si="145"/>
        <v>1105810.06541</v>
      </c>
      <c r="U371" s="8">
        <f t="shared" si="133"/>
        <v>7.2783609171658963</v>
      </c>
      <c r="V371" s="1">
        <f t="shared" si="134"/>
        <v>1085516</v>
      </c>
      <c r="W371" s="1">
        <f t="shared" si="135"/>
        <v>13.73935713522417</v>
      </c>
    </row>
    <row r="372" spans="1:23" x14ac:dyDescent="0.3">
      <c r="A372" s="3">
        <v>44258</v>
      </c>
      <c r="B372" s="2">
        <v>271739</v>
      </c>
      <c r="C372" s="5">
        <f t="shared" si="125"/>
        <v>1809889</v>
      </c>
      <c r="D372" s="5">
        <f t="shared" si="126"/>
        <v>2930867.7059599999</v>
      </c>
      <c r="E372" s="5">
        <v>25349</v>
      </c>
      <c r="F372" s="2">
        <v>10607</v>
      </c>
      <c r="G372" s="2">
        <v>14742</v>
      </c>
      <c r="H372" s="2">
        <f t="shared" si="124"/>
        <v>360</v>
      </c>
      <c r="I372" s="5">
        <f t="shared" si="123"/>
        <v>24989</v>
      </c>
      <c r="J372" s="11">
        <f t="shared" si="142"/>
        <v>10.785598335020001</v>
      </c>
      <c r="K372" s="7">
        <f t="shared" si="139"/>
        <v>70.413888888888891</v>
      </c>
      <c r="L372" s="15">
        <f t="shared" si="136"/>
        <v>3.3939851041764868</v>
      </c>
      <c r="M372" s="8">
        <f t="shared" si="132"/>
        <v>1.4201743658526964</v>
      </c>
      <c r="N372" s="5">
        <f t="shared" si="144"/>
        <v>78852.476686486058</v>
      </c>
      <c r="O372" s="5">
        <f t="shared" si="140"/>
        <v>328.71428571428572</v>
      </c>
      <c r="P372" s="5">
        <f t="shared" si="137"/>
        <v>9.6551683445650642</v>
      </c>
      <c r="Q372" s="5">
        <f t="shared" si="141"/>
        <v>8.816088238430245</v>
      </c>
      <c r="R372" s="10">
        <f t="shared" si="138"/>
        <v>0.15014125175632317</v>
      </c>
      <c r="T372" s="5">
        <f t="shared" si="145"/>
        <v>1120552.06541</v>
      </c>
      <c r="U372" s="8">
        <f t="shared" si="133"/>
        <v>7.2880160855104625</v>
      </c>
      <c r="V372" s="1">
        <f t="shared" si="134"/>
        <v>1086956</v>
      </c>
      <c r="W372" s="1">
        <f t="shared" si="135"/>
        <v>13.721155226154508</v>
      </c>
    </row>
    <row r="373" spans="1:23" x14ac:dyDescent="0.3">
      <c r="A373" s="3">
        <v>44259</v>
      </c>
      <c r="B373" s="2">
        <v>271872</v>
      </c>
      <c r="C373" s="5">
        <f t="shared" si="125"/>
        <v>1815111</v>
      </c>
      <c r="D373" s="5">
        <f t="shared" si="126"/>
        <v>2941545.7059599999</v>
      </c>
      <c r="E373" s="5">
        <v>10678</v>
      </c>
      <c r="F373" s="2">
        <v>5222</v>
      </c>
      <c r="G373" s="2">
        <v>5456</v>
      </c>
      <c r="H373" s="2">
        <f t="shared" si="124"/>
        <v>133</v>
      </c>
      <c r="I373" s="5">
        <f t="shared" si="123"/>
        <v>10545</v>
      </c>
      <c r="J373" s="11">
        <f t="shared" si="142"/>
        <v>10.81959784736935</v>
      </c>
      <c r="K373" s="7">
        <f t="shared" si="139"/>
        <v>80.285714285714292</v>
      </c>
      <c r="L373" s="15">
        <f t="shared" si="136"/>
        <v>2.5469168900804289</v>
      </c>
      <c r="M373" s="8">
        <f t="shared" si="132"/>
        <v>1.2455516014234875</v>
      </c>
      <c r="N373" s="5">
        <f t="shared" si="144"/>
        <v>79139.759099249379</v>
      </c>
      <c r="O373" s="5">
        <f t="shared" si="140"/>
        <v>296</v>
      </c>
      <c r="P373" s="5">
        <f t="shared" si="137"/>
        <v>3.5670483050754274</v>
      </c>
      <c r="Q373" s="5">
        <f t="shared" si="141"/>
        <v>7.9386939721979433</v>
      </c>
      <c r="R373" s="10">
        <f t="shared" si="138"/>
        <v>0.14978257528052003</v>
      </c>
      <c r="T373" s="5">
        <f t="shared" si="145"/>
        <v>1126008.06541</v>
      </c>
      <c r="U373" s="8">
        <f t="shared" si="133"/>
        <v>7.2915831338155375</v>
      </c>
      <c r="V373" s="1">
        <f t="shared" si="134"/>
        <v>1087488</v>
      </c>
      <c r="W373" s="1">
        <f t="shared" si="135"/>
        <v>13.714442826035782</v>
      </c>
    </row>
    <row r="374" spans="1:23" x14ac:dyDescent="0.3">
      <c r="A374" s="3">
        <v>44260</v>
      </c>
      <c r="B374" s="2">
        <v>272262</v>
      </c>
      <c r="C374" s="5">
        <f t="shared" si="125"/>
        <v>1823783</v>
      </c>
      <c r="D374" s="5">
        <f t="shared" si="126"/>
        <v>2963567.7059599999</v>
      </c>
      <c r="E374" s="5">
        <v>22022</v>
      </c>
      <c r="F374" s="2">
        <v>8672</v>
      </c>
      <c r="G374" s="2">
        <v>13350</v>
      </c>
      <c r="H374" s="2">
        <f t="shared" si="124"/>
        <v>390</v>
      </c>
      <c r="I374" s="5">
        <f t="shared" si="123"/>
        <v>21632</v>
      </c>
      <c r="J374" s="11">
        <f t="shared" si="142"/>
        <v>10.884984705761362</v>
      </c>
      <c r="K374" s="7">
        <f t="shared" si="139"/>
        <v>56.466666666666669</v>
      </c>
      <c r="L374" s="15">
        <f t="shared" si="136"/>
        <v>4.4972324723247237</v>
      </c>
      <c r="M374" s="8">
        <f t="shared" si="132"/>
        <v>1.7709563164108619</v>
      </c>
      <c r="N374" s="5">
        <f t="shared" si="144"/>
        <v>79732.242082380471</v>
      </c>
      <c r="O374" s="5">
        <f t="shared" si="140"/>
        <v>303.57142857142856</v>
      </c>
      <c r="P374" s="5">
        <f t="shared" si="137"/>
        <v>10.459765706612155</v>
      </c>
      <c r="Q374" s="5">
        <f t="shared" si="141"/>
        <v>8.1417590207145896</v>
      </c>
      <c r="R374" s="10">
        <f t="shared" si="138"/>
        <v>0.14928420760583908</v>
      </c>
      <c r="T374" s="5">
        <f t="shared" si="145"/>
        <v>1139358.06541</v>
      </c>
      <c r="U374" s="8">
        <f t="shared" si="133"/>
        <v>7.3020428995221502</v>
      </c>
      <c r="V374" s="1">
        <f t="shared" si="134"/>
        <v>1089048</v>
      </c>
      <c r="W374" s="1">
        <f t="shared" si="135"/>
        <v>13.694797658138118</v>
      </c>
    </row>
    <row r="375" spans="1:23" x14ac:dyDescent="0.3">
      <c r="A375" s="3">
        <v>44261</v>
      </c>
      <c r="B375" s="2">
        <v>272617</v>
      </c>
      <c r="C375" s="5">
        <f t="shared" si="125"/>
        <v>1831213</v>
      </c>
      <c r="D375" s="5">
        <f t="shared" si="126"/>
        <v>2983304.7059599999</v>
      </c>
      <c r="E375" s="5">
        <v>19737</v>
      </c>
      <c r="F375" s="2">
        <v>7430</v>
      </c>
      <c r="G375" s="2">
        <v>12307</v>
      </c>
      <c r="H375" s="2">
        <f t="shared" si="124"/>
        <v>355</v>
      </c>
      <c r="I375" s="5">
        <f t="shared" si="123"/>
        <v>19382</v>
      </c>
      <c r="J375" s="11">
        <f t="shared" si="142"/>
        <v>10.943208625874394</v>
      </c>
      <c r="K375" s="7">
        <f t="shared" si="139"/>
        <v>55.59718309859155</v>
      </c>
      <c r="L375" s="15">
        <f t="shared" si="136"/>
        <v>4.7779273216689102</v>
      </c>
      <c r="M375" s="8">
        <f t="shared" si="132"/>
        <v>1.798652277448447</v>
      </c>
      <c r="N375" s="5">
        <f t="shared" si="144"/>
        <v>80263.249104361152</v>
      </c>
      <c r="O375" s="5">
        <f t="shared" si="140"/>
        <v>301</v>
      </c>
      <c r="P375" s="5">
        <f t="shared" si="137"/>
        <v>9.5210687842238855</v>
      </c>
      <c r="Q375" s="5">
        <f t="shared" si="141"/>
        <v>8.0727935325391229</v>
      </c>
      <c r="R375" s="10">
        <f t="shared" si="138"/>
        <v>0.14887235946883295</v>
      </c>
      <c r="T375" s="5">
        <f t="shared" si="145"/>
        <v>1151665.06541</v>
      </c>
      <c r="U375" s="8">
        <f t="shared" si="133"/>
        <v>7.3115639683063742</v>
      </c>
      <c r="V375" s="1">
        <f t="shared" si="134"/>
        <v>1090468</v>
      </c>
      <c r="W375" s="1">
        <f t="shared" si="135"/>
        <v>13.676964385933379</v>
      </c>
    </row>
    <row r="376" spans="1:23" x14ac:dyDescent="0.3">
      <c r="A376" s="3">
        <v>44262</v>
      </c>
      <c r="B376" s="2">
        <v>272851</v>
      </c>
      <c r="C376" s="5">
        <f t="shared" si="125"/>
        <v>1837423</v>
      </c>
      <c r="D376" s="5">
        <f t="shared" si="126"/>
        <v>2999223.7059599999</v>
      </c>
      <c r="E376" s="5">
        <v>15919</v>
      </c>
      <c r="F376" s="2">
        <v>6210</v>
      </c>
      <c r="G376" s="2">
        <v>9709</v>
      </c>
      <c r="H376" s="2">
        <f t="shared" si="124"/>
        <v>234</v>
      </c>
      <c r="I376" s="5">
        <f t="shared" si="123"/>
        <v>15685</v>
      </c>
      <c r="J376" s="11">
        <f t="shared" si="142"/>
        <v>10.992166808844388</v>
      </c>
      <c r="K376" s="7">
        <f t="shared" si="139"/>
        <v>68.029914529914535</v>
      </c>
      <c r="L376" s="15">
        <f t="shared" si="136"/>
        <v>3.7681159420289858</v>
      </c>
      <c r="M376" s="8">
        <f t="shared" si="132"/>
        <v>1.4699415792449275</v>
      </c>
      <c r="N376" s="5">
        <f t="shared" si="144"/>
        <v>80691.536117732525</v>
      </c>
      <c r="O376" s="5">
        <f t="shared" si="140"/>
        <v>299</v>
      </c>
      <c r="P376" s="5">
        <f t="shared" si="137"/>
        <v>6.2758594239672929</v>
      </c>
      <c r="Q376" s="5">
        <f t="shared" si="141"/>
        <v>8.0191537084026532</v>
      </c>
      <c r="R376" s="10">
        <f t="shared" si="138"/>
        <v>0.14849656284916429</v>
      </c>
      <c r="T376" s="5">
        <f t="shared" si="145"/>
        <v>1161374.06541</v>
      </c>
      <c r="U376" s="8">
        <f t="shared" si="133"/>
        <v>7.3178398277303405</v>
      </c>
      <c r="V376" s="1">
        <f t="shared" si="134"/>
        <v>1091404</v>
      </c>
      <c r="W376" s="1">
        <f t="shared" si="135"/>
        <v>13.665234871779836</v>
      </c>
    </row>
    <row r="377" spans="1:23" x14ac:dyDescent="0.3">
      <c r="A377" s="3">
        <v>44263</v>
      </c>
      <c r="B377" s="2">
        <v>272998</v>
      </c>
      <c r="C377" s="5">
        <f t="shared" si="125"/>
        <v>1841633</v>
      </c>
      <c r="D377" s="5">
        <f t="shared" si="126"/>
        <v>3007046.7059599999</v>
      </c>
      <c r="E377" s="5">
        <v>7823</v>
      </c>
      <c r="F377" s="2">
        <v>4210</v>
      </c>
      <c r="G377" s="2">
        <v>3613</v>
      </c>
      <c r="H377" s="2">
        <f t="shared" si="124"/>
        <v>147</v>
      </c>
      <c r="I377" s="5">
        <f t="shared" si="123"/>
        <v>7676</v>
      </c>
      <c r="J377" s="11">
        <f t="shared" si="142"/>
        <v>11.014903794020469</v>
      </c>
      <c r="K377" s="7">
        <f t="shared" si="139"/>
        <v>53.217687074829932</v>
      </c>
      <c r="L377" s="15">
        <f t="shared" si="136"/>
        <v>3.491686460807601</v>
      </c>
      <c r="M377" s="8">
        <f t="shared" si="132"/>
        <v>1.8790745238399589</v>
      </c>
      <c r="N377" s="5">
        <f t="shared" si="144"/>
        <v>80902.007209233489</v>
      </c>
      <c r="O377" s="5">
        <f t="shared" si="140"/>
        <v>297.14285714285717</v>
      </c>
      <c r="P377" s="5">
        <f t="shared" si="137"/>
        <v>3.9425270740307354</v>
      </c>
      <c r="Q377" s="5">
        <f t="shared" si="141"/>
        <v>7.9693453002759274</v>
      </c>
      <c r="R377" s="10">
        <f t="shared" si="138"/>
        <v>0.14823691799614799</v>
      </c>
      <c r="T377" s="5">
        <f t="shared" si="145"/>
        <v>1164987.06541</v>
      </c>
      <c r="U377" s="8">
        <f t="shared" si="133"/>
        <v>7.3217823548043706</v>
      </c>
      <c r="V377" s="1">
        <f t="shared" si="134"/>
        <v>1091992</v>
      </c>
      <c r="W377" s="1">
        <f t="shared" si="135"/>
        <v>13.657876614480692</v>
      </c>
    </row>
    <row r="378" spans="1:23" x14ac:dyDescent="0.3">
      <c r="A378" s="3">
        <v>44264</v>
      </c>
      <c r="B378" s="2">
        <v>273137</v>
      </c>
      <c r="C378" s="5">
        <f t="shared" si="125"/>
        <v>1844520</v>
      </c>
      <c r="D378" s="5">
        <f t="shared" si="126"/>
        <v>3013397.7059599999</v>
      </c>
      <c r="E378" s="5">
        <v>6351</v>
      </c>
      <c r="F378" s="2">
        <v>2887</v>
      </c>
      <c r="G378" s="2">
        <v>3464</v>
      </c>
      <c r="H378" s="2">
        <f t="shared" si="124"/>
        <v>139</v>
      </c>
      <c r="I378" s="5">
        <f t="shared" si="123"/>
        <v>6212</v>
      </c>
      <c r="J378" s="11">
        <f t="shared" si="142"/>
        <v>11.032550353705282</v>
      </c>
      <c r="K378" s="7">
        <f t="shared" si="139"/>
        <v>45.690647482014391</v>
      </c>
      <c r="L378" s="15">
        <f t="shared" si="136"/>
        <v>4.8146865258053335</v>
      </c>
      <c r="M378" s="8">
        <f t="shared" si="132"/>
        <v>2.1886317115414897</v>
      </c>
      <c r="N378" s="5">
        <f t="shared" si="144"/>
        <v>81072.875405848958</v>
      </c>
      <c r="O378" s="5">
        <f t="shared" si="140"/>
        <v>251.14285714285714</v>
      </c>
      <c r="P378" s="5">
        <f t="shared" si="137"/>
        <v>3.7279677774848445</v>
      </c>
      <c r="Q378" s="5">
        <f t="shared" si="141"/>
        <v>6.7356293451370579</v>
      </c>
      <c r="R378" s="10">
        <f t="shared" si="138"/>
        <v>0.14808025936286948</v>
      </c>
      <c r="T378" s="5">
        <f t="shared" si="145"/>
        <v>1168451.06541</v>
      </c>
      <c r="U378" s="8">
        <f t="shared" si="133"/>
        <v>7.3255103225818559</v>
      </c>
      <c r="V378" s="1">
        <f t="shared" si="134"/>
        <v>1092548</v>
      </c>
      <c r="W378" s="1">
        <f t="shared" si="135"/>
        <v>13.6509260920344</v>
      </c>
    </row>
    <row r="379" spans="1:23" x14ac:dyDescent="0.3">
      <c r="A379" s="3">
        <v>44265</v>
      </c>
      <c r="B379" s="2">
        <v>273650</v>
      </c>
      <c r="C379" s="5">
        <f t="shared" si="125"/>
        <v>1852544</v>
      </c>
      <c r="D379" s="5">
        <f t="shared" si="126"/>
        <v>3035524.7059599999</v>
      </c>
      <c r="E379" s="5">
        <v>22127</v>
      </c>
      <c r="F379" s="2">
        <v>8024</v>
      </c>
      <c r="G379" s="2">
        <v>14103</v>
      </c>
      <c r="H379" s="2">
        <f t="shared" si="124"/>
        <v>513</v>
      </c>
      <c r="I379" s="5">
        <f t="shared" si="123"/>
        <v>21614</v>
      </c>
      <c r="J379" s="11">
        <f t="shared" si="142"/>
        <v>11.092726862634752</v>
      </c>
      <c r="K379" s="7">
        <f t="shared" si="139"/>
        <v>43.132553606237813</v>
      </c>
      <c r="L379" s="15">
        <f t="shared" si="136"/>
        <v>6.3933200398803587</v>
      </c>
      <c r="M379" s="8">
        <f t="shared" si="132"/>
        <v>2.3184344917973516</v>
      </c>
      <c r="N379" s="5">
        <f t="shared" si="144"/>
        <v>81668.183323737525</v>
      </c>
      <c r="O379" s="5">
        <f t="shared" si="140"/>
        <v>273</v>
      </c>
      <c r="P379" s="5">
        <f t="shared" si="137"/>
        <v>13.758614891005218</v>
      </c>
      <c r="Q379" s="5">
        <f t="shared" si="141"/>
        <v>7.3218359946285076</v>
      </c>
      <c r="R379" s="10">
        <f t="shared" si="138"/>
        <v>0.14771578974642438</v>
      </c>
      <c r="T379" s="5">
        <f t="shared" si="145"/>
        <v>1182554.06541</v>
      </c>
      <c r="U379" s="8">
        <f t="shared" si="133"/>
        <v>7.3392689374728617</v>
      </c>
      <c r="V379" s="1">
        <f t="shared" si="134"/>
        <v>1094600</v>
      </c>
      <c r="W379" s="1">
        <f t="shared" si="135"/>
        <v>13.625335282294902</v>
      </c>
    </row>
    <row r="380" spans="1:23" x14ac:dyDescent="0.3">
      <c r="A380" s="3">
        <v>44266</v>
      </c>
      <c r="B380" s="2">
        <v>274045</v>
      </c>
      <c r="C380" s="5">
        <f t="shared" si="125"/>
        <v>1862073</v>
      </c>
      <c r="D380" s="5">
        <f t="shared" si="126"/>
        <v>3060118.7059599999</v>
      </c>
      <c r="E380" s="5">
        <v>24594</v>
      </c>
      <c r="F380" s="2">
        <v>9529</v>
      </c>
      <c r="G380" s="2">
        <v>15065</v>
      </c>
      <c r="H380" s="2">
        <f t="shared" si="124"/>
        <v>395</v>
      </c>
      <c r="I380" s="5">
        <f t="shared" si="123"/>
        <v>24199</v>
      </c>
      <c r="J380" s="11">
        <f t="shared" si="142"/>
        <v>11.166482533744459</v>
      </c>
      <c r="K380" s="7">
        <f t="shared" si="139"/>
        <v>62.263291139240508</v>
      </c>
      <c r="L380" s="15">
        <f t="shared" si="136"/>
        <v>4.1452408437401616</v>
      </c>
      <c r="M380" s="8">
        <f t="shared" si="132"/>
        <v>1.6060827844189638</v>
      </c>
      <c r="N380" s="5">
        <f t="shared" si="144"/>
        <v>82329.863756356106</v>
      </c>
      <c r="O380" s="5">
        <f t="shared" si="140"/>
        <v>310.42857142857144</v>
      </c>
      <c r="P380" s="5">
        <f t="shared" si="137"/>
        <v>10.593865266953335</v>
      </c>
      <c r="Q380" s="5">
        <f t="shared" si="141"/>
        <v>8.3256669891824959</v>
      </c>
      <c r="R380" s="10">
        <f t="shared" si="138"/>
        <v>0.14717199594215694</v>
      </c>
      <c r="T380" s="5">
        <f t="shared" si="145"/>
        <v>1197619.06541</v>
      </c>
      <c r="U380" s="8">
        <f t="shared" si="133"/>
        <v>7.349862802739815</v>
      </c>
      <c r="V380" s="1">
        <f t="shared" si="134"/>
        <v>1096180</v>
      </c>
      <c r="W380" s="1">
        <f t="shared" si="135"/>
        <v>13.605696144793738</v>
      </c>
    </row>
    <row r="381" spans="1:23" x14ac:dyDescent="0.3">
      <c r="A381" s="3">
        <v>44267</v>
      </c>
      <c r="B381" s="2">
        <v>274377</v>
      </c>
      <c r="C381" s="5">
        <f t="shared" si="125"/>
        <v>1871466</v>
      </c>
      <c r="D381" s="5">
        <f t="shared" si="126"/>
        <v>3086818.7059599999</v>
      </c>
      <c r="E381" s="5">
        <v>26700</v>
      </c>
      <c r="F381" s="2">
        <v>9393</v>
      </c>
      <c r="G381" s="2">
        <v>17307</v>
      </c>
      <c r="H381" s="2">
        <f t="shared" si="124"/>
        <v>332</v>
      </c>
      <c r="I381" s="5">
        <f t="shared" si="123"/>
        <v>26368</v>
      </c>
      <c r="J381" s="11">
        <f t="shared" si="142"/>
        <v>11.250282297568674</v>
      </c>
      <c r="K381" s="7">
        <f t="shared" si="139"/>
        <v>80.421686746987959</v>
      </c>
      <c r="L381" s="15">
        <f t="shared" si="136"/>
        <v>3.5345470030874058</v>
      </c>
      <c r="M381" s="8">
        <f t="shared" si="132"/>
        <v>1.2434456928838953</v>
      </c>
      <c r="N381" s="5">
        <f t="shared" si="144"/>
        <v>83048.20430896715</v>
      </c>
      <c r="O381" s="5">
        <f t="shared" si="140"/>
        <v>302.14285714285717</v>
      </c>
      <c r="P381" s="5">
        <f t="shared" si="137"/>
        <v>8.904210806654449</v>
      </c>
      <c r="Q381" s="5">
        <f t="shared" si="141"/>
        <v>8.1034448606171097</v>
      </c>
      <c r="R381" s="10">
        <f t="shared" si="138"/>
        <v>0.14661073190749926</v>
      </c>
      <c r="T381" s="5">
        <f t="shared" si="145"/>
        <v>1214926.06541</v>
      </c>
      <c r="U381" s="8">
        <f t="shared" si="133"/>
        <v>7.3587670135464691</v>
      </c>
      <c r="V381" s="1">
        <f t="shared" si="134"/>
        <v>1097508</v>
      </c>
      <c r="W381" s="1">
        <f t="shared" si="135"/>
        <v>13.589233062538041</v>
      </c>
    </row>
    <row r="382" spans="1:23" x14ac:dyDescent="0.3">
      <c r="A382" s="3">
        <v>44268</v>
      </c>
      <c r="B382" s="2">
        <v>274721</v>
      </c>
      <c r="C382" s="5">
        <f t="shared" si="125"/>
        <v>1881611</v>
      </c>
      <c r="D382" s="5">
        <f t="shared" si="126"/>
        <v>3118908.7059599999</v>
      </c>
      <c r="E382" s="5">
        <v>32090</v>
      </c>
      <c r="F382" s="2">
        <v>10145</v>
      </c>
      <c r="G382" s="2">
        <v>21945</v>
      </c>
      <c r="H382" s="2">
        <f t="shared" si="124"/>
        <v>344</v>
      </c>
      <c r="I382" s="5">
        <f t="shared" si="123"/>
        <v>31746</v>
      </c>
      <c r="J382" s="11">
        <f t="shared" si="142"/>
        <v>11.353004342441968</v>
      </c>
      <c r="K382" s="7">
        <f t="shared" si="139"/>
        <v>93.284883720930239</v>
      </c>
      <c r="L382" s="15">
        <f t="shared" si="136"/>
        <v>3.3908329226219815</v>
      </c>
      <c r="M382" s="8">
        <f t="shared" si="132"/>
        <v>1.0719850420691803</v>
      </c>
      <c r="N382" s="5">
        <f t="shared" si="144"/>
        <v>83911.558179127765</v>
      </c>
      <c r="O382" s="5">
        <f t="shared" si="140"/>
        <v>300.57142857142856</v>
      </c>
      <c r="P382" s="5">
        <f t="shared" si="137"/>
        <v>9.2260497514732851</v>
      </c>
      <c r="Q382" s="5">
        <f t="shared" si="141"/>
        <v>8.0612992845098805</v>
      </c>
      <c r="R382" s="10">
        <f t="shared" si="138"/>
        <v>0.14600307927621597</v>
      </c>
      <c r="T382" s="5">
        <f t="shared" si="145"/>
        <v>1236871.06541</v>
      </c>
      <c r="U382" s="8">
        <f t="shared" si="133"/>
        <v>7.3679930632979422</v>
      </c>
      <c r="V382" s="1">
        <f t="shared" si="134"/>
        <v>1098884</v>
      </c>
      <c r="W382" s="1">
        <f t="shared" si="135"/>
        <v>13.572216903695022</v>
      </c>
    </row>
    <row r="383" spans="1:23" x14ac:dyDescent="0.3">
      <c r="A383" s="3">
        <v>44269</v>
      </c>
      <c r="B383" s="2">
        <v>274989</v>
      </c>
      <c r="C383" s="5">
        <f t="shared" si="125"/>
        <v>1890998</v>
      </c>
      <c r="D383" s="5">
        <f t="shared" si="126"/>
        <v>3145307.7059599999</v>
      </c>
      <c r="E383" s="5">
        <v>26399</v>
      </c>
      <c r="F383" s="2">
        <v>9387</v>
      </c>
      <c r="G383" s="2">
        <v>17012</v>
      </c>
      <c r="H383" s="2">
        <f t="shared" si="124"/>
        <v>268</v>
      </c>
      <c r="I383" s="5">
        <f t="shared" si="123"/>
        <v>26131</v>
      </c>
      <c r="J383" s="11">
        <f t="shared" si="142"/>
        <v>11.437940084730661</v>
      </c>
      <c r="K383" s="7">
        <f t="shared" si="139"/>
        <v>98.503731343283576</v>
      </c>
      <c r="L383" s="15">
        <f t="shared" si="136"/>
        <v>2.8550122509854052</v>
      </c>
      <c r="M383" s="8">
        <f t="shared" si="132"/>
        <v>1.0151899693170197</v>
      </c>
      <c r="N383" s="5">
        <f t="shared" si="144"/>
        <v>84621.800585434088</v>
      </c>
      <c r="O383" s="5">
        <f t="shared" si="140"/>
        <v>305.42857142857144</v>
      </c>
      <c r="P383" s="5">
        <f t="shared" si="137"/>
        <v>7.1877364342873271</v>
      </c>
      <c r="Q383" s="5">
        <f t="shared" si="141"/>
        <v>8.1915674288413136</v>
      </c>
      <c r="R383" s="10">
        <f t="shared" si="138"/>
        <v>0.14542003746170012</v>
      </c>
      <c r="T383" s="5">
        <f t="shared" si="145"/>
        <v>1253883.06541</v>
      </c>
      <c r="U383" s="8">
        <f t="shared" si="133"/>
        <v>7.3751807997322301</v>
      </c>
      <c r="V383" s="1">
        <f t="shared" si="134"/>
        <v>1099956</v>
      </c>
      <c r="W383" s="1">
        <f t="shared" si="135"/>
        <v>13.558989632312565</v>
      </c>
    </row>
    <row r="384" spans="1:23" x14ac:dyDescent="0.3">
      <c r="A384" s="3">
        <v>44270</v>
      </c>
      <c r="B384" s="2">
        <v>275148</v>
      </c>
      <c r="C384" s="5">
        <f t="shared" si="125"/>
        <v>1895453</v>
      </c>
      <c r="D384" s="5">
        <f t="shared" si="126"/>
        <v>3159037.7059599999</v>
      </c>
      <c r="E384" s="5">
        <v>13730</v>
      </c>
      <c r="F384" s="2">
        <v>4455</v>
      </c>
      <c r="G384" s="2">
        <v>9275</v>
      </c>
      <c r="H384" s="2">
        <f t="shared" si="124"/>
        <v>159</v>
      </c>
      <c r="I384" s="5">
        <f t="shared" si="123"/>
        <v>13571</v>
      </c>
      <c r="J384" s="11">
        <f t="shared" si="142"/>
        <v>11.481230850160641</v>
      </c>
      <c r="K384" s="7">
        <f t="shared" si="139"/>
        <v>86.352201257861637</v>
      </c>
      <c r="L384" s="15">
        <f t="shared" si="136"/>
        <v>3.5690235690235688</v>
      </c>
      <c r="M384" s="8">
        <f t="shared" si="132"/>
        <v>1.1580480699198834</v>
      </c>
      <c r="N384" s="5">
        <f t="shared" si="144"/>
        <v>84991.194435147569</v>
      </c>
      <c r="O384" s="5">
        <f t="shared" si="140"/>
        <v>307.14285714285717</v>
      </c>
      <c r="P384" s="5">
        <f t="shared" si="137"/>
        <v>4.2643660188495707</v>
      </c>
      <c r="Q384" s="5">
        <f t="shared" si="141"/>
        <v>8.2375444209582902</v>
      </c>
      <c r="R384" s="10">
        <f t="shared" si="138"/>
        <v>0.14516213274610343</v>
      </c>
      <c r="T384" s="5">
        <f t="shared" si="145"/>
        <v>1263158.06541</v>
      </c>
      <c r="U384" s="8">
        <f t="shared" si="133"/>
        <v>7.3794451657510791</v>
      </c>
      <c r="V384" s="1">
        <f t="shared" si="134"/>
        <v>1100592</v>
      </c>
      <c r="W384" s="1">
        <f t="shared" si="135"/>
        <v>13.551154287874162</v>
      </c>
    </row>
    <row r="385" spans="1:23" x14ac:dyDescent="0.3">
      <c r="A385" s="3">
        <v>44271</v>
      </c>
      <c r="B385" s="2">
        <v>275685</v>
      </c>
      <c r="C385" s="5">
        <f t="shared" si="125"/>
        <v>1902902</v>
      </c>
      <c r="D385" s="5">
        <f t="shared" si="126"/>
        <v>3188689.7059599999</v>
      </c>
      <c r="E385" s="5">
        <v>29652</v>
      </c>
      <c r="F385" s="2">
        <v>7449</v>
      </c>
      <c r="G385" s="2">
        <v>22203</v>
      </c>
      <c r="H385" s="2">
        <f t="shared" si="124"/>
        <v>537</v>
      </c>
      <c r="I385" s="5">
        <f t="shared" si="123"/>
        <v>29115</v>
      </c>
      <c r="J385" s="11">
        <f t="shared" si="142"/>
        <v>11.566424382755681</v>
      </c>
      <c r="K385" s="7">
        <f t="shared" si="139"/>
        <v>55.217877094972067</v>
      </c>
      <c r="L385" s="15">
        <f t="shared" si="136"/>
        <v>7.2090213451469998</v>
      </c>
      <c r="M385" s="8">
        <f t="shared" si="132"/>
        <v>1.8110076891946583</v>
      </c>
      <c r="N385" s="5">
        <f t="shared" si="144"/>
        <v>85788.956010654045</v>
      </c>
      <c r="O385" s="5">
        <f t="shared" si="140"/>
        <v>364</v>
      </c>
      <c r="P385" s="5">
        <f t="shared" si="137"/>
        <v>14.40229278064289</v>
      </c>
      <c r="Q385" s="5">
        <f t="shared" si="141"/>
        <v>9.7624479928380108</v>
      </c>
      <c r="R385" s="10">
        <f t="shared" si="138"/>
        <v>0.14487608925735534</v>
      </c>
      <c r="T385" s="5">
        <f t="shared" si="145"/>
        <v>1285361.06541</v>
      </c>
      <c r="U385" s="8">
        <f t="shared" si="133"/>
        <v>7.3938474585317229</v>
      </c>
      <c r="V385" s="1">
        <f t="shared" si="134"/>
        <v>1102740</v>
      </c>
      <c r="W385" s="1">
        <f t="shared" si="135"/>
        <v>13.524758329252588</v>
      </c>
    </row>
    <row r="386" spans="1:23" x14ac:dyDescent="0.3">
      <c r="A386" s="3">
        <v>44272</v>
      </c>
      <c r="B386">
        <v>276067</v>
      </c>
      <c r="C386" s="5">
        <f t="shared" si="125"/>
        <v>1911527</v>
      </c>
      <c r="D386" s="5">
        <f t="shared" si="126"/>
        <v>3215856.7059599999</v>
      </c>
      <c r="E386" s="5">
        <v>27167</v>
      </c>
      <c r="F386" s="2">
        <v>8625</v>
      </c>
      <c r="G386" s="2">
        <v>18542</v>
      </c>
      <c r="H386" s="2">
        <f t="shared" si="124"/>
        <v>382</v>
      </c>
      <c r="I386" s="5">
        <f t="shared" si="123"/>
        <v>26785</v>
      </c>
      <c r="J386" s="11">
        <f t="shared" si="142"/>
        <v>11.648826936794329</v>
      </c>
      <c r="K386" s="7">
        <f t="shared" si="139"/>
        <v>71.117801047120423</v>
      </c>
      <c r="L386" s="15">
        <f t="shared" si="136"/>
        <v>4.4289855072463764</v>
      </c>
      <c r="M386" s="8">
        <f t="shared" si="132"/>
        <v>1.4061177163470389</v>
      </c>
      <c r="N386" s="5">
        <f t="shared" si="144"/>
        <v>86519.860796900641</v>
      </c>
      <c r="O386" s="5">
        <f t="shared" si="140"/>
        <v>345.28571428571428</v>
      </c>
      <c r="P386" s="5">
        <f t="shared" si="137"/>
        <v>10.245206410066265</v>
      </c>
      <c r="Q386" s="5">
        <f t="shared" si="141"/>
        <v>9.2605324955610175</v>
      </c>
      <c r="R386" s="10">
        <f t="shared" si="138"/>
        <v>0.1444222341614845</v>
      </c>
      <c r="T386" s="5">
        <f t="shared" si="145"/>
        <v>1303903.06541</v>
      </c>
      <c r="U386" s="8">
        <f t="shared" ref="U386:U438" si="146">B386/$X$341*100</f>
        <v>7.4040926649417891</v>
      </c>
      <c r="V386" s="1">
        <f t="shared" ref="V386:V449" si="147">B386*4</f>
        <v>1104268</v>
      </c>
      <c r="W386" s="1">
        <f t="shared" ref="W386:W449" si="148">$X$341/B386</f>
        <v>13.506043822695215</v>
      </c>
    </row>
    <row r="387" spans="1:23" x14ac:dyDescent="0.3">
      <c r="A387" s="3">
        <v>44273</v>
      </c>
      <c r="B387" s="2">
        <v>276436</v>
      </c>
      <c r="C387" s="5">
        <f t="shared" si="125"/>
        <v>1921771</v>
      </c>
      <c r="D387" s="5">
        <f t="shared" si="126"/>
        <v>3239603.7059599999</v>
      </c>
      <c r="E387" s="5">
        <v>23747</v>
      </c>
      <c r="F387" s="2">
        <v>10244</v>
      </c>
      <c r="G387" s="2">
        <v>13503</v>
      </c>
      <c r="H387" s="2">
        <f t="shared" si="124"/>
        <v>369</v>
      </c>
      <c r="I387" s="5">
        <f t="shared" si="123"/>
        <v>23378</v>
      </c>
      <c r="J387" s="11">
        <f t="shared" si="142"/>
        <v>11.719181676626778</v>
      </c>
      <c r="K387" s="7">
        <f t="shared" si="139"/>
        <v>64.355013550135496</v>
      </c>
      <c r="L387" s="15">
        <f t="shared" si="136"/>
        <v>3.60210855134713</v>
      </c>
      <c r="M387" s="8">
        <f t="shared" si="132"/>
        <v>1.553880490167179</v>
      </c>
      <c r="N387" s="5">
        <f t="shared" si="144"/>
        <v>87158.753422475726</v>
      </c>
      <c r="O387" s="5">
        <f t="shared" si="140"/>
        <v>341.57142857142856</v>
      </c>
      <c r="P387" s="5">
        <f t="shared" ref="P387:P450" si="149">H387/3728573*100000</f>
        <v>9.8965475531791913</v>
      </c>
      <c r="Q387" s="5">
        <f t="shared" si="141"/>
        <v>9.1609156793075677</v>
      </c>
      <c r="R387" s="10">
        <f t="shared" ref="R387:R450" si="150">B387/C387</f>
        <v>0.14384440185641265</v>
      </c>
      <c r="T387" s="5">
        <f t="shared" si="145"/>
        <v>1317406.06541</v>
      </c>
      <c r="U387" s="8">
        <f t="shared" si="146"/>
        <v>7.4139892124949673</v>
      </c>
      <c r="V387" s="1">
        <f t="shared" si="147"/>
        <v>1105744</v>
      </c>
      <c r="W387" s="1">
        <f t="shared" si="148"/>
        <v>13.488015309149315</v>
      </c>
    </row>
    <row r="388" spans="1:23" x14ac:dyDescent="0.3">
      <c r="A388" s="3">
        <v>44274</v>
      </c>
      <c r="B388" s="2">
        <v>276796</v>
      </c>
      <c r="C388" s="5">
        <f t="shared" si="125"/>
        <v>1930683</v>
      </c>
      <c r="D388" s="5">
        <f t="shared" si="126"/>
        <v>3263430.7059599999</v>
      </c>
      <c r="E388" s="5">
        <v>23827</v>
      </c>
      <c r="F388" s="2">
        <v>8912</v>
      </c>
      <c r="G388" s="2">
        <v>14915</v>
      </c>
      <c r="H388" s="2">
        <f t="shared" si="124"/>
        <v>360</v>
      </c>
      <c r="I388" s="5">
        <f t="shared" si="123"/>
        <v>23467</v>
      </c>
      <c r="J388" s="11">
        <f t="shared" si="142"/>
        <v>11.790021192358271</v>
      </c>
      <c r="K388" s="7">
        <f t="shared" si="139"/>
        <v>66.186111111111117</v>
      </c>
      <c r="L388" s="15">
        <f t="shared" si="136"/>
        <v>4.0394973070017954</v>
      </c>
      <c r="M388" s="8">
        <f t="shared" si="132"/>
        <v>1.5108910060015948</v>
      </c>
      <c r="N388" s="5">
        <f t="shared" si="144"/>
        <v>87799.798379294574</v>
      </c>
      <c r="O388" s="5">
        <f t="shared" si="140"/>
        <v>345.57142857142856</v>
      </c>
      <c r="P388" s="5">
        <f t="shared" si="149"/>
        <v>9.6551683445650642</v>
      </c>
      <c r="Q388" s="5">
        <f t="shared" si="141"/>
        <v>9.2681953275805125</v>
      </c>
      <c r="R388" s="10">
        <f t="shared" si="150"/>
        <v>0.1433668810467591</v>
      </c>
      <c r="T388" s="5">
        <f t="shared" si="145"/>
        <v>1332321.06541</v>
      </c>
      <c r="U388" s="8">
        <f t="shared" si="146"/>
        <v>7.4236443808395336</v>
      </c>
      <c r="V388" s="1">
        <f t="shared" si="147"/>
        <v>1107184</v>
      </c>
      <c r="W388" s="1">
        <f t="shared" si="148"/>
        <v>13.470472839202879</v>
      </c>
    </row>
    <row r="389" spans="1:23" x14ac:dyDescent="0.3">
      <c r="A389" s="3">
        <v>44275</v>
      </c>
      <c r="B389" s="2">
        <v>277218</v>
      </c>
      <c r="C389" s="5">
        <f t="shared" si="125"/>
        <v>1939937</v>
      </c>
      <c r="D389" s="5">
        <f t="shared" si="126"/>
        <v>3286599.7059599999</v>
      </c>
      <c r="E389" s="5">
        <v>23169</v>
      </c>
      <c r="F389" s="2">
        <v>9254</v>
      </c>
      <c r="G389" s="2">
        <v>13915</v>
      </c>
      <c r="H389" s="2">
        <f t="shared" si="124"/>
        <v>422</v>
      </c>
      <c r="I389" s="5">
        <f t="shared" si="123"/>
        <v>22747</v>
      </c>
      <c r="J389" s="11">
        <f t="shared" si="142"/>
        <v>11.855650448239292</v>
      </c>
      <c r="K389" s="7">
        <f t="shared" si="139"/>
        <v>54.902843601895732</v>
      </c>
      <c r="L389" s="15">
        <f t="shared" si="136"/>
        <v>4.560190188026799</v>
      </c>
      <c r="M389" s="8">
        <f t="shared" si="132"/>
        <v>1.8213992835254003</v>
      </c>
      <c r="N389" s="5">
        <f t="shared" si="144"/>
        <v>88423.140411633343</v>
      </c>
      <c r="O389" s="5">
        <f t="shared" si="140"/>
        <v>356.71428571428572</v>
      </c>
      <c r="P389" s="5">
        <f t="shared" si="149"/>
        <v>11.318002892795715</v>
      </c>
      <c r="Q389" s="5">
        <f t="shared" si="141"/>
        <v>9.5670457763408603</v>
      </c>
      <c r="R389" s="10">
        <f t="shared" si="150"/>
        <v>0.14290051687245514</v>
      </c>
      <c r="T389" s="5">
        <f t="shared" si="145"/>
        <v>1346236.06541</v>
      </c>
      <c r="U389" s="8">
        <f t="shared" si="146"/>
        <v>7.4349623837323282</v>
      </c>
      <c r="V389" s="1">
        <f t="shared" si="147"/>
        <v>1108872</v>
      </c>
      <c r="W389" s="1">
        <f t="shared" si="148"/>
        <v>13.449967173848741</v>
      </c>
    </row>
    <row r="390" spans="1:23" x14ac:dyDescent="0.3">
      <c r="A390" s="3">
        <v>44276</v>
      </c>
      <c r="B390" s="2">
        <v>277480</v>
      </c>
      <c r="C390" s="5">
        <f t="shared" si="125"/>
        <v>1946265</v>
      </c>
      <c r="D390" s="5">
        <f t="shared" si="126"/>
        <v>3298522.7059599999</v>
      </c>
      <c r="E390" s="5">
        <v>11923</v>
      </c>
      <c r="F390" s="2">
        <v>6328</v>
      </c>
      <c r="G390" s="2">
        <v>5595</v>
      </c>
      <c r="H390" s="2">
        <f t="shared" si="124"/>
        <v>262</v>
      </c>
      <c r="I390" s="5">
        <f t="shared" si="123"/>
        <v>11661</v>
      </c>
      <c r="J390" s="11">
        <f t="shared" si="142"/>
        <v>11.887425061121522</v>
      </c>
      <c r="K390" s="7">
        <f t="shared" si="139"/>
        <v>45.507633587786259</v>
      </c>
      <c r="L390" s="15">
        <f t="shared" si="136"/>
        <v>4.1403286978508218</v>
      </c>
      <c r="M390" s="8">
        <f t="shared" si="132"/>
        <v>2.1974335318292377</v>
      </c>
      <c r="N390" s="5">
        <f t="shared" si="144"/>
        <v>88743.918479377971</v>
      </c>
      <c r="O390" s="5">
        <f t="shared" si="140"/>
        <v>355.85714285714283</v>
      </c>
      <c r="P390" s="5">
        <f t="shared" si="149"/>
        <v>7.0268169618779091</v>
      </c>
      <c r="Q390" s="5">
        <f t="shared" si="141"/>
        <v>9.544057280282372</v>
      </c>
      <c r="R390" s="10">
        <f t="shared" si="150"/>
        <v>0.14257051326515147</v>
      </c>
      <c r="T390" s="5">
        <f t="shared" si="145"/>
        <v>1351831.06541</v>
      </c>
      <c r="U390" s="8">
        <f t="shared" si="146"/>
        <v>7.4419892006942057</v>
      </c>
      <c r="V390" s="1">
        <f t="shared" si="147"/>
        <v>1109920</v>
      </c>
      <c r="W390" s="1">
        <f t="shared" si="148"/>
        <v>13.437267550814473</v>
      </c>
    </row>
    <row r="391" spans="1:23" x14ac:dyDescent="0.3">
      <c r="A391" s="3">
        <v>44277</v>
      </c>
      <c r="B391" s="2">
        <v>277650</v>
      </c>
      <c r="C391" s="5">
        <f t="shared" si="125"/>
        <v>1949457</v>
      </c>
      <c r="D391" s="5">
        <f t="shared" si="126"/>
        <v>3304707.7059599999</v>
      </c>
      <c r="E391" s="5">
        <v>6185</v>
      </c>
      <c r="F391" s="2">
        <v>3192</v>
      </c>
      <c r="G391" s="2">
        <v>2993</v>
      </c>
      <c r="H391" s="2">
        <f t="shared" si="124"/>
        <v>170</v>
      </c>
      <c r="I391" s="5">
        <f t="shared" si="123"/>
        <v>6015</v>
      </c>
      <c r="J391" s="11">
        <f t="shared" si="142"/>
        <v>11.902422855969746</v>
      </c>
      <c r="K391" s="7">
        <f t="shared" si="139"/>
        <v>36.382352941176471</v>
      </c>
      <c r="L391" s="15">
        <f t="shared" si="136"/>
        <v>5.325814536340852</v>
      </c>
      <c r="M391" s="8">
        <f t="shared" si="132"/>
        <v>2.7485852869846403</v>
      </c>
      <c r="N391" s="5">
        <f t="shared" si="144"/>
        <v>88910.320588662595</v>
      </c>
      <c r="O391" s="5">
        <f t="shared" ref="O391:O454" si="151">AVERAGE(H385:H391)</f>
        <v>357.42857142857144</v>
      </c>
      <c r="P391" s="5">
        <f t="shared" si="149"/>
        <v>4.5593850516001702</v>
      </c>
      <c r="Q391" s="5">
        <f t="shared" si="141"/>
        <v>9.5862028563896011</v>
      </c>
      <c r="R391" s="10">
        <f t="shared" si="150"/>
        <v>0.14242427506736491</v>
      </c>
      <c r="T391" s="5">
        <f t="shared" si="145"/>
        <v>1354824.06541</v>
      </c>
      <c r="U391" s="8">
        <f t="shared" si="146"/>
        <v>7.4465485857458065</v>
      </c>
      <c r="V391" s="1">
        <f t="shared" si="147"/>
        <v>1110600</v>
      </c>
      <c r="W391" s="1">
        <f t="shared" si="148"/>
        <v>13.429040158472898</v>
      </c>
    </row>
    <row r="392" spans="1:23" x14ac:dyDescent="0.3">
      <c r="A392" s="3">
        <v>44278</v>
      </c>
      <c r="B392" s="2">
        <v>278178</v>
      </c>
      <c r="C392" s="5">
        <f t="shared" si="125"/>
        <v>1956064</v>
      </c>
      <c r="D392" s="5">
        <f t="shared" si="126"/>
        <v>3325610.7059599999</v>
      </c>
      <c r="E392" s="5">
        <v>20903</v>
      </c>
      <c r="F392" s="2">
        <v>6607</v>
      </c>
      <c r="G392" s="2">
        <v>14296</v>
      </c>
      <c r="H392" s="2">
        <f t="shared" si="124"/>
        <v>528</v>
      </c>
      <c r="I392" s="5">
        <f t="shared" si="123"/>
        <v>20375</v>
      </c>
      <c r="J392" s="11">
        <f t="shared" si="142"/>
        <v>11.954973815183084</v>
      </c>
      <c r="K392" s="7">
        <f t="shared" si="139"/>
        <v>39.589015151515149</v>
      </c>
      <c r="L392" s="15">
        <f t="shared" si="136"/>
        <v>7.9915241410625102</v>
      </c>
      <c r="M392" s="8">
        <f t="shared" si="132"/>
        <v>2.5259532124575421</v>
      </c>
      <c r="N392" s="5">
        <f t="shared" si="144"/>
        <v>89472.697838521344</v>
      </c>
      <c r="O392" s="5">
        <f t="shared" si="151"/>
        <v>356.14285714285717</v>
      </c>
      <c r="P392" s="5">
        <f t="shared" si="149"/>
        <v>14.160913572028763</v>
      </c>
      <c r="Q392" s="5">
        <f t="shared" si="141"/>
        <v>9.5517201123018687</v>
      </c>
      <c r="R392" s="10">
        <f t="shared" si="150"/>
        <v>0.14221313822042633</v>
      </c>
      <c r="T392" s="5">
        <f t="shared" si="145"/>
        <v>1369120.06541</v>
      </c>
      <c r="U392" s="8">
        <f t="shared" si="146"/>
        <v>7.4607094993178356</v>
      </c>
      <c r="V392" s="1">
        <f t="shared" si="147"/>
        <v>1112712</v>
      </c>
      <c r="W392" s="1">
        <f t="shared" si="148"/>
        <v>13.403550963771398</v>
      </c>
    </row>
    <row r="393" spans="1:23" x14ac:dyDescent="0.3">
      <c r="A393" s="3">
        <v>44279</v>
      </c>
      <c r="B393" s="2">
        <v>278628</v>
      </c>
      <c r="C393" s="5">
        <f t="shared" si="125"/>
        <v>1965606</v>
      </c>
      <c r="D393" s="5">
        <f t="shared" si="126"/>
        <v>3348903.7059599999</v>
      </c>
      <c r="E393" s="5">
        <v>23293</v>
      </c>
      <c r="F393" s="2">
        <v>9542</v>
      </c>
      <c r="G393" s="2">
        <v>13751</v>
      </c>
      <c r="H393" s="2">
        <f t="shared" si="124"/>
        <v>450</v>
      </c>
      <c r="I393" s="5">
        <f t="shared" si="123"/>
        <v>22843</v>
      </c>
      <c r="J393" s="11">
        <f t="shared" si="142"/>
        <v>12.019264775830139</v>
      </c>
      <c r="K393" s="7">
        <f t="shared" si="139"/>
        <v>51.762222222222221</v>
      </c>
      <c r="L393" s="15">
        <f t="shared" si="136"/>
        <v>4.7159924544120724</v>
      </c>
      <c r="M393" s="8">
        <f t="shared" si="132"/>
        <v>1.931910874511656</v>
      </c>
      <c r="N393" s="5">
        <f t="shared" si="144"/>
        <v>90099.375984287981</v>
      </c>
      <c r="O393" s="5">
        <f t="shared" si="151"/>
        <v>365.85714285714283</v>
      </c>
      <c r="P393" s="5">
        <f t="shared" si="149"/>
        <v>12.068960430706332</v>
      </c>
      <c r="Q393" s="5">
        <f t="shared" ref="Q393:Q456" si="152">AVERAGE(H387:H393)/3728573*100000</f>
        <v>9.8122564009647348</v>
      </c>
      <c r="R393" s="10">
        <f t="shared" si="150"/>
        <v>0.14175170405462742</v>
      </c>
      <c r="T393" s="5">
        <f t="shared" si="145"/>
        <v>1382871.06541</v>
      </c>
      <c r="U393" s="8">
        <f t="shared" si="146"/>
        <v>7.4727784597485414</v>
      </c>
      <c r="V393" s="1">
        <f t="shared" si="147"/>
        <v>1114512</v>
      </c>
      <c r="W393" s="1">
        <f t="shared" si="148"/>
        <v>13.381903469859454</v>
      </c>
    </row>
    <row r="394" spans="1:23" x14ac:dyDescent="0.3">
      <c r="A394" s="3">
        <v>44280</v>
      </c>
      <c r="B394" s="2">
        <v>279027</v>
      </c>
      <c r="C394" s="5">
        <f t="shared" si="125"/>
        <v>1976151</v>
      </c>
      <c r="D394" s="5">
        <f t="shared" si="126"/>
        <v>3374541.7059599999</v>
      </c>
      <c r="E394" s="5">
        <v>25638</v>
      </c>
      <c r="F394" s="2">
        <v>10545</v>
      </c>
      <c r="G394" s="2">
        <v>15093</v>
      </c>
      <c r="H394" s="2">
        <f t="shared" si="124"/>
        <v>399</v>
      </c>
      <c r="I394" s="5">
        <f t="shared" si="123"/>
        <v>25239</v>
      </c>
      <c r="J394" s="11">
        <f t="shared" si="142"/>
        <v>12.093961179240718</v>
      </c>
      <c r="K394" s="7">
        <f t="shared" si="139"/>
        <v>64.255639097744364</v>
      </c>
      <c r="L394" s="15">
        <f t="shared" si="136"/>
        <v>3.7837837837837842</v>
      </c>
      <c r="M394" s="8">
        <f t="shared" si="132"/>
        <v>1.5562836414696934</v>
      </c>
      <c r="N394" s="5">
        <f t="shared" si="144"/>
        <v>90789.144339637875</v>
      </c>
      <c r="O394" s="5">
        <f t="shared" si="151"/>
        <v>370.14285714285717</v>
      </c>
      <c r="P394" s="5">
        <f t="shared" si="149"/>
        <v>10.701144915226282</v>
      </c>
      <c r="Q394" s="5">
        <f t="shared" si="152"/>
        <v>9.9271988812571781</v>
      </c>
      <c r="R394" s="10">
        <f t="shared" si="150"/>
        <v>0.14119720608394803</v>
      </c>
      <c r="T394" s="5">
        <f t="shared" si="145"/>
        <v>1397964.06541</v>
      </c>
      <c r="U394" s="8">
        <f t="shared" si="146"/>
        <v>7.483479604663767</v>
      </c>
      <c r="V394" s="1">
        <f t="shared" si="147"/>
        <v>1116108</v>
      </c>
      <c r="W394" s="1">
        <f t="shared" si="148"/>
        <v>13.362767760826014</v>
      </c>
    </row>
    <row r="395" spans="1:23" x14ac:dyDescent="0.3">
      <c r="A395" s="3">
        <v>44281</v>
      </c>
      <c r="B395" s="2">
        <v>279446</v>
      </c>
      <c r="C395" s="5">
        <f t="shared" si="125"/>
        <v>1986528</v>
      </c>
      <c r="D395" s="5">
        <f t="shared" si="126"/>
        <v>3403882.7059599999</v>
      </c>
      <c r="E395" s="5">
        <v>29341</v>
      </c>
      <c r="F395" s="2">
        <v>10377</v>
      </c>
      <c r="G395" s="2">
        <v>18964</v>
      </c>
      <c r="H395" s="2">
        <f t="shared" si="124"/>
        <v>419</v>
      </c>
      <c r="I395" s="5">
        <f t="shared" si="123"/>
        <v>28922</v>
      </c>
      <c r="J395" s="11">
        <f t="shared" si="142"/>
        <v>12.180824581350242</v>
      </c>
      <c r="K395" s="7">
        <f t="shared" si="139"/>
        <v>70.02625298329356</v>
      </c>
      <c r="L395" s="15">
        <f t="shared" si="136"/>
        <v>4.0377758504384698</v>
      </c>
      <c r="M395" s="8">
        <f t="shared" si="132"/>
        <v>1.4280358542653626</v>
      </c>
      <c r="N395" s="5">
        <f t="shared" si="144"/>
        <v>91578.538727434148</v>
      </c>
      <c r="O395" s="5">
        <f t="shared" si="151"/>
        <v>378.57142857142856</v>
      </c>
      <c r="P395" s="5">
        <f t="shared" si="149"/>
        <v>11.237543156591006</v>
      </c>
      <c r="Q395" s="5">
        <f t="shared" si="152"/>
        <v>10.15325242583231</v>
      </c>
      <c r="R395" s="10">
        <f t="shared" si="150"/>
        <v>0.14067055687108362</v>
      </c>
      <c r="T395" s="5">
        <f t="shared" si="145"/>
        <v>1416928.06541</v>
      </c>
      <c r="U395" s="8">
        <f t="shared" si="146"/>
        <v>7.4947171478203591</v>
      </c>
      <c r="V395" s="1">
        <f t="shared" si="147"/>
        <v>1117784</v>
      </c>
      <c r="W395" s="1">
        <f t="shared" si="148"/>
        <v>13.342731690559178</v>
      </c>
    </row>
    <row r="396" spans="1:23" x14ac:dyDescent="0.3">
      <c r="A396" s="3">
        <v>44282</v>
      </c>
      <c r="B396" s="2">
        <v>279936</v>
      </c>
      <c r="C396" s="5">
        <f t="shared" si="125"/>
        <v>1998297</v>
      </c>
      <c r="D396" s="5">
        <f t="shared" si="126"/>
        <v>3439442.7059599999</v>
      </c>
      <c r="E396" s="5">
        <v>35560</v>
      </c>
      <c r="F396" s="2">
        <v>11769</v>
      </c>
      <c r="G396" s="2">
        <v>24791</v>
      </c>
      <c r="H396" s="2">
        <f t="shared" si="124"/>
        <v>490</v>
      </c>
      <c r="I396" s="5">
        <f t="shared" si="123"/>
        <v>35070</v>
      </c>
      <c r="J396" s="11">
        <f t="shared" si="142"/>
        <v>12.286532300097164</v>
      </c>
      <c r="K396" s="7">
        <f t="shared" si="139"/>
        <v>72.571428571428569</v>
      </c>
      <c r="L396" s="15">
        <f t="shared" si="136"/>
        <v>4.1634803296796665</v>
      </c>
      <c r="M396" s="8">
        <f t="shared" si="132"/>
        <v>1.3779527559055118</v>
      </c>
      <c r="N396" s="5">
        <f t="shared" si="144"/>
        <v>92535.249965293653</v>
      </c>
      <c r="O396" s="5">
        <f t="shared" si="151"/>
        <v>388.28571428571428</v>
      </c>
      <c r="P396" s="5">
        <f t="shared" si="149"/>
        <v>13.141756913435783</v>
      </c>
      <c r="Q396" s="5">
        <f t="shared" si="152"/>
        <v>10.413788714495178</v>
      </c>
      <c r="R396" s="10">
        <f t="shared" si="150"/>
        <v>0.1400872843226007</v>
      </c>
      <c r="T396" s="5">
        <f t="shared" si="145"/>
        <v>1441719.06541</v>
      </c>
      <c r="U396" s="8">
        <f t="shared" si="146"/>
        <v>7.5078589047337951</v>
      </c>
      <c r="V396" s="1">
        <f t="shared" si="147"/>
        <v>1119744</v>
      </c>
      <c r="W396" s="1">
        <f t="shared" si="148"/>
        <v>13.319376571787837</v>
      </c>
    </row>
    <row r="397" spans="1:23" x14ac:dyDescent="0.3">
      <c r="A397" s="3">
        <v>44283</v>
      </c>
      <c r="B397" s="2">
        <v>280301</v>
      </c>
      <c r="C397" s="5">
        <f t="shared" si="125"/>
        <v>2008305</v>
      </c>
      <c r="D397" s="5">
        <f t="shared" si="126"/>
        <v>3465376.7059599999</v>
      </c>
      <c r="E397" s="5">
        <v>25934</v>
      </c>
      <c r="F397" s="2">
        <v>10008</v>
      </c>
      <c r="G397" s="2">
        <v>15926</v>
      </c>
      <c r="H397" s="2">
        <f t="shared" si="124"/>
        <v>365</v>
      </c>
      <c r="I397" s="5">
        <f t="shared" si="123"/>
        <v>25569</v>
      </c>
      <c r="J397" s="11">
        <f t="shared" si="142"/>
        <v>12.363055094202304</v>
      </c>
      <c r="K397" s="7">
        <f t="shared" si="139"/>
        <v>71.052054794520544</v>
      </c>
      <c r="L397" s="15">
        <f t="shared" si="136"/>
        <v>3.6470823341326937</v>
      </c>
      <c r="M397" s="8">
        <f t="shared" si="132"/>
        <v>1.4074188324207604</v>
      </c>
      <c r="N397" s="5">
        <f t="shared" si="144"/>
        <v>93232.981946245534</v>
      </c>
      <c r="O397" s="5">
        <f t="shared" si="151"/>
        <v>403</v>
      </c>
      <c r="P397" s="5">
        <f t="shared" si="149"/>
        <v>9.7892679049062465</v>
      </c>
      <c r="Q397" s="5">
        <f t="shared" si="152"/>
        <v>10.808424563499226</v>
      </c>
      <c r="R397" s="10">
        <f t="shared" si="150"/>
        <v>0.13957093170609047</v>
      </c>
      <c r="T397" s="5">
        <f t="shared" si="145"/>
        <v>1457645.06541</v>
      </c>
      <c r="U397" s="8">
        <f t="shared" si="146"/>
        <v>7.517648172638701</v>
      </c>
      <c r="V397" s="1">
        <f t="shared" si="147"/>
        <v>1121204</v>
      </c>
      <c r="W397" s="1">
        <f t="shared" si="148"/>
        <v>13.302032457964831</v>
      </c>
    </row>
    <row r="398" spans="1:23" x14ac:dyDescent="0.3">
      <c r="A398" s="3">
        <v>44284</v>
      </c>
      <c r="B398" s="2">
        <v>280472</v>
      </c>
      <c r="C398" s="5">
        <f t="shared" si="125"/>
        <v>2014056</v>
      </c>
      <c r="D398" s="5">
        <f t="shared" si="126"/>
        <v>3479674.7059599999</v>
      </c>
      <c r="E398" s="5">
        <v>14298</v>
      </c>
      <c r="F398" s="2">
        <v>5751</v>
      </c>
      <c r="G398" s="2">
        <v>8547</v>
      </c>
      <c r="H398" s="2">
        <f t="shared" si="124"/>
        <v>171</v>
      </c>
      <c r="I398" s="5">
        <f t="shared" si="123"/>
        <v>14127</v>
      </c>
      <c r="J398" s="11">
        <f t="shared" si="142"/>
        <v>12.406495856841325</v>
      </c>
      <c r="K398" s="7">
        <f t="shared" si="139"/>
        <v>83.614035087719301</v>
      </c>
      <c r="L398" s="15">
        <f t="shared" si="136"/>
        <v>2.9733959311424099</v>
      </c>
      <c r="M398" s="8">
        <f t="shared" si="132"/>
        <v>1.1959714645404951</v>
      </c>
      <c r="N398" s="5">
        <f t="shared" si="144"/>
        <v>93617.65734778982</v>
      </c>
      <c r="O398" s="5">
        <f t="shared" si="151"/>
        <v>403.14285714285717</v>
      </c>
      <c r="P398" s="5">
        <f t="shared" si="149"/>
        <v>4.5862049636684059</v>
      </c>
      <c r="Q398" s="5">
        <f t="shared" si="152"/>
        <v>10.812255979508976</v>
      </c>
      <c r="R398" s="10">
        <f t="shared" si="150"/>
        <v>0.13925729969772438</v>
      </c>
      <c r="T398" s="5">
        <f t="shared" si="145"/>
        <v>1466192.06541</v>
      </c>
      <c r="U398" s="8">
        <f t="shared" si="146"/>
        <v>7.5222343776023699</v>
      </c>
      <c r="V398" s="1">
        <f t="shared" si="147"/>
        <v>1121888</v>
      </c>
      <c r="W398" s="1">
        <f t="shared" si="148"/>
        <v>13.293922387974558</v>
      </c>
    </row>
    <row r="399" spans="1:23" x14ac:dyDescent="0.3">
      <c r="A399" s="3">
        <v>44285</v>
      </c>
      <c r="B399" s="2">
        <v>281145</v>
      </c>
      <c r="C399" s="5">
        <f t="shared" si="125"/>
        <v>2021446</v>
      </c>
      <c r="D399" s="5">
        <f t="shared" si="126"/>
        <v>3510425.7059599999</v>
      </c>
      <c r="E399" s="5">
        <v>30751</v>
      </c>
      <c r="F399" s="2">
        <v>7390</v>
      </c>
      <c r="G399" s="2">
        <v>23361</v>
      </c>
      <c r="H399" s="2">
        <f t="shared" si="124"/>
        <v>673</v>
      </c>
      <c r="I399" s="5">
        <f t="shared" si="123"/>
        <v>30078</v>
      </c>
      <c r="J399" s="11">
        <f t="shared" si="142"/>
        <v>12.486175126571698</v>
      </c>
      <c r="K399" s="7">
        <f t="shared" si="139"/>
        <v>45.692421991084693</v>
      </c>
      <c r="L399" s="15">
        <f t="shared" si="136"/>
        <v>9.1069012178619761</v>
      </c>
      <c r="M399" s="8">
        <f t="shared" si="132"/>
        <v>2.1885467139280026</v>
      </c>
      <c r="N399" s="5">
        <f t="shared" si="144"/>
        <v>94444.986573757691</v>
      </c>
      <c r="O399" s="5">
        <f t="shared" si="151"/>
        <v>423.85714285714283</v>
      </c>
      <c r="P399" s="5">
        <f t="shared" si="149"/>
        <v>18.049800821923025</v>
      </c>
      <c r="Q399" s="5">
        <f t="shared" si="152"/>
        <v>11.367811300922439</v>
      </c>
      <c r="R399" s="10">
        <f t="shared" si="150"/>
        <v>0.139081133010726</v>
      </c>
      <c r="T399" s="5">
        <f t="shared" si="145"/>
        <v>1489553.06541</v>
      </c>
      <c r="U399" s="8">
        <f t="shared" si="146"/>
        <v>7.5402841784242929</v>
      </c>
      <c r="V399" s="1">
        <f t="shared" si="147"/>
        <v>1124580</v>
      </c>
      <c r="W399" s="1">
        <f t="shared" si="148"/>
        <v>13.262099628305679</v>
      </c>
    </row>
    <row r="400" spans="1:23" x14ac:dyDescent="0.3">
      <c r="A400" s="3">
        <v>44286</v>
      </c>
      <c r="B400" s="2">
        <v>281761</v>
      </c>
      <c r="C400" s="5">
        <f t="shared" si="125"/>
        <v>2033029</v>
      </c>
      <c r="D400" s="5">
        <f t="shared" si="126"/>
        <v>3542372.7059599999</v>
      </c>
      <c r="E400" s="5">
        <v>31947</v>
      </c>
      <c r="F400" s="2">
        <v>11583</v>
      </c>
      <c r="G400" s="2">
        <v>20364</v>
      </c>
      <c r="H400" s="2">
        <f t="shared" si="124"/>
        <v>616</v>
      </c>
      <c r="I400" s="5">
        <f t="shared" si="123"/>
        <v>31331</v>
      </c>
      <c r="J400" s="11">
        <f t="shared" si="142"/>
        <v>12.572260554015637</v>
      </c>
      <c r="K400" s="7">
        <f t="shared" si="139"/>
        <v>51.862012987012989</v>
      </c>
      <c r="L400" s="15">
        <f t="shared" si="136"/>
        <v>5.3181386514719851</v>
      </c>
      <c r="M400" s="8">
        <f t="shared" si="132"/>
        <v>1.9281935706013085</v>
      </c>
      <c r="N400" s="5">
        <f t="shared" si="144"/>
        <v>95304.493151820076</v>
      </c>
      <c r="O400" s="5">
        <f t="shared" si="151"/>
        <v>447.57142857142856</v>
      </c>
      <c r="P400" s="5">
        <f t="shared" si="149"/>
        <v>16.521065834033557</v>
      </c>
      <c r="Q400" s="5">
        <f t="shared" si="152"/>
        <v>12.003826358540616</v>
      </c>
      <c r="R400" s="10">
        <f t="shared" si="150"/>
        <v>0.13859172692568575</v>
      </c>
      <c r="T400" s="5">
        <f t="shared" ref="T400:T431" si="153">T399+G400</f>
        <v>1509917.06541</v>
      </c>
      <c r="U400" s="8">
        <f t="shared" si="146"/>
        <v>7.5568052442583262</v>
      </c>
      <c r="V400" s="1">
        <f t="shared" si="147"/>
        <v>1127044</v>
      </c>
      <c r="W400" s="1">
        <f t="shared" si="148"/>
        <v>13.233105362346102</v>
      </c>
    </row>
    <row r="401" spans="1:23" x14ac:dyDescent="0.3">
      <c r="A401" s="3">
        <v>44287</v>
      </c>
      <c r="B401" s="2">
        <v>282260</v>
      </c>
      <c r="C401" s="5">
        <f t="shared" si="125"/>
        <v>2043819</v>
      </c>
      <c r="D401" s="5">
        <f t="shared" si="126"/>
        <v>3571084.7059599999</v>
      </c>
      <c r="E401" s="5">
        <v>28712</v>
      </c>
      <c r="F401" s="2">
        <v>10790</v>
      </c>
      <c r="G401" s="2">
        <v>17922</v>
      </c>
      <c r="H401" s="2">
        <f t="shared" si="124"/>
        <v>499</v>
      </c>
      <c r="I401" s="5">
        <f t="shared" si="123"/>
        <v>28213</v>
      </c>
      <c r="J401" s="11">
        <f t="shared" si="142"/>
        <v>12.651756203358605</v>
      </c>
      <c r="K401" s="7">
        <f t="shared" si="139"/>
        <v>57.539078156312627</v>
      </c>
      <c r="L401" s="15">
        <f t="shared" si="136"/>
        <v>4.6246524559777571</v>
      </c>
      <c r="M401" s="8">
        <f t="shared" si="132"/>
        <v>1.7379492894956814</v>
      </c>
      <c r="N401" s="5">
        <f t="shared" si="144"/>
        <v>96076.964835212144</v>
      </c>
      <c r="O401" s="5">
        <f t="shared" si="151"/>
        <v>461.85714285714283</v>
      </c>
      <c r="P401" s="5">
        <f t="shared" si="149"/>
        <v>13.38313612204991</v>
      </c>
      <c r="Q401" s="5">
        <f t="shared" si="152"/>
        <v>12.386967959515419</v>
      </c>
      <c r="R401" s="10">
        <f t="shared" si="150"/>
        <v>0.13810420590081607</v>
      </c>
      <c r="T401" s="5">
        <f t="shared" si="153"/>
        <v>1527839.06541</v>
      </c>
      <c r="U401" s="8">
        <f t="shared" si="146"/>
        <v>7.570188380380376</v>
      </c>
      <c r="V401" s="1">
        <f t="shared" si="147"/>
        <v>1129040</v>
      </c>
      <c r="W401" s="1">
        <f t="shared" si="148"/>
        <v>13.209710904839509</v>
      </c>
    </row>
    <row r="402" spans="1:23" x14ac:dyDescent="0.3">
      <c r="A402" s="3">
        <v>44288</v>
      </c>
      <c r="B402" s="2">
        <v>282789</v>
      </c>
      <c r="C402" s="5">
        <f t="shared" si="125"/>
        <v>2053806</v>
      </c>
      <c r="D402" s="5">
        <f t="shared" si="126"/>
        <v>3595730.7059599999</v>
      </c>
      <c r="E402" s="5">
        <v>24646</v>
      </c>
      <c r="F402" s="2">
        <v>9987</v>
      </c>
      <c r="G402" s="2">
        <v>14659</v>
      </c>
      <c r="H402" s="2">
        <f t="shared" si="124"/>
        <v>529</v>
      </c>
      <c r="I402" s="5">
        <f t="shared" si="123"/>
        <v>24117</v>
      </c>
      <c r="J402" s="11">
        <f t="shared" si="142"/>
        <v>12.715242481001736</v>
      </c>
      <c r="K402" s="7">
        <f t="shared" si="139"/>
        <v>46.58979206049149</v>
      </c>
      <c r="L402" s="15">
        <f t="shared" si="136"/>
        <v>5.2968859517372584</v>
      </c>
      <c r="M402" s="8">
        <f t="shared" si="132"/>
        <v>2.1463929238010224</v>
      </c>
      <c r="N402" s="5">
        <f t="shared" si="144"/>
        <v>96740.04428313917</v>
      </c>
      <c r="O402" s="5">
        <f t="shared" si="151"/>
        <v>477.57142857142856</v>
      </c>
      <c r="P402" s="5">
        <f t="shared" si="149"/>
        <v>14.187733484097</v>
      </c>
      <c r="Q402" s="5">
        <f t="shared" si="152"/>
        <v>12.808423720587703</v>
      </c>
      <c r="R402" s="10">
        <f t="shared" si="150"/>
        <v>0.13769022001104292</v>
      </c>
      <c r="T402" s="5">
        <f t="shared" si="153"/>
        <v>1542498.06541</v>
      </c>
      <c r="U402" s="8">
        <f t="shared" si="146"/>
        <v>7.5843761138644732</v>
      </c>
      <c r="V402" s="1">
        <f t="shared" si="147"/>
        <v>1131156</v>
      </c>
      <c r="W402" s="1">
        <f t="shared" si="148"/>
        <v>13.185000123767191</v>
      </c>
    </row>
    <row r="403" spans="1:23" x14ac:dyDescent="0.3">
      <c r="A403" s="3">
        <v>44289</v>
      </c>
      <c r="B403" s="2">
        <v>283369</v>
      </c>
      <c r="C403" s="5">
        <f t="shared" si="125"/>
        <v>2067004</v>
      </c>
      <c r="D403" s="5">
        <f t="shared" si="126"/>
        <v>3625459.7059599999</v>
      </c>
      <c r="E403" s="5">
        <v>29729</v>
      </c>
      <c r="F403" s="2">
        <v>13198</v>
      </c>
      <c r="G403" s="2">
        <v>16531</v>
      </c>
      <c r="H403" s="2">
        <f t="shared" si="124"/>
        <v>580</v>
      </c>
      <c r="I403" s="5">
        <f t="shared" si="123"/>
        <v>29149</v>
      </c>
      <c r="J403" s="11">
        <f t="shared" si="142"/>
        <v>12.794129583546541</v>
      </c>
      <c r="K403" s="7">
        <f t="shared" si="139"/>
        <v>51.256896551724139</v>
      </c>
      <c r="L403" s="15">
        <f t="shared" si="136"/>
        <v>4.3946052432186695</v>
      </c>
      <c r="M403" s="8">
        <f t="shared" si="132"/>
        <v>1.9509569780349154</v>
      </c>
      <c r="N403" s="5">
        <f t="shared" si="144"/>
        <v>97539.877477467788</v>
      </c>
      <c r="O403" s="5">
        <f t="shared" si="151"/>
        <v>490.42857142857144</v>
      </c>
      <c r="P403" s="5">
        <f t="shared" si="149"/>
        <v>15.55554899957705</v>
      </c>
      <c r="Q403" s="5">
        <f t="shared" si="152"/>
        <v>13.153251161465029</v>
      </c>
      <c r="R403" s="10">
        <f t="shared" si="150"/>
        <v>0.13709165536206025</v>
      </c>
      <c r="T403" s="5">
        <f t="shared" si="153"/>
        <v>1559029.06541</v>
      </c>
      <c r="U403" s="8">
        <f t="shared" si="146"/>
        <v>7.5999316628640496</v>
      </c>
      <c r="V403" s="1">
        <f t="shared" si="147"/>
        <v>1133476</v>
      </c>
      <c r="W403" s="1">
        <f t="shared" si="148"/>
        <v>13.158013050121927</v>
      </c>
    </row>
    <row r="404" spans="1:23" x14ac:dyDescent="0.3">
      <c r="A404" s="3">
        <v>44290</v>
      </c>
      <c r="B404" s="2">
        <v>283833</v>
      </c>
      <c r="C404" s="5">
        <f t="shared" si="125"/>
        <v>2074651</v>
      </c>
      <c r="D404" s="5">
        <f t="shared" si="126"/>
        <v>3641108.7059599999</v>
      </c>
      <c r="E404" s="5">
        <v>15649</v>
      </c>
      <c r="F404" s="2">
        <v>7647</v>
      </c>
      <c r="G404" s="2">
        <v>8002</v>
      </c>
      <c r="H404" s="2">
        <f t="shared" si="124"/>
        <v>464</v>
      </c>
      <c r="I404" s="5">
        <f t="shared" si="123"/>
        <v>15185</v>
      </c>
      <c r="J404" s="11">
        <f t="shared" si="142"/>
        <v>12.828348733093051</v>
      </c>
      <c r="K404" s="7">
        <f t="shared" si="139"/>
        <v>33.726293103448278</v>
      </c>
      <c r="L404" s="15">
        <f t="shared" si="136"/>
        <v>6.0677389826075592</v>
      </c>
      <c r="M404" s="8">
        <f t="shared" si="132"/>
        <v>2.9650456898204358</v>
      </c>
      <c r="N404" s="5">
        <f t="shared" si="144"/>
        <v>97960.900372891396</v>
      </c>
      <c r="O404" s="5">
        <f t="shared" si="151"/>
        <v>504.57142857142856</v>
      </c>
      <c r="P404" s="5">
        <f t="shared" si="149"/>
        <v>12.444439199661641</v>
      </c>
      <c r="Q404" s="5">
        <f t="shared" si="152"/>
        <v>13.532561346430084</v>
      </c>
      <c r="R404" s="10">
        <f t="shared" si="150"/>
        <v>0.13680999840455094</v>
      </c>
      <c r="T404" s="5">
        <f t="shared" si="153"/>
        <v>1567031.06541</v>
      </c>
      <c r="U404" s="8">
        <f t="shared" si="146"/>
        <v>7.6123761020637115</v>
      </c>
      <c r="V404" s="1">
        <f t="shared" si="147"/>
        <v>1135332</v>
      </c>
      <c r="W404" s="1">
        <f t="shared" si="148"/>
        <v>13.136502802704408</v>
      </c>
    </row>
    <row r="405" spans="1:23" x14ac:dyDescent="0.3">
      <c r="A405" s="3">
        <v>44291</v>
      </c>
      <c r="B405" s="2">
        <v>284061</v>
      </c>
      <c r="C405" s="5">
        <f t="shared" si="125"/>
        <v>2078772</v>
      </c>
      <c r="D405" s="5">
        <f t="shared" si="126"/>
        <v>3650319.7059599999</v>
      </c>
      <c r="E405" s="5">
        <v>9211</v>
      </c>
      <c r="F405" s="2">
        <v>4121</v>
      </c>
      <c r="G405" s="2">
        <v>5090</v>
      </c>
      <c r="H405" s="2">
        <f t="shared" si="124"/>
        <v>228</v>
      </c>
      <c r="I405" s="5">
        <f t="shared" si="123"/>
        <v>8983</v>
      </c>
      <c r="J405" s="11">
        <f t="shared" si="142"/>
        <v>12.850478263330762</v>
      </c>
      <c r="K405" s="7">
        <f t="shared" si="139"/>
        <v>40.399122807017541</v>
      </c>
      <c r="L405" s="15">
        <f t="shared" si="136"/>
        <v>5.5326377092938603</v>
      </c>
      <c r="M405" s="8">
        <f t="shared" si="132"/>
        <v>2.4753012702203887</v>
      </c>
      <c r="N405" s="5">
        <f t="shared" si="144"/>
        <v>98208.714411471927</v>
      </c>
      <c r="O405" s="5">
        <f t="shared" si="151"/>
        <v>512.71428571428567</v>
      </c>
      <c r="P405" s="5">
        <f t="shared" si="149"/>
        <v>6.1149399515578748</v>
      </c>
      <c r="Q405" s="5">
        <f t="shared" si="152"/>
        <v>13.750952058985721</v>
      </c>
      <c r="R405" s="10">
        <f t="shared" si="150"/>
        <v>0.13664846361217103</v>
      </c>
      <c r="T405" s="5">
        <f t="shared" si="153"/>
        <v>1572121.06541</v>
      </c>
      <c r="U405" s="8">
        <f t="shared" si="146"/>
        <v>7.6184910420152701</v>
      </c>
      <c r="V405" s="1">
        <f t="shared" si="147"/>
        <v>1136244</v>
      </c>
      <c r="W405" s="1">
        <f t="shared" si="148"/>
        <v>13.125958860948881</v>
      </c>
    </row>
    <row r="406" spans="1:23" x14ac:dyDescent="0.3">
      <c r="A406" s="3">
        <v>44292</v>
      </c>
      <c r="B406" s="2">
        <v>284958</v>
      </c>
      <c r="C406" s="5">
        <f t="shared" si="125"/>
        <v>2084828</v>
      </c>
      <c r="D406" s="5">
        <f t="shared" si="126"/>
        <v>3674911.7059599999</v>
      </c>
      <c r="E406" s="5">
        <v>24592</v>
      </c>
      <c r="F406" s="2">
        <v>6056</v>
      </c>
      <c r="G406" s="2">
        <v>18536</v>
      </c>
      <c r="H406" s="2">
        <f t="shared" si="124"/>
        <v>897</v>
      </c>
      <c r="I406" s="5">
        <f t="shared" si="123"/>
        <v>23695</v>
      </c>
      <c r="J406" s="11">
        <f t="shared" si="142"/>
        <v>12.896327549884544</v>
      </c>
      <c r="K406" s="7">
        <f t="shared" si="139"/>
        <v>27.41583054626533</v>
      </c>
      <c r="L406" s="15">
        <f t="shared" si="136"/>
        <v>14.811756935270806</v>
      </c>
      <c r="M406" s="8">
        <f t="shared" si="132"/>
        <v>3.6475276512687054</v>
      </c>
      <c r="N406" s="5">
        <f t="shared" si="144"/>
        <v>98870.341035809412</v>
      </c>
      <c r="O406" s="5">
        <f t="shared" si="151"/>
        <v>544.71428571428567</v>
      </c>
      <c r="P406" s="5">
        <f t="shared" si="149"/>
        <v>24.057461125207954</v>
      </c>
      <c r="Q406" s="5">
        <f t="shared" si="152"/>
        <v>14.609189245169283</v>
      </c>
      <c r="R406" s="10">
        <f t="shared" si="150"/>
        <v>0.13668177902445669</v>
      </c>
      <c r="T406" s="5">
        <f t="shared" si="153"/>
        <v>1590657.06541</v>
      </c>
      <c r="U406" s="8">
        <f t="shared" si="146"/>
        <v>7.6425485031404783</v>
      </c>
      <c r="V406" s="1">
        <f t="shared" si="147"/>
        <v>1139832</v>
      </c>
      <c r="W406" s="1">
        <f t="shared" si="148"/>
        <v>13.084640543518693</v>
      </c>
    </row>
    <row r="407" spans="1:23" x14ac:dyDescent="0.3">
      <c r="A407" s="3">
        <v>44293</v>
      </c>
      <c r="B407" s="2">
        <v>285645</v>
      </c>
      <c r="C407" s="5">
        <f t="shared" si="125"/>
        <v>2095051</v>
      </c>
      <c r="D407" s="5">
        <f t="shared" si="126"/>
        <v>3702624.7059599999</v>
      </c>
      <c r="E407" s="5">
        <v>27713</v>
      </c>
      <c r="F407" s="2">
        <v>10223</v>
      </c>
      <c r="G407" s="2">
        <v>17490</v>
      </c>
      <c r="H407" s="2">
        <f t="shared" si="124"/>
        <v>687</v>
      </c>
      <c r="I407" s="5">
        <f t="shared" si="123"/>
        <v>27026</v>
      </c>
      <c r="J407" s="11">
        <f t="shared" si="142"/>
        <v>12.962329835845193</v>
      </c>
      <c r="K407" s="7">
        <f t="shared" si="139"/>
        <v>40.339155749636099</v>
      </c>
      <c r="L407" s="15">
        <f t="shared" si="136"/>
        <v>6.7201408588476967</v>
      </c>
      <c r="M407" s="8">
        <f t="shared" si="132"/>
        <v>2.478980983653881</v>
      </c>
      <c r="N407" s="5">
        <f t="shared" si="144"/>
        <v>99615.935482794797</v>
      </c>
      <c r="O407" s="5">
        <f t="shared" si="151"/>
        <v>554.85714285714289</v>
      </c>
      <c r="P407" s="5">
        <f t="shared" si="149"/>
        <v>18.425279590878333</v>
      </c>
      <c r="Q407" s="5">
        <f t="shared" si="152"/>
        <v>14.881219781861397</v>
      </c>
      <c r="R407" s="10">
        <f t="shared" si="150"/>
        <v>0.13634274296902557</v>
      </c>
      <c r="T407" s="5">
        <f t="shared" si="153"/>
        <v>1608147.06541</v>
      </c>
      <c r="U407" s="8">
        <f t="shared" si="146"/>
        <v>7.6609737827313564</v>
      </c>
      <c r="V407" s="1">
        <f t="shared" si="147"/>
        <v>1142580</v>
      </c>
      <c r="W407" s="1">
        <f t="shared" si="148"/>
        <v>13.053170893941781</v>
      </c>
    </row>
    <row r="408" spans="1:23" x14ac:dyDescent="0.3">
      <c r="A408" s="3">
        <v>44294</v>
      </c>
      <c r="B408" s="2">
        <v>286406</v>
      </c>
      <c r="C408" s="5">
        <f t="shared" si="125"/>
        <v>2108971</v>
      </c>
      <c r="D408" s="5">
        <f t="shared" si="126"/>
        <v>3736825.7059599999</v>
      </c>
      <c r="E408" s="5">
        <v>34201</v>
      </c>
      <c r="F408" s="2">
        <v>13920</v>
      </c>
      <c r="G408" s="2">
        <v>20281</v>
      </c>
      <c r="H408" s="2">
        <f t="shared" si="124"/>
        <v>761</v>
      </c>
      <c r="I408" s="5">
        <f t="shared" si="123"/>
        <v>33440</v>
      </c>
      <c r="J408" s="11">
        <f t="shared" si="142"/>
        <v>13.047302451624617</v>
      </c>
      <c r="K408" s="7">
        <f t="shared" si="139"/>
        <v>44.942181340341655</v>
      </c>
      <c r="L408" s="15">
        <f t="shared" si="136"/>
        <v>5.4669540229885056</v>
      </c>
      <c r="M408" s="8">
        <f t="shared" si="132"/>
        <v>2.2250811379784219</v>
      </c>
      <c r="N408" s="5">
        <f t="shared" si="144"/>
        <v>100536.08399365061</v>
      </c>
      <c r="O408" s="5">
        <f t="shared" si="151"/>
        <v>592.28571428571433</v>
      </c>
      <c r="P408" s="5">
        <f t="shared" si="149"/>
        <v>20.409953083927821</v>
      </c>
      <c r="Q408" s="5">
        <f t="shared" si="152"/>
        <v>15.885050776415385</v>
      </c>
      <c r="R408" s="10">
        <f t="shared" si="150"/>
        <v>0.13580366918274361</v>
      </c>
      <c r="T408" s="5">
        <f t="shared" si="153"/>
        <v>1628428.06541</v>
      </c>
      <c r="U408" s="8">
        <f t="shared" si="146"/>
        <v>7.6813837358152837</v>
      </c>
      <c r="V408" s="1">
        <f t="shared" si="147"/>
        <v>1145624</v>
      </c>
      <c r="W408" s="1">
        <f t="shared" si="148"/>
        <v>13.018487741178607</v>
      </c>
    </row>
    <row r="409" spans="1:23" x14ac:dyDescent="0.3">
      <c r="A409" s="3">
        <v>44295</v>
      </c>
      <c r="B409" s="2">
        <v>287183</v>
      </c>
      <c r="C409" s="5">
        <f t="shared" si="125"/>
        <v>2121111</v>
      </c>
      <c r="D409" s="5">
        <f t="shared" si="126"/>
        <v>3773403.7059599999</v>
      </c>
      <c r="E409" s="5">
        <v>36578</v>
      </c>
      <c r="F409" s="2">
        <v>12140</v>
      </c>
      <c r="G409" s="2">
        <v>24438</v>
      </c>
      <c r="H409" s="2">
        <f t="shared" si="124"/>
        <v>777</v>
      </c>
      <c r="I409" s="5">
        <f t="shared" si="123"/>
        <v>35801</v>
      </c>
      <c r="J409" s="11">
        <f t="shared" si="142"/>
        <v>13.139370039173627</v>
      </c>
      <c r="K409" s="7">
        <f t="shared" si="139"/>
        <v>47.075933075933079</v>
      </c>
      <c r="L409" s="15">
        <f t="shared" si="136"/>
        <v>6.4003294892915976</v>
      </c>
      <c r="M409" s="8">
        <f t="shared" si="132"/>
        <v>2.1242276778391385</v>
      </c>
      <c r="N409" s="5">
        <f t="shared" si="144"/>
        <v>101520.18364658722</v>
      </c>
      <c r="O409" s="5">
        <f t="shared" si="151"/>
        <v>627.71428571428567</v>
      </c>
      <c r="P409" s="5">
        <f t="shared" si="149"/>
        <v>20.8390716770196</v>
      </c>
      <c r="Q409" s="5">
        <f t="shared" si="152"/>
        <v>16.835241946832895</v>
      </c>
      <c r="R409" s="10">
        <f t="shared" si="150"/>
        <v>0.13539272579322817</v>
      </c>
      <c r="T409" s="5">
        <f t="shared" si="153"/>
        <v>1652866.06541</v>
      </c>
      <c r="U409" s="8">
        <f t="shared" si="146"/>
        <v>7.702222807492304</v>
      </c>
      <c r="V409" s="1">
        <f t="shared" si="147"/>
        <v>1148732</v>
      </c>
      <c r="W409" s="1">
        <f t="shared" si="148"/>
        <v>12.983265026133163</v>
      </c>
    </row>
    <row r="410" spans="1:23" x14ac:dyDescent="0.3">
      <c r="A410" s="3">
        <v>44296</v>
      </c>
      <c r="B410">
        <v>287689</v>
      </c>
      <c r="C410" s="5">
        <f t="shared" si="125"/>
        <v>2131093</v>
      </c>
      <c r="D410" s="5">
        <f t="shared" si="126"/>
        <v>3799154.7059599999</v>
      </c>
      <c r="E410" s="5">
        <v>25751</v>
      </c>
      <c r="F410">
        <v>9982</v>
      </c>
      <c r="G410">
        <v>15769</v>
      </c>
      <c r="H410" s="2">
        <f t="shared" si="124"/>
        <v>506</v>
      </c>
      <c r="I410" s="5">
        <f t="shared" si="123"/>
        <v>25245</v>
      </c>
      <c r="J410" s="11">
        <f t="shared" si="142"/>
        <v>13.205769792936122</v>
      </c>
      <c r="K410" s="7">
        <f t="shared" si="139"/>
        <v>50.891304347826086</v>
      </c>
      <c r="L410" s="15">
        <f t="shared" si="136"/>
        <v>5.0691244239631335</v>
      </c>
      <c r="M410" s="8">
        <f t="shared" si="132"/>
        <v>1.9649722340879965</v>
      </c>
      <c r="N410" s="5">
        <f t="shared" si="144"/>
        <v>102212.99216981894</v>
      </c>
      <c r="O410" s="5">
        <f t="shared" si="151"/>
        <v>617.14285714285711</v>
      </c>
      <c r="P410" s="5">
        <f t="shared" si="149"/>
        <v>13.570875506527564</v>
      </c>
      <c r="Q410" s="5">
        <f t="shared" si="152"/>
        <v>16.55171716211154</v>
      </c>
      <c r="R410" s="10">
        <f t="shared" si="150"/>
        <v>0.13499598562803219</v>
      </c>
      <c r="T410" s="5">
        <f t="shared" si="153"/>
        <v>1668635.06541</v>
      </c>
      <c r="U410" s="8">
        <f t="shared" si="146"/>
        <v>7.7157936829988314</v>
      </c>
      <c r="V410" s="1">
        <f t="shared" si="147"/>
        <v>1150756</v>
      </c>
      <c r="W410" s="1">
        <f t="shared" si="148"/>
        <v>12.960429491569021</v>
      </c>
    </row>
    <row r="411" spans="1:23" x14ac:dyDescent="0.3">
      <c r="A411" s="3">
        <v>44297</v>
      </c>
      <c r="B411">
        <v>288396</v>
      </c>
      <c r="C411" s="5">
        <f t="shared" si="125"/>
        <v>2139038</v>
      </c>
      <c r="D411" s="5">
        <f t="shared" si="126"/>
        <v>3823977.7059599999</v>
      </c>
      <c r="E411" s="5">
        <v>24823</v>
      </c>
      <c r="F411">
        <v>7945</v>
      </c>
      <c r="G411">
        <v>16878</v>
      </c>
      <c r="H411" s="2">
        <f t="shared" si="124"/>
        <v>707</v>
      </c>
      <c r="I411" s="5">
        <f t="shared" si="123"/>
        <v>24116</v>
      </c>
      <c r="J411" s="11">
        <f t="shared" si="142"/>
        <v>13.2594685985936</v>
      </c>
      <c r="K411" s="7">
        <f t="shared" si="139"/>
        <v>35.110325318246112</v>
      </c>
      <c r="L411" s="15">
        <f t="shared" si="136"/>
        <v>8.8986784140969171</v>
      </c>
      <c r="M411" s="8">
        <f t="shared" si="132"/>
        <v>2.8481650082584702</v>
      </c>
      <c r="N411" s="5">
        <f t="shared" si="144"/>
        <v>102880.83365062284</v>
      </c>
      <c r="O411" s="5">
        <f t="shared" si="151"/>
        <v>651.85714285714289</v>
      </c>
      <c r="P411" s="5">
        <f t="shared" si="149"/>
        <v>18.961677832243062</v>
      </c>
      <c r="Q411" s="5">
        <f t="shared" si="152"/>
        <v>17.482751252480316</v>
      </c>
      <c r="R411" s="10">
        <f t="shared" si="150"/>
        <v>0.13482509427135</v>
      </c>
      <c r="T411" s="5">
        <f t="shared" si="153"/>
        <v>1685513.06541</v>
      </c>
      <c r="U411" s="8">
        <f t="shared" si="146"/>
        <v>7.7347553608310733</v>
      </c>
      <c r="V411" s="1">
        <f t="shared" si="147"/>
        <v>1153584</v>
      </c>
      <c r="W411" s="1">
        <f t="shared" si="148"/>
        <v>12.928657124231959</v>
      </c>
    </row>
    <row r="412" spans="1:23" x14ac:dyDescent="0.3">
      <c r="A412" s="3">
        <v>44298</v>
      </c>
      <c r="B412" s="2">
        <v>288755</v>
      </c>
      <c r="C412" s="5">
        <f t="shared" si="125"/>
        <v>2144928</v>
      </c>
      <c r="D412" s="5">
        <f t="shared" si="126"/>
        <v>3837662.7059599999</v>
      </c>
      <c r="E412" s="5">
        <v>13685</v>
      </c>
      <c r="F412" s="2">
        <v>5890</v>
      </c>
      <c r="G412" s="2">
        <v>7795</v>
      </c>
      <c r="H412" s="2">
        <f t="shared" si="124"/>
        <v>359</v>
      </c>
      <c r="I412" s="5">
        <f t="shared" si="123"/>
        <v>13326</v>
      </c>
      <c r="J412" s="11">
        <f t="shared" si="142"/>
        <v>13.290376637495454</v>
      </c>
      <c r="K412" s="7">
        <f t="shared" si="139"/>
        <v>38.119777158774376</v>
      </c>
      <c r="L412" s="15">
        <f t="shared" si="136"/>
        <v>6.0950764006791172</v>
      </c>
      <c r="M412" s="8">
        <f t="shared" si="132"/>
        <v>2.6233101936426744</v>
      </c>
      <c r="N412" s="5">
        <f t="shared" si="144"/>
        <v>103249.01681401169</v>
      </c>
      <c r="O412" s="5">
        <f t="shared" si="151"/>
        <v>670.57142857142856</v>
      </c>
      <c r="P412" s="5">
        <f t="shared" si="149"/>
        <v>9.6283484324968285</v>
      </c>
      <c r="Q412" s="5">
        <f t="shared" si="152"/>
        <v>17.984666749757309</v>
      </c>
      <c r="R412" s="10">
        <f t="shared" si="150"/>
        <v>0.13462223440600338</v>
      </c>
      <c r="T412" s="5">
        <f t="shared" si="153"/>
        <v>1693308.06541</v>
      </c>
      <c r="U412" s="8">
        <f t="shared" si="146"/>
        <v>7.7443837092635706</v>
      </c>
      <c r="V412" s="1">
        <f t="shared" si="147"/>
        <v>1155020</v>
      </c>
      <c r="W412" s="1">
        <f t="shared" si="148"/>
        <v>12.912583331890357</v>
      </c>
    </row>
    <row r="413" spans="1:23" x14ac:dyDescent="0.3">
      <c r="A413" s="3">
        <v>44299</v>
      </c>
      <c r="B413" s="2">
        <v>290129</v>
      </c>
      <c r="C413" s="5">
        <f t="shared" si="125"/>
        <v>2154374</v>
      </c>
      <c r="D413" s="5">
        <f t="shared" si="126"/>
        <v>3875186.7059599999</v>
      </c>
      <c r="E413" s="5">
        <v>37524</v>
      </c>
      <c r="F413" s="2">
        <v>9446</v>
      </c>
      <c r="G413" s="2">
        <v>28078</v>
      </c>
      <c r="H413" s="2">
        <f t="shared" si="124"/>
        <v>1374</v>
      </c>
      <c r="I413" s="5">
        <f t="shared" si="123"/>
        <v>36150</v>
      </c>
      <c r="J413" s="11">
        <f t="shared" si="142"/>
        <v>13.356771318827143</v>
      </c>
      <c r="K413" s="7">
        <f t="shared" si="139"/>
        <v>27.310043668122272</v>
      </c>
      <c r="L413" s="15">
        <f t="shared" si="136"/>
        <v>14.545839508786788</v>
      </c>
      <c r="M413" s="8">
        <f t="shared" si="132"/>
        <v>3.6616565398145187</v>
      </c>
      <c r="N413" s="5">
        <f t="shared" si="144"/>
        <v>104258.56778390594</v>
      </c>
      <c r="O413" s="5">
        <f t="shared" si="151"/>
        <v>738.71428571428567</v>
      </c>
      <c r="P413" s="5">
        <f t="shared" si="149"/>
        <v>36.850559181756665</v>
      </c>
      <c r="Q413" s="5">
        <f t="shared" si="152"/>
        <v>19.812252186407122</v>
      </c>
      <c r="R413" s="10">
        <f t="shared" si="150"/>
        <v>0.13466974629289066</v>
      </c>
      <c r="T413" s="5">
        <f t="shared" si="153"/>
        <v>1721386.06541</v>
      </c>
      <c r="U413" s="8">
        <f t="shared" si="146"/>
        <v>7.7812342684453277</v>
      </c>
      <c r="V413" s="1">
        <f t="shared" si="147"/>
        <v>1160516</v>
      </c>
      <c r="W413" s="1">
        <f t="shared" si="148"/>
        <v>12.851431604562109</v>
      </c>
    </row>
    <row r="414" spans="1:23" x14ac:dyDescent="0.3">
      <c r="A414" s="3">
        <v>44300</v>
      </c>
      <c r="B414" s="2">
        <v>291214</v>
      </c>
      <c r="C414" s="5">
        <f t="shared" si="125"/>
        <v>2166341</v>
      </c>
      <c r="D414" s="5">
        <f t="shared" si="126"/>
        <v>3911049.7059599999</v>
      </c>
      <c r="E414" s="5">
        <v>35863</v>
      </c>
      <c r="F414" s="2">
        <v>11967</v>
      </c>
      <c r="G414" s="2">
        <v>23896</v>
      </c>
      <c r="H414" s="2">
        <f t="shared" si="124"/>
        <v>1085</v>
      </c>
      <c r="I414" s="5">
        <f t="shared" si="123"/>
        <v>34778</v>
      </c>
      <c r="J414" s="11">
        <f t="shared" si="142"/>
        <v>13.430156881056542</v>
      </c>
      <c r="K414" s="7">
        <f t="shared" si="139"/>
        <v>33.053456221198154</v>
      </c>
      <c r="L414" s="15">
        <f t="shared" si="136"/>
        <v>9.0665998161611103</v>
      </c>
      <c r="M414" s="8">
        <f t="shared" si="132"/>
        <v>3.0254022251345396</v>
      </c>
      <c r="N414" s="5">
        <f t="shared" si="144"/>
        <v>105223.43097635126</v>
      </c>
      <c r="O414" s="5">
        <f t="shared" si="151"/>
        <v>795.57142857142856</v>
      </c>
      <c r="P414" s="5">
        <f t="shared" si="149"/>
        <v>29.099604594036379</v>
      </c>
      <c r="Q414" s="5">
        <f t="shared" si="152"/>
        <v>21.337155758286844</v>
      </c>
      <c r="R414" s="10">
        <f t="shared" si="150"/>
        <v>0.13442666690054797</v>
      </c>
      <c r="T414" s="5">
        <f t="shared" si="153"/>
        <v>1745282.06541</v>
      </c>
      <c r="U414" s="8">
        <f t="shared" si="146"/>
        <v>7.8103338730393643</v>
      </c>
      <c r="V414" s="1">
        <f t="shared" si="147"/>
        <v>1164856</v>
      </c>
      <c r="W414" s="1">
        <f t="shared" si="148"/>
        <v>12.803549966691161</v>
      </c>
    </row>
    <row r="415" spans="1:23" x14ac:dyDescent="0.3">
      <c r="A415" s="3">
        <v>44301</v>
      </c>
      <c r="B415" s="2">
        <v>292244</v>
      </c>
      <c r="C415" s="5">
        <f t="shared" si="125"/>
        <v>2178223</v>
      </c>
      <c r="D415" s="5">
        <f t="shared" si="126"/>
        <v>3943850.7059599999</v>
      </c>
      <c r="E415" s="5">
        <v>32801</v>
      </c>
      <c r="F415" s="2">
        <v>11882</v>
      </c>
      <c r="G415" s="2">
        <v>20919</v>
      </c>
      <c r="H415" s="2">
        <f t="shared" si="124"/>
        <v>1030</v>
      </c>
      <c r="I415" s="5">
        <f t="shared" si="123"/>
        <v>31771</v>
      </c>
      <c r="J415" s="11">
        <f t="shared" si="142"/>
        <v>13.495061339018081</v>
      </c>
      <c r="K415" s="7">
        <f t="shared" si="139"/>
        <v>31.845631067961165</v>
      </c>
      <c r="L415" s="15">
        <f t="shared" si="136"/>
        <v>8.6685743140885361</v>
      </c>
      <c r="M415" s="8">
        <f t="shared" si="132"/>
        <v>3.1401481662144444</v>
      </c>
      <c r="N415" s="5">
        <f t="shared" si="144"/>
        <v>106105.91369044095</v>
      </c>
      <c r="O415" s="5">
        <f t="shared" si="151"/>
        <v>834</v>
      </c>
      <c r="P415" s="5">
        <f t="shared" si="149"/>
        <v>27.624509430283382</v>
      </c>
      <c r="Q415" s="5">
        <f t="shared" si="152"/>
        <v>22.367806664909068</v>
      </c>
      <c r="R415" s="10">
        <f t="shared" si="150"/>
        <v>0.13416624468660923</v>
      </c>
      <c r="T415" s="5">
        <f t="shared" si="153"/>
        <v>1766201.06541</v>
      </c>
      <c r="U415" s="8">
        <f t="shared" si="146"/>
        <v>7.8379583824696466</v>
      </c>
      <c r="V415" s="1">
        <f t="shared" si="147"/>
        <v>1168976</v>
      </c>
      <c r="W415" s="1">
        <f t="shared" si="148"/>
        <v>12.758424467226016</v>
      </c>
    </row>
    <row r="416" spans="1:23" x14ac:dyDescent="0.3">
      <c r="A416" s="3">
        <v>44302</v>
      </c>
      <c r="B416" s="2">
        <v>293321</v>
      </c>
      <c r="C416" s="5">
        <f t="shared" si="125"/>
        <v>2189141</v>
      </c>
      <c r="D416" s="5">
        <f t="shared" si="126"/>
        <v>3975495.7059599999</v>
      </c>
      <c r="E416" s="5">
        <v>31645</v>
      </c>
      <c r="F416" s="2">
        <v>10918</v>
      </c>
      <c r="G416" s="2">
        <v>20727</v>
      </c>
      <c r="H416" s="2">
        <f t="shared" si="124"/>
        <v>1077</v>
      </c>
      <c r="I416" s="5">
        <f t="shared" si="123"/>
        <v>30568</v>
      </c>
      <c r="J416" s="11">
        <f t="shared" si="142"/>
        <v>13.553396129019061</v>
      </c>
      <c r="K416" s="7">
        <f t="shared" si="139"/>
        <v>29.382544103992572</v>
      </c>
      <c r="L416" s="15">
        <f t="shared" si="136"/>
        <v>9.8644440373694806</v>
      </c>
      <c r="M416" s="8">
        <f t="shared" si="132"/>
        <v>3.4033812608626959</v>
      </c>
      <c r="N416" s="5">
        <f t="shared" si="144"/>
        <v>106957.29521805806</v>
      </c>
      <c r="O416" s="5">
        <f t="shared" si="151"/>
        <v>876.85714285714289</v>
      </c>
      <c r="P416" s="5">
        <f t="shared" si="149"/>
        <v>28.885045297490489</v>
      </c>
      <c r="Q416" s="5">
        <f t="shared" si="152"/>
        <v>23.517231467833483</v>
      </c>
      <c r="R416" s="10">
        <f t="shared" si="150"/>
        <v>0.13398908521653013</v>
      </c>
      <c r="T416" s="5">
        <f t="shared" si="153"/>
        <v>1786928.06541</v>
      </c>
      <c r="U416" s="8">
        <f t="shared" si="146"/>
        <v>7.8668434277671384</v>
      </c>
      <c r="V416" s="1">
        <f t="shared" si="147"/>
        <v>1173284</v>
      </c>
      <c r="W416" s="1">
        <f t="shared" si="148"/>
        <v>12.71157878228971</v>
      </c>
    </row>
    <row r="417" spans="1:23" x14ac:dyDescent="0.3">
      <c r="A417" s="3">
        <v>44303</v>
      </c>
      <c r="B417" s="2">
        <v>294540</v>
      </c>
      <c r="C417" s="5">
        <f t="shared" si="125"/>
        <v>2201433</v>
      </c>
      <c r="D417" s="5">
        <f t="shared" si="126"/>
        <v>4009541.7059599999</v>
      </c>
      <c r="E417" s="5">
        <v>34046</v>
      </c>
      <c r="F417" s="2">
        <v>12292</v>
      </c>
      <c r="G417" s="2">
        <v>21754</v>
      </c>
      <c r="H417" s="2">
        <f t="shared" si="124"/>
        <v>1219</v>
      </c>
      <c r="I417" s="5">
        <f t="shared" si="123"/>
        <v>32827</v>
      </c>
      <c r="J417" s="11">
        <f t="shared" si="142"/>
        <v>13.612893684932438</v>
      </c>
      <c r="K417" s="7">
        <f t="shared" si="139"/>
        <v>27.929450369155045</v>
      </c>
      <c r="L417" s="15">
        <f t="shared" si="136"/>
        <v>9.917019199479336</v>
      </c>
      <c r="M417" s="8">
        <f t="shared" si="132"/>
        <v>3.5804499794395817</v>
      </c>
      <c r="N417" s="5">
        <f t="shared" si="144"/>
        <v>107873.27358712906</v>
      </c>
      <c r="O417" s="5">
        <f t="shared" si="151"/>
        <v>978.71428571428567</v>
      </c>
      <c r="P417" s="5">
        <f t="shared" si="149"/>
        <v>32.693472811180044</v>
      </c>
      <c r="Q417" s="5">
        <f t="shared" si="152"/>
        <v>26.249031082783834</v>
      </c>
      <c r="R417" s="10">
        <f t="shared" si="150"/>
        <v>0.13379466919956229</v>
      </c>
      <c r="T417" s="5">
        <f t="shared" si="153"/>
        <v>1808682.06541</v>
      </c>
      <c r="U417" s="8">
        <f t="shared" si="146"/>
        <v>7.8995369005783171</v>
      </c>
      <c r="V417" s="1">
        <f t="shared" si="147"/>
        <v>1178160</v>
      </c>
      <c r="W417" s="1">
        <f t="shared" si="148"/>
        <v>12.658969919196034</v>
      </c>
    </row>
    <row r="418" spans="1:23" x14ac:dyDescent="0.3">
      <c r="A418" s="3">
        <v>44304</v>
      </c>
      <c r="B418" s="2">
        <v>295358</v>
      </c>
      <c r="C418" s="5">
        <f t="shared" si="125"/>
        <v>2210058</v>
      </c>
      <c r="D418" s="5">
        <f t="shared" si="126"/>
        <v>4028363.7059599999</v>
      </c>
      <c r="E418" s="5">
        <v>18822</v>
      </c>
      <c r="F418" s="2">
        <v>8625</v>
      </c>
      <c r="G418" s="2">
        <v>10197</v>
      </c>
      <c r="H418" s="2">
        <f t="shared" si="124"/>
        <v>818</v>
      </c>
      <c r="I418" s="5">
        <f t="shared" si="123"/>
        <v>18004</v>
      </c>
      <c r="J418" s="11">
        <f t="shared" si="142"/>
        <v>13.638918552942531</v>
      </c>
      <c r="K418" s="7">
        <f t="shared" si="139"/>
        <v>23.009779951100246</v>
      </c>
      <c r="L418" s="15">
        <f t="shared" si="136"/>
        <v>9.4840579710144919</v>
      </c>
      <c r="M418" s="8">
        <f t="shared" si="132"/>
        <v>4.3459781107214965</v>
      </c>
      <c r="N418" s="5">
        <f t="shared" si="144"/>
        <v>108379.66332050903</v>
      </c>
      <c r="O418" s="5">
        <f t="shared" si="151"/>
        <v>994.57142857142856</v>
      </c>
      <c r="P418" s="5">
        <f t="shared" si="149"/>
        <v>21.938688071817289</v>
      </c>
      <c r="Q418" s="5">
        <f t="shared" si="152"/>
        <v>26.674318259865871</v>
      </c>
      <c r="R418" s="10">
        <f t="shared" si="150"/>
        <v>0.13364264648258101</v>
      </c>
      <c r="T418" s="5">
        <f t="shared" si="153"/>
        <v>1818879.06541</v>
      </c>
      <c r="U418" s="8">
        <f t="shared" si="146"/>
        <v>7.9214755886501358</v>
      </c>
      <c r="V418" s="1">
        <f t="shared" si="147"/>
        <v>1181432</v>
      </c>
      <c r="W418" s="1">
        <f t="shared" si="148"/>
        <v>12.623910644031989</v>
      </c>
    </row>
    <row r="419" spans="1:23" x14ac:dyDescent="0.3">
      <c r="A419" s="3">
        <v>44305</v>
      </c>
      <c r="B419" s="2">
        <v>295936</v>
      </c>
      <c r="C419" s="5">
        <f t="shared" si="125"/>
        <v>2214158</v>
      </c>
      <c r="D419" s="5">
        <f t="shared" si="126"/>
        <v>4038113.7059599999</v>
      </c>
      <c r="E419" s="5">
        <v>9750</v>
      </c>
      <c r="F419" s="2">
        <v>4100</v>
      </c>
      <c r="G419" s="2">
        <v>5650</v>
      </c>
      <c r="H419" s="2">
        <f t="shared" si="124"/>
        <v>578</v>
      </c>
      <c r="I419" s="5">
        <f t="shared" si="123"/>
        <v>9172</v>
      </c>
      <c r="J419" s="11">
        <f t="shared" si="142"/>
        <v>13.645226352860078</v>
      </c>
      <c r="K419" s="7">
        <f t="shared" si="139"/>
        <v>16.868512110726645</v>
      </c>
      <c r="L419" s="15">
        <f t="shared" si="136"/>
        <v>14.097560975609754</v>
      </c>
      <c r="M419" s="8">
        <f t="shared" si="132"/>
        <v>5.9282051282051285</v>
      </c>
      <c r="N419" s="5">
        <f t="shared" si="144"/>
        <v>108641.97869084451</v>
      </c>
      <c r="O419" s="5">
        <f t="shared" si="151"/>
        <v>1025.8571428571429</v>
      </c>
      <c r="P419" s="5">
        <f t="shared" si="149"/>
        <v>15.501909175440577</v>
      </c>
      <c r="Q419" s="5">
        <f t="shared" si="152"/>
        <v>27.51339836600069</v>
      </c>
      <c r="R419" s="10">
        <f t="shared" si="150"/>
        <v>0.1336562250751753</v>
      </c>
      <c r="T419" s="5">
        <f t="shared" si="153"/>
        <v>1824529.06541</v>
      </c>
      <c r="U419" s="8">
        <f t="shared" si="146"/>
        <v>7.936977497825576</v>
      </c>
      <c r="V419" s="1">
        <f t="shared" si="147"/>
        <v>1183744</v>
      </c>
      <c r="W419" s="1">
        <f t="shared" si="148"/>
        <v>12.599254568555363</v>
      </c>
    </row>
    <row r="420" spans="1:23" x14ac:dyDescent="0.3">
      <c r="A420" s="3">
        <v>44306</v>
      </c>
      <c r="B420" s="2">
        <v>297728</v>
      </c>
      <c r="C420" s="5">
        <f t="shared" si="125"/>
        <v>2222842</v>
      </c>
      <c r="D420" s="5">
        <f t="shared" si="126"/>
        <v>4069053.7059599999</v>
      </c>
      <c r="E420" s="5">
        <v>30940</v>
      </c>
      <c r="F420" s="2">
        <v>8684</v>
      </c>
      <c r="G420" s="2">
        <v>22256</v>
      </c>
      <c r="H420" s="2">
        <f t="shared" si="124"/>
        <v>1792</v>
      </c>
      <c r="I420" s="5">
        <f t="shared" si="123"/>
        <v>29148</v>
      </c>
      <c r="J420" s="11">
        <f t="shared" si="142"/>
        <v>13.66701723035791</v>
      </c>
      <c r="K420" s="7">
        <f t="shared" si="139"/>
        <v>17.265625</v>
      </c>
      <c r="L420" s="15">
        <f t="shared" si="136"/>
        <v>20.635651773376324</v>
      </c>
      <c r="M420" s="8">
        <f t="shared" si="132"/>
        <v>5.7918552036199094</v>
      </c>
      <c r="N420" s="5">
        <f t="shared" si="144"/>
        <v>109474.39279937583</v>
      </c>
      <c r="O420" s="5">
        <f t="shared" si="151"/>
        <v>1085.5714285714287</v>
      </c>
      <c r="P420" s="5">
        <f t="shared" si="149"/>
        <v>48.061282426279433</v>
      </c>
      <c r="Q420" s="5">
        <f t="shared" si="152"/>
        <v>29.114930258075372</v>
      </c>
      <c r="R420" s="10">
        <f t="shared" si="150"/>
        <v>0.13394024406593003</v>
      </c>
      <c r="T420" s="5">
        <f t="shared" si="153"/>
        <v>1846785.06541</v>
      </c>
      <c r="U420" s="8">
        <f t="shared" si="146"/>
        <v>7.9850387802518545</v>
      </c>
      <c r="V420" s="1">
        <f t="shared" si="147"/>
        <v>1190912</v>
      </c>
      <c r="W420" s="1">
        <f t="shared" si="148"/>
        <v>12.523420706147894</v>
      </c>
    </row>
    <row r="421" spans="1:23" x14ac:dyDescent="0.3">
      <c r="A421" s="3">
        <v>44307</v>
      </c>
      <c r="B421" s="2">
        <v>299038</v>
      </c>
      <c r="C421" s="5">
        <f t="shared" si="125"/>
        <v>2235637</v>
      </c>
      <c r="D421" s="5">
        <f t="shared" si="126"/>
        <v>4099294.7059599999</v>
      </c>
      <c r="E421" s="5">
        <v>30241</v>
      </c>
      <c r="F421" s="2">
        <v>12795</v>
      </c>
      <c r="G421" s="2">
        <v>17446</v>
      </c>
      <c r="H421" s="2">
        <f t="shared" si="124"/>
        <v>1310</v>
      </c>
      <c r="I421" s="5">
        <f t="shared" si="123"/>
        <v>28931</v>
      </c>
      <c r="J421" s="11">
        <f t="shared" si="142"/>
        <v>13.7082735503849</v>
      </c>
      <c r="K421" s="7">
        <f t="shared" si="139"/>
        <v>23.08473282442748</v>
      </c>
      <c r="L421" s="15">
        <f t="shared" si="136"/>
        <v>10.238374364986322</v>
      </c>
      <c r="M421" s="8">
        <f t="shared" si="132"/>
        <v>4.331867332429483</v>
      </c>
      <c r="N421" s="5">
        <f t="shared" si="144"/>
        <v>110288.00091366463</v>
      </c>
      <c r="O421" s="5">
        <f t="shared" si="151"/>
        <v>1117.7142857142858</v>
      </c>
      <c r="P421" s="5">
        <f t="shared" si="149"/>
        <v>35.134084809389549</v>
      </c>
      <c r="Q421" s="5">
        <f t="shared" si="152"/>
        <v>29.976998860268683</v>
      </c>
      <c r="R421" s="10">
        <f t="shared" si="150"/>
        <v>0.13375963986997888</v>
      </c>
      <c r="T421" s="5">
        <f t="shared" si="153"/>
        <v>1864231.06541</v>
      </c>
      <c r="U421" s="8">
        <f t="shared" si="146"/>
        <v>8.0201728650612445</v>
      </c>
      <c r="V421" s="1">
        <f t="shared" si="147"/>
        <v>1196152</v>
      </c>
      <c r="W421" s="1">
        <f t="shared" si="148"/>
        <v>12.468559179769795</v>
      </c>
    </row>
    <row r="422" spans="1:23" x14ac:dyDescent="0.3">
      <c r="A422" s="3">
        <v>44308</v>
      </c>
      <c r="B422" s="2">
        <v>300264</v>
      </c>
      <c r="C422" s="5">
        <f t="shared" si="125"/>
        <v>2250176</v>
      </c>
      <c r="D422" s="5">
        <f t="shared" si="126"/>
        <v>4127289.7059599999</v>
      </c>
      <c r="E422" s="5">
        <v>27995</v>
      </c>
      <c r="F422" s="2">
        <v>14539</v>
      </c>
      <c r="G422" s="2">
        <v>13456</v>
      </c>
      <c r="H422" s="2">
        <f t="shared" si="124"/>
        <v>1226</v>
      </c>
      <c r="I422" s="5">
        <f t="shared" si="123"/>
        <v>26769</v>
      </c>
      <c r="J422" s="11">
        <f t="shared" si="142"/>
        <v>13.74553628127248</v>
      </c>
      <c r="K422" s="7">
        <f t="shared" si="139"/>
        <v>22.834420880913541</v>
      </c>
      <c r="L422" s="15">
        <f t="shared" si="136"/>
        <v>8.4324919182887417</v>
      </c>
      <c r="M422" s="8">
        <f t="shared" si="132"/>
        <v>4.3793534559742806</v>
      </c>
      <c r="N422" s="5">
        <f t="shared" si="144"/>
        <v>111041.18232828433</v>
      </c>
      <c r="O422" s="5">
        <f t="shared" si="151"/>
        <v>1145.7142857142858</v>
      </c>
      <c r="P422" s="5">
        <f t="shared" si="149"/>
        <v>32.881212195657696</v>
      </c>
      <c r="Q422" s="5">
        <f t="shared" si="152"/>
        <v>30.727956398179298</v>
      </c>
      <c r="R422" s="10">
        <f t="shared" si="150"/>
        <v>0.13344022867544583</v>
      </c>
      <c r="T422" s="5">
        <f t="shared" si="153"/>
        <v>1877687.06541</v>
      </c>
      <c r="U422" s="8">
        <f t="shared" si="146"/>
        <v>8.0530540772569026</v>
      </c>
      <c r="V422" s="1">
        <f t="shared" si="147"/>
        <v>1201056</v>
      </c>
      <c r="W422" s="1">
        <f t="shared" si="148"/>
        <v>12.41764913542749</v>
      </c>
    </row>
    <row r="423" spans="1:23" x14ac:dyDescent="0.3">
      <c r="A423" s="3">
        <v>44309</v>
      </c>
      <c r="B423" s="2">
        <v>301535</v>
      </c>
      <c r="C423" s="5">
        <f t="shared" si="125"/>
        <v>2264740</v>
      </c>
      <c r="D423" s="5">
        <f t="shared" si="126"/>
        <v>4156040.7059599999</v>
      </c>
      <c r="E423" s="5">
        <v>28751</v>
      </c>
      <c r="F423" s="2">
        <v>14564</v>
      </c>
      <c r="G423" s="2">
        <v>14197</v>
      </c>
      <c r="H423" s="2">
        <f t="shared" si="124"/>
        <v>1271</v>
      </c>
      <c r="I423" s="5">
        <f t="shared" si="123"/>
        <v>27480</v>
      </c>
      <c r="J423" s="11">
        <f t="shared" si="142"/>
        <v>13.782946278077171</v>
      </c>
      <c r="K423" s="7">
        <f t="shared" si="139"/>
        <v>22.620771046420142</v>
      </c>
      <c r="L423" s="15">
        <f t="shared" si="136"/>
        <v>8.726998077451249</v>
      </c>
      <c r="M423" s="8">
        <f t="shared" si="132"/>
        <v>4.420715801189524</v>
      </c>
      <c r="N423" s="5">
        <f t="shared" si="144"/>
        <v>111814.70327315775</v>
      </c>
      <c r="O423" s="5">
        <f t="shared" si="151"/>
        <v>1173.4285714285713</v>
      </c>
      <c r="P423" s="5">
        <f t="shared" si="149"/>
        <v>34.088108238728324</v>
      </c>
      <c r="Q423" s="5">
        <f t="shared" si="152"/>
        <v>31.471251104070415</v>
      </c>
      <c r="R423" s="10">
        <f t="shared" si="150"/>
        <v>0.13314331887987141</v>
      </c>
      <c r="T423" s="5">
        <f t="shared" si="153"/>
        <v>1891884.06541</v>
      </c>
      <c r="U423" s="8">
        <f t="shared" si="146"/>
        <v>8.0871421854956314</v>
      </c>
      <c r="V423" s="1">
        <f t="shared" si="147"/>
        <v>1206140</v>
      </c>
      <c r="W423" s="1">
        <f t="shared" si="148"/>
        <v>12.365307509907639</v>
      </c>
    </row>
    <row r="424" spans="1:23" x14ac:dyDescent="0.3">
      <c r="A424" s="3">
        <v>44310</v>
      </c>
      <c r="B424" s="2">
        <v>302785</v>
      </c>
      <c r="C424" s="5">
        <f t="shared" si="125"/>
        <v>2282257</v>
      </c>
      <c r="D424" s="5">
        <f t="shared" si="126"/>
        <v>4187998.7059599999</v>
      </c>
      <c r="E424" s="5">
        <v>31958</v>
      </c>
      <c r="F424" s="2">
        <v>17517</v>
      </c>
      <c r="G424" s="2">
        <v>14801</v>
      </c>
      <c r="H424" s="2">
        <f t="shared" si="124"/>
        <v>1250</v>
      </c>
      <c r="I424" s="5">
        <f t="shared" si="123"/>
        <v>30708</v>
      </c>
      <c r="J424" s="11">
        <f t="shared" si="142"/>
        <v>13.83159240371881</v>
      </c>
      <c r="K424" s="7">
        <f t="shared" si="139"/>
        <v>25.566400000000002</v>
      </c>
      <c r="L424" s="15">
        <f t="shared" si="136"/>
        <v>7.1359251013301357</v>
      </c>
      <c r="M424" s="8">
        <f t="shared" si="132"/>
        <v>3.9113836910945619</v>
      </c>
      <c r="N424" s="5">
        <f t="shared" si="144"/>
        <v>112674.50579676613</v>
      </c>
      <c r="O424" s="5">
        <f t="shared" si="151"/>
        <v>1177.8571428571429</v>
      </c>
      <c r="P424" s="5">
        <f t="shared" si="149"/>
        <v>33.524890085295368</v>
      </c>
      <c r="Q424" s="5">
        <f t="shared" si="152"/>
        <v>31.590025000372602</v>
      </c>
      <c r="R424" s="10">
        <f t="shared" si="150"/>
        <v>0.13266910781739305</v>
      </c>
      <c r="T424" s="5">
        <f t="shared" si="153"/>
        <v>1906685.06541</v>
      </c>
      <c r="U424" s="8">
        <f t="shared" si="146"/>
        <v>8.1206670755809256</v>
      </c>
      <c r="V424" s="1">
        <f t="shared" si="147"/>
        <v>1211140</v>
      </c>
      <c r="W424" s="1">
        <f t="shared" si="148"/>
        <v>12.314259292897601</v>
      </c>
    </row>
    <row r="425" spans="1:23" x14ac:dyDescent="0.3">
      <c r="A425" s="3">
        <v>44311</v>
      </c>
      <c r="B425" s="2">
        <v>303751</v>
      </c>
      <c r="C425" s="5">
        <f t="shared" si="125"/>
        <v>2299171</v>
      </c>
      <c r="D425" s="5">
        <f t="shared" si="126"/>
        <v>4211886.7059599999</v>
      </c>
      <c r="E425" s="5">
        <v>23888</v>
      </c>
      <c r="F425" s="2">
        <v>16914</v>
      </c>
      <c r="G425" s="2">
        <v>6974</v>
      </c>
      <c r="H425" s="2">
        <f t="shared" si="124"/>
        <v>966</v>
      </c>
      <c r="I425" s="5">
        <f t="shared" si="123"/>
        <v>22922</v>
      </c>
      <c r="J425" s="11">
        <f t="shared" si="142"/>
        <v>13.866248031973557</v>
      </c>
      <c r="K425" s="7">
        <f t="shared" si="139"/>
        <v>24.728778467908903</v>
      </c>
      <c r="L425" s="15">
        <f t="shared" si="136"/>
        <v>5.7112451223838239</v>
      </c>
      <c r="M425" s="8">
        <f t="shared" si="132"/>
        <v>4.0438713998660409</v>
      </c>
      <c r="N425" s="5">
        <f t="shared" si="144"/>
        <v>113317.19190615836</v>
      </c>
      <c r="O425" s="5">
        <f t="shared" si="151"/>
        <v>1199</v>
      </c>
      <c r="P425" s="5">
        <f t="shared" si="149"/>
        <v>25.908035057916262</v>
      </c>
      <c r="Q425" s="5">
        <f t="shared" si="152"/>
        <v>32.157074569815315</v>
      </c>
      <c r="R425" s="10">
        <f t="shared" si="150"/>
        <v>0.13211327039180643</v>
      </c>
      <c r="T425" s="5">
        <f t="shared" si="153"/>
        <v>1913659.06541</v>
      </c>
      <c r="U425" s="8">
        <f t="shared" si="146"/>
        <v>8.1465751106388424</v>
      </c>
      <c r="V425" s="1">
        <f t="shared" si="147"/>
        <v>1215004</v>
      </c>
      <c r="W425" s="1">
        <f t="shared" si="148"/>
        <v>12.275097036717575</v>
      </c>
    </row>
    <row r="426" spans="1:23" x14ac:dyDescent="0.3">
      <c r="A426" s="3">
        <v>44312</v>
      </c>
      <c r="B426" s="2">
        <v>304272</v>
      </c>
      <c r="C426" s="5">
        <f t="shared" si="125"/>
        <v>2306934</v>
      </c>
      <c r="D426" s="5">
        <f t="shared" si="126"/>
        <v>4223112.7059599999</v>
      </c>
      <c r="E426" s="5">
        <v>11226</v>
      </c>
      <c r="F426" s="2">
        <v>7763</v>
      </c>
      <c r="G426" s="2">
        <v>3463</v>
      </c>
      <c r="H426" s="2">
        <f t="shared" si="124"/>
        <v>521</v>
      </c>
      <c r="I426" s="5">
        <f t="shared" si="123"/>
        <v>10705</v>
      </c>
      <c r="J426" s="11">
        <f t="shared" si="142"/>
        <v>13.879399701451332</v>
      </c>
      <c r="K426" s="7">
        <f t="shared" si="139"/>
        <v>21.547024952015356</v>
      </c>
      <c r="L426" s="15">
        <f t="shared" si="136"/>
        <v>6.7113229421615355</v>
      </c>
      <c r="M426" s="8">
        <f t="shared" si="132"/>
        <v>4.641011936575806</v>
      </c>
      <c r="N426" s="5">
        <f t="shared" si="144"/>
        <v>113619.21778794157</v>
      </c>
      <c r="O426" s="5">
        <f t="shared" si="151"/>
        <v>1190.8571428571429</v>
      </c>
      <c r="P426" s="5">
        <f t="shared" si="149"/>
        <v>13.973174187551109</v>
      </c>
      <c r="Q426" s="5">
        <f t="shared" si="152"/>
        <v>31.938683857259679</v>
      </c>
      <c r="R426" s="10">
        <f t="shared" si="150"/>
        <v>0.13189454054602343</v>
      </c>
      <c r="T426" s="5">
        <f t="shared" si="153"/>
        <v>1917122.06541</v>
      </c>
      <c r="U426" s="8">
        <f t="shared" si="146"/>
        <v>8.1605482848263939</v>
      </c>
      <c r="V426" s="1">
        <f t="shared" si="147"/>
        <v>1217088</v>
      </c>
      <c r="W426" s="1">
        <f t="shared" si="148"/>
        <v>12.254078587579533</v>
      </c>
    </row>
    <row r="427" spans="1:23" x14ac:dyDescent="0.3">
      <c r="A427" s="3">
        <v>44313</v>
      </c>
      <c r="B427" s="2">
        <v>305850</v>
      </c>
      <c r="C427" s="5">
        <f t="shared" si="125"/>
        <v>2321090</v>
      </c>
      <c r="D427" s="5">
        <f t="shared" si="126"/>
        <v>4250485.7059599999</v>
      </c>
      <c r="E427" s="5">
        <v>27373</v>
      </c>
      <c r="F427" s="2">
        <v>14156</v>
      </c>
      <c r="G427" s="2">
        <v>13127</v>
      </c>
      <c r="H427" s="2">
        <f t="shared" si="124"/>
        <v>1578</v>
      </c>
      <c r="I427" s="5">
        <f t="shared" si="123"/>
        <v>25795</v>
      </c>
      <c r="J427" s="11">
        <f t="shared" si="142"/>
        <v>13.897288559620728</v>
      </c>
      <c r="K427" s="7">
        <f t="shared" si="139"/>
        <v>17.34664131812421</v>
      </c>
      <c r="L427" s="15">
        <f t="shared" si="136"/>
        <v>11.147216727889234</v>
      </c>
      <c r="M427" s="8">
        <f t="shared" si="132"/>
        <v>5.7648047345924818</v>
      </c>
      <c r="N427" s="5">
        <f t="shared" si="144"/>
        <v>114355.66482714091</v>
      </c>
      <c r="O427" s="5">
        <f t="shared" si="151"/>
        <v>1160.2857142857142</v>
      </c>
      <c r="P427" s="5">
        <f t="shared" si="149"/>
        <v>42.321821243676872</v>
      </c>
      <c r="Q427" s="5">
        <f t="shared" si="152"/>
        <v>31.118760831173592</v>
      </c>
      <c r="R427" s="10">
        <f t="shared" si="150"/>
        <v>0.13176998737662046</v>
      </c>
      <c r="T427" s="5">
        <f t="shared" si="153"/>
        <v>1930249.06541</v>
      </c>
      <c r="U427" s="8">
        <f t="shared" si="146"/>
        <v>8.2028701060700708</v>
      </c>
      <c r="V427" s="1">
        <f t="shared" si="147"/>
        <v>1223400</v>
      </c>
      <c r="W427" s="1">
        <f t="shared" si="148"/>
        <v>12.190854994278242</v>
      </c>
    </row>
    <row r="428" spans="1:23" x14ac:dyDescent="0.3">
      <c r="A428" s="3">
        <v>44314</v>
      </c>
      <c r="B428" s="2">
        <v>307401</v>
      </c>
      <c r="C428" s="5">
        <f t="shared" si="125"/>
        <v>2338699</v>
      </c>
      <c r="D428" s="5">
        <f t="shared" si="126"/>
        <v>4279972.7059599999</v>
      </c>
      <c r="E428" s="5">
        <v>29487</v>
      </c>
      <c r="F428" s="2">
        <v>17609</v>
      </c>
      <c r="G428" s="2">
        <v>11878</v>
      </c>
      <c r="H428" s="2">
        <f t="shared" si="124"/>
        <v>1551</v>
      </c>
      <c r="I428" s="5">
        <f t="shared" si="123"/>
        <v>27936</v>
      </c>
      <c r="J428" s="11">
        <f t="shared" si="142"/>
        <v>13.923092982651324</v>
      </c>
      <c r="K428" s="7">
        <f t="shared" si="139"/>
        <v>19.011605415860735</v>
      </c>
      <c r="L428" s="15">
        <f t="shared" si="136"/>
        <v>8.8079959111817825</v>
      </c>
      <c r="M428" s="8">
        <f t="shared" si="132"/>
        <v>5.2599450605351512</v>
      </c>
      <c r="N428" s="5">
        <f t="shared" si="144"/>
        <v>115148.98721945708</v>
      </c>
      <c r="O428" s="5">
        <f t="shared" si="151"/>
        <v>1194.7142857142858</v>
      </c>
      <c r="P428" s="5">
        <f t="shared" si="149"/>
        <v>41.597683617834491</v>
      </c>
      <c r="Q428" s="5">
        <f t="shared" si="152"/>
        <v>32.04213208952288</v>
      </c>
      <c r="R428" s="10">
        <f t="shared" si="150"/>
        <v>0.131441027682485</v>
      </c>
      <c r="T428" s="5">
        <f t="shared" si="153"/>
        <v>1942127.06541</v>
      </c>
      <c r="U428" s="8">
        <f t="shared" si="146"/>
        <v>8.2444677896879046</v>
      </c>
      <c r="V428" s="1">
        <f t="shared" si="147"/>
        <v>1229604</v>
      </c>
      <c r="W428" s="1">
        <f t="shared" si="148"/>
        <v>12.129345708049096</v>
      </c>
    </row>
    <row r="429" spans="1:23" x14ac:dyDescent="0.3">
      <c r="A429" s="3">
        <v>44315</v>
      </c>
      <c r="B429" s="2">
        <v>308834</v>
      </c>
      <c r="C429" s="5">
        <f t="shared" si="125"/>
        <v>2356538</v>
      </c>
      <c r="D429" s="5">
        <f t="shared" si="126"/>
        <v>4308996.7059599999</v>
      </c>
      <c r="E429" s="5">
        <v>29024</v>
      </c>
      <c r="F429" s="2">
        <v>17839</v>
      </c>
      <c r="G429" s="2">
        <v>11185</v>
      </c>
      <c r="H429" s="2">
        <f t="shared" si="124"/>
        <v>1433</v>
      </c>
      <c r="I429" s="5">
        <f t="shared" si="123"/>
        <v>27591</v>
      </c>
      <c r="J429" s="11">
        <f t="shared" si="142"/>
        <v>13.952468659409261</v>
      </c>
      <c r="K429" s="7">
        <f t="shared" si="139"/>
        <v>20.254012561060712</v>
      </c>
      <c r="L429" s="15">
        <f t="shared" si="136"/>
        <v>8.0329614888726955</v>
      </c>
      <c r="M429" s="8">
        <f t="shared" si="132"/>
        <v>4.937293274531422</v>
      </c>
      <c r="N429" s="5">
        <f t="shared" si="144"/>
        <v>115929.85299469989</v>
      </c>
      <c r="O429" s="5">
        <f t="shared" si="151"/>
        <v>1224.2857142857142</v>
      </c>
      <c r="P429" s="5">
        <f t="shared" si="149"/>
        <v>38.432933993782605</v>
      </c>
      <c r="Q429" s="5">
        <f t="shared" si="152"/>
        <v>32.835235203540719</v>
      </c>
      <c r="R429" s="10">
        <f t="shared" si="150"/>
        <v>0.13105411412843757</v>
      </c>
      <c r="T429" s="5">
        <f t="shared" si="153"/>
        <v>1953312.06541</v>
      </c>
      <c r="U429" s="8">
        <f t="shared" si="146"/>
        <v>8.2829007236816867</v>
      </c>
      <c r="V429" s="1">
        <f t="shared" si="147"/>
        <v>1235336</v>
      </c>
      <c r="W429" s="1">
        <f t="shared" si="148"/>
        <v>12.073065141791384</v>
      </c>
    </row>
    <row r="430" spans="1:23" x14ac:dyDescent="0.3">
      <c r="A430" s="3">
        <v>44316</v>
      </c>
      <c r="B430" s="2">
        <v>310310</v>
      </c>
      <c r="C430" s="5">
        <f t="shared" si="125"/>
        <v>2373343</v>
      </c>
      <c r="D430" s="5">
        <f t="shared" si="126"/>
        <v>4336891.7059599999</v>
      </c>
      <c r="E430" s="5">
        <v>27895</v>
      </c>
      <c r="F430" s="2">
        <v>16805</v>
      </c>
      <c r="G430" s="2">
        <v>11090</v>
      </c>
      <c r="H430" s="2">
        <f t="shared" si="124"/>
        <v>1476</v>
      </c>
      <c r="I430" s="5">
        <f t="shared" si="123"/>
        <v>26419</v>
      </c>
      <c r="J430" s="11">
        <f t="shared" si="142"/>
        <v>13.975997247784473</v>
      </c>
      <c r="K430" s="7">
        <f t="shared" si="139"/>
        <v>18.899051490514903</v>
      </c>
      <c r="L430" s="15">
        <f t="shared" si="136"/>
        <v>8.7831002677774475</v>
      </c>
      <c r="M430" s="8">
        <f t="shared" si="132"/>
        <v>5.2912708370675752</v>
      </c>
      <c r="N430" s="5">
        <f t="shared" si="144"/>
        <v>116680.34399526488</v>
      </c>
      <c r="O430" s="5">
        <f t="shared" si="151"/>
        <v>1253.5714285714287</v>
      </c>
      <c r="P430" s="5">
        <f t="shared" si="149"/>
        <v>39.586190212716765</v>
      </c>
      <c r="Q430" s="5">
        <f t="shared" si="152"/>
        <v>33.620675485539067</v>
      </c>
      <c r="R430" s="10">
        <f t="shared" si="150"/>
        <v>0.13074806296435029</v>
      </c>
      <c r="T430" s="5">
        <f t="shared" si="153"/>
        <v>1964402.06541</v>
      </c>
      <c r="U430" s="8">
        <f t="shared" si="146"/>
        <v>8.3224869138944051</v>
      </c>
      <c r="V430" s="1">
        <f t="shared" si="147"/>
        <v>1241240</v>
      </c>
      <c r="W430" s="1">
        <f t="shared" si="148"/>
        <v>12.015639199510167</v>
      </c>
    </row>
    <row r="431" spans="1:23" x14ac:dyDescent="0.3">
      <c r="A431" s="3">
        <v>44317</v>
      </c>
      <c r="B431" s="2">
        <v>311457</v>
      </c>
      <c r="C431" s="5">
        <f t="shared" si="125"/>
        <v>2386805</v>
      </c>
      <c r="D431" s="5">
        <f t="shared" si="126"/>
        <v>4357020.7059599999</v>
      </c>
      <c r="E431" s="5">
        <v>20129</v>
      </c>
      <c r="F431" s="2">
        <v>13462</v>
      </c>
      <c r="G431" s="2">
        <v>6667</v>
      </c>
      <c r="H431" s="2">
        <f t="shared" si="124"/>
        <v>1147</v>
      </c>
      <c r="I431" s="5">
        <f t="shared" si="123"/>
        <v>18982</v>
      </c>
      <c r="J431" s="11">
        <f t="shared" si="142"/>
        <v>13.98915646769859</v>
      </c>
      <c r="K431" s="7">
        <f t="shared" si="139"/>
        <v>17.549258936355709</v>
      </c>
      <c r="L431" s="15">
        <f t="shared" si="136"/>
        <v>8.520279304709554</v>
      </c>
      <c r="M431" s="8">
        <f t="shared" si="132"/>
        <v>5.6982463112921655</v>
      </c>
      <c r="N431" s="5">
        <f t="shared" si="144"/>
        <v>117221.89744034006</v>
      </c>
      <c r="O431" s="5">
        <f t="shared" si="151"/>
        <v>1238.8571428571429</v>
      </c>
      <c r="P431" s="5">
        <f t="shared" si="149"/>
        <v>30.762439142267027</v>
      </c>
      <c r="Q431" s="5">
        <f t="shared" si="152"/>
        <v>33.22603963653502</v>
      </c>
      <c r="R431" s="10">
        <f t="shared" si="150"/>
        <v>0.13049117963134818</v>
      </c>
      <c r="T431" s="5">
        <f t="shared" si="153"/>
        <v>1971069.06541</v>
      </c>
      <c r="U431" s="8">
        <f t="shared" si="146"/>
        <v>8.35324935303667</v>
      </c>
      <c r="V431" s="1">
        <f t="shared" si="147"/>
        <v>1245828</v>
      </c>
      <c r="W431" s="1">
        <f t="shared" si="148"/>
        <v>11.971389308957576</v>
      </c>
    </row>
    <row r="432" spans="1:23" x14ac:dyDescent="0.3">
      <c r="A432" s="3">
        <v>44318</v>
      </c>
      <c r="B432" s="2">
        <v>312445</v>
      </c>
      <c r="C432" s="5">
        <f t="shared" si="125"/>
        <v>2394653</v>
      </c>
      <c r="D432" s="5">
        <f t="shared" si="126"/>
        <v>4370772.7059599999</v>
      </c>
      <c r="E432" s="5">
        <v>13752</v>
      </c>
      <c r="F432" s="2">
        <v>7848</v>
      </c>
      <c r="G432" s="2">
        <v>5904</v>
      </c>
      <c r="H432" s="2">
        <f t="shared" si="124"/>
        <v>988</v>
      </c>
      <c r="I432" s="5">
        <f t="shared" si="123"/>
        <v>12764</v>
      </c>
      <c r="J432" s="11">
        <f t="shared" si="142"/>
        <v>13.988934711581239</v>
      </c>
      <c r="K432" s="7">
        <f t="shared" si="139"/>
        <v>13.919028340080972</v>
      </c>
      <c r="L432" s="15">
        <f t="shared" si="136"/>
        <v>12.589194699286443</v>
      </c>
      <c r="M432" s="8">
        <f t="shared" si="132"/>
        <v>7.1844095404304822</v>
      </c>
      <c r="N432" s="5">
        <f t="shared" si="144"/>
        <v>117591.88318114557</v>
      </c>
      <c r="O432" s="5">
        <f t="shared" si="151"/>
        <v>1242</v>
      </c>
      <c r="P432" s="5">
        <f t="shared" si="149"/>
        <v>26.498073123417456</v>
      </c>
      <c r="Q432" s="5">
        <f t="shared" si="152"/>
        <v>33.310330788749475</v>
      </c>
      <c r="R432" s="10">
        <f t="shared" si="150"/>
        <v>0.13047610655907141</v>
      </c>
      <c r="T432" s="5">
        <f t="shared" ref="T432:T463" si="154">T431+G432</f>
        <v>1976973.06541</v>
      </c>
      <c r="U432" s="8">
        <f t="shared" si="146"/>
        <v>8.3797474261600886</v>
      </c>
      <c r="V432" s="1">
        <f t="shared" si="147"/>
        <v>1249780</v>
      </c>
      <c r="W432" s="1">
        <f t="shared" si="148"/>
        <v>11.933533901966745</v>
      </c>
    </row>
    <row r="433" spans="1:23" x14ac:dyDescent="0.3">
      <c r="A433" s="3">
        <v>44319</v>
      </c>
      <c r="B433" s="2">
        <v>312954</v>
      </c>
      <c r="C433" s="5">
        <f t="shared" si="125"/>
        <v>2399018</v>
      </c>
      <c r="D433" s="5">
        <f t="shared" si="126"/>
        <v>4378248.7059599999</v>
      </c>
      <c r="E433" s="5">
        <v>7476</v>
      </c>
      <c r="F433" s="2">
        <v>4365</v>
      </c>
      <c r="G433" s="2">
        <v>3111</v>
      </c>
      <c r="H433" s="2">
        <f t="shared" si="124"/>
        <v>509</v>
      </c>
      <c r="I433" s="5">
        <f t="shared" si="123"/>
        <v>6967</v>
      </c>
      <c r="J433" s="11">
        <f t="shared" si="142"/>
        <v>13.990071083801453</v>
      </c>
      <c r="K433" s="7">
        <f t="shared" si="139"/>
        <v>14.687622789783889</v>
      </c>
      <c r="L433" s="15">
        <f t="shared" si="136"/>
        <v>11.660939289805269</v>
      </c>
      <c r="M433" s="8">
        <f t="shared" si="132"/>
        <v>6.8084537185660778</v>
      </c>
      <c r="N433" s="5">
        <f t="shared" si="144"/>
        <v>117793.01853587668</v>
      </c>
      <c r="O433" s="5">
        <f t="shared" si="151"/>
        <v>1240.2857142857142</v>
      </c>
      <c r="P433" s="5">
        <f t="shared" si="149"/>
        <v>13.651335242732273</v>
      </c>
      <c r="Q433" s="5">
        <f t="shared" si="152"/>
        <v>33.264353796632498</v>
      </c>
      <c r="R433" s="10">
        <f t="shared" si="150"/>
        <v>0.1304508761501581</v>
      </c>
      <c r="T433" s="5">
        <f t="shared" si="154"/>
        <v>1980084.06541</v>
      </c>
      <c r="U433" s="8">
        <f t="shared" si="146"/>
        <v>8.3933987614028212</v>
      </c>
      <c r="V433" s="1">
        <f t="shared" si="147"/>
        <v>1251816</v>
      </c>
      <c r="W433" s="1">
        <f t="shared" si="148"/>
        <v>11.914124759549328</v>
      </c>
    </row>
    <row r="434" spans="1:23" x14ac:dyDescent="0.3">
      <c r="A434" s="3">
        <v>44320</v>
      </c>
      <c r="B434" s="2">
        <v>313742</v>
      </c>
      <c r="C434" s="5">
        <f t="shared" si="125"/>
        <v>2404006</v>
      </c>
      <c r="D434" s="5">
        <f t="shared" si="126"/>
        <v>4388038.7059599999</v>
      </c>
      <c r="E434" s="5">
        <v>9790</v>
      </c>
      <c r="F434" s="2">
        <v>4988</v>
      </c>
      <c r="G434" s="2">
        <v>4802</v>
      </c>
      <c r="H434" s="2">
        <f t="shared" si="124"/>
        <v>788</v>
      </c>
      <c r="I434" s="5">
        <f t="shared" si="123"/>
        <v>9002</v>
      </c>
      <c r="J434" s="11">
        <f t="shared" si="142"/>
        <v>13.986137354769205</v>
      </c>
      <c r="K434" s="7">
        <f t="shared" si="139"/>
        <v>12.423857868020304</v>
      </c>
      <c r="L434" s="15">
        <f t="shared" si="136"/>
        <v>15.797914995990379</v>
      </c>
      <c r="M434" s="8">
        <f t="shared" si="132"/>
        <v>8.0490296220633297</v>
      </c>
      <c r="N434" s="5">
        <f t="shared" si="144"/>
        <v>118056.41007183405</v>
      </c>
      <c r="O434" s="5">
        <f t="shared" si="151"/>
        <v>1127.4285714285713</v>
      </c>
      <c r="P434" s="5">
        <f t="shared" si="149"/>
        <v>21.134090709770199</v>
      </c>
      <c r="Q434" s="5">
        <f t="shared" si="152"/>
        <v>30.237535148931542</v>
      </c>
      <c r="R434" s="10">
        <f t="shared" si="150"/>
        <v>0.13050799374044825</v>
      </c>
      <c r="T434" s="5">
        <f t="shared" si="154"/>
        <v>1984886.06541</v>
      </c>
      <c r="U434" s="8">
        <f t="shared" si="146"/>
        <v>8.4145328521125915</v>
      </c>
      <c r="V434" s="1">
        <f t="shared" si="147"/>
        <v>1254968</v>
      </c>
      <c r="W434" s="1">
        <f t="shared" si="148"/>
        <v>11.884201031420721</v>
      </c>
    </row>
    <row r="435" spans="1:23" x14ac:dyDescent="0.3">
      <c r="A435" s="3">
        <v>44321</v>
      </c>
      <c r="B435" s="2">
        <v>315913</v>
      </c>
      <c r="C435" s="5">
        <f t="shared" si="125"/>
        <v>2415742</v>
      </c>
      <c r="D435" s="5">
        <f t="shared" si="126"/>
        <v>4415686.7059599999</v>
      </c>
      <c r="E435" s="5">
        <v>27648</v>
      </c>
      <c r="F435" s="2">
        <v>11736</v>
      </c>
      <c r="G435" s="2">
        <v>15192</v>
      </c>
      <c r="H435" s="2">
        <f t="shared" si="124"/>
        <v>2171</v>
      </c>
      <c r="I435" s="5">
        <f t="shared" si="123"/>
        <v>25477</v>
      </c>
      <c r="J435" s="11">
        <f t="shared" si="142"/>
        <v>13.977540354338061</v>
      </c>
      <c r="K435" s="7">
        <f t="shared" si="139"/>
        <v>12.735145094426532</v>
      </c>
      <c r="L435" s="15">
        <f t="shared" si="136"/>
        <v>18.498636673483297</v>
      </c>
      <c r="M435" s="8">
        <f t="shared" si="132"/>
        <v>7.8522858796296298</v>
      </c>
      <c r="N435" s="5">
        <f t="shared" si="144"/>
        <v>118800.25574968387</v>
      </c>
      <c r="O435" s="5">
        <f t="shared" si="151"/>
        <v>1216</v>
      </c>
      <c r="P435" s="5">
        <f t="shared" si="149"/>
        <v>58.226029100140998</v>
      </c>
      <c r="Q435" s="5">
        <f t="shared" si="152"/>
        <v>32.613013074975328</v>
      </c>
      <c r="R435" s="10">
        <f t="shared" si="150"/>
        <v>0.13077265701386986</v>
      </c>
      <c r="T435" s="5">
        <f t="shared" si="154"/>
        <v>2000078.06541</v>
      </c>
      <c r="U435" s="8">
        <f t="shared" si="146"/>
        <v>8.4727588812127319</v>
      </c>
      <c r="V435" s="1">
        <f t="shared" si="147"/>
        <v>1263652</v>
      </c>
      <c r="W435" s="1">
        <f t="shared" si="148"/>
        <v>11.802531076593873</v>
      </c>
    </row>
    <row r="436" spans="1:23" x14ac:dyDescent="0.3">
      <c r="A436" s="3">
        <v>44322</v>
      </c>
      <c r="B436" s="2">
        <v>317719</v>
      </c>
      <c r="C436" s="5">
        <f t="shared" si="125"/>
        <v>2429598</v>
      </c>
      <c r="D436" s="5">
        <f t="shared" si="126"/>
        <v>4443866.7059599999</v>
      </c>
      <c r="E436" s="5">
        <v>28180</v>
      </c>
      <c r="F436" s="2">
        <v>13856</v>
      </c>
      <c r="G436" s="2">
        <v>14324</v>
      </c>
      <c r="H436" s="2">
        <f t="shared" si="124"/>
        <v>1806</v>
      </c>
      <c r="I436" s="5">
        <f t="shared" si="123"/>
        <v>26374</v>
      </c>
      <c r="J436" s="11">
        <f t="shared" si="142"/>
        <v>13.986782993651623</v>
      </c>
      <c r="K436" s="7">
        <f t="shared" si="139"/>
        <v>15.603543743078626</v>
      </c>
      <c r="L436" s="15">
        <f t="shared" si="136"/>
        <v>13.034064665127021</v>
      </c>
      <c r="M436" s="8">
        <f t="shared" si="132"/>
        <v>6.4088005677785667</v>
      </c>
      <c r="N436" s="5">
        <f t="shared" si="144"/>
        <v>119558.41443030481</v>
      </c>
      <c r="O436" s="5">
        <f t="shared" si="151"/>
        <v>1269.2857142857142</v>
      </c>
      <c r="P436" s="5">
        <f t="shared" si="149"/>
        <v>48.436761195234745</v>
      </c>
      <c r="Q436" s="5">
        <f t="shared" si="152"/>
        <v>34.042131246611355</v>
      </c>
      <c r="R436" s="10">
        <f t="shared" si="150"/>
        <v>0.13077019325830858</v>
      </c>
      <c r="T436" s="5">
        <f t="shared" si="154"/>
        <v>2014402.06541</v>
      </c>
      <c r="U436" s="8">
        <f t="shared" si="146"/>
        <v>8.5211956424079673</v>
      </c>
      <c r="V436" s="1">
        <f t="shared" si="147"/>
        <v>1270876</v>
      </c>
      <c r="W436" s="1">
        <f t="shared" si="148"/>
        <v>11.735442324821619</v>
      </c>
    </row>
    <row r="437" spans="1:23" x14ac:dyDescent="0.3">
      <c r="A437" s="3">
        <v>44323</v>
      </c>
      <c r="B437" s="2">
        <v>319266</v>
      </c>
      <c r="C437" s="5">
        <f t="shared" si="125"/>
        <v>2440927</v>
      </c>
      <c r="D437" s="5">
        <f t="shared" si="126"/>
        <v>4469407.7059599999</v>
      </c>
      <c r="E437" s="5">
        <v>25541</v>
      </c>
      <c r="F437" s="2">
        <v>11329</v>
      </c>
      <c r="G437" s="2">
        <v>14212</v>
      </c>
      <c r="H437" s="2">
        <f t="shared" si="124"/>
        <v>1547</v>
      </c>
      <c r="I437" s="5">
        <f t="shared" si="123"/>
        <v>23994</v>
      </c>
      <c r="J437" s="11">
        <f t="shared" si="142"/>
        <v>13.999009308726892</v>
      </c>
      <c r="K437" s="7">
        <f t="shared" si="139"/>
        <v>16.510019392372335</v>
      </c>
      <c r="L437" s="15">
        <f t="shared" si="136"/>
        <v>13.655221113955335</v>
      </c>
      <c r="M437" s="8">
        <f t="shared" si="132"/>
        <v>6.0569280764261384</v>
      </c>
      <c r="N437" s="5">
        <f t="shared" si="144"/>
        <v>120245.57308402164</v>
      </c>
      <c r="O437" s="5">
        <f t="shared" si="151"/>
        <v>1279.4285714285713</v>
      </c>
      <c r="P437" s="5">
        <f t="shared" si="149"/>
        <v>41.490403969561548</v>
      </c>
      <c r="Q437" s="5">
        <f t="shared" si="152"/>
        <v>34.314161783303462</v>
      </c>
      <c r="R437" s="10">
        <f t="shared" si="150"/>
        <v>0.13079702916146202</v>
      </c>
      <c r="T437" s="5">
        <f t="shared" si="154"/>
        <v>2028614.06541</v>
      </c>
      <c r="U437" s="8">
        <f t="shared" si="146"/>
        <v>8.5626860463775287</v>
      </c>
      <c r="V437" s="1">
        <f t="shared" si="147"/>
        <v>1277064</v>
      </c>
      <c r="W437" s="1">
        <f t="shared" si="148"/>
        <v>11.678578364122707</v>
      </c>
    </row>
    <row r="438" spans="1:23" x14ac:dyDescent="0.3">
      <c r="A438" s="3">
        <v>44324</v>
      </c>
      <c r="B438" s="2">
        <v>320830</v>
      </c>
      <c r="C438" s="5">
        <f t="shared" si="125"/>
        <v>2452970</v>
      </c>
      <c r="D438" s="5">
        <f t="shared" si="126"/>
        <v>4496791.7059599999</v>
      </c>
      <c r="E438" s="5">
        <v>27384</v>
      </c>
      <c r="F438" s="2">
        <v>12043</v>
      </c>
      <c r="G438" s="2">
        <v>15341</v>
      </c>
      <c r="H438" s="2">
        <f t="shared" si="124"/>
        <v>1564</v>
      </c>
      <c r="I438" s="5">
        <f t="shared" si="123"/>
        <v>25820</v>
      </c>
      <c r="J438" s="11">
        <f t="shared" si="142"/>
        <v>14.016119770470342</v>
      </c>
      <c r="K438" s="7">
        <f t="shared" si="139"/>
        <v>17.508951406649615</v>
      </c>
      <c r="L438" s="15">
        <f t="shared" si="136"/>
        <v>12.986797309640455</v>
      </c>
      <c r="M438" s="8">
        <f t="shared" si="132"/>
        <v>5.711364300321355</v>
      </c>
      <c r="N438" s="5">
        <f t="shared" si="144"/>
        <v>120982.31606876697</v>
      </c>
      <c r="O438" s="5">
        <f t="shared" si="151"/>
        <v>1339</v>
      </c>
      <c r="P438" s="5">
        <f t="shared" si="149"/>
        <v>41.946342474721561</v>
      </c>
      <c r="Q438" s="5">
        <f t="shared" si="152"/>
        <v>35.911862259368398</v>
      </c>
      <c r="R438" s="10">
        <f t="shared" si="150"/>
        <v>0.13079246790625243</v>
      </c>
      <c r="T438" s="5">
        <f t="shared" si="154"/>
        <v>2043955.06541</v>
      </c>
      <c r="U438" s="8">
        <f t="shared" si="146"/>
        <v>8.6046323888522505</v>
      </c>
      <c r="V438" s="1">
        <f t="shared" si="147"/>
        <v>1283320</v>
      </c>
      <c r="W438" s="1">
        <f t="shared" si="148"/>
        <v>11.621646978150423</v>
      </c>
    </row>
    <row r="439" spans="1:23" x14ac:dyDescent="0.3">
      <c r="A439" s="3">
        <v>44325</v>
      </c>
      <c r="B439" s="2">
        <v>321919</v>
      </c>
      <c r="C439" s="5">
        <f t="shared" si="125"/>
        <v>2461680</v>
      </c>
      <c r="D439" s="5">
        <f t="shared" si="126"/>
        <v>4515453.7059599999</v>
      </c>
      <c r="E439" s="5">
        <v>18662</v>
      </c>
      <c r="F439" s="2">
        <v>8710</v>
      </c>
      <c r="G439" s="2">
        <v>9952</v>
      </c>
      <c r="H439" s="2">
        <f t="shared" si="124"/>
        <v>1089</v>
      </c>
      <c r="I439" s="5">
        <f t="shared" si="123"/>
        <v>17573</v>
      </c>
      <c r="J439" s="11">
        <f t="shared" si="142"/>
        <v>14.026676604860228</v>
      </c>
      <c r="K439" s="7">
        <f t="shared" si="139"/>
        <v>17.13682277318641</v>
      </c>
      <c r="L439" s="15">
        <f t="shared" si="136"/>
        <v>12.502870264064295</v>
      </c>
      <c r="M439" s="8">
        <f t="shared" si="132"/>
        <v>5.8353874182831422</v>
      </c>
      <c r="N439" s="5">
        <f t="shared" si="144"/>
        <v>121484.4011396594</v>
      </c>
      <c r="O439" s="5">
        <f t="shared" si="151"/>
        <v>1353.4285714285713</v>
      </c>
      <c r="P439" s="5">
        <f t="shared" si="149"/>
        <v>29.206884242309325</v>
      </c>
      <c r="Q439" s="5">
        <f t="shared" si="152"/>
        <v>36.298835276352946</v>
      </c>
      <c r="R439" s="10">
        <f t="shared" si="150"/>
        <v>0.13077207435572455</v>
      </c>
      <c r="T439" s="5">
        <f t="shared" si="154"/>
        <v>2053907.06541</v>
      </c>
      <c r="U439" s="8">
        <f t="shared" ref="U439:U579" si="155">B439/$X$341*100</f>
        <v>8.6338392730945603</v>
      </c>
      <c r="V439" s="1">
        <f t="shared" si="147"/>
        <v>1287676</v>
      </c>
      <c r="W439" s="1">
        <f t="shared" si="148"/>
        <v>11.582332822852953</v>
      </c>
    </row>
    <row r="440" spans="1:23" x14ac:dyDescent="0.3">
      <c r="A440" s="3">
        <v>44326</v>
      </c>
      <c r="B440" s="2">
        <v>322468</v>
      </c>
      <c r="C440" s="5">
        <f t="shared" si="125"/>
        <v>2465550</v>
      </c>
      <c r="D440" s="5">
        <f t="shared" si="126"/>
        <v>4524988.7059599999</v>
      </c>
      <c r="E440" s="5">
        <v>9535</v>
      </c>
      <c r="F440" s="2">
        <v>3870</v>
      </c>
      <c r="G440" s="2">
        <v>5665</v>
      </c>
      <c r="H440" s="2">
        <f t="shared" si="124"/>
        <v>549</v>
      </c>
      <c r="I440" s="5">
        <f t="shared" si="123"/>
        <v>8986</v>
      </c>
      <c r="J440" s="11">
        <f t="shared" si="142"/>
        <v>14.032365090365555</v>
      </c>
      <c r="K440" s="7">
        <f t="shared" si="139"/>
        <v>17.367941712204008</v>
      </c>
      <c r="L440" s="15">
        <f t="shared" si="136"/>
        <v>14.186046511627906</v>
      </c>
      <c r="M440" s="8">
        <f t="shared" si="132"/>
        <v>5.7577346617724174</v>
      </c>
      <c r="N440" s="5">
        <f t="shared" si="144"/>
        <v>121740.93211977724</v>
      </c>
      <c r="O440" s="5">
        <f t="shared" si="151"/>
        <v>1359.1428571428571</v>
      </c>
      <c r="P440" s="5">
        <f t="shared" si="149"/>
        <v>14.724131725461724</v>
      </c>
      <c r="Q440" s="5">
        <f t="shared" si="152"/>
        <v>36.452091916742873</v>
      </c>
      <c r="R440" s="10">
        <f t="shared" si="150"/>
        <v>0.13078947902090812</v>
      </c>
      <c r="T440" s="5">
        <f t="shared" si="154"/>
        <v>2059572.06541</v>
      </c>
      <c r="U440" s="8">
        <f t="shared" si="155"/>
        <v>8.6485634048200222</v>
      </c>
      <c r="V440" s="1">
        <f t="shared" si="147"/>
        <v>1289872</v>
      </c>
      <c r="W440" s="1">
        <f t="shared" si="148"/>
        <v>11.562613964796506</v>
      </c>
    </row>
    <row r="441" spans="1:23" x14ac:dyDescent="0.3">
      <c r="A441" s="3">
        <v>44327</v>
      </c>
      <c r="B441" s="2">
        <v>324256</v>
      </c>
      <c r="C441" s="5">
        <f t="shared" si="125"/>
        <v>2473733</v>
      </c>
      <c r="D441" s="5">
        <f t="shared" si="126"/>
        <v>4553520.7059599999</v>
      </c>
      <c r="E441" s="5">
        <v>28532</v>
      </c>
      <c r="F441" s="2">
        <v>8183</v>
      </c>
      <c r="G441" s="2">
        <v>20349</v>
      </c>
      <c r="H441" s="2">
        <f t="shared" si="124"/>
        <v>1788</v>
      </c>
      <c r="I441" s="5">
        <f t="shared" si="123"/>
        <v>26744</v>
      </c>
      <c r="J441" s="11">
        <f t="shared" si="142"/>
        <v>14.042980564615613</v>
      </c>
      <c r="K441" s="7">
        <f t="shared" si="139"/>
        <v>15.957494407158837</v>
      </c>
      <c r="L441" s="15">
        <f t="shared" si="136"/>
        <v>21.850177196627154</v>
      </c>
      <c r="M441" s="8">
        <f t="shared" si="132"/>
        <v>6.2666479742044023</v>
      </c>
      <c r="N441" s="5">
        <f t="shared" si="144"/>
        <v>122508.5610578708</v>
      </c>
      <c r="O441" s="5">
        <f t="shared" si="151"/>
        <v>1502</v>
      </c>
      <c r="P441" s="5">
        <f t="shared" si="149"/>
        <v>47.95400277800649</v>
      </c>
      <c r="Q441" s="5">
        <f t="shared" si="152"/>
        <v>40.283507926490913</v>
      </c>
      <c r="R441" s="10">
        <f t="shared" si="150"/>
        <v>0.13107962742947601</v>
      </c>
      <c r="T441" s="5">
        <f t="shared" si="154"/>
        <v>2079921.06541</v>
      </c>
      <c r="U441" s="8">
        <f t="shared" si="155"/>
        <v>8.6965174075980265</v>
      </c>
      <c r="V441" s="1">
        <f t="shared" si="147"/>
        <v>1297024</v>
      </c>
      <c r="W441" s="1">
        <f t="shared" si="148"/>
        <v>11.498855842297443</v>
      </c>
    </row>
    <row r="442" spans="1:23" x14ac:dyDescent="0.3">
      <c r="A442" s="3">
        <v>44328</v>
      </c>
      <c r="B442" s="2">
        <v>325665</v>
      </c>
      <c r="C442" s="5">
        <f t="shared" si="125"/>
        <v>2486309</v>
      </c>
      <c r="D442" s="5">
        <f t="shared" si="126"/>
        <v>4593795.7059599999</v>
      </c>
      <c r="E442" s="5">
        <v>40275</v>
      </c>
      <c r="F442" s="2">
        <v>12576</v>
      </c>
      <c r="G442" s="2">
        <v>27699</v>
      </c>
      <c r="H442" s="2">
        <f t="shared" si="124"/>
        <v>1409</v>
      </c>
      <c r="I442" s="5">
        <f t="shared" si="123"/>
        <v>38866</v>
      </c>
      <c r="J442" s="11">
        <f t="shared" si="142"/>
        <v>14.105893190732807</v>
      </c>
      <c r="K442" s="7">
        <f t="shared" si="139"/>
        <v>28.584102200141945</v>
      </c>
      <c r="L442" s="15">
        <f t="shared" si="136"/>
        <v>11.203880407124682</v>
      </c>
      <c r="M442" s="8">
        <f t="shared" si="132"/>
        <v>3.4984481688392308</v>
      </c>
      <c r="N442" s="5">
        <f t="shared" si="144"/>
        <v>123592.1253184105</v>
      </c>
      <c r="O442" s="5">
        <f t="shared" si="151"/>
        <v>1393.1428571428571</v>
      </c>
      <c r="P442" s="5">
        <f t="shared" si="149"/>
        <v>37.789256104144933</v>
      </c>
      <c r="Q442" s="5">
        <f t="shared" si="152"/>
        <v>37.363968927062899</v>
      </c>
      <c r="R442" s="10">
        <f t="shared" si="150"/>
        <v>0.13098331703742375</v>
      </c>
      <c r="T442" s="5">
        <f t="shared" si="154"/>
        <v>2107620.0654100003</v>
      </c>
      <c r="U442" s="8">
        <f t="shared" si="155"/>
        <v>8.7343066637021725</v>
      </c>
      <c r="V442" s="1">
        <f t="shared" si="147"/>
        <v>1302660</v>
      </c>
      <c r="W442" s="1">
        <f t="shared" si="148"/>
        <v>11.449105676078178</v>
      </c>
    </row>
    <row r="443" spans="1:23" x14ac:dyDescent="0.3">
      <c r="A443" s="3">
        <v>44329</v>
      </c>
      <c r="B443" s="2">
        <v>326441</v>
      </c>
      <c r="C443" s="5">
        <f t="shared" si="125"/>
        <v>2497897</v>
      </c>
      <c r="D443" s="5">
        <f t="shared" si="126"/>
        <v>4625777.7059599999</v>
      </c>
      <c r="E443" s="5">
        <v>31982</v>
      </c>
      <c r="F443" s="2">
        <v>11588</v>
      </c>
      <c r="G443" s="2">
        <v>20394</v>
      </c>
      <c r="H443" s="2">
        <f t="shared" si="124"/>
        <v>776</v>
      </c>
      <c r="I443" s="5">
        <f t="shared" si="123"/>
        <v>31206</v>
      </c>
      <c r="J443" s="11">
        <f t="shared" si="142"/>
        <v>14.170333095291339</v>
      </c>
      <c r="K443" s="7">
        <f t="shared" si="139"/>
        <v>41.213917525773198</v>
      </c>
      <c r="L443" s="15">
        <f t="shared" si="136"/>
        <v>6.6965826717293755</v>
      </c>
      <c r="M443" s="8">
        <f t="shared" si="132"/>
        <v>2.4263648302169973</v>
      </c>
      <c r="N443" s="5">
        <f t="shared" si="144"/>
        <v>124452.573541392</v>
      </c>
      <c r="O443" s="5">
        <f t="shared" si="151"/>
        <v>1246</v>
      </c>
      <c r="P443" s="5">
        <f t="shared" si="149"/>
        <v>20.812251764951363</v>
      </c>
      <c r="Q443" s="5">
        <f t="shared" si="152"/>
        <v>33.417610437022418</v>
      </c>
      <c r="R443" s="10">
        <f t="shared" si="150"/>
        <v>0.13068633334360866</v>
      </c>
      <c r="T443" s="5">
        <f t="shared" si="154"/>
        <v>2128014.0654100003</v>
      </c>
      <c r="U443" s="8">
        <f t="shared" si="155"/>
        <v>8.7551189154671238</v>
      </c>
      <c r="V443" s="1">
        <f t="shared" si="147"/>
        <v>1305764</v>
      </c>
      <c r="W443" s="1">
        <f t="shared" si="148"/>
        <v>11.421889407274209</v>
      </c>
    </row>
    <row r="444" spans="1:23" x14ac:dyDescent="0.3">
      <c r="A444" s="3">
        <v>44330</v>
      </c>
      <c r="B444" s="2">
        <v>327831</v>
      </c>
      <c r="C444" s="5">
        <f t="shared" si="125"/>
        <v>2508714</v>
      </c>
      <c r="D444" s="5">
        <f t="shared" si="126"/>
        <v>4664245.7059599999</v>
      </c>
      <c r="E444" s="5">
        <v>38468</v>
      </c>
      <c r="F444" s="2">
        <v>10817</v>
      </c>
      <c r="G444" s="2">
        <v>27651</v>
      </c>
      <c r="H444" s="2">
        <f t="shared" si="124"/>
        <v>1390</v>
      </c>
      <c r="I444" s="5">
        <f t="shared" si="123"/>
        <v>37078</v>
      </c>
      <c r="J444" s="11">
        <f t="shared" si="142"/>
        <v>14.227591978671937</v>
      </c>
      <c r="K444" s="7">
        <f t="shared" si="139"/>
        <v>27.674820143884894</v>
      </c>
      <c r="L444" s="15">
        <f t="shared" si="136"/>
        <v>12.850143292964777</v>
      </c>
      <c r="M444" s="8">
        <f t="shared" si="132"/>
        <v>3.6133929499844029</v>
      </c>
      <c r="N444" s="5">
        <f t="shared" si="144"/>
        <v>125487.52201996287</v>
      </c>
      <c r="O444" s="5">
        <f t="shared" si="151"/>
        <v>1223.5714285714287</v>
      </c>
      <c r="P444" s="5">
        <f t="shared" si="149"/>
        <v>37.279677774848452</v>
      </c>
      <c r="Q444" s="5">
        <f t="shared" si="152"/>
        <v>32.816078123491984</v>
      </c>
      <c r="R444" s="10">
        <f t="shared" si="150"/>
        <v>0.13067691255360317</v>
      </c>
      <c r="T444" s="5">
        <f t="shared" si="154"/>
        <v>2155665.0654100003</v>
      </c>
      <c r="U444" s="8">
        <f t="shared" si="155"/>
        <v>8.7923985932419715</v>
      </c>
      <c r="V444" s="1">
        <f t="shared" si="147"/>
        <v>1311324</v>
      </c>
      <c r="W444" s="1">
        <f t="shared" si="148"/>
        <v>11.373460716039666</v>
      </c>
    </row>
    <row r="445" spans="1:23" x14ac:dyDescent="0.3">
      <c r="A445" s="3">
        <v>44331</v>
      </c>
      <c r="B445" s="2">
        <v>329407</v>
      </c>
      <c r="C445" s="5">
        <f t="shared" si="125"/>
        <v>2524093</v>
      </c>
      <c r="D445" s="5">
        <f t="shared" si="126"/>
        <v>4708523.7059599999</v>
      </c>
      <c r="E445" s="5">
        <v>44278</v>
      </c>
      <c r="F445" s="2">
        <v>15379</v>
      </c>
      <c r="G445" s="2">
        <v>28539</v>
      </c>
      <c r="H445" s="2">
        <f t="shared" si="124"/>
        <v>1576</v>
      </c>
      <c r="I445" s="5">
        <f t="shared" si="123"/>
        <v>42702</v>
      </c>
      <c r="J445" s="11">
        <f t="shared" si="142"/>
        <v>14.293939430431047</v>
      </c>
      <c r="K445" s="7">
        <f t="shared" si="139"/>
        <v>28.095177664974621</v>
      </c>
      <c r="L445" s="15">
        <f t="shared" si="136"/>
        <v>10.247740425255218</v>
      </c>
      <c r="M445" s="8">
        <f t="shared" si="132"/>
        <v>3.559329689687881</v>
      </c>
      <c r="N445" s="5">
        <f t="shared" si="144"/>
        <v>126678.78355511313</v>
      </c>
      <c r="O445" s="5">
        <f t="shared" si="151"/>
        <v>1225.2857142857142</v>
      </c>
      <c r="P445" s="5">
        <f t="shared" si="149"/>
        <v>42.268181419540397</v>
      </c>
      <c r="Q445" s="5">
        <f t="shared" si="152"/>
        <v>32.862055115608953</v>
      </c>
      <c r="R445" s="10">
        <f t="shared" si="150"/>
        <v>0.13050509628607188</v>
      </c>
      <c r="T445" s="5">
        <f t="shared" si="154"/>
        <v>2184204.0654100003</v>
      </c>
      <c r="U445" s="8">
        <f t="shared" si="155"/>
        <v>8.8346667746615122</v>
      </c>
      <c r="V445" s="1">
        <f t="shared" si="147"/>
        <v>1317628</v>
      </c>
      <c r="W445" s="1">
        <f t="shared" si="148"/>
        <v>11.319046043344555</v>
      </c>
    </row>
    <row r="446" spans="1:23" x14ac:dyDescent="0.3">
      <c r="A446" s="3">
        <v>44332</v>
      </c>
      <c r="B446" s="2">
        <v>330375</v>
      </c>
      <c r="C446" s="5">
        <f t="shared" si="125"/>
        <v>2535527</v>
      </c>
      <c r="D446" s="5">
        <f t="shared" si="126"/>
        <v>4732265.7059599999</v>
      </c>
      <c r="E446" s="5">
        <v>23742</v>
      </c>
      <c r="F446" s="2">
        <v>11434</v>
      </c>
      <c r="G446" s="2">
        <v>12308</v>
      </c>
      <c r="H446" s="2">
        <f t="shared" si="124"/>
        <v>968</v>
      </c>
      <c r="I446" s="5">
        <f t="shared" si="123"/>
        <v>22774</v>
      </c>
      <c r="J446" s="11">
        <f t="shared" si="142"/>
        <v>14.323921924964056</v>
      </c>
      <c r="K446" s="7">
        <f t="shared" si="139"/>
        <v>24.526859504132233</v>
      </c>
      <c r="L446" s="15">
        <f t="shared" si="136"/>
        <v>8.4659786601364342</v>
      </c>
      <c r="M446" s="8">
        <f t="shared" si="132"/>
        <v>4.0771628337966472</v>
      </c>
      <c r="N446" s="5">
        <f t="shared" si="144"/>
        <v>127317.54165998548</v>
      </c>
      <c r="O446" s="5">
        <f t="shared" si="151"/>
        <v>1208</v>
      </c>
      <c r="P446" s="5">
        <f t="shared" si="149"/>
        <v>25.961674882052733</v>
      </c>
      <c r="Q446" s="5">
        <f t="shared" si="152"/>
        <v>32.398453778429442</v>
      </c>
      <c r="R446" s="10">
        <f t="shared" si="150"/>
        <v>0.13029835612083798</v>
      </c>
      <c r="T446" s="5">
        <f t="shared" si="154"/>
        <v>2196512.0654100003</v>
      </c>
      <c r="U446" s="8">
        <f t="shared" si="155"/>
        <v>8.8606284495435652</v>
      </c>
      <c r="V446" s="1">
        <f t="shared" si="147"/>
        <v>1321500</v>
      </c>
      <c r="W446" s="1">
        <f t="shared" si="148"/>
        <v>11.285881195611047</v>
      </c>
    </row>
    <row r="447" spans="1:23" x14ac:dyDescent="0.3">
      <c r="A447" s="3">
        <v>44333</v>
      </c>
      <c r="B447" s="2">
        <v>330879</v>
      </c>
      <c r="C447" s="5">
        <f t="shared" si="125"/>
        <v>2541055</v>
      </c>
      <c r="D447" s="5">
        <f t="shared" si="126"/>
        <v>4743930.7059599999</v>
      </c>
      <c r="E447" s="5">
        <v>11665</v>
      </c>
      <c r="F447" s="2">
        <v>5528</v>
      </c>
      <c r="G447" s="2">
        <v>6137</v>
      </c>
      <c r="H447" s="2">
        <f t="shared" si="124"/>
        <v>504</v>
      </c>
      <c r="I447" s="5">
        <f t="shared" si="123"/>
        <v>11161</v>
      </c>
      <c r="J447" s="11">
        <f t="shared" si="142"/>
        <v>14.337358085463265</v>
      </c>
      <c r="K447" s="7">
        <f t="shared" si="139"/>
        <v>23.144841269841269</v>
      </c>
      <c r="L447" s="15">
        <f t="shared" si="136"/>
        <v>9.1172214182344433</v>
      </c>
      <c r="M447" s="8">
        <f t="shared" si="132"/>
        <v>4.3206172310330047</v>
      </c>
      <c r="N447" s="5">
        <f t="shared" si="144"/>
        <v>127631.37845946891</v>
      </c>
      <c r="O447" s="5">
        <f t="shared" si="151"/>
        <v>1201.5714285714287</v>
      </c>
      <c r="P447" s="5">
        <f t="shared" si="149"/>
        <v>13.517235682391091</v>
      </c>
      <c r="Q447" s="5">
        <f t="shared" si="152"/>
        <v>32.226040057990787</v>
      </c>
      <c r="R447" s="10">
        <f t="shared" si="150"/>
        <v>0.13021323820224276</v>
      </c>
      <c r="T447" s="5">
        <f t="shared" si="154"/>
        <v>2202649.0654100003</v>
      </c>
      <c r="U447" s="8">
        <f t="shared" si="155"/>
        <v>8.8741456852259564</v>
      </c>
      <c r="V447" s="1">
        <f t="shared" si="147"/>
        <v>1323516</v>
      </c>
      <c r="W447" s="1">
        <f t="shared" si="148"/>
        <v>11.268690367173498</v>
      </c>
    </row>
    <row r="448" spans="1:23" x14ac:dyDescent="0.3">
      <c r="A448" s="3">
        <v>44334</v>
      </c>
      <c r="B448" s="2">
        <v>332441</v>
      </c>
      <c r="C448" s="5">
        <f t="shared" si="125"/>
        <v>2549297</v>
      </c>
      <c r="D448" s="5">
        <f t="shared" si="126"/>
        <v>4773615.7059599999</v>
      </c>
      <c r="E448" s="5">
        <v>29685</v>
      </c>
      <c r="F448" s="2">
        <v>8242</v>
      </c>
      <c r="G448" s="2">
        <v>21443</v>
      </c>
      <c r="H448" s="2">
        <f t="shared" si="124"/>
        <v>1562</v>
      </c>
      <c r="I448" s="5">
        <f t="shared" si="123"/>
        <v>28123</v>
      </c>
      <c r="J448" s="11">
        <f t="shared" si="142"/>
        <v>14.359286928988903</v>
      </c>
      <c r="K448" s="7">
        <f t="shared" si="139"/>
        <v>19.004481434058899</v>
      </c>
      <c r="L448" s="15">
        <f t="shared" si="136"/>
        <v>18.951710749818005</v>
      </c>
      <c r="M448" s="8">
        <f t="shared" si="132"/>
        <v>5.2619167929930937</v>
      </c>
      <c r="N448" s="5">
        <f t="shared" si="144"/>
        <v>128430.02787161343</v>
      </c>
      <c r="O448" s="5">
        <f t="shared" si="151"/>
        <v>1169.2857142857142</v>
      </c>
      <c r="P448" s="5">
        <f t="shared" si="149"/>
        <v>41.892702650585086</v>
      </c>
      <c r="Q448" s="5">
        <f t="shared" si="152"/>
        <v>31.360140039787723</v>
      </c>
      <c r="R448" s="10">
        <f t="shared" si="150"/>
        <v>0.13040497046832911</v>
      </c>
      <c r="T448" s="5">
        <f t="shared" si="154"/>
        <v>2224092.0654100003</v>
      </c>
      <c r="U448" s="8">
        <f t="shared" si="155"/>
        <v>8.9160383878765419</v>
      </c>
      <c r="V448" s="1">
        <f t="shared" si="147"/>
        <v>1329764</v>
      </c>
      <c r="W448" s="1">
        <f t="shared" si="148"/>
        <v>11.215743545471227</v>
      </c>
    </row>
    <row r="449" spans="1:23" x14ac:dyDescent="0.3">
      <c r="A449" s="3">
        <v>44335</v>
      </c>
      <c r="B449" s="2">
        <v>333601</v>
      </c>
      <c r="C449" s="5">
        <f t="shared" si="125"/>
        <v>2567320</v>
      </c>
      <c r="D449" s="5">
        <f t="shared" si="126"/>
        <v>4802824.7059599999</v>
      </c>
      <c r="E449" s="5">
        <v>29209</v>
      </c>
      <c r="F449" s="2">
        <v>18023</v>
      </c>
      <c r="G449" s="2">
        <v>10186</v>
      </c>
      <c r="H449" s="2">
        <f t="shared" si="124"/>
        <v>1160</v>
      </c>
      <c r="I449" s="5">
        <f t="shared" si="123"/>
        <v>28049</v>
      </c>
      <c r="J449" s="11">
        <f t="shared" si="142"/>
        <v>14.396913396422672</v>
      </c>
      <c r="K449" s="7">
        <f t="shared" si="139"/>
        <v>25.180172413793102</v>
      </c>
      <c r="L449" s="15">
        <f t="shared" si="136"/>
        <v>6.4362203850635309</v>
      </c>
      <c r="M449" s="8">
        <f t="shared" si="132"/>
        <v>3.9713786846519912</v>
      </c>
      <c r="N449" s="5">
        <f t="shared" si="144"/>
        <v>129215.87091285748</v>
      </c>
      <c r="O449" s="5">
        <f t="shared" si="151"/>
        <v>1133.7142857142858</v>
      </c>
      <c r="P449" s="5">
        <f t="shared" si="149"/>
        <v>31.111097999154101</v>
      </c>
      <c r="Q449" s="5">
        <f t="shared" si="152"/>
        <v>30.406117453360462</v>
      </c>
      <c r="R449" s="10">
        <f t="shared" si="150"/>
        <v>0.12994133960706106</v>
      </c>
      <c r="T449" s="5">
        <f t="shared" si="154"/>
        <v>2234278.0654100003</v>
      </c>
      <c r="U449" s="8">
        <f t="shared" si="155"/>
        <v>8.9471494858756948</v>
      </c>
      <c r="V449" s="1">
        <f t="shared" si="147"/>
        <v>1334404</v>
      </c>
      <c r="W449" s="1">
        <f t="shared" si="148"/>
        <v>11.17674407450817</v>
      </c>
    </row>
    <row r="450" spans="1:23" x14ac:dyDescent="0.3">
      <c r="A450" s="3">
        <v>44336</v>
      </c>
      <c r="B450" s="2">
        <v>334705</v>
      </c>
      <c r="C450" s="5">
        <f t="shared" si="125"/>
        <v>2580096</v>
      </c>
      <c r="D450" s="5">
        <f t="shared" si="126"/>
        <v>4831856.7059599999</v>
      </c>
      <c r="E450" s="5">
        <v>29032</v>
      </c>
      <c r="F450" s="2">
        <v>12776</v>
      </c>
      <c r="G450" s="2">
        <v>16256</v>
      </c>
      <c r="H450" s="2">
        <f t="shared" si="124"/>
        <v>1104</v>
      </c>
      <c r="I450" s="5">
        <f t="shared" si="123"/>
        <v>27928</v>
      </c>
      <c r="J450" s="11">
        <f t="shared" si="142"/>
        <v>14.436165297680047</v>
      </c>
      <c r="K450" s="7">
        <f t="shared" si="139"/>
        <v>26.297101449275363</v>
      </c>
      <c r="L450" s="15">
        <f t="shared" si="136"/>
        <v>8.6412022542266751</v>
      </c>
      <c r="M450" s="8">
        <f t="shared" si="132"/>
        <v>3.8027004684486081</v>
      </c>
      <c r="N450" s="5">
        <f t="shared" si="144"/>
        <v>129996.95192122467</v>
      </c>
      <c r="O450" s="5">
        <f t="shared" si="151"/>
        <v>1180.5714285714287</v>
      </c>
      <c r="P450" s="5">
        <f t="shared" si="149"/>
        <v>29.609182923332867</v>
      </c>
      <c r="Q450" s="5">
        <f t="shared" si="152"/>
        <v>31.662821904557823</v>
      </c>
      <c r="R450" s="10">
        <f t="shared" si="150"/>
        <v>0.12972579314878205</v>
      </c>
      <c r="T450" s="5">
        <f t="shared" si="154"/>
        <v>2250534.0654100003</v>
      </c>
      <c r="U450" s="8">
        <f t="shared" si="155"/>
        <v>8.9767586687990288</v>
      </c>
      <c r="V450" s="1">
        <f t="shared" ref="V450:V494" si="156">B450*4</f>
        <v>1338820</v>
      </c>
      <c r="W450" s="1">
        <f t="shared" ref="W450:W494" si="157">$X$341/B450</f>
        <v>11.139878400382427</v>
      </c>
    </row>
    <row r="451" spans="1:23" x14ac:dyDescent="0.3">
      <c r="A451" s="3">
        <v>44337</v>
      </c>
      <c r="B451" s="2">
        <v>335769</v>
      </c>
      <c r="C451" s="5">
        <f t="shared" si="125"/>
        <v>2594772</v>
      </c>
      <c r="D451" s="5">
        <f t="shared" si="126"/>
        <v>4857420.7059599999</v>
      </c>
      <c r="E451" s="5">
        <v>25564</v>
      </c>
      <c r="F451" s="2">
        <v>14676</v>
      </c>
      <c r="G451" s="2">
        <v>10888</v>
      </c>
      <c r="H451" s="2">
        <f t="shared" si="124"/>
        <v>1064</v>
      </c>
      <c r="I451" s="5">
        <f t="shared" si="123"/>
        <v>24500</v>
      </c>
      <c r="J451" s="11">
        <f t="shared" si="142"/>
        <v>14.466555000491409</v>
      </c>
      <c r="K451" s="7">
        <f t="shared" si="139"/>
        <v>24.026315789473685</v>
      </c>
      <c r="L451" s="15">
        <f t="shared" si="136"/>
        <v>7.2499318615426551</v>
      </c>
      <c r="M451" s="8">
        <f t="shared" si="132"/>
        <v>4.1621029572836798</v>
      </c>
      <c r="N451" s="5">
        <f t="shared" si="144"/>
        <v>130684.72937017406</v>
      </c>
      <c r="O451" s="5">
        <f t="shared" si="151"/>
        <v>1134</v>
      </c>
      <c r="P451" s="5">
        <f t="shared" ref="P451:P514" si="158">H451/3728573*100000</f>
        <v>28.536386440603419</v>
      </c>
      <c r="Q451" s="5">
        <f t="shared" si="152"/>
        <v>30.413780285379957</v>
      </c>
      <c r="R451" s="10">
        <f t="shared" ref="R451:R494" si="159">B451/C451</f>
        <v>0.12940212087998484</v>
      </c>
      <c r="T451" s="5">
        <f t="shared" si="154"/>
        <v>2261422.0654100003</v>
      </c>
      <c r="U451" s="8">
        <f t="shared" si="155"/>
        <v>9.0052950552396318</v>
      </c>
      <c r="V451" s="1">
        <f t="shared" si="156"/>
        <v>1343076</v>
      </c>
      <c r="W451" s="1">
        <f t="shared" si="157"/>
        <v>11.104577849652589</v>
      </c>
    </row>
    <row r="452" spans="1:23" x14ac:dyDescent="0.3">
      <c r="A452" s="3">
        <v>44338</v>
      </c>
      <c r="B452" s="2">
        <v>336840</v>
      </c>
      <c r="C452" s="5">
        <f t="shared" si="125"/>
        <v>2608424</v>
      </c>
      <c r="D452" s="5">
        <f t="shared" si="126"/>
        <v>4887405.7059599999</v>
      </c>
      <c r="E452" s="5">
        <v>29985</v>
      </c>
      <c r="F452" s="2">
        <v>13652</v>
      </c>
      <c r="G452" s="2">
        <v>16333</v>
      </c>
      <c r="H452" s="2">
        <f t="shared" si="124"/>
        <v>1071</v>
      </c>
      <c r="I452" s="5">
        <f t="shared" si="123"/>
        <v>28914</v>
      </c>
      <c r="J452" s="11">
        <f t="shared" si="142"/>
        <v>14.509576374421091</v>
      </c>
      <c r="K452" s="7">
        <f t="shared" si="139"/>
        <v>27.997198879551821</v>
      </c>
      <c r="L452" s="15">
        <f t="shared" si="136"/>
        <v>7.8450043949604451</v>
      </c>
      <c r="M452" s="8">
        <f t="shared" si="132"/>
        <v>3.5717858929464734</v>
      </c>
      <c r="N452" s="5">
        <f t="shared" si="144"/>
        <v>131491.45002448277</v>
      </c>
      <c r="O452" s="5">
        <f t="shared" si="151"/>
        <v>1061.8571428571429</v>
      </c>
      <c r="P452" s="5">
        <f t="shared" si="158"/>
        <v>28.724125825081071</v>
      </c>
      <c r="Q452" s="5">
        <f t="shared" si="152"/>
        <v>28.478915200457195</v>
      </c>
      <c r="R452" s="10">
        <f t="shared" si="159"/>
        <v>0.12913544730457932</v>
      </c>
      <c r="T452" s="5">
        <f t="shared" si="154"/>
        <v>2277755.0654100003</v>
      </c>
      <c r="U452" s="8">
        <f t="shared" si="155"/>
        <v>9.0340191810647141</v>
      </c>
      <c r="V452" s="1">
        <f t="shared" si="156"/>
        <v>1347360</v>
      </c>
      <c r="W452" s="1">
        <f t="shared" si="157"/>
        <v>11.069270276689229</v>
      </c>
    </row>
    <row r="453" spans="1:23" x14ac:dyDescent="0.3">
      <c r="A453" s="3">
        <v>44339</v>
      </c>
      <c r="B453" s="2">
        <v>337573</v>
      </c>
      <c r="C453" s="5">
        <f t="shared" si="125"/>
        <v>2615849</v>
      </c>
      <c r="D453" s="5">
        <f t="shared" si="126"/>
        <v>4904377.7059599999</v>
      </c>
      <c r="E453" s="5">
        <v>16972</v>
      </c>
      <c r="F453" s="2">
        <v>7425</v>
      </c>
      <c r="G453" s="2">
        <v>9547</v>
      </c>
      <c r="H453" s="2">
        <f t="shared" si="124"/>
        <v>733</v>
      </c>
      <c r="I453" s="5">
        <f t="shared" si="123"/>
        <v>16239</v>
      </c>
      <c r="J453" s="11">
        <f t="shared" si="142"/>
        <v>14.528347071477873</v>
      </c>
      <c r="K453" s="7">
        <f t="shared" si="139"/>
        <v>23.154160982264667</v>
      </c>
      <c r="L453" s="15">
        <f t="shared" si="136"/>
        <v>9.872053872053872</v>
      </c>
      <c r="M453" s="8">
        <f t="shared" si="132"/>
        <v>4.3188781522507655</v>
      </c>
      <c r="N453" s="5">
        <f t="shared" si="144"/>
        <v>131948.06709785038</v>
      </c>
      <c r="O453" s="5">
        <f t="shared" si="151"/>
        <v>1028.2857142857142</v>
      </c>
      <c r="P453" s="5">
        <f t="shared" si="158"/>
        <v>19.658995546017202</v>
      </c>
      <c r="Q453" s="5">
        <f t="shared" si="152"/>
        <v>27.578532438166402</v>
      </c>
      <c r="R453" s="10">
        <f t="shared" si="159"/>
        <v>0.12904911560262081</v>
      </c>
      <c r="T453" s="5">
        <f t="shared" si="154"/>
        <v>2287302.0654100003</v>
      </c>
      <c r="U453" s="8">
        <f t="shared" si="155"/>
        <v>9.0536781766107293</v>
      </c>
      <c r="V453" s="1">
        <f t="shared" si="156"/>
        <v>1350292</v>
      </c>
      <c r="W453" s="1">
        <f t="shared" si="157"/>
        <v>11.045234660354945</v>
      </c>
    </row>
    <row r="454" spans="1:23" x14ac:dyDescent="0.3">
      <c r="A454" s="3">
        <v>44340</v>
      </c>
      <c r="B454" s="2">
        <v>337961</v>
      </c>
      <c r="C454" s="5">
        <f t="shared" si="125"/>
        <v>2620352</v>
      </c>
      <c r="D454" s="5">
        <f t="shared" si="126"/>
        <v>4913975.7059599999</v>
      </c>
      <c r="E454" s="5">
        <v>9598</v>
      </c>
      <c r="F454" s="2">
        <v>4503</v>
      </c>
      <c r="G454" s="2">
        <v>5095</v>
      </c>
      <c r="H454" s="2">
        <f t="shared" si="124"/>
        <v>388</v>
      </c>
      <c r="I454" s="5">
        <f t="shared" si="123"/>
        <v>9210</v>
      </c>
      <c r="J454" s="11">
        <f t="shared" si="142"/>
        <v>14.54006736268386</v>
      </c>
      <c r="K454" s="7">
        <f t="shared" si="139"/>
        <v>24.737113402061855</v>
      </c>
      <c r="L454" s="15">
        <f t="shared" si="136"/>
        <v>8.6164779036198098</v>
      </c>
      <c r="M454" s="8">
        <f t="shared" si="132"/>
        <v>4.0425088560116693</v>
      </c>
      <c r="N454" s="5">
        <f t="shared" si="144"/>
        <v>132206.29303882268</v>
      </c>
      <c r="O454" s="5">
        <f t="shared" si="151"/>
        <v>1011.7142857142857</v>
      </c>
      <c r="P454" s="5">
        <f t="shared" si="158"/>
        <v>10.406125882475681</v>
      </c>
      <c r="Q454" s="5">
        <f t="shared" si="152"/>
        <v>27.134088181035629</v>
      </c>
      <c r="R454" s="10">
        <f t="shared" si="159"/>
        <v>0.12897542009623134</v>
      </c>
      <c r="T454" s="5">
        <f t="shared" si="154"/>
        <v>2292397.0654100003</v>
      </c>
      <c r="U454" s="8">
        <f t="shared" si="155"/>
        <v>9.064084302493205</v>
      </c>
      <c r="V454" s="1">
        <f t="shared" si="156"/>
        <v>1351844</v>
      </c>
      <c r="W454" s="1">
        <f t="shared" si="157"/>
        <v>11.032554052094769</v>
      </c>
    </row>
    <row r="455" spans="1:23" x14ac:dyDescent="0.3">
      <c r="A455" s="3">
        <v>44341</v>
      </c>
      <c r="B455" s="2">
        <v>339315</v>
      </c>
      <c r="C455" s="5">
        <f t="shared" si="125"/>
        <v>2629756</v>
      </c>
      <c r="D455" s="5">
        <f t="shared" si="126"/>
        <v>4944431.7059599999</v>
      </c>
      <c r="E455" s="5">
        <v>30456</v>
      </c>
      <c r="F455" s="2">
        <v>9404</v>
      </c>
      <c r="G455" s="2">
        <v>21052</v>
      </c>
      <c r="H455" s="2">
        <f t="shared" si="124"/>
        <v>1354</v>
      </c>
      <c r="I455" s="5">
        <f t="shared" si="123"/>
        <v>29102</v>
      </c>
      <c r="J455" s="11">
        <f t="shared" si="142"/>
        <v>14.571804093423514</v>
      </c>
      <c r="K455" s="7">
        <f t="shared" si="139"/>
        <v>22.493353028064991</v>
      </c>
      <c r="L455" s="15">
        <f t="shared" si="136"/>
        <v>14.398128455976181</v>
      </c>
      <c r="M455" s="8">
        <f t="shared" si="132"/>
        <v>4.4457578145521408</v>
      </c>
      <c r="N455" s="5">
        <f t="shared" si="144"/>
        <v>133025.68554332911</v>
      </c>
      <c r="O455" s="5">
        <f t="shared" ref="O455:O494" si="160">AVERAGE(H449:H455)</f>
        <v>982</v>
      </c>
      <c r="P455" s="5">
        <f t="shared" si="158"/>
        <v>36.314160940391943</v>
      </c>
      <c r="Q455" s="5">
        <f t="shared" si="152"/>
        <v>26.337153651008038</v>
      </c>
      <c r="R455" s="10">
        <f t="shared" si="159"/>
        <v>0.12902908102500765</v>
      </c>
      <c r="T455" s="5">
        <f t="shared" si="154"/>
        <v>2313449.0654100003</v>
      </c>
      <c r="U455" s="8">
        <f t="shared" si="155"/>
        <v>9.1003984634335975</v>
      </c>
      <c r="V455" s="1">
        <f t="shared" si="156"/>
        <v>1357260</v>
      </c>
      <c r="W455" s="1">
        <f t="shared" si="157"/>
        <v>10.988529832161856</v>
      </c>
    </row>
    <row r="456" spans="1:23" x14ac:dyDescent="0.3">
      <c r="A456" s="3">
        <v>44342</v>
      </c>
      <c r="B456" s="2">
        <v>340330</v>
      </c>
      <c r="C456" s="5">
        <f t="shared" si="125"/>
        <v>2644128</v>
      </c>
      <c r="D456" s="5">
        <f t="shared" si="126"/>
        <v>4984128.7059599999</v>
      </c>
      <c r="E456" s="5">
        <v>39697</v>
      </c>
      <c r="F456" s="2">
        <v>14372</v>
      </c>
      <c r="G456" s="2">
        <v>25325</v>
      </c>
      <c r="H456" s="2">
        <f t="shared" si="124"/>
        <v>1015</v>
      </c>
      <c r="I456" s="5">
        <f t="shared" si="123"/>
        <v>38682</v>
      </c>
      <c r="J456" s="11">
        <f t="shared" si="142"/>
        <v>14.64498782346546</v>
      </c>
      <c r="K456" s="7">
        <f t="shared" si="139"/>
        <v>39.110344827586204</v>
      </c>
      <c r="L456" s="15">
        <f t="shared" si="136"/>
        <v>7.0623434455886454</v>
      </c>
      <c r="M456" s="8">
        <f t="shared" si="132"/>
        <v>2.5568682771997886</v>
      </c>
      <c r="N456" s="5">
        <f t="shared" si="144"/>
        <v>134093.69921063253</v>
      </c>
      <c r="O456" s="5">
        <f t="shared" si="160"/>
        <v>961.28571428571433</v>
      </c>
      <c r="P456" s="5">
        <f t="shared" si="158"/>
        <v>27.22221074925984</v>
      </c>
      <c r="Q456" s="5">
        <f t="shared" si="152"/>
        <v>25.781598329594576</v>
      </c>
      <c r="R456" s="10">
        <f t="shared" si="159"/>
        <v>0.12871162061745875</v>
      </c>
      <c r="T456" s="5">
        <f t="shared" si="154"/>
        <v>2338774.0654100003</v>
      </c>
      <c r="U456" s="8">
        <f t="shared" si="155"/>
        <v>9.1276206741828574</v>
      </c>
      <c r="V456" s="1">
        <f t="shared" si="156"/>
        <v>1361320</v>
      </c>
      <c r="W456" s="1">
        <f t="shared" si="157"/>
        <v>10.955757646989687</v>
      </c>
    </row>
    <row r="457" spans="1:23" x14ac:dyDescent="0.3">
      <c r="A457" s="3">
        <v>44343</v>
      </c>
      <c r="B457" s="2">
        <v>340838</v>
      </c>
      <c r="C457" s="5">
        <f t="shared" si="125"/>
        <v>2656166</v>
      </c>
      <c r="D457" s="5">
        <f t="shared" si="126"/>
        <v>5008486.7059599999</v>
      </c>
      <c r="E457" s="5">
        <v>24358</v>
      </c>
      <c r="F457" s="2">
        <v>12038</v>
      </c>
      <c r="G457" s="2">
        <v>12320</v>
      </c>
      <c r="H457" s="2">
        <f t="shared" si="124"/>
        <v>508</v>
      </c>
      <c r="I457" s="5">
        <f t="shared" si="123"/>
        <v>23850</v>
      </c>
      <c r="J457" s="11">
        <f t="shared" si="142"/>
        <v>14.694625323350095</v>
      </c>
      <c r="K457" s="7">
        <f t="shared" si="139"/>
        <v>47.948818897637793</v>
      </c>
      <c r="L457" s="15">
        <f t="shared" si="136"/>
        <v>4.2199700947001162</v>
      </c>
      <c r="M457" s="8">
        <f t="shared" si="132"/>
        <v>2.085557106494786</v>
      </c>
      <c r="N457" s="5">
        <f t="shared" si="144"/>
        <v>134749.03026608194</v>
      </c>
      <c r="O457" s="5">
        <f t="shared" si="160"/>
        <v>876.14285714285711</v>
      </c>
      <c r="P457" s="5">
        <f t="shared" si="158"/>
        <v>13.624515330664037</v>
      </c>
      <c r="Q457" s="5">
        <f t="shared" ref="Q457:Q520" si="161">AVERAGE(H451:H457)/3728573*100000</f>
        <v>23.49807438778474</v>
      </c>
      <c r="R457" s="10">
        <f t="shared" si="159"/>
        <v>0.128319540269697</v>
      </c>
      <c r="T457" s="5">
        <f t="shared" si="154"/>
        <v>2351094.0654100003</v>
      </c>
      <c r="U457" s="8">
        <f t="shared" si="155"/>
        <v>9.1412451895135227</v>
      </c>
      <c r="V457" s="1">
        <f t="shared" si="156"/>
        <v>1363352</v>
      </c>
      <c r="W457" s="1">
        <f t="shared" si="157"/>
        <v>10.939428702198699</v>
      </c>
    </row>
    <row r="458" spans="1:23" x14ac:dyDescent="0.3">
      <c r="A458" s="3">
        <v>44344</v>
      </c>
      <c r="B458" s="2">
        <v>341894</v>
      </c>
      <c r="C458" s="5">
        <f t="shared" si="125"/>
        <v>2668374</v>
      </c>
      <c r="D458" s="5">
        <f t="shared" si="126"/>
        <v>5047407.7059599999</v>
      </c>
      <c r="E458" s="5">
        <v>38921</v>
      </c>
      <c r="F458" s="2">
        <v>12208</v>
      </c>
      <c r="G458" s="2">
        <v>26713</v>
      </c>
      <c r="H458" s="2">
        <f t="shared" si="124"/>
        <v>1056</v>
      </c>
      <c r="I458" s="5">
        <f t="shared" si="123"/>
        <v>37865</v>
      </c>
      <c r="J458" s="11">
        <f t="shared" si="142"/>
        <v>14.763077754976688</v>
      </c>
      <c r="K458" s="7">
        <f t="shared" si="139"/>
        <v>36.857007575757578</v>
      </c>
      <c r="L458" s="15">
        <f t="shared" si="136"/>
        <v>8.6500655307994769</v>
      </c>
      <c r="M458" s="8">
        <f t="shared" si="132"/>
        <v>2.7131882531281315</v>
      </c>
      <c r="N458" s="5">
        <f t="shared" si="144"/>
        <v>135796.16632032071</v>
      </c>
      <c r="O458" s="5">
        <f t="shared" si="160"/>
        <v>875</v>
      </c>
      <c r="P458" s="5">
        <f t="shared" si="158"/>
        <v>28.321827144057526</v>
      </c>
      <c r="Q458" s="5">
        <f t="shared" si="161"/>
        <v>23.467423059706757</v>
      </c>
      <c r="R458" s="10">
        <f t="shared" si="159"/>
        <v>0.12812821590976378</v>
      </c>
      <c r="T458" s="5">
        <f t="shared" si="154"/>
        <v>2377807.0654100003</v>
      </c>
      <c r="U458" s="8">
        <f t="shared" si="155"/>
        <v>9.1695670166575791</v>
      </c>
      <c r="V458" s="1">
        <f t="shared" si="156"/>
        <v>1367576</v>
      </c>
      <c r="W458" s="1">
        <f t="shared" si="157"/>
        <v>10.90564034466823</v>
      </c>
    </row>
    <row r="459" spans="1:23" x14ac:dyDescent="0.3">
      <c r="A459" s="3">
        <v>44345</v>
      </c>
      <c r="B459" s="2">
        <v>342880</v>
      </c>
      <c r="C459" s="5">
        <f t="shared" si="125"/>
        <v>2683659</v>
      </c>
      <c r="D459" s="5">
        <f t="shared" si="126"/>
        <v>5090693.7059599999</v>
      </c>
      <c r="E459" s="5">
        <v>43286</v>
      </c>
      <c r="F459" s="2">
        <v>15285</v>
      </c>
      <c r="G459" s="2">
        <v>28001</v>
      </c>
      <c r="H459" s="2">
        <f t="shared" si="124"/>
        <v>986</v>
      </c>
      <c r="I459" s="5">
        <f t="shared" si="123"/>
        <v>42300</v>
      </c>
      <c r="J459" s="11">
        <f t="shared" si="142"/>
        <v>14.846866851259916</v>
      </c>
      <c r="K459" s="7">
        <f t="shared" si="139"/>
        <v>43.900608519269774</v>
      </c>
      <c r="L459" s="15">
        <f t="shared" si="136"/>
        <v>6.4507687275106305</v>
      </c>
      <c r="M459" s="8">
        <f t="shared" si="132"/>
        <v>2.2778727533151599</v>
      </c>
      <c r="N459" s="5">
        <f t="shared" si="144"/>
        <v>136960.73894804809</v>
      </c>
      <c r="O459" s="5">
        <f t="shared" si="160"/>
        <v>862.85714285714289</v>
      </c>
      <c r="P459" s="5">
        <f t="shared" si="158"/>
        <v>26.444433299280984</v>
      </c>
      <c r="Q459" s="5">
        <f t="shared" si="161"/>
        <v>23.141752698878172</v>
      </c>
      <c r="R459" s="10">
        <f t="shared" si="159"/>
        <v>0.1277658599695416</v>
      </c>
      <c r="T459" s="5">
        <f t="shared" si="154"/>
        <v>2405808.0654100003</v>
      </c>
      <c r="U459" s="8">
        <f t="shared" si="155"/>
        <v>9.1960114499568597</v>
      </c>
      <c r="V459" s="1">
        <f t="shared" si="156"/>
        <v>1371520</v>
      </c>
      <c r="W459" s="1">
        <f t="shared" si="157"/>
        <v>10.87427963135791</v>
      </c>
    </row>
    <row r="460" spans="1:23" x14ac:dyDescent="0.3">
      <c r="A460" s="3">
        <v>44346</v>
      </c>
      <c r="B460" s="2">
        <v>343603</v>
      </c>
      <c r="C460" s="5">
        <f t="shared" si="125"/>
        <v>2694721</v>
      </c>
      <c r="D460" s="5">
        <f t="shared" si="126"/>
        <v>5115993.7059599999</v>
      </c>
      <c r="E460" s="5">
        <v>25300</v>
      </c>
      <c r="F460" s="2">
        <v>11062</v>
      </c>
      <c r="G460" s="2">
        <v>14328</v>
      </c>
      <c r="H460" s="2">
        <f t="shared" si="124"/>
        <v>723</v>
      </c>
      <c r="I460" s="5">
        <f t="shared" si="123"/>
        <v>24577</v>
      </c>
      <c r="J460" s="11">
        <f t="shared" si="142"/>
        <v>14.8892579691097</v>
      </c>
      <c r="K460" s="7">
        <f t="shared" si="139"/>
        <v>34.993084370677728</v>
      </c>
      <c r="L460" s="15">
        <f t="shared" si="136"/>
        <v>6.5358886277345878</v>
      </c>
      <c r="M460" s="8">
        <f t="shared" si="132"/>
        <v>2.8577075098814229</v>
      </c>
      <c r="N460" s="5">
        <f t="shared" si="144"/>
        <v>137641.41370389302</v>
      </c>
      <c r="O460" s="5">
        <f t="shared" si="160"/>
        <v>861.42857142857144</v>
      </c>
      <c r="P460" s="5">
        <f t="shared" si="158"/>
        <v>19.390796425334837</v>
      </c>
      <c r="Q460" s="5">
        <f t="shared" si="161"/>
        <v>23.103438538780694</v>
      </c>
      <c r="R460" s="10">
        <f t="shared" si="159"/>
        <v>0.12750967539867764</v>
      </c>
      <c r="T460" s="5">
        <f t="shared" si="154"/>
        <v>2420136.0654100003</v>
      </c>
      <c r="U460" s="8">
        <f t="shared" si="155"/>
        <v>9.2154022463821956</v>
      </c>
      <c r="V460" s="1">
        <f t="shared" si="156"/>
        <v>1374412</v>
      </c>
      <c r="W460" s="1">
        <f t="shared" si="157"/>
        <v>10.851398270678661</v>
      </c>
    </row>
    <row r="461" spans="1:23" x14ac:dyDescent="0.3">
      <c r="A461" s="3">
        <v>44347</v>
      </c>
      <c r="B461" s="2">
        <v>343963</v>
      </c>
      <c r="C461" s="5">
        <f t="shared" si="125"/>
        <v>2700347</v>
      </c>
      <c r="D461" s="5">
        <f t="shared" si="126"/>
        <v>5128200.7059599999</v>
      </c>
      <c r="E461" s="5">
        <v>12207</v>
      </c>
      <c r="F461" s="2">
        <v>5626</v>
      </c>
      <c r="G461" s="2">
        <v>6581</v>
      </c>
      <c r="H461" s="2">
        <f t="shared" si="124"/>
        <v>360</v>
      </c>
      <c r="I461" s="5">
        <f t="shared" si="123"/>
        <v>11847</v>
      </c>
      <c r="J461" s="11">
        <f t="shared" si="142"/>
        <v>14.909163793663852</v>
      </c>
      <c r="K461" s="7">
        <f t="shared" si="139"/>
        <v>33.908333333333331</v>
      </c>
      <c r="L461" s="15">
        <f t="shared" si="136"/>
        <v>6.3988624244578745</v>
      </c>
      <c r="M461" s="8">
        <f t="shared" si="132"/>
        <v>2.9491275497665272</v>
      </c>
      <c r="N461" s="5">
        <f t="shared" si="144"/>
        <v>137969.83254755306</v>
      </c>
      <c r="O461" s="5">
        <f t="shared" si="160"/>
        <v>857.42857142857144</v>
      </c>
      <c r="P461" s="5">
        <f t="shared" si="158"/>
        <v>9.6551683445650642</v>
      </c>
      <c r="Q461" s="5">
        <f t="shared" si="161"/>
        <v>22.996158890507747</v>
      </c>
      <c r="R461" s="10">
        <f t="shared" si="159"/>
        <v>0.12737733335752777</v>
      </c>
      <c r="T461" s="5">
        <f t="shared" si="154"/>
        <v>2426717.0654100003</v>
      </c>
      <c r="U461" s="8">
        <f t="shared" si="155"/>
        <v>9.225057414726761</v>
      </c>
      <c r="V461" s="1">
        <f t="shared" si="156"/>
        <v>1375852</v>
      </c>
      <c r="W461" s="1">
        <f t="shared" si="157"/>
        <v>10.840040934635411</v>
      </c>
    </row>
    <row r="462" spans="1:23" x14ac:dyDescent="0.3">
      <c r="A462" s="3">
        <v>44348</v>
      </c>
      <c r="B462" s="2">
        <v>345197</v>
      </c>
      <c r="C462" s="5">
        <f t="shared" si="125"/>
        <v>2710446</v>
      </c>
      <c r="D462" s="5">
        <f t="shared" si="126"/>
        <v>5161130.7059599999</v>
      </c>
      <c r="E462" s="5">
        <v>32930</v>
      </c>
      <c r="F462" s="2">
        <v>10099</v>
      </c>
      <c r="G462" s="2">
        <v>22831</v>
      </c>
      <c r="H462" s="2">
        <f t="shared" si="124"/>
        <v>1234</v>
      </c>
      <c r="I462" s="5">
        <f t="shared" si="123"/>
        <v>31696</v>
      </c>
      <c r="J462" s="11">
        <f t="shared" si="142"/>
        <v>14.951261760559913</v>
      </c>
      <c r="K462" s="7">
        <f t="shared" si="139"/>
        <v>26.685575364667748</v>
      </c>
      <c r="L462" s="15">
        <f t="shared" si="136"/>
        <v>12.219031587285869</v>
      </c>
      <c r="M462" s="8">
        <f t="shared" si="132"/>
        <v>3.7473428484664435</v>
      </c>
      <c r="N462" s="5">
        <f t="shared" si="144"/>
        <v>138855.78589577336</v>
      </c>
      <c r="O462" s="5">
        <f t="shared" si="160"/>
        <v>840.28571428571433</v>
      </c>
      <c r="P462" s="5">
        <f t="shared" si="158"/>
        <v>33.095771492203582</v>
      </c>
      <c r="Q462" s="5">
        <f t="shared" si="161"/>
        <v>22.536388969337985</v>
      </c>
      <c r="R462" s="10">
        <f t="shared" si="159"/>
        <v>0.12735800676346254</v>
      </c>
      <c r="T462" s="5">
        <f t="shared" si="154"/>
        <v>2449548.0654100003</v>
      </c>
      <c r="U462" s="8">
        <f t="shared" si="155"/>
        <v>9.2581531862189639</v>
      </c>
      <c r="V462" s="1">
        <f t="shared" si="156"/>
        <v>1380788</v>
      </c>
      <c r="W462" s="1">
        <f t="shared" si="157"/>
        <v>10.801290277725473</v>
      </c>
    </row>
    <row r="463" spans="1:23" x14ac:dyDescent="0.3">
      <c r="A463" s="3">
        <v>44349</v>
      </c>
      <c r="B463" s="2">
        <v>346150</v>
      </c>
      <c r="C463" s="5">
        <f t="shared" si="125"/>
        <v>2722605</v>
      </c>
      <c r="D463" s="5">
        <f t="shared" si="126"/>
        <v>5191733.7059599999</v>
      </c>
      <c r="E463" s="5">
        <v>30603</v>
      </c>
      <c r="F463" s="2">
        <v>12159</v>
      </c>
      <c r="G463" s="2">
        <v>18444</v>
      </c>
      <c r="H463" s="2">
        <f t="shared" si="124"/>
        <v>953</v>
      </c>
      <c r="I463" s="5">
        <f t="shared" si="123"/>
        <v>29650</v>
      </c>
      <c r="J463" s="11">
        <f t="shared" si="142"/>
        <v>14.99850846731186</v>
      </c>
      <c r="K463" s="7">
        <f t="shared" si="139"/>
        <v>32.112277019937039</v>
      </c>
      <c r="L463" s="15">
        <f t="shared" si="136"/>
        <v>7.8378156098363352</v>
      </c>
      <c r="M463" s="8">
        <f t="shared" si="132"/>
        <v>3.1140737836159853</v>
      </c>
      <c r="N463" s="5">
        <f t="shared" si="144"/>
        <v>139679.13330894025</v>
      </c>
      <c r="O463" s="5">
        <f t="shared" si="160"/>
        <v>831.42857142857144</v>
      </c>
      <c r="P463" s="5">
        <f t="shared" si="158"/>
        <v>25.559376201029188</v>
      </c>
      <c r="Q463" s="5">
        <f t="shared" si="161"/>
        <v>22.298841176733603</v>
      </c>
      <c r="R463" s="10">
        <f t="shared" si="159"/>
        <v>0.12713926551960347</v>
      </c>
      <c r="T463" s="5">
        <f t="shared" si="154"/>
        <v>2467992.0654100003</v>
      </c>
      <c r="U463" s="8">
        <f t="shared" si="155"/>
        <v>9.2837125624199928</v>
      </c>
      <c r="V463" s="1">
        <f t="shared" si="156"/>
        <v>1384600</v>
      </c>
      <c r="W463" s="1">
        <f t="shared" si="157"/>
        <v>10.771552795031056</v>
      </c>
    </row>
    <row r="464" spans="1:23" x14ac:dyDescent="0.3">
      <c r="A464" s="3">
        <v>44350</v>
      </c>
      <c r="B464" s="2">
        <v>346983</v>
      </c>
      <c r="C464" s="5">
        <f t="shared" si="125"/>
        <v>2734613</v>
      </c>
      <c r="D464" s="5">
        <f t="shared" si="126"/>
        <v>5219924.7059599999</v>
      </c>
      <c r="E464" s="5">
        <v>28191</v>
      </c>
      <c r="F464" s="2">
        <v>12008</v>
      </c>
      <c r="G464" s="2">
        <v>16183</v>
      </c>
      <c r="H464" s="2">
        <f t="shared" si="124"/>
        <v>833</v>
      </c>
      <c r="I464" s="5">
        <f t="shared" si="123"/>
        <v>27358</v>
      </c>
      <c r="J464" s="11">
        <f t="shared" si="142"/>
        <v>15.043747693575765</v>
      </c>
      <c r="K464" s="7">
        <f t="shared" si="139"/>
        <v>33.842737094837936</v>
      </c>
      <c r="L464" s="15">
        <f t="shared" si="136"/>
        <v>6.9370419720186538</v>
      </c>
      <c r="M464" s="8">
        <f t="shared" si="132"/>
        <v>2.9548437444574511</v>
      </c>
      <c r="N464" s="5">
        <f t="shared" si="144"/>
        <v>140437.58793510721</v>
      </c>
      <c r="O464" s="5">
        <f t="shared" si="160"/>
        <v>877.85714285714289</v>
      </c>
      <c r="P464" s="5">
        <f t="shared" si="158"/>
        <v>22.340986752840831</v>
      </c>
      <c r="Q464" s="5">
        <f t="shared" si="161"/>
        <v>23.544051379901717</v>
      </c>
      <c r="R464" s="10">
        <f t="shared" si="159"/>
        <v>0.12688559587773479</v>
      </c>
      <c r="T464" s="5">
        <f t="shared" ref="T464:T495" si="162">T463+G464</f>
        <v>2484175.0654100003</v>
      </c>
      <c r="U464" s="8">
        <f t="shared" si="155"/>
        <v>9.3060535491728338</v>
      </c>
      <c r="V464" s="1">
        <f t="shared" si="156"/>
        <v>1387932</v>
      </c>
      <c r="W464" s="1">
        <f t="shared" si="157"/>
        <v>10.745693593057872</v>
      </c>
    </row>
    <row r="465" spans="1:23" x14ac:dyDescent="0.3">
      <c r="A465" s="3">
        <v>44351</v>
      </c>
      <c r="B465" s="2">
        <v>347762</v>
      </c>
      <c r="C465" s="5">
        <f t="shared" si="125"/>
        <v>2749112</v>
      </c>
      <c r="D465" s="5">
        <f t="shared" si="126"/>
        <v>5249950.7059599999</v>
      </c>
      <c r="E465" s="5">
        <v>30026</v>
      </c>
      <c r="F465" s="2">
        <v>14499</v>
      </c>
      <c r="G465" s="2">
        <v>15527</v>
      </c>
      <c r="H465" s="2">
        <f t="shared" si="124"/>
        <v>779</v>
      </c>
      <c r="I465" s="5">
        <f t="shared" si="123"/>
        <v>29247</v>
      </c>
      <c r="J465" s="11">
        <f t="shared" si="142"/>
        <v>15.096389789453706</v>
      </c>
      <c r="K465" s="7">
        <f t="shared" si="139"/>
        <v>38.544287548138641</v>
      </c>
      <c r="L465" s="15">
        <f t="shared" si="136"/>
        <v>5.3727843299537899</v>
      </c>
      <c r="M465" s="8">
        <f t="shared" si="132"/>
        <v>2.5944181709185372</v>
      </c>
      <c r="N465" s="5">
        <f t="shared" si="144"/>
        <v>141245.41165917835</v>
      </c>
      <c r="O465" s="5">
        <f t="shared" si="160"/>
        <v>838.28571428571433</v>
      </c>
      <c r="P465" s="5">
        <f t="shared" si="158"/>
        <v>20.892711501156072</v>
      </c>
      <c r="Q465" s="5">
        <f t="shared" si="161"/>
        <v>22.48274914520151</v>
      </c>
      <c r="R465" s="10">
        <f t="shared" si="159"/>
        <v>0.1264997570124462</v>
      </c>
      <c r="T465" s="5">
        <f t="shared" si="162"/>
        <v>2499702.0654100003</v>
      </c>
      <c r="U465" s="8">
        <f t="shared" si="155"/>
        <v>9.3269462606739886</v>
      </c>
      <c r="V465" s="1">
        <f t="shared" si="156"/>
        <v>1391048</v>
      </c>
      <c r="W465" s="1">
        <f t="shared" si="157"/>
        <v>10.721622834007166</v>
      </c>
    </row>
    <row r="466" spans="1:23" x14ac:dyDescent="0.3">
      <c r="A466" s="3">
        <v>44352</v>
      </c>
      <c r="B466" s="2">
        <v>348594</v>
      </c>
      <c r="C466" s="5">
        <f t="shared" si="125"/>
        <v>2762904</v>
      </c>
      <c r="D466" s="5">
        <f t="shared" si="126"/>
        <v>5281359.7059599999</v>
      </c>
      <c r="E466" s="5">
        <v>31409</v>
      </c>
      <c r="F466" s="2">
        <v>13792</v>
      </c>
      <c r="G466" s="2">
        <v>17617</v>
      </c>
      <c r="H466" s="2">
        <f t="shared" si="124"/>
        <v>832</v>
      </c>
      <c r="I466" s="5">
        <f t="shared" si="123"/>
        <v>30577</v>
      </c>
      <c r="J466" s="11">
        <f t="shared" si="142"/>
        <v>15.150460724969449</v>
      </c>
      <c r="K466" s="7">
        <f t="shared" si="139"/>
        <v>37.75120192307692</v>
      </c>
      <c r="L466" s="15">
        <f t="shared" si="136"/>
        <v>6.0324825986078885</v>
      </c>
      <c r="M466" s="8">
        <f t="shared" si="132"/>
        <v>2.6489222834219492</v>
      </c>
      <c r="N466" s="5">
        <f t="shared" si="144"/>
        <v>142090.4438096263</v>
      </c>
      <c r="O466" s="5">
        <f t="shared" si="160"/>
        <v>816.28571428571433</v>
      </c>
      <c r="P466" s="5">
        <f t="shared" si="158"/>
        <v>22.314166840772593</v>
      </c>
      <c r="Q466" s="5">
        <f t="shared" si="161"/>
        <v>21.892711079700312</v>
      </c>
      <c r="R466" s="10">
        <f t="shared" si="159"/>
        <v>0.12616942173886606</v>
      </c>
      <c r="T466" s="5">
        <f t="shared" si="162"/>
        <v>2517319.0654100003</v>
      </c>
      <c r="U466" s="8">
        <f t="shared" si="155"/>
        <v>9.3492604275147624</v>
      </c>
      <c r="V466" s="1">
        <f t="shared" si="156"/>
        <v>1394376</v>
      </c>
      <c r="W466" s="1">
        <f t="shared" si="157"/>
        <v>10.696033207685732</v>
      </c>
    </row>
    <row r="467" spans="1:23" x14ac:dyDescent="0.3">
      <c r="A467" s="3">
        <v>44353</v>
      </c>
      <c r="B467" s="2">
        <v>349098</v>
      </c>
      <c r="C467" s="5">
        <f t="shared" si="125"/>
        <v>2772687</v>
      </c>
      <c r="D467" s="5">
        <f t="shared" si="126"/>
        <v>5299647.7059599999</v>
      </c>
      <c r="E467" s="5">
        <v>18288</v>
      </c>
      <c r="F467" s="2">
        <v>9783</v>
      </c>
      <c r="G467" s="2">
        <v>8505</v>
      </c>
      <c r="H467" s="2">
        <f t="shared" si="124"/>
        <v>504</v>
      </c>
      <c r="I467" s="5">
        <f t="shared" si="123"/>
        <v>17784</v>
      </c>
      <c r="J467" s="11">
        <f t="shared" si="142"/>
        <v>15.180974127494284</v>
      </c>
      <c r="K467" s="7">
        <f t="shared" si="139"/>
        <v>36.285714285714285</v>
      </c>
      <c r="L467" s="15">
        <f t="shared" si="136"/>
        <v>5.1517939282428706</v>
      </c>
      <c r="M467" s="8">
        <f t="shared" si="132"/>
        <v>2.7559055118110236</v>
      </c>
      <c r="N467" s="5">
        <f t="shared" si="144"/>
        <v>142582.46673195405</v>
      </c>
      <c r="O467" s="5">
        <f t="shared" si="160"/>
        <v>785</v>
      </c>
      <c r="P467" s="5">
        <f t="shared" si="158"/>
        <v>13.517235682391091</v>
      </c>
      <c r="Q467" s="5">
        <f t="shared" si="161"/>
        <v>21.05363097356549</v>
      </c>
      <c r="R467" s="10">
        <f t="shared" si="159"/>
        <v>0.12590602545473037</v>
      </c>
      <c r="T467" s="5">
        <f t="shared" si="162"/>
        <v>2525824.0654100003</v>
      </c>
      <c r="U467" s="8">
        <f t="shared" si="155"/>
        <v>9.3627776631971535</v>
      </c>
      <c r="V467" s="1">
        <f t="shared" si="156"/>
        <v>1396392</v>
      </c>
      <c r="W467" s="1">
        <f t="shared" si="157"/>
        <v>10.680591123409473</v>
      </c>
    </row>
    <row r="468" spans="1:23" x14ac:dyDescent="0.3">
      <c r="A468" s="3">
        <v>44354</v>
      </c>
      <c r="B468" s="2">
        <v>349405</v>
      </c>
      <c r="C468" s="5">
        <f t="shared" si="125"/>
        <v>2778327</v>
      </c>
      <c r="D468" s="5">
        <f t="shared" si="126"/>
        <v>5310764.7059599999</v>
      </c>
      <c r="E468" s="5">
        <v>11117</v>
      </c>
      <c r="F468" s="2">
        <v>5640</v>
      </c>
      <c r="G468" s="2">
        <v>5477</v>
      </c>
      <c r="H468" s="2">
        <f t="shared" si="124"/>
        <v>307</v>
      </c>
      <c r="I468" s="5">
        <f t="shared" si="123"/>
        <v>10810</v>
      </c>
      <c r="J468" s="11">
        <f t="shared" si="142"/>
        <v>15.199452514875288</v>
      </c>
      <c r="K468" s="7">
        <f t="shared" si="139"/>
        <v>36.211726384364823</v>
      </c>
      <c r="L468" s="15">
        <f t="shared" si="136"/>
        <v>5.4432624113475176</v>
      </c>
      <c r="M468" s="8">
        <f t="shared" si="132"/>
        <v>2.7615363857155706</v>
      </c>
      <c r="N468" s="5">
        <f t="shared" si="144"/>
        <v>142881.56006241761</v>
      </c>
      <c r="O468" s="5">
        <f t="shared" si="160"/>
        <v>777.42857142857144</v>
      </c>
      <c r="P468" s="5">
        <f t="shared" si="158"/>
        <v>8.233713004948541</v>
      </c>
      <c r="Q468" s="5">
        <f t="shared" si="161"/>
        <v>20.850565925048844</v>
      </c>
      <c r="R468" s="10">
        <f t="shared" si="159"/>
        <v>0.12576093454802117</v>
      </c>
      <c r="T468" s="5">
        <f t="shared" si="162"/>
        <v>2531301.0654100003</v>
      </c>
      <c r="U468" s="8">
        <f t="shared" si="155"/>
        <v>9.3710113762021017</v>
      </c>
      <c r="V468" s="1">
        <f t="shared" si="156"/>
        <v>1397620</v>
      </c>
      <c r="W468" s="1">
        <f t="shared" si="157"/>
        <v>10.671206765787554</v>
      </c>
    </row>
    <row r="469" spans="1:23" x14ac:dyDescent="0.3">
      <c r="A469" s="3">
        <v>44355</v>
      </c>
      <c r="B469" s="2">
        <v>350428</v>
      </c>
      <c r="C469" s="5">
        <f t="shared" si="125"/>
        <v>2786259</v>
      </c>
      <c r="D469" s="5">
        <f t="shared" si="126"/>
        <v>5340281.7059599999</v>
      </c>
      <c r="E469" s="5">
        <v>29517</v>
      </c>
      <c r="F469" s="2">
        <v>7932</v>
      </c>
      <c r="G469" s="2">
        <v>21585</v>
      </c>
      <c r="H469" s="2">
        <f t="shared" si="124"/>
        <v>1023</v>
      </c>
      <c r="I469" s="5">
        <f t="shared" si="123"/>
        <v>28494</v>
      </c>
      <c r="J469" s="11">
        <f t="shared" si="142"/>
        <v>15.239312229502209</v>
      </c>
      <c r="K469" s="7">
        <f t="shared" si="139"/>
        <v>28.853372434017594</v>
      </c>
      <c r="L469" s="15">
        <f t="shared" si="136"/>
        <v>12.89712556732224</v>
      </c>
      <c r="M469" s="8">
        <f t="shared" si="132"/>
        <v>3.4657993698546599</v>
      </c>
      <c r="N469" s="5">
        <f t="shared" si="144"/>
        <v>143675.6895789502</v>
      </c>
      <c r="O469" s="5">
        <f t="shared" si="160"/>
        <v>747.28571428571433</v>
      </c>
      <c r="P469" s="5">
        <f t="shared" si="158"/>
        <v>27.43677004580573</v>
      </c>
      <c r="Q469" s="5">
        <f t="shared" si="161"/>
        <v>20.042137146992008</v>
      </c>
      <c r="R469" s="10">
        <f t="shared" si="159"/>
        <v>0.12577007377993216</v>
      </c>
      <c r="T469" s="5">
        <f t="shared" si="162"/>
        <v>2552886.0654100003</v>
      </c>
      <c r="U469" s="8">
        <f t="shared" si="155"/>
        <v>9.3984481462479081</v>
      </c>
      <c r="V469" s="1">
        <f t="shared" si="156"/>
        <v>1401712</v>
      </c>
      <c r="W469" s="1">
        <f t="shared" si="157"/>
        <v>10.640054447703951</v>
      </c>
    </row>
    <row r="470" spans="1:23" x14ac:dyDescent="0.3">
      <c r="A470" s="3">
        <v>44356</v>
      </c>
      <c r="B470" s="2">
        <v>351249</v>
      </c>
      <c r="C470" s="5">
        <f t="shared" si="125"/>
        <v>2800875</v>
      </c>
      <c r="D470" s="5">
        <f t="shared" si="126"/>
        <v>5378759.7059599999</v>
      </c>
      <c r="E470" s="5">
        <v>38478</v>
      </c>
      <c r="F470" s="2">
        <v>14616</v>
      </c>
      <c r="G470" s="2">
        <v>23864</v>
      </c>
      <c r="H470" s="2">
        <f t="shared" si="124"/>
        <v>821</v>
      </c>
      <c r="I470" s="5">
        <f t="shared" si="123"/>
        <v>37657</v>
      </c>
      <c r="J470" s="11">
        <f t="shared" si="142"/>
        <v>15.31323848882132</v>
      </c>
      <c r="K470" s="7">
        <f t="shared" si="139"/>
        <v>46.867235079171742</v>
      </c>
      <c r="L470" s="15">
        <f t="shared" si="136"/>
        <v>5.6171319102353587</v>
      </c>
      <c r="M470" s="8">
        <f t="shared" si="132"/>
        <v>2.1336867820572798</v>
      </c>
      <c r="N470" s="5">
        <f t="shared" si="144"/>
        <v>144710.90709892655</v>
      </c>
      <c r="O470" s="5">
        <f t="shared" si="160"/>
        <v>728.42857142857144</v>
      </c>
      <c r="P470" s="5">
        <f t="shared" si="158"/>
        <v>22.019147808021998</v>
      </c>
      <c r="Q470" s="5">
        <f t="shared" si="161"/>
        <v>19.536390233705266</v>
      </c>
      <c r="R470" s="10">
        <f t="shared" si="159"/>
        <v>0.12540688177801579</v>
      </c>
      <c r="T470" s="5">
        <f t="shared" si="162"/>
        <v>2576750.0654100003</v>
      </c>
      <c r="U470" s="8">
        <f t="shared" si="155"/>
        <v>9.4204672940559302</v>
      </c>
      <c r="V470" s="1">
        <f t="shared" si="156"/>
        <v>1404996</v>
      </c>
      <c r="W470" s="1">
        <f t="shared" si="157"/>
        <v>10.615184669564895</v>
      </c>
    </row>
    <row r="471" spans="1:23" x14ac:dyDescent="0.3">
      <c r="A471" s="3">
        <v>44357</v>
      </c>
      <c r="B471" s="2">
        <v>351954</v>
      </c>
      <c r="C471" s="5">
        <f t="shared" si="125"/>
        <v>2814990</v>
      </c>
      <c r="D471" s="5">
        <f t="shared" si="126"/>
        <v>5412012.7059599999</v>
      </c>
      <c r="E471" s="5">
        <v>33253</v>
      </c>
      <c r="F471" s="2">
        <v>14115</v>
      </c>
      <c r="G471" s="2">
        <v>19138</v>
      </c>
      <c r="H471" s="2">
        <f t="shared" si="124"/>
        <v>705</v>
      </c>
      <c r="I471" s="5">
        <f t="shared" si="123"/>
        <v>32548</v>
      </c>
      <c r="J471" s="11">
        <f t="shared" si="142"/>
        <v>15.377045596754121</v>
      </c>
      <c r="K471" s="7">
        <f t="shared" si="139"/>
        <v>47.167375886524823</v>
      </c>
      <c r="L471" s="15">
        <f t="shared" si="136"/>
        <v>4.9946865037194481</v>
      </c>
      <c r="M471" s="8">
        <f t="shared" si="132"/>
        <v>2.1201094638077769</v>
      </c>
      <c r="N471" s="5">
        <f t="shared" si="144"/>
        <v>145605.55048454358</v>
      </c>
      <c r="O471" s="5">
        <f t="shared" si="160"/>
        <v>710.14285714285711</v>
      </c>
      <c r="P471" s="5">
        <f t="shared" si="158"/>
        <v>18.908038008106587</v>
      </c>
      <c r="Q471" s="5">
        <f t="shared" si="161"/>
        <v>19.045968984457517</v>
      </c>
      <c r="R471" s="10">
        <f t="shared" si="159"/>
        <v>0.1250285080941673</v>
      </c>
      <c r="T471" s="5">
        <f t="shared" si="162"/>
        <v>2595888.0654100003</v>
      </c>
      <c r="U471" s="8">
        <f t="shared" si="155"/>
        <v>9.439375332064035</v>
      </c>
      <c r="V471" s="1">
        <f t="shared" si="156"/>
        <v>1407816</v>
      </c>
      <c r="W471" s="1">
        <f t="shared" si="157"/>
        <v>10.5939213647238</v>
      </c>
    </row>
    <row r="472" spans="1:23" x14ac:dyDescent="0.3">
      <c r="A472" s="3">
        <v>44358</v>
      </c>
      <c r="B472" s="2">
        <v>352649</v>
      </c>
      <c r="C472" s="5">
        <f t="shared" si="125"/>
        <v>2828901</v>
      </c>
      <c r="D472" s="5">
        <f t="shared" si="126"/>
        <v>5449494.7059599999</v>
      </c>
      <c r="E472" s="5">
        <v>37482</v>
      </c>
      <c r="F472" s="2">
        <v>13911</v>
      </c>
      <c r="G472" s="2">
        <v>23931</v>
      </c>
      <c r="H472" s="2">
        <f t="shared" si="124"/>
        <v>695</v>
      </c>
      <c r="I472" s="5">
        <f t="shared" si="123"/>
        <v>36787</v>
      </c>
      <c r="J472" s="11">
        <f t="shared" si="142"/>
        <v>15.453027531511502</v>
      </c>
      <c r="K472" s="7">
        <f t="shared" si="139"/>
        <v>53.930935251798559</v>
      </c>
      <c r="L472" s="15">
        <f t="shared" si="136"/>
        <v>4.9960462942994752</v>
      </c>
      <c r="M472" s="8">
        <f t="shared" si="132"/>
        <v>1.8542233605463956</v>
      </c>
      <c r="N472" s="5">
        <f t="shared" si="144"/>
        <v>146613.97148053485</v>
      </c>
      <c r="O472" s="5">
        <f t="shared" si="160"/>
        <v>698.14285714285711</v>
      </c>
      <c r="P472" s="5">
        <f t="shared" si="158"/>
        <v>18.639838887424226</v>
      </c>
      <c r="Q472" s="5">
        <f t="shared" si="161"/>
        <v>18.724130039638681</v>
      </c>
      <c r="R472" s="10">
        <f t="shared" si="159"/>
        <v>0.12465936418418319</v>
      </c>
      <c r="T472" s="5">
        <f t="shared" si="162"/>
        <v>2619819.0654100003</v>
      </c>
      <c r="U472" s="8">
        <f t="shared" si="155"/>
        <v>9.4580151709514606</v>
      </c>
      <c r="V472" s="1">
        <f t="shared" si="156"/>
        <v>1410596</v>
      </c>
      <c r="W472" s="1">
        <f t="shared" si="157"/>
        <v>10.573042884000806</v>
      </c>
    </row>
    <row r="473" spans="1:23" x14ac:dyDescent="0.3">
      <c r="A473" s="3">
        <v>44359</v>
      </c>
      <c r="B473" s="2">
        <v>353443</v>
      </c>
      <c r="C473" s="5">
        <f t="shared" si="125"/>
        <v>2845326</v>
      </c>
      <c r="D473" s="5">
        <f t="shared" si="126"/>
        <v>5490161.7059599999</v>
      </c>
      <c r="E473" s="5">
        <v>40667</v>
      </c>
      <c r="F473" s="2">
        <v>16425</v>
      </c>
      <c r="G473" s="2">
        <v>24242</v>
      </c>
      <c r="H473" s="2">
        <f t="shared" si="124"/>
        <v>794</v>
      </c>
      <c r="I473" s="5">
        <f t="shared" si="123"/>
        <v>39873</v>
      </c>
      <c r="J473" s="11">
        <f t="shared" si="142"/>
        <v>15.533372300370923</v>
      </c>
      <c r="K473" s="7">
        <f t="shared" si="139"/>
        <v>51.21788413098237</v>
      </c>
      <c r="L473" s="15">
        <f t="shared" si="136"/>
        <v>4.8340943683409439</v>
      </c>
      <c r="M473" s="8">
        <f t="shared" si="132"/>
        <v>1.9524430127621906</v>
      </c>
      <c r="N473" s="5">
        <f t="shared" si="144"/>
        <v>147708.08216416906</v>
      </c>
      <c r="O473" s="5">
        <f t="shared" si="160"/>
        <v>692.71428571428567</v>
      </c>
      <c r="P473" s="5">
        <f t="shared" si="158"/>
        <v>21.295010182179617</v>
      </c>
      <c r="Q473" s="5">
        <f t="shared" si="161"/>
        <v>18.578536231268252</v>
      </c>
      <c r="R473" s="10">
        <f t="shared" si="159"/>
        <v>0.12421880656206002</v>
      </c>
      <c r="T473" s="5">
        <f t="shared" si="162"/>
        <v>2644061.0654100003</v>
      </c>
      <c r="U473" s="8">
        <f t="shared" si="155"/>
        <v>9.4793101811336413</v>
      </c>
      <c r="V473" s="1">
        <f t="shared" si="156"/>
        <v>1413772</v>
      </c>
      <c r="W473" s="1">
        <f t="shared" si="157"/>
        <v>10.54929083331683</v>
      </c>
    </row>
    <row r="474" spans="1:23" x14ac:dyDescent="0.3">
      <c r="A474" s="3">
        <v>44360</v>
      </c>
      <c r="B474" s="2">
        <v>353965</v>
      </c>
      <c r="C474" s="5">
        <f t="shared" si="125"/>
        <v>2856232</v>
      </c>
      <c r="D474" s="5">
        <f t="shared" si="126"/>
        <v>5512083.7059599999</v>
      </c>
      <c r="E474" s="5">
        <v>21922</v>
      </c>
      <c r="F474" s="2">
        <v>10906</v>
      </c>
      <c r="G474" s="2">
        <v>11016</v>
      </c>
      <c r="H474" s="2">
        <f t="shared" si="124"/>
        <v>522</v>
      </c>
      <c r="I474" s="5">
        <f t="shared" si="123"/>
        <v>21400</v>
      </c>
      <c r="J474" s="11">
        <f t="shared" si="142"/>
        <v>15.572397570268247</v>
      </c>
      <c r="K474" s="7">
        <f t="shared" si="139"/>
        <v>41.996168582375482</v>
      </c>
      <c r="L474" s="15">
        <f t="shared" si="136"/>
        <v>4.7863561342380336</v>
      </c>
      <c r="M474" s="8">
        <f t="shared" si="132"/>
        <v>2.3811696013137489</v>
      </c>
      <c r="N474" s="5">
        <f t="shared" si="144"/>
        <v>148297.87473324544</v>
      </c>
      <c r="O474" s="5">
        <f t="shared" si="160"/>
        <v>695.28571428571433</v>
      </c>
      <c r="P474" s="5">
        <f t="shared" si="158"/>
        <v>13.999994099619345</v>
      </c>
      <c r="Q474" s="5">
        <f t="shared" si="161"/>
        <v>18.647501719443721</v>
      </c>
      <c r="R474" s="10">
        <f t="shared" si="159"/>
        <v>0.12392725800985355</v>
      </c>
      <c r="T474" s="5">
        <f t="shared" si="162"/>
        <v>2655077.0654100003</v>
      </c>
      <c r="U474" s="8">
        <f t="shared" si="155"/>
        <v>9.4933101752332583</v>
      </c>
      <c r="V474" s="1">
        <f t="shared" si="156"/>
        <v>1415860</v>
      </c>
      <c r="W474" s="1">
        <f t="shared" si="157"/>
        <v>10.533733561227805</v>
      </c>
    </row>
    <row r="475" spans="1:23" x14ac:dyDescent="0.3">
      <c r="A475" s="3">
        <v>44361</v>
      </c>
      <c r="B475" s="2">
        <v>354276</v>
      </c>
      <c r="C475" s="5">
        <f t="shared" si="125"/>
        <v>2861458</v>
      </c>
      <c r="D475" s="5">
        <f t="shared" si="126"/>
        <v>5522525.7059599999</v>
      </c>
      <c r="E475" s="5">
        <v>10442</v>
      </c>
      <c r="F475" s="2">
        <v>5226</v>
      </c>
      <c r="G475" s="2">
        <v>5216</v>
      </c>
      <c r="H475" s="2">
        <f t="shared" si="124"/>
        <v>311</v>
      </c>
      <c r="I475" s="5">
        <f t="shared" si="123"/>
        <v>10131</v>
      </c>
      <c r="J475" s="11">
        <f t="shared" si="142"/>
        <v>15.588201588479039</v>
      </c>
      <c r="K475" s="7">
        <f t="shared" si="139"/>
        <v>33.575562700964632</v>
      </c>
      <c r="L475" s="15">
        <f t="shared" si="136"/>
        <v>5.9510141599693842</v>
      </c>
      <c r="M475" s="8">
        <f t="shared" si="132"/>
        <v>2.9783566366596439</v>
      </c>
      <c r="N475" s="5">
        <f t="shared" si="144"/>
        <v>148578.80776883962</v>
      </c>
      <c r="O475" s="5">
        <f t="shared" si="160"/>
        <v>695.85714285714289</v>
      </c>
      <c r="P475" s="5">
        <f t="shared" si="158"/>
        <v>8.3409926532214875</v>
      </c>
      <c r="Q475" s="5">
        <f t="shared" si="161"/>
        <v>18.662827383482711</v>
      </c>
      <c r="R475" s="10">
        <f t="shared" si="159"/>
        <v>0.1238096103454952</v>
      </c>
      <c r="T475" s="5">
        <f t="shared" si="162"/>
        <v>2660293.0654100003</v>
      </c>
      <c r="U475" s="8">
        <f t="shared" si="155"/>
        <v>9.5016511678864806</v>
      </c>
      <c r="V475" s="1">
        <f t="shared" si="156"/>
        <v>1417104</v>
      </c>
      <c r="W475" s="1">
        <f t="shared" si="157"/>
        <v>10.52448655850241</v>
      </c>
    </row>
    <row r="476" spans="1:23" x14ac:dyDescent="0.3">
      <c r="A476" s="3">
        <v>44362</v>
      </c>
      <c r="B476" s="2">
        <v>355368</v>
      </c>
      <c r="C476" s="5">
        <f t="shared" si="125"/>
        <v>2870767</v>
      </c>
      <c r="D476" s="5">
        <f t="shared" si="126"/>
        <v>5552259.7059599999</v>
      </c>
      <c r="E476" s="5">
        <v>29734</v>
      </c>
      <c r="F476" s="2">
        <v>9309</v>
      </c>
      <c r="G476" s="2">
        <v>20425</v>
      </c>
      <c r="H476" s="2">
        <f t="shared" si="124"/>
        <v>1092</v>
      </c>
      <c r="I476" s="5">
        <f t="shared" si="123"/>
        <v>28642</v>
      </c>
      <c r="J476" s="11">
        <f t="shared" si="142"/>
        <v>15.623972068278517</v>
      </c>
      <c r="K476" s="7">
        <f t="shared" si="139"/>
        <v>27.22893772893773</v>
      </c>
      <c r="L476" s="15">
        <f t="shared" si="136"/>
        <v>11.730583306477604</v>
      </c>
      <c r="M476" s="8">
        <f t="shared" si="132"/>
        <v>3.672563395439564</v>
      </c>
      <c r="N476" s="5">
        <f t="shared" si="144"/>
        <v>149378.77548387097</v>
      </c>
      <c r="O476" s="5">
        <f t="shared" si="160"/>
        <v>705.71428571428567</v>
      </c>
      <c r="P476" s="5">
        <f t="shared" si="158"/>
        <v>29.287343978514031</v>
      </c>
      <c r="Q476" s="5">
        <f t="shared" si="161"/>
        <v>18.927195088155326</v>
      </c>
      <c r="R476" s="10">
        <f t="shared" si="159"/>
        <v>0.12378852062880756</v>
      </c>
      <c r="T476" s="5">
        <f t="shared" si="162"/>
        <v>2680718.0654100003</v>
      </c>
      <c r="U476" s="8">
        <f t="shared" si="155"/>
        <v>9.5309385118649956</v>
      </c>
      <c r="V476" s="1">
        <f t="shared" si="156"/>
        <v>1421472</v>
      </c>
      <c r="W476" s="1">
        <f t="shared" si="157"/>
        <v>10.492146169604466</v>
      </c>
    </row>
    <row r="477" spans="1:23" x14ac:dyDescent="0.3">
      <c r="A477" s="3">
        <v>44363</v>
      </c>
      <c r="B477" s="2">
        <v>356179</v>
      </c>
      <c r="C477" s="5">
        <f t="shared" si="125"/>
        <v>2885626</v>
      </c>
      <c r="D477" s="5">
        <f t="shared" si="126"/>
        <v>5586927.7059599999</v>
      </c>
      <c r="E477" s="5">
        <v>34668</v>
      </c>
      <c r="F477" s="2">
        <v>14859</v>
      </c>
      <c r="G477" s="2">
        <v>19809</v>
      </c>
      <c r="H477" s="2">
        <f t="shared" si="124"/>
        <v>811</v>
      </c>
      <c r="I477" s="5">
        <f t="shared" si="123"/>
        <v>33857</v>
      </c>
      <c r="J477" s="11">
        <f t="shared" si="142"/>
        <v>15.685730225420365</v>
      </c>
      <c r="K477" s="7">
        <f t="shared" si="139"/>
        <v>42.747225647348955</v>
      </c>
      <c r="L477" s="15">
        <f t="shared" si="136"/>
        <v>5.4579715997038836</v>
      </c>
      <c r="M477" s="8">
        <f t="shared" si="132"/>
        <v>2.339333102572978</v>
      </c>
      <c r="N477" s="5">
        <f t="shared" si="144"/>
        <v>150311.48822836234</v>
      </c>
      <c r="O477" s="5">
        <f t="shared" si="160"/>
        <v>704.28571428571433</v>
      </c>
      <c r="P477" s="5">
        <f t="shared" si="158"/>
        <v>21.750948687339633</v>
      </c>
      <c r="Q477" s="5">
        <f t="shared" si="161"/>
        <v>18.888880928057848</v>
      </c>
      <c r="R477" s="10">
        <f t="shared" si="159"/>
        <v>0.12343214262693779</v>
      </c>
      <c r="T477" s="5">
        <f t="shared" si="162"/>
        <v>2700527.0654100003</v>
      </c>
      <c r="U477" s="8">
        <f t="shared" si="155"/>
        <v>9.5526894605523349</v>
      </c>
      <c r="V477" s="1">
        <f t="shared" si="156"/>
        <v>1424716</v>
      </c>
      <c r="W477" s="1">
        <f t="shared" si="157"/>
        <v>10.468256129642679</v>
      </c>
    </row>
    <row r="478" spans="1:23" x14ac:dyDescent="0.3">
      <c r="A478" s="3">
        <v>44364</v>
      </c>
      <c r="B478" s="2">
        <v>356920</v>
      </c>
      <c r="C478" s="5">
        <f t="shared" si="125"/>
        <v>2899617</v>
      </c>
      <c r="D478" s="5">
        <f t="shared" si="126"/>
        <v>5618277.7059599999</v>
      </c>
      <c r="E478" s="5">
        <v>31350</v>
      </c>
      <c r="F478" s="2">
        <v>13991</v>
      </c>
      <c r="G478" s="2">
        <v>17359</v>
      </c>
      <c r="H478" s="2">
        <f t="shared" si="124"/>
        <v>741</v>
      </c>
      <c r="I478" s="5">
        <f t="shared" si="123"/>
        <v>30609</v>
      </c>
      <c r="J478" s="11">
        <f t="shared" si="142"/>
        <v>15.740999960663453</v>
      </c>
      <c r="K478" s="7">
        <f t="shared" si="139"/>
        <v>42.307692307692307</v>
      </c>
      <c r="L478" s="15">
        <f t="shared" si="136"/>
        <v>5.2962618826388388</v>
      </c>
      <c r="M478" s="8">
        <f t="shared" si="132"/>
        <v>2.3636363636363638</v>
      </c>
      <c r="N478" s="5">
        <f t="shared" si="144"/>
        <v>151154.93303451801</v>
      </c>
      <c r="O478" s="5">
        <f t="shared" si="160"/>
        <v>709.42857142857144</v>
      </c>
      <c r="P478" s="5">
        <f t="shared" si="158"/>
        <v>19.873554842563092</v>
      </c>
      <c r="Q478" s="5">
        <f t="shared" si="161"/>
        <v>19.026811904408778</v>
      </c>
      <c r="R478" s="10">
        <f t="shared" si="159"/>
        <v>0.12309211871774789</v>
      </c>
      <c r="T478" s="5">
        <f t="shared" si="162"/>
        <v>2717886.0654100003</v>
      </c>
      <c r="U478" s="8">
        <f t="shared" si="155"/>
        <v>9.5725630153948966</v>
      </c>
      <c r="V478" s="1">
        <f t="shared" si="156"/>
        <v>1427680</v>
      </c>
      <c r="W478" s="1">
        <f t="shared" si="157"/>
        <v>10.446523030370951</v>
      </c>
    </row>
    <row r="479" spans="1:23" x14ac:dyDescent="0.3">
      <c r="A479" s="3">
        <v>44365</v>
      </c>
      <c r="B479" s="2">
        <v>357591</v>
      </c>
      <c r="C479" s="5">
        <f t="shared" si="125"/>
        <v>2912856</v>
      </c>
      <c r="D479" s="5">
        <f t="shared" si="126"/>
        <v>5646870.7059599999</v>
      </c>
      <c r="E479" s="5">
        <v>28593</v>
      </c>
      <c r="F479" s="2">
        <v>13239</v>
      </c>
      <c r="G479" s="2">
        <v>15354</v>
      </c>
      <c r="H479" s="2">
        <f t="shared" si="124"/>
        <v>671</v>
      </c>
      <c r="I479" s="5">
        <f t="shared" si="123"/>
        <v>27922</v>
      </c>
      <c r="J479" s="11">
        <f t="shared" si="142"/>
        <v>15.791422899234041</v>
      </c>
      <c r="K479" s="7">
        <f t="shared" si="139"/>
        <v>42.612518628912071</v>
      </c>
      <c r="L479" s="15">
        <f t="shared" si="136"/>
        <v>5.0683586373593172</v>
      </c>
      <c r="M479" s="8">
        <f t="shared" si="132"/>
        <v>2.346728220193754</v>
      </c>
      <c r="N479" s="5">
        <f t="shared" si="144"/>
        <v>151924.20312518495</v>
      </c>
      <c r="O479" s="5">
        <f t="shared" si="160"/>
        <v>706</v>
      </c>
      <c r="P479" s="5">
        <f t="shared" si="158"/>
        <v>17.996160997786554</v>
      </c>
      <c r="Q479" s="5">
        <f t="shared" si="161"/>
        <v>18.934857920174824</v>
      </c>
      <c r="R479" s="10">
        <f t="shared" si="159"/>
        <v>0.1227630202110918</v>
      </c>
      <c r="T479" s="5">
        <f t="shared" si="162"/>
        <v>2733240.0654100003</v>
      </c>
      <c r="U479" s="8">
        <f t="shared" si="155"/>
        <v>9.5905591763926843</v>
      </c>
      <c r="V479" s="1">
        <f t="shared" si="156"/>
        <v>1430364</v>
      </c>
      <c r="W479" s="1">
        <f t="shared" si="157"/>
        <v>10.426920699905759</v>
      </c>
    </row>
    <row r="480" spans="1:23" x14ac:dyDescent="0.3">
      <c r="A480" s="3">
        <v>44366</v>
      </c>
      <c r="B480" s="2">
        <v>358360</v>
      </c>
      <c r="C480" s="5">
        <f t="shared" si="125"/>
        <v>2930584</v>
      </c>
      <c r="D480" s="5">
        <f t="shared" si="126"/>
        <v>5678142.7059599999</v>
      </c>
      <c r="E480" s="5">
        <v>31272</v>
      </c>
      <c r="F480" s="2">
        <v>17728</v>
      </c>
      <c r="G480" s="2">
        <v>13544</v>
      </c>
      <c r="H480" s="2">
        <f t="shared" si="124"/>
        <v>769</v>
      </c>
      <c r="I480" s="5">
        <f t="shared" si="123"/>
        <v>30503</v>
      </c>
      <c r="J480" s="11">
        <f t="shared" si="142"/>
        <v>15.844800496595601</v>
      </c>
      <c r="K480" s="7">
        <f t="shared" si="139"/>
        <v>40.665799739921979</v>
      </c>
      <c r="L480" s="15">
        <f t="shared" si="136"/>
        <v>4.3377707581227432</v>
      </c>
      <c r="M480" s="8">
        <f t="shared" si="132"/>
        <v>2.45906881555385</v>
      </c>
      <c r="N480" s="5">
        <f t="shared" si="144"/>
        <v>152765.54940837793</v>
      </c>
      <c r="O480" s="5">
        <f t="shared" si="160"/>
        <v>702.42857142857144</v>
      </c>
      <c r="P480" s="5">
        <f t="shared" si="158"/>
        <v>20.62451238047371</v>
      </c>
      <c r="Q480" s="5">
        <f t="shared" si="161"/>
        <v>18.839072519931122</v>
      </c>
      <c r="R480" s="10">
        <f t="shared" si="159"/>
        <v>0.1222827941461497</v>
      </c>
      <c r="T480" s="5">
        <f t="shared" si="162"/>
        <v>2746784.0654100003</v>
      </c>
      <c r="U480" s="8">
        <f t="shared" si="155"/>
        <v>9.6111836887731581</v>
      </c>
      <c r="V480" s="1">
        <f t="shared" si="156"/>
        <v>1433440</v>
      </c>
      <c r="W480" s="1">
        <f t="shared" si="157"/>
        <v>10.404545708226365</v>
      </c>
    </row>
    <row r="481" spans="1:23" x14ac:dyDescent="0.3">
      <c r="A481" s="3">
        <v>44367</v>
      </c>
      <c r="B481" s="2">
        <v>358881</v>
      </c>
      <c r="C481" s="5">
        <f t="shared" si="125"/>
        <v>2939992</v>
      </c>
      <c r="D481" s="5">
        <f t="shared" si="126"/>
        <v>5696515.7059599999</v>
      </c>
      <c r="E481" s="5">
        <v>18373</v>
      </c>
      <c r="F481" s="2">
        <v>9408</v>
      </c>
      <c r="G481" s="2">
        <v>9329</v>
      </c>
      <c r="H481" s="2">
        <f t="shared" si="124"/>
        <v>521</v>
      </c>
      <c r="I481" s="5">
        <f t="shared" si="123"/>
        <v>17852</v>
      </c>
      <c r="J481" s="11">
        <f t="shared" si="142"/>
        <v>15.872993292929968</v>
      </c>
      <c r="K481" s="7">
        <f t="shared" si="139"/>
        <v>35.264875239923228</v>
      </c>
      <c r="L481" s="15">
        <f t="shared" si="136"/>
        <v>5.537840136054422</v>
      </c>
      <c r="M481" s="8">
        <f t="shared" si="132"/>
        <v>2.8356827954063029</v>
      </c>
      <c r="N481" s="5">
        <f t="shared" si="144"/>
        <v>153259.8591826522</v>
      </c>
      <c r="O481" s="5">
        <f t="shared" si="160"/>
        <v>702.28571428571433</v>
      </c>
      <c r="P481" s="5">
        <f t="shared" si="158"/>
        <v>13.973174187551109</v>
      </c>
      <c r="Q481" s="5">
        <f t="shared" si="161"/>
        <v>18.835241103921376</v>
      </c>
      <c r="R481" s="10">
        <f t="shared" si="159"/>
        <v>0.12206869950666532</v>
      </c>
      <c r="T481" s="5">
        <f t="shared" si="162"/>
        <v>2756113.0654100003</v>
      </c>
      <c r="U481" s="8">
        <f t="shared" si="155"/>
        <v>9.6251568629607078</v>
      </c>
      <c r="V481" s="1">
        <f t="shared" si="156"/>
        <v>1435524</v>
      </c>
      <c r="W481" s="1">
        <f t="shared" si="157"/>
        <v>10.389441068209239</v>
      </c>
    </row>
    <row r="482" spans="1:23" x14ac:dyDescent="0.3">
      <c r="A482" s="3">
        <v>44368</v>
      </c>
      <c r="B482" s="2">
        <v>359141</v>
      </c>
      <c r="C482" s="5">
        <f t="shared" si="125"/>
        <v>2945846</v>
      </c>
      <c r="D482" s="5">
        <f t="shared" si="126"/>
        <v>5707574.7059599999</v>
      </c>
      <c r="E482" s="5">
        <v>11059</v>
      </c>
      <c r="F482" s="2">
        <v>5854</v>
      </c>
      <c r="G482" s="2">
        <v>5205</v>
      </c>
      <c r="H482" s="2">
        <f t="shared" si="124"/>
        <v>260</v>
      </c>
      <c r="I482" s="5">
        <f t="shared" si="123"/>
        <v>10799</v>
      </c>
      <c r="J482" s="11">
        <f t="shared" si="142"/>
        <v>15.892294964818831</v>
      </c>
      <c r="K482" s="7">
        <f t="shared" si="139"/>
        <v>42.534615384615385</v>
      </c>
      <c r="L482" s="15">
        <f t="shared" si="136"/>
        <v>4.4414075845575676</v>
      </c>
      <c r="M482" s="8">
        <f t="shared" si="132"/>
        <v>2.3510263134098923</v>
      </c>
      <c r="N482" s="5">
        <f t="shared" si="144"/>
        <v>153557.39207296405</v>
      </c>
      <c r="O482" s="5">
        <f t="shared" si="160"/>
        <v>695</v>
      </c>
      <c r="P482" s="5">
        <f t="shared" si="158"/>
        <v>6.9731771377414367</v>
      </c>
      <c r="Q482" s="5">
        <f t="shared" si="161"/>
        <v>18.639838887424226</v>
      </c>
      <c r="R482" s="10">
        <f t="shared" si="159"/>
        <v>0.12191438384762815</v>
      </c>
      <c r="T482" s="5">
        <f t="shared" si="162"/>
        <v>2761318.0654100003</v>
      </c>
      <c r="U482" s="8">
        <f t="shared" si="155"/>
        <v>9.6321300400984509</v>
      </c>
      <c r="V482" s="1">
        <f t="shared" si="156"/>
        <v>1436564</v>
      </c>
      <c r="W482" s="1">
        <f t="shared" si="157"/>
        <v>10.381919636020394</v>
      </c>
    </row>
    <row r="483" spans="1:23" x14ac:dyDescent="0.3">
      <c r="A483" s="3">
        <v>44369</v>
      </c>
      <c r="B483" s="2">
        <v>360055</v>
      </c>
      <c r="C483" s="5">
        <f t="shared" si="125"/>
        <v>2954849</v>
      </c>
      <c r="D483" s="5">
        <f t="shared" si="126"/>
        <v>5735170.7059599999</v>
      </c>
      <c r="E483" s="5">
        <v>27596</v>
      </c>
      <c r="F483" s="2">
        <v>9003</v>
      </c>
      <c r="G483" s="2">
        <v>18953</v>
      </c>
      <c r="H483" s="2">
        <f t="shared" si="124"/>
        <v>914</v>
      </c>
      <c r="I483" s="5">
        <f t="shared" si="123"/>
        <v>26682</v>
      </c>
      <c r="J483" s="11">
        <f t="shared" si="142"/>
        <v>15.928596203246727</v>
      </c>
      <c r="K483" s="7">
        <f t="shared" si="139"/>
        <v>30.192560175054705</v>
      </c>
      <c r="L483" s="15">
        <f t="shared" si="136"/>
        <v>10.152171498389425</v>
      </c>
      <c r="M483" s="8">
        <f t="shared" si="132"/>
        <v>3.312074213654153</v>
      </c>
      <c r="N483" s="5">
        <f t="shared" si="144"/>
        <v>154299.83873550539</v>
      </c>
      <c r="O483" s="5">
        <f t="shared" si="160"/>
        <v>669.57142857142856</v>
      </c>
      <c r="P483" s="5">
        <f t="shared" si="158"/>
        <v>24.513399630367971</v>
      </c>
      <c r="Q483" s="5">
        <f t="shared" si="161"/>
        <v>17.957846837689072</v>
      </c>
      <c r="R483" s="10">
        <f t="shared" si="159"/>
        <v>0.12185225031803655</v>
      </c>
      <c r="T483" s="5">
        <f t="shared" si="162"/>
        <v>2780271.0654100003</v>
      </c>
      <c r="U483" s="8">
        <f t="shared" si="155"/>
        <v>9.6566434397288177</v>
      </c>
      <c r="V483" s="1">
        <f t="shared" si="156"/>
        <v>1440220</v>
      </c>
      <c r="W483" s="1">
        <f t="shared" si="157"/>
        <v>10.355565121995252</v>
      </c>
    </row>
    <row r="484" spans="1:23" x14ac:dyDescent="0.3">
      <c r="A484" s="3">
        <v>44370</v>
      </c>
      <c r="B484" s="2">
        <v>360828</v>
      </c>
      <c r="C484" s="5">
        <f t="shared" si="125"/>
        <v>2972136</v>
      </c>
      <c r="D484" s="5">
        <f t="shared" si="126"/>
        <v>5773093.7059599999</v>
      </c>
      <c r="E484" s="5">
        <v>37923</v>
      </c>
      <c r="F484" s="2">
        <v>17287</v>
      </c>
      <c r="G484" s="2">
        <v>20636</v>
      </c>
      <c r="H484" s="2">
        <f t="shared" si="124"/>
        <v>773</v>
      </c>
      <c r="I484" s="5">
        <f t="shared" si="123"/>
        <v>37150</v>
      </c>
      <c r="J484" s="11">
        <f t="shared" si="142"/>
        <v>15.99957238894986</v>
      </c>
      <c r="K484" s="7">
        <f t="shared" si="139"/>
        <v>49.059508408796894</v>
      </c>
      <c r="L484" s="15">
        <f t="shared" si="136"/>
        <v>4.4715682304621973</v>
      </c>
      <c r="M484" s="8">
        <f t="shared" si="132"/>
        <v>2.0383408485615586</v>
      </c>
      <c r="N484" s="5">
        <f t="shared" si="144"/>
        <v>155320.124457478</v>
      </c>
      <c r="O484" s="5">
        <f t="shared" si="160"/>
        <v>664.14285714285711</v>
      </c>
      <c r="P484" s="5">
        <f t="shared" si="158"/>
        <v>20.731792028746654</v>
      </c>
      <c r="Q484" s="5">
        <f t="shared" si="161"/>
        <v>17.812253029318647</v>
      </c>
      <c r="R484" s="10">
        <f t="shared" si="159"/>
        <v>0.12140359660526974</v>
      </c>
      <c r="T484" s="5">
        <f t="shared" si="162"/>
        <v>2800907.0654100003</v>
      </c>
      <c r="U484" s="8">
        <f t="shared" si="155"/>
        <v>9.6773752317575656</v>
      </c>
      <c r="V484" s="1">
        <f t="shared" si="156"/>
        <v>1443312</v>
      </c>
      <c r="W484" s="1">
        <f t="shared" si="157"/>
        <v>10.333380447193676</v>
      </c>
    </row>
    <row r="485" spans="1:23" x14ac:dyDescent="0.3">
      <c r="A485" s="3">
        <v>44371</v>
      </c>
      <c r="B485" s="2">
        <v>361484</v>
      </c>
      <c r="C485" s="5">
        <f t="shared" si="125"/>
        <v>2986661</v>
      </c>
      <c r="D485" s="5">
        <f t="shared" si="126"/>
        <v>5803562.7059599999</v>
      </c>
      <c r="E485" s="5">
        <v>30469</v>
      </c>
      <c r="F485" s="2">
        <v>14525</v>
      </c>
      <c r="G485" s="2">
        <v>15944</v>
      </c>
      <c r="H485" s="2">
        <f t="shared" si="124"/>
        <v>656</v>
      </c>
      <c r="I485" s="5">
        <f t="shared" si="123"/>
        <v>29813</v>
      </c>
      <c r="J485" s="11">
        <f t="shared" si="142"/>
        <v>16.054825956224896</v>
      </c>
      <c r="K485" s="7">
        <f t="shared" si="139"/>
        <v>46.446646341463413</v>
      </c>
      <c r="L485" s="15">
        <f t="shared" si="136"/>
        <v>4.516351118760757</v>
      </c>
      <c r="M485" s="8">
        <f t="shared" si="132"/>
        <v>2.1530079753191771</v>
      </c>
      <c r="N485" s="5">
        <f t="shared" si="144"/>
        <v>156139.86671581157</v>
      </c>
      <c r="O485" s="5">
        <f t="shared" si="160"/>
        <v>652</v>
      </c>
      <c r="P485" s="5">
        <f t="shared" si="158"/>
        <v>17.593862316763008</v>
      </c>
      <c r="Q485" s="5">
        <f t="shared" si="161"/>
        <v>17.486582668490065</v>
      </c>
      <c r="R485" s="10">
        <f t="shared" si="159"/>
        <v>0.12103281892387519</v>
      </c>
      <c r="T485" s="5">
        <f t="shared" si="162"/>
        <v>2816851.0654100003</v>
      </c>
      <c r="U485" s="8">
        <f t="shared" si="155"/>
        <v>9.6949690940743274</v>
      </c>
      <c r="V485" s="1">
        <f t="shared" si="156"/>
        <v>1445936</v>
      </c>
      <c r="W485" s="1">
        <f t="shared" si="157"/>
        <v>10.314628033329276</v>
      </c>
    </row>
    <row r="486" spans="1:23" x14ac:dyDescent="0.3">
      <c r="A486" s="3">
        <v>44372</v>
      </c>
      <c r="B486" s="2">
        <v>362183</v>
      </c>
      <c r="C486" s="5">
        <f t="shared" si="125"/>
        <v>3000483</v>
      </c>
      <c r="D486" s="5">
        <f t="shared" si="126"/>
        <v>5837666.7059599999</v>
      </c>
      <c r="E486" s="5">
        <v>34104</v>
      </c>
      <c r="F486" s="2">
        <v>13822</v>
      </c>
      <c r="G486" s="2">
        <v>20282</v>
      </c>
      <c r="H486" s="2">
        <f t="shared" si="124"/>
        <v>699</v>
      </c>
      <c r="I486" s="5">
        <f t="shared" si="123"/>
        <v>33405</v>
      </c>
      <c r="J486" s="11">
        <f t="shared" si="142"/>
        <v>16.118003070160665</v>
      </c>
      <c r="K486" s="7">
        <f t="shared" si="139"/>
        <v>48.789699570815451</v>
      </c>
      <c r="L486" s="15">
        <f t="shared" si="136"/>
        <v>5.0571552597308642</v>
      </c>
      <c r="M486" s="8">
        <f t="shared" si="132"/>
        <v>2.0496129486277272</v>
      </c>
      <c r="N486" s="5">
        <f t="shared" si="144"/>
        <v>157057.40552503432</v>
      </c>
      <c r="O486" s="5">
        <f t="shared" si="160"/>
        <v>656</v>
      </c>
      <c r="P486" s="5">
        <f t="shared" si="158"/>
        <v>18.747118535697169</v>
      </c>
      <c r="Q486" s="5">
        <f t="shared" si="161"/>
        <v>17.593862316763008</v>
      </c>
      <c r="R486" s="10">
        <f t="shared" si="159"/>
        <v>0.12070823264121143</v>
      </c>
      <c r="T486" s="5">
        <f t="shared" si="162"/>
        <v>2837133.0654100003</v>
      </c>
      <c r="U486" s="8">
        <f t="shared" si="155"/>
        <v>9.7137162126100254</v>
      </c>
      <c r="V486" s="1">
        <f t="shared" si="156"/>
        <v>1448732</v>
      </c>
      <c r="W486" s="1">
        <f t="shared" si="157"/>
        <v>10.29472117686363</v>
      </c>
    </row>
    <row r="487" spans="1:23" x14ac:dyDescent="0.3">
      <c r="A487" s="3">
        <v>44373</v>
      </c>
      <c r="B487" s="2">
        <v>362937</v>
      </c>
      <c r="C487" s="5">
        <f t="shared" si="125"/>
        <v>3019772</v>
      </c>
      <c r="D487" s="5">
        <f t="shared" si="126"/>
        <v>5873594.7059599999</v>
      </c>
      <c r="E487" s="5">
        <v>35928</v>
      </c>
      <c r="F487" s="2">
        <v>19289</v>
      </c>
      <c r="G487" s="2">
        <v>16639</v>
      </c>
      <c r="H487" s="2">
        <f t="shared" si="124"/>
        <v>754</v>
      </c>
      <c r="I487" s="5">
        <f t="shared" si="123"/>
        <v>35174</v>
      </c>
      <c r="J487" s="11">
        <f t="shared" si="142"/>
        <v>16.183510377723959</v>
      </c>
      <c r="K487" s="7">
        <f t="shared" si="139"/>
        <v>47.649867374005304</v>
      </c>
      <c r="L487" s="15">
        <f t="shared" si="136"/>
        <v>3.9089636580434446</v>
      </c>
      <c r="M487" s="8">
        <f t="shared" si="132"/>
        <v>2.0986417279002452</v>
      </c>
      <c r="N487" s="5">
        <f t="shared" si="144"/>
        <v>158024.01748661519</v>
      </c>
      <c r="O487" s="5">
        <f t="shared" si="160"/>
        <v>653.85714285714289</v>
      </c>
      <c r="P487" s="5">
        <f t="shared" si="158"/>
        <v>20.222213699450165</v>
      </c>
      <c r="Q487" s="5">
        <f t="shared" si="161"/>
        <v>17.536391076616788</v>
      </c>
      <c r="R487" s="10">
        <f t="shared" si="159"/>
        <v>0.12018688828163186</v>
      </c>
      <c r="T487" s="5">
        <f t="shared" si="162"/>
        <v>2853772.0654100003</v>
      </c>
      <c r="U487" s="8">
        <f t="shared" si="155"/>
        <v>9.733938426309475</v>
      </c>
      <c r="V487" s="1">
        <f t="shared" si="156"/>
        <v>1451748</v>
      </c>
      <c r="W487" s="1">
        <f t="shared" si="157"/>
        <v>10.273333939499143</v>
      </c>
    </row>
    <row r="488" spans="1:23" x14ac:dyDescent="0.3">
      <c r="A488" s="3">
        <v>44374</v>
      </c>
      <c r="B488" s="2">
        <v>363522</v>
      </c>
      <c r="C488" s="5">
        <f t="shared" si="125"/>
        <v>3031873</v>
      </c>
      <c r="D488" s="5">
        <f t="shared" si="126"/>
        <v>5895667.7059599999</v>
      </c>
      <c r="E488" s="5">
        <v>22073</v>
      </c>
      <c r="F488" s="2">
        <v>12101</v>
      </c>
      <c r="G488" s="2">
        <v>9972</v>
      </c>
      <c r="H488" s="2">
        <f t="shared" si="124"/>
        <v>585</v>
      </c>
      <c r="I488" s="5">
        <f t="shared" si="123"/>
        <v>21488</v>
      </c>
      <c r="J488" s="11">
        <f t="shared" si="142"/>
        <v>16.218186811142104</v>
      </c>
      <c r="K488" s="7">
        <f t="shared" si="139"/>
        <v>37.731623931623929</v>
      </c>
      <c r="L488" s="15">
        <f t="shared" si="136"/>
        <v>4.8343112139492606</v>
      </c>
      <c r="M488" s="8">
        <f t="shared" si="132"/>
        <v>2.6502967426267383</v>
      </c>
      <c r="N488" s="5">
        <f t="shared" si="144"/>
        <v>158617.87258091421</v>
      </c>
      <c r="O488" s="5">
        <f t="shared" si="160"/>
        <v>663</v>
      </c>
      <c r="P488" s="5">
        <f t="shared" si="158"/>
        <v>15.689648559918233</v>
      </c>
      <c r="Q488" s="5">
        <f t="shared" si="161"/>
        <v>17.78160170124066</v>
      </c>
      <c r="R488" s="10">
        <f t="shared" si="159"/>
        <v>0.11990014093598247</v>
      </c>
      <c r="T488" s="5">
        <f t="shared" si="162"/>
        <v>2863744.0654100003</v>
      </c>
      <c r="U488" s="8">
        <f t="shared" si="155"/>
        <v>9.7496280748693938</v>
      </c>
      <c r="V488" s="1">
        <f t="shared" si="156"/>
        <v>1454088</v>
      </c>
      <c r="W488" s="1">
        <f t="shared" si="157"/>
        <v>10.256801514076177</v>
      </c>
    </row>
    <row r="489" spans="1:23" x14ac:dyDescent="0.3">
      <c r="A489" s="3">
        <v>44375</v>
      </c>
      <c r="B489" s="2">
        <v>363874</v>
      </c>
      <c r="C489" s="5">
        <f t="shared" si="125"/>
        <v>3039845</v>
      </c>
      <c r="D489" s="5">
        <f t="shared" si="126"/>
        <v>5909741.7059599999</v>
      </c>
      <c r="E489" s="5">
        <v>14074</v>
      </c>
      <c r="F489" s="2">
        <v>7972</v>
      </c>
      <c r="G489" s="2">
        <v>6102</v>
      </c>
      <c r="H489" s="2">
        <f t="shared" si="124"/>
        <v>352</v>
      </c>
      <c r="I489" s="5">
        <f t="shared" si="123"/>
        <v>13722</v>
      </c>
      <c r="J489" s="11">
        <f t="shared" si="142"/>
        <v>16.241176082819877</v>
      </c>
      <c r="K489" s="7">
        <f t="shared" si="139"/>
        <v>39.982954545454547</v>
      </c>
      <c r="L489" s="15">
        <f t="shared" si="136"/>
        <v>4.4154540893125942</v>
      </c>
      <c r="M489" s="8">
        <f t="shared" si="132"/>
        <v>2.5010657950831319</v>
      </c>
      <c r="N489" s="5">
        <f t="shared" si="144"/>
        <v>158996.52145497591</v>
      </c>
      <c r="O489" s="5">
        <f t="shared" si="160"/>
        <v>676.14285714285711</v>
      </c>
      <c r="P489" s="5">
        <f t="shared" si="158"/>
        <v>9.4406090480191764</v>
      </c>
      <c r="Q489" s="5">
        <f t="shared" si="161"/>
        <v>18.134091974137483</v>
      </c>
      <c r="R489" s="10">
        <f t="shared" si="159"/>
        <v>0.11970149793821724</v>
      </c>
      <c r="T489" s="5">
        <f t="shared" si="162"/>
        <v>2869846.0654100003</v>
      </c>
      <c r="U489" s="8">
        <f t="shared" si="155"/>
        <v>9.7590686839174126</v>
      </c>
      <c r="V489" s="1">
        <f t="shared" si="156"/>
        <v>1455496</v>
      </c>
      <c r="W489" s="1">
        <f t="shared" si="157"/>
        <v>10.246879414302754</v>
      </c>
    </row>
    <row r="490" spans="1:23" x14ac:dyDescent="0.3">
      <c r="A490" s="3">
        <v>44376</v>
      </c>
      <c r="B490" s="2">
        <v>365068</v>
      </c>
      <c r="C490" s="5">
        <f t="shared" si="125"/>
        <v>3051334</v>
      </c>
      <c r="D490" s="5">
        <f t="shared" si="126"/>
        <v>5939450.7059599999</v>
      </c>
      <c r="E490" s="5">
        <v>29709</v>
      </c>
      <c r="F490" s="2">
        <v>11489</v>
      </c>
      <c r="G490" s="2">
        <v>18220</v>
      </c>
      <c r="H490" s="2">
        <f t="shared" si="124"/>
        <v>1194</v>
      </c>
      <c r="I490" s="5">
        <f t="shared" si="123"/>
        <v>28515</v>
      </c>
      <c r="J490" s="11">
        <f t="shared" si="142"/>
        <v>16.269436669223268</v>
      </c>
      <c r="K490" s="7">
        <f t="shared" si="139"/>
        <v>24.881909547738694</v>
      </c>
      <c r="L490" s="15">
        <f t="shared" si="136"/>
        <v>10.392549395073548</v>
      </c>
      <c r="M490" s="8">
        <f t="shared" si="132"/>
        <v>4.018984146218318</v>
      </c>
      <c r="N490" s="5">
        <f t="shared" si="144"/>
        <v>159795.81656649357</v>
      </c>
      <c r="O490" s="5">
        <f t="shared" si="160"/>
        <v>716.14285714285711</v>
      </c>
      <c r="P490" s="5">
        <f t="shared" si="158"/>
        <v>32.022975009474138</v>
      </c>
      <c r="Q490" s="5">
        <f t="shared" si="161"/>
        <v>19.206888456866935</v>
      </c>
      <c r="R490" s="10">
        <f t="shared" si="159"/>
        <v>0.1196420975219363</v>
      </c>
      <c r="T490" s="5">
        <f t="shared" si="162"/>
        <v>2888066.0654100003</v>
      </c>
      <c r="U490" s="8">
        <f t="shared" si="155"/>
        <v>9.7910916589268879</v>
      </c>
      <c r="V490" s="1">
        <f t="shared" si="156"/>
        <v>1460272</v>
      </c>
      <c r="W490" s="1">
        <f t="shared" si="157"/>
        <v>10.213365729124437</v>
      </c>
    </row>
    <row r="491" spans="1:23" x14ac:dyDescent="0.3">
      <c r="A491" s="3">
        <v>44377</v>
      </c>
      <c r="B491" s="2">
        <v>366078</v>
      </c>
      <c r="C491" s="5">
        <f t="shared" si="125"/>
        <v>3064787</v>
      </c>
      <c r="D491" s="5">
        <f t="shared" si="126"/>
        <v>5968067.7059599999</v>
      </c>
      <c r="E491" s="5">
        <v>28617</v>
      </c>
      <c r="F491" s="2">
        <v>13453</v>
      </c>
      <c r="G491" s="2">
        <v>15164</v>
      </c>
      <c r="H491" s="2">
        <f t="shared" si="124"/>
        <v>1010</v>
      </c>
      <c r="I491" s="5">
        <f t="shared" si="123"/>
        <v>27607</v>
      </c>
      <c r="J491" s="11">
        <f t="shared" si="142"/>
        <v>16.302721567425522</v>
      </c>
      <c r="K491" s="7">
        <f t="shared" si="139"/>
        <v>28.333663366336634</v>
      </c>
      <c r="L491" s="15">
        <f t="shared" si="136"/>
        <v>7.5076191184122498</v>
      </c>
      <c r="M491" s="8">
        <f t="shared" si="132"/>
        <v>3.5293706538071774</v>
      </c>
      <c r="N491" s="5">
        <f t="shared" si="144"/>
        <v>160565.73235653367</v>
      </c>
      <c r="O491" s="5">
        <f t="shared" si="160"/>
        <v>750</v>
      </c>
      <c r="P491" s="5">
        <f t="shared" si="158"/>
        <v>27.088111188918656</v>
      </c>
      <c r="Q491" s="5">
        <f t="shared" si="161"/>
        <v>20.114934051177219</v>
      </c>
      <c r="R491" s="10">
        <f t="shared" si="159"/>
        <v>0.11944647376799758</v>
      </c>
      <c r="T491" s="5">
        <f t="shared" si="162"/>
        <v>2903230.0654100003</v>
      </c>
      <c r="U491" s="8">
        <f t="shared" si="155"/>
        <v>9.8181797701158064</v>
      </c>
      <c r="V491" s="1">
        <f t="shared" si="156"/>
        <v>1464312</v>
      </c>
      <c r="W491" s="1">
        <f t="shared" si="157"/>
        <v>10.185187309808292</v>
      </c>
    </row>
    <row r="492" spans="1:23" x14ac:dyDescent="0.3">
      <c r="A492" s="3">
        <v>44378</v>
      </c>
      <c r="B492" s="2">
        <v>367058</v>
      </c>
      <c r="C492" s="5">
        <f t="shared" si="125"/>
        <v>3079768</v>
      </c>
      <c r="D492" s="5">
        <f t="shared" si="126"/>
        <v>5998646.7059599999</v>
      </c>
      <c r="E492" s="5">
        <v>30579</v>
      </c>
      <c r="F492" s="2">
        <v>14981</v>
      </c>
      <c r="G492" s="2">
        <v>15598</v>
      </c>
      <c r="H492" s="2">
        <f t="shared" si="124"/>
        <v>980</v>
      </c>
      <c r="I492" s="5">
        <f t="shared" si="123"/>
        <v>29599</v>
      </c>
      <c r="J492" s="11">
        <f t="shared" si="142"/>
        <v>16.342503653264608</v>
      </c>
      <c r="K492" s="7">
        <f t="shared" si="139"/>
        <v>31.203061224489797</v>
      </c>
      <c r="L492" s="15">
        <f t="shared" si="136"/>
        <v>6.5416193845537682</v>
      </c>
      <c r="M492" s="8">
        <f t="shared" si="132"/>
        <v>3.204813761077864</v>
      </c>
      <c r="N492" s="5">
        <f t="shared" si="144"/>
        <v>161388.43407032741</v>
      </c>
      <c r="O492" s="5">
        <f t="shared" si="160"/>
        <v>796.28571428571433</v>
      </c>
      <c r="P492" s="5">
        <f t="shared" si="158"/>
        <v>26.283513826871566</v>
      </c>
      <c r="Q492" s="5">
        <f t="shared" si="161"/>
        <v>21.356312838335587</v>
      </c>
      <c r="R492" s="10">
        <f t="shared" si="159"/>
        <v>0.11918365279462609</v>
      </c>
      <c r="T492" s="5">
        <f t="shared" si="162"/>
        <v>2918828.0654100003</v>
      </c>
      <c r="U492" s="8">
        <f t="shared" si="155"/>
        <v>9.8444632839426767</v>
      </c>
      <c r="V492" s="1">
        <f t="shared" si="156"/>
        <v>1468232</v>
      </c>
      <c r="W492" s="1">
        <f t="shared" si="157"/>
        <v>10.157994104473952</v>
      </c>
    </row>
    <row r="493" spans="1:23" x14ac:dyDescent="0.3">
      <c r="A493" s="3">
        <v>44379</v>
      </c>
      <c r="B493" s="2">
        <v>368022</v>
      </c>
      <c r="C493" s="5">
        <f t="shared" si="125"/>
        <v>3094262</v>
      </c>
      <c r="D493" s="5">
        <f t="shared" si="126"/>
        <v>6026836.7059599999</v>
      </c>
      <c r="E493" s="5">
        <v>28190</v>
      </c>
      <c r="F493" s="2">
        <v>14494</v>
      </c>
      <c r="G493" s="2">
        <v>13696</v>
      </c>
      <c r="H493" s="2">
        <f t="shared" si="124"/>
        <v>964</v>
      </c>
      <c r="I493" s="5">
        <f t="shared" si="123"/>
        <v>27226</v>
      </c>
      <c r="J493" s="11">
        <f t="shared" si="142"/>
        <v>16.376294639885661</v>
      </c>
      <c r="K493" s="7">
        <f t="shared" si="139"/>
        <v>29.242738589211619</v>
      </c>
      <c r="L493" s="15">
        <f t="shared" si="136"/>
        <v>6.6510280115910039</v>
      </c>
      <c r="M493" s="8">
        <f t="shared" si="132"/>
        <v>3.4196523589925505</v>
      </c>
      <c r="N493" s="5">
        <f t="shared" si="144"/>
        <v>162146.86179235385</v>
      </c>
      <c r="O493" s="5">
        <f t="shared" si="160"/>
        <v>834.14285714285711</v>
      </c>
      <c r="P493" s="5">
        <f t="shared" si="158"/>
        <v>25.85439523377979</v>
      </c>
      <c r="Q493" s="5">
        <f t="shared" si="161"/>
        <v>22.371638080918817</v>
      </c>
      <c r="R493" s="10">
        <f t="shared" si="159"/>
        <v>0.11893692260060719</v>
      </c>
      <c r="T493" s="5">
        <f t="shared" si="162"/>
        <v>2932524.0654100003</v>
      </c>
      <c r="U493" s="8">
        <f t="shared" si="155"/>
        <v>9.8703176791764573</v>
      </c>
      <c r="V493" s="1">
        <f t="shared" si="156"/>
        <v>1472088</v>
      </c>
      <c r="W493" s="1">
        <f t="shared" si="157"/>
        <v>10.131386167131312</v>
      </c>
    </row>
    <row r="494" spans="1:23" x14ac:dyDescent="0.3">
      <c r="A494" s="3">
        <v>44380</v>
      </c>
      <c r="B494" s="2">
        <v>369048</v>
      </c>
      <c r="C494" s="5">
        <f t="shared" si="125"/>
        <v>3112240</v>
      </c>
      <c r="D494" s="5">
        <f t="shared" si="126"/>
        <v>6059838.7059599999</v>
      </c>
      <c r="E494" s="5">
        <v>33002</v>
      </c>
      <c r="F494" s="2">
        <v>17978</v>
      </c>
      <c r="G494" s="2">
        <v>15024</v>
      </c>
      <c r="H494" s="2">
        <f t="shared" si="124"/>
        <v>1026</v>
      </c>
      <c r="I494" s="5">
        <f t="shared" si="123"/>
        <v>31976</v>
      </c>
      <c r="J494" s="11">
        <f t="shared" si="142"/>
        <v>16.420191156597514</v>
      </c>
      <c r="K494" s="7">
        <f t="shared" si="139"/>
        <v>32.165692007797269</v>
      </c>
      <c r="L494" s="15">
        <f t="shared" si="136"/>
        <v>5.7069751919012122</v>
      </c>
      <c r="M494" s="8">
        <f t="shared" si="132"/>
        <v>3.1089024907581355</v>
      </c>
      <c r="N494" s="5">
        <f t="shared" si="144"/>
        <v>163034.75223869353</v>
      </c>
      <c r="O494" s="5">
        <f t="shared" si="160"/>
        <v>873</v>
      </c>
      <c r="P494" s="5">
        <f t="shared" si="158"/>
        <v>27.517229782010435</v>
      </c>
      <c r="Q494" s="5">
        <f t="shared" si="161"/>
        <v>23.413783235570286</v>
      </c>
      <c r="R494" s="10">
        <f t="shared" si="159"/>
        <v>0.11857954399403645</v>
      </c>
      <c r="T494" s="5">
        <f t="shared" si="162"/>
        <v>2947548.0654100003</v>
      </c>
      <c r="U494" s="8">
        <f t="shared" si="155"/>
        <v>9.8978349089584672</v>
      </c>
      <c r="V494" s="1">
        <f t="shared" si="156"/>
        <v>1476192</v>
      </c>
      <c r="W494" s="1">
        <f t="shared" si="157"/>
        <v>10.103219635386182</v>
      </c>
    </row>
    <row r="495" spans="1:23" x14ac:dyDescent="0.3">
      <c r="A495" s="3">
        <v>44381</v>
      </c>
      <c r="C495" s="5">
        <f t="shared" si="125"/>
        <v>3112240</v>
      </c>
      <c r="D495" s="5">
        <f t="shared" si="126"/>
        <v>6059838.7059599999</v>
      </c>
      <c r="H495" s="2"/>
      <c r="I495" s="5"/>
      <c r="J495" s="11"/>
      <c r="K495" s="7"/>
      <c r="L495" s="15"/>
      <c r="M495" s="8"/>
      <c r="N495" s="5">
        <f t="shared" si="144"/>
        <v>163034.75223869353</v>
      </c>
      <c r="O495" s="5"/>
      <c r="P495" s="5"/>
      <c r="Q495" s="5"/>
      <c r="R495" s="10"/>
      <c r="T495" s="5">
        <f t="shared" si="162"/>
        <v>2947548.0654100003</v>
      </c>
      <c r="U495" s="8"/>
    </row>
    <row r="496" spans="1:23" x14ac:dyDescent="0.3">
      <c r="A496" s="3">
        <v>44382</v>
      </c>
      <c r="B496" s="2">
        <v>369886</v>
      </c>
      <c r="C496" s="5">
        <f t="shared" si="125"/>
        <v>3120501</v>
      </c>
      <c r="D496" s="5">
        <f t="shared" si="126"/>
        <v>6082919.7059599999</v>
      </c>
      <c r="E496" s="5">
        <v>23081</v>
      </c>
      <c r="F496" s="2">
        <v>8261</v>
      </c>
      <c r="G496" s="2">
        <v>14820</v>
      </c>
      <c r="H496" s="2">
        <v>838</v>
      </c>
      <c r="I496" s="5">
        <f t="shared" si="123"/>
        <v>22243</v>
      </c>
      <c r="J496" s="11">
        <f t="shared" si="142"/>
        <v>16.445390487771906</v>
      </c>
      <c r="K496" s="7">
        <f t="shared" si="139"/>
        <v>27.542959427207638</v>
      </c>
      <c r="L496" s="15">
        <f t="shared" si="136"/>
        <v>10.144050357099625</v>
      </c>
      <c r="M496" s="8">
        <f t="shared" si="132"/>
        <v>3.6306919110957061</v>
      </c>
      <c r="N496" s="5">
        <f t="shared" si="144"/>
        <v>163655.72670666417</v>
      </c>
      <c r="O496" s="5">
        <f t="shared" ref="O496:O579" si="163">AVERAGE(H490:H496)</f>
        <v>1002</v>
      </c>
      <c r="P496" s="5">
        <f t="shared" si="158"/>
        <v>22.475086313182011</v>
      </c>
      <c r="Q496" s="5">
        <f t="shared" si="161"/>
        <v>26.873551892372763</v>
      </c>
      <c r="R496" s="10">
        <f t="shared" ref="R496:R579" si="164">B496/C496</f>
        <v>0.1185341712757022</v>
      </c>
      <c r="T496" s="5">
        <f t="shared" ref="T496:T527" si="165">T495+G496</f>
        <v>2962368.0654100003</v>
      </c>
      <c r="U496" s="8">
        <f t="shared" si="155"/>
        <v>9.9203099952716496</v>
      </c>
      <c r="V496" s="1">
        <f t="shared" ref="V496:V549" si="166">B496*4</f>
        <v>1479544</v>
      </c>
      <c r="W496" s="1">
        <f t="shared" ref="W496:W579" si="167">$X$341/B496</f>
        <v>10.080330155777727</v>
      </c>
    </row>
    <row r="497" spans="1:23" x14ac:dyDescent="0.3">
      <c r="A497" s="3">
        <v>44383</v>
      </c>
      <c r="B497" s="2">
        <v>371293</v>
      </c>
      <c r="C497" s="5">
        <f t="shared" si="125"/>
        <v>3130414</v>
      </c>
      <c r="D497" s="5">
        <f t="shared" si="126"/>
        <v>6108525.7059599999</v>
      </c>
      <c r="E497" s="5">
        <v>25606</v>
      </c>
      <c r="F497" s="2">
        <v>9913</v>
      </c>
      <c r="G497" s="2">
        <v>15693</v>
      </c>
      <c r="H497" s="2">
        <f t="shared" si="124"/>
        <v>1407</v>
      </c>
      <c r="I497" s="5">
        <f t="shared" si="123"/>
        <v>24199</v>
      </c>
      <c r="J497" s="11">
        <f t="shared" si="142"/>
        <v>16.452035739860435</v>
      </c>
      <c r="K497" s="7">
        <f t="shared" si="139"/>
        <v>18.199004975124378</v>
      </c>
      <c r="L497" s="15">
        <f t="shared" si="136"/>
        <v>14.193483304751336</v>
      </c>
      <c r="M497" s="8">
        <f t="shared" si="132"/>
        <v>5.4948059048660474</v>
      </c>
      <c r="N497" s="5">
        <f t="shared" si="144"/>
        <v>164344.63412951652</v>
      </c>
      <c r="O497" s="5">
        <f t="shared" si="163"/>
        <v>1037.5</v>
      </c>
      <c r="P497" s="5">
        <f t="shared" si="158"/>
        <v>37.735616280008465</v>
      </c>
      <c r="Q497" s="5">
        <f t="shared" si="161"/>
        <v>27.825658770795155</v>
      </c>
      <c r="R497" s="10">
        <f t="shared" si="164"/>
        <v>0.11860827353826044</v>
      </c>
      <c r="T497" s="5">
        <f t="shared" si="165"/>
        <v>2978061.0654100003</v>
      </c>
      <c r="U497" s="8">
        <f t="shared" si="155"/>
        <v>9.9580456115516576</v>
      </c>
      <c r="V497" s="1">
        <f t="shared" si="166"/>
        <v>1485172</v>
      </c>
      <c r="W497" s="1">
        <f t="shared" si="167"/>
        <v>10.042131147099461</v>
      </c>
    </row>
    <row r="498" spans="1:23" x14ac:dyDescent="0.3">
      <c r="A498" s="3">
        <v>44384</v>
      </c>
      <c r="B498" s="2">
        <v>372685</v>
      </c>
      <c r="C498" s="5">
        <f t="shared" si="125"/>
        <v>3150900</v>
      </c>
      <c r="D498" s="5">
        <f t="shared" si="126"/>
        <v>6146661.7059599999</v>
      </c>
      <c r="E498" s="5">
        <v>38136</v>
      </c>
      <c r="F498" s="2">
        <v>20486</v>
      </c>
      <c r="G498" s="2">
        <v>17650</v>
      </c>
      <c r="H498" s="2">
        <f t="shared" si="124"/>
        <v>1392</v>
      </c>
      <c r="I498" s="5">
        <f t="shared" si="123"/>
        <v>36744</v>
      </c>
      <c r="J498" s="11">
        <f t="shared" si="142"/>
        <v>16.492914139179199</v>
      </c>
      <c r="K498" s="7">
        <f t="shared" si="139"/>
        <v>27.396551724137932</v>
      </c>
      <c r="L498" s="15">
        <f t="shared" si="136"/>
        <v>6.7948843112369426</v>
      </c>
      <c r="M498" s="8">
        <f t="shared" si="132"/>
        <v>3.6500943989930779</v>
      </c>
      <c r="N498" s="5">
        <f t="shared" si="144"/>
        <v>165370.6504334257</v>
      </c>
      <c r="O498" s="5">
        <f t="shared" si="163"/>
        <v>1101.1666666666667</v>
      </c>
      <c r="P498" s="5">
        <f t="shared" si="158"/>
        <v>37.33331759898492</v>
      </c>
      <c r="Q498" s="5">
        <f t="shared" si="161"/>
        <v>29.533193172472863</v>
      </c>
      <c r="R498" s="10">
        <f t="shared" si="164"/>
        <v>0.11827890444000128</v>
      </c>
      <c r="T498" s="5">
        <f t="shared" si="165"/>
        <v>2995711.0654100003</v>
      </c>
      <c r="U498" s="8">
        <f t="shared" si="155"/>
        <v>9.9953789291506432</v>
      </c>
      <c r="V498" s="1">
        <f t="shared" si="166"/>
        <v>1490740</v>
      </c>
      <c r="W498" s="1">
        <f t="shared" si="167"/>
        <v>10.00462320726619</v>
      </c>
    </row>
    <row r="499" spans="1:23" x14ac:dyDescent="0.3">
      <c r="A499" s="3">
        <v>44385</v>
      </c>
      <c r="B499" s="2">
        <v>373728</v>
      </c>
      <c r="C499" s="5">
        <f t="shared" si="125"/>
        <v>3168072</v>
      </c>
      <c r="D499" s="5">
        <f t="shared" si="126"/>
        <v>6177890.7059599999</v>
      </c>
      <c r="E499" s="5">
        <v>31229</v>
      </c>
      <c r="F499" s="2">
        <v>17172</v>
      </c>
      <c r="G499" s="2">
        <v>14057</v>
      </c>
      <c r="H499" s="2">
        <f t="shared" si="124"/>
        <v>1043</v>
      </c>
      <c r="I499" s="5">
        <f t="shared" si="123"/>
        <v>30186</v>
      </c>
      <c r="J499" s="11">
        <f t="shared" si="142"/>
        <v>16.53044649038873</v>
      </c>
      <c r="K499" s="7">
        <f t="shared" si="139"/>
        <v>29.941514860977946</v>
      </c>
      <c r="L499" s="15">
        <f t="shared" si="136"/>
        <v>6.0738411367342184</v>
      </c>
      <c r="M499" s="8">
        <f t="shared" si="132"/>
        <v>3.3398443754202827</v>
      </c>
      <c r="N499" s="5">
        <f t="shared" si="144"/>
        <v>166210.83983857516</v>
      </c>
      <c r="O499" s="5">
        <f t="shared" si="163"/>
        <v>1111.6666666666667</v>
      </c>
      <c r="P499" s="5">
        <f t="shared" si="158"/>
        <v>27.973168287170452</v>
      </c>
      <c r="Q499" s="5">
        <f t="shared" si="161"/>
        <v>29.814802249189349</v>
      </c>
      <c r="R499" s="10">
        <f t="shared" si="164"/>
        <v>0.11796701590115376</v>
      </c>
      <c r="T499" s="5">
        <f t="shared" si="165"/>
        <v>3009768.0654100003</v>
      </c>
      <c r="U499" s="8">
        <f t="shared" si="155"/>
        <v>10.023352097437813</v>
      </c>
      <c r="V499" s="1">
        <f t="shared" si="166"/>
        <v>1494912</v>
      </c>
      <c r="W499" s="26">
        <f t="shared" si="167"/>
        <v>9.9767023075605792</v>
      </c>
    </row>
    <row r="500" spans="1:23" x14ac:dyDescent="0.3">
      <c r="A500" s="3">
        <v>44386</v>
      </c>
      <c r="B500" s="2">
        <v>374836</v>
      </c>
      <c r="C500" s="5">
        <f t="shared" si="125"/>
        <v>3178209</v>
      </c>
      <c r="D500" s="5">
        <f t="shared" si="126"/>
        <v>6201785.7059599999</v>
      </c>
      <c r="E500" s="5">
        <v>23895</v>
      </c>
      <c r="F500" s="2">
        <v>10137</v>
      </c>
      <c r="G500" s="2">
        <v>13758</v>
      </c>
      <c r="H500" s="2">
        <f t="shared" si="124"/>
        <v>1108</v>
      </c>
      <c r="I500" s="5">
        <f t="shared" si="123"/>
        <v>22787</v>
      </c>
      <c r="J500" s="11">
        <f t="shared" si="142"/>
        <v>16.545331040668451</v>
      </c>
      <c r="K500" s="7">
        <f t="shared" si="139"/>
        <v>21.565884476534297</v>
      </c>
      <c r="L500" s="15">
        <f t="shared" si="136"/>
        <v>10.930255499654731</v>
      </c>
      <c r="M500" s="8">
        <f t="shared" si="132"/>
        <v>4.6369533375183094</v>
      </c>
      <c r="N500" s="5">
        <f t="shared" si="144"/>
        <v>166853.71427695121</v>
      </c>
      <c r="O500" s="5">
        <f t="shared" si="163"/>
        <v>1135.6666666666667</v>
      </c>
      <c r="P500" s="5">
        <f t="shared" si="158"/>
        <v>29.71646257160581</v>
      </c>
      <c r="Q500" s="5">
        <f t="shared" si="161"/>
        <v>30.458480138827021</v>
      </c>
      <c r="R500" s="10">
        <f t="shared" si="164"/>
        <v>0.11793938032394975</v>
      </c>
      <c r="T500" s="5">
        <f t="shared" si="165"/>
        <v>3023526.0654100003</v>
      </c>
      <c r="U500" s="8">
        <f t="shared" si="155"/>
        <v>10.05306856000942</v>
      </c>
      <c r="V500" s="1">
        <f t="shared" si="166"/>
        <v>1499344</v>
      </c>
      <c r="W500" s="1">
        <f t="shared" si="167"/>
        <v>9.9472115805312189</v>
      </c>
    </row>
    <row r="501" spans="1:23" x14ac:dyDescent="0.3">
      <c r="A501" s="3">
        <v>44387</v>
      </c>
      <c r="B501" s="2">
        <v>376200</v>
      </c>
      <c r="C501" s="5">
        <f t="shared" si="125"/>
        <v>3193955</v>
      </c>
      <c r="D501" s="5">
        <f t="shared" si="126"/>
        <v>6235414.7059599999</v>
      </c>
      <c r="E501" s="5">
        <v>33629</v>
      </c>
      <c r="F501" s="2">
        <v>15746</v>
      </c>
      <c r="G501" s="2">
        <v>17883</v>
      </c>
      <c r="H501" s="2">
        <f t="shared" si="124"/>
        <v>1364</v>
      </c>
      <c r="I501" s="5">
        <f t="shared" si="123"/>
        <v>32265</v>
      </c>
      <c r="J501" s="11">
        <f t="shared" si="142"/>
        <v>16.574733402339181</v>
      </c>
      <c r="K501" s="7">
        <f t="shared" si="139"/>
        <v>24.654692082111438</v>
      </c>
      <c r="L501" s="15">
        <f t="shared" si="136"/>
        <v>8.6625174647529537</v>
      </c>
      <c r="M501" s="8">
        <f t="shared" si="132"/>
        <v>4.0560230753218951</v>
      </c>
      <c r="N501" s="5">
        <f t="shared" si="144"/>
        <v>167758.47361941403</v>
      </c>
      <c r="O501" s="5">
        <f t="shared" si="163"/>
        <v>1192</v>
      </c>
      <c r="P501" s="5">
        <f t="shared" si="158"/>
        <v>36.582360061074304</v>
      </c>
      <c r="Q501" s="5">
        <f t="shared" si="161"/>
        <v>31.969335185337663</v>
      </c>
      <c r="R501" s="10">
        <f t="shared" si="164"/>
        <v>0.11778500323266922</v>
      </c>
      <c r="T501" s="5">
        <f t="shared" si="165"/>
        <v>3041409.0654100003</v>
      </c>
      <c r="U501" s="8">
        <f t="shared" si="155"/>
        <v>10.089650920070493</v>
      </c>
      <c r="V501" s="1">
        <f t="shared" si="166"/>
        <v>1504800</v>
      </c>
      <c r="W501" s="1">
        <f t="shared" si="167"/>
        <v>9.9111456671982996</v>
      </c>
    </row>
    <row r="502" spans="1:23" x14ac:dyDescent="0.3">
      <c r="A502" s="3">
        <v>44388</v>
      </c>
      <c r="B502" s="2">
        <v>377152</v>
      </c>
      <c r="C502" s="5">
        <f t="shared" si="125"/>
        <v>3205578</v>
      </c>
      <c r="D502" s="5">
        <f t="shared" si="126"/>
        <v>6255695.7059599999</v>
      </c>
      <c r="E502" s="5">
        <v>20281</v>
      </c>
      <c r="F502" s="2">
        <v>11623</v>
      </c>
      <c r="G502" s="2">
        <v>8658</v>
      </c>
      <c r="H502" s="2">
        <f t="shared" si="124"/>
        <v>952</v>
      </c>
      <c r="I502" s="5">
        <f t="shared" si="123"/>
        <v>19329</v>
      </c>
      <c r="J502" s="11">
        <f t="shared" si="142"/>
        <v>16.586669846534022</v>
      </c>
      <c r="K502" s="7">
        <f t="shared" si="139"/>
        <v>21.303571428571427</v>
      </c>
      <c r="L502" s="15">
        <f t="shared" si="136"/>
        <v>8.1906564570248648</v>
      </c>
      <c r="M502" s="8">
        <f t="shared" si="132"/>
        <v>4.6940486169321041</v>
      </c>
      <c r="N502" s="5">
        <f t="shared" si="144"/>
        <v>168304.1164938524</v>
      </c>
      <c r="O502" s="5">
        <f t="shared" si="163"/>
        <v>1157.7142857142858</v>
      </c>
      <c r="P502" s="5">
        <f t="shared" si="158"/>
        <v>25.532556288960954</v>
      </c>
      <c r="Q502" s="5">
        <f t="shared" si="161"/>
        <v>31.049795342998131</v>
      </c>
      <c r="R502" s="10">
        <f t="shared" si="164"/>
        <v>0.11765491278016009</v>
      </c>
      <c r="T502" s="5">
        <f t="shared" si="165"/>
        <v>3050067.0654100003</v>
      </c>
      <c r="U502" s="8">
        <f t="shared" si="155"/>
        <v>10.115183476359455</v>
      </c>
      <c r="V502" s="1">
        <f t="shared" si="166"/>
        <v>1508608</v>
      </c>
      <c r="W502" s="1">
        <f t="shared" si="167"/>
        <v>9.8861281393178349</v>
      </c>
    </row>
    <row r="503" spans="1:23" x14ac:dyDescent="0.3">
      <c r="A503" s="3">
        <v>44389</v>
      </c>
      <c r="B503" s="2">
        <v>377811</v>
      </c>
      <c r="C503" s="5">
        <f t="shared" si="125"/>
        <v>3213170</v>
      </c>
      <c r="D503" s="5">
        <f t="shared" si="126"/>
        <v>6269895.7059599999</v>
      </c>
      <c r="E503" s="5">
        <v>14200</v>
      </c>
      <c r="F503" s="2">
        <v>7592</v>
      </c>
      <c r="G503" s="2">
        <v>6608</v>
      </c>
      <c r="H503" s="2">
        <f t="shared" si="124"/>
        <v>659</v>
      </c>
      <c r="I503" s="5">
        <f t="shared" si="123"/>
        <v>13541</v>
      </c>
      <c r="J503" s="11">
        <f t="shared" si="142"/>
        <v>16.595323338812264</v>
      </c>
      <c r="K503" s="7">
        <f t="shared" si="139"/>
        <v>21.547799696509863</v>
      </c>
      <c r="L503" s="15">
        <f t="shared" si="136"/>
        <v>8.6801896733403581</v>
      </c>
      <c r="M503" s="8">
        <f t="shared" si="132"/>
        <v>4.6408450704225359</v>
      </c>
      <c r="N503" s="5">
        <f t="shared" si="144"/>
        <v>168686.15528962307</v>
      </c>
      <c r="O503" s="5">
        <f t="shared" si="163"/>
        <v>1132.1428571428571</v>
      </c>
      <c r="P503" s="5">
        <f t="shared" si="158"/>
        <v>17.674322052967717</v>
      </c>
      <c r="Q503" s="5">
        <f t="shared" si="161"/>
        <v>30.363971877253231</v>
      </c>
      <c r="R503" s="10">
        <f t="shared" si="164"/>
        <v>0.1175820140235344</v>
      </c>
      <c r="T503" s="5">
        <f t="shared" si="165"/>
        <v>3056675.0654100003</v>
      </c>
      <c r="U503" s="8">
        <f t="shared" si="155"/>
        <v>10.132857798412422</v>
      </c>
      <c r="V503" s="1">
        <f t="shared" si="166"/>
        <v>1511244</v>
      </c>
      <c r="W503" s="1">
        <f t="shared" si="167"/>
        <v>9.8688841775385043</v>
      </c>
    </row>
    <row r="504" spans="1:23" x14ac:dyDescent="0.3">
      <c r="A504" s="3">
        <v>44390</v>
      </c>
      <c r="B504" s="2">
        <v>379673</v>
      </c>
      <c r="C504" s="5">
        <f t="shared" si="125"/>
        <v>3227291</v>
      </c>
      <c r="D504" s="5">
        <f t="shared" si="126"/>
        <v>6305012.7059599999</v>
      </c>
      <c r="E504" s="5">
        <v>35117</v>
      </c>
      <c r="F504" s="2">
        <v>14121</v>
      </c>
      <c r="G504" s="2">
        <v>20996</v>
      </c>
      <c r="H504" s="2">
        <f t="shared" si="124"/>
        <v>1862</v>
      </c>
      <c r="I504" s="5">
        <f t="shared" si="123"/>
        <v>33255</v>
      </c>
      <c r="J504" s="11">
        <f t="shared" si="142"/>
        <v>16.606428969033878</v>
      </c>
      <c r="K504" s="7">
        <f t="shared" si="139"/>
        <v>18.85982814178303</v>
      </c>
      <c r="L504" s="15">
        <f t="shared" si="136"/>
        <v>13.18603498335812</v>
      </c>
      <c r="M504" s="8">
        <f t="shared" si="132"/>
        <v>5.3022752513027873</v>
      </c>
      <c r="N504" s="5">
        <f t="shared" si="144"/>
        <v>169630.94799322015</v>
      </c>
      <c r="O504" s="5">
        <f t="shared" si="163"/>
        <v>1197.1428571428571</v>
      </c>
      <c r="P504" s="5">
        <f t="shared" si="158"/>
        <v>49.938676271055975</v>
      </c>
      <c r="Q504" s="5">
        <f t="shared" si="161"/>
        <v>32.107266161688592</v>
      </c>
      <c r="R504" s="10">
        <f t="shared" si="164"/>
        <v>0.11764448882979564</v>
      </c>
      <c r="T504" s="5">
        <f t="shared" si="165"/>
        <v>3077671.0654100003</v>
      </c>
      <c r="U504" s="8">
        <f t="shared" si="155"/>
        <v>10.182796474683478</v>
      </c>
      <c r="V504" s="1">
        <f t="shared" si="166"/>
        <v>1518692</v>
      </c>
      <c r="W504" s="1">
        <f t="shared" si="167"/>
        <v>9.8204849962994469</v>
      </c>
    </row>
    <row r="505" spans="1:23" x14ac:dyDescent="0.3">
      <c r="A505" s="3">
        <v>44391</v>
      </c>
      <c r="B505" s="2">
        <v>381336</v>
      </c>
      <c r="C505" s="5">
        <f t="shared" si="125"/>
        <v>3244596</v>
      </c>
      <c r="D505" s="5">
        <f t="shared" si="126"/>
        <v>6340571.7059599999</v>
      </c>
      <c r="E505" s="5">
        <v>35559</v>
      </c>
      <c r="F505" s="2">
        <v>17305</v>
      </c>
      <c r="G505" s="2">
        <v>18254</v>
      </c>
      <c r="H505" s="2">
        <f t="shared" si="124"/>
        <v>1663</v>
      </c>
      <c r="I505" s="5">
        <f t="shared" si="123"/>
        <v>33896</v>
      </c>
      <c r="J505" s="11">
        <f t="shared" si="142"/>
        <v>16.627257080265174</v>
      </c>
      <c r="K505" s="7">
        <f t="shared" si="139"/>
        <v>21.382441371016235</v>
      </c>
      <c r="L505" s="15">
        <f t="shared" si="136"/>
        <v>9.6099393238948281</v>
      </c>
      <c r="M505" s="8">
        <f t="shared" si="132"/>
        <v>4.6767344413509946</v>
      </c>
      <c r="N505" s="5">
        <f t="shared" si="144"/>
        <v>170587.63232693911</v>
      </c>
      <c r="O505" s="5">
        <f t="shared" si="163"/>
        <v>1235.8571428571429</v>
      </c>
      <c r="P505" s="5">
        <f t="shared" si="158"/>
        <v>44.601513769476959</v>
      </c>
      <c r="Q505" s="5">
        <f t="shared" si="161"/>
        <v>33.145579900330311</v>
      </c>
      <c r="R505" s="10">
        <f t="shared" si="164"/>
        <v>0.117529578412844</v>
      </c>
      <c r="T505" s="5">
        <f t="shared" si="165"/>
        <v>3095925.0654100003</v>
      </c>
      <c r="U505" s="8">
        <f t="shared" si="155"/>
        <v>10.227397988452955</v>
      </c>
      <c r="V505" s="1">
        <f t="shared" si="166"/>
        <v>1525344</v>
      </c>
      <c r="W505" s="1">
        <f t="shared" si="167"/>
        <v>9.7776580233704653</v>
      </c>
    </row>
    <row r="506" spans="1:23" x14ac:dyDescent="0.3">
      <c r="A506" s="3">
        <v>44392</v>
      </c>
      <c r="B506" s="2">
        <v>382734</v>
      </c>
      <c r="C506" s="5">
        <f t="shared" si="125"/>
        <v>3259296</v>
      </c>
      <c r="D506" s="5">
        <f t="shared" si="126"/>
        <v>6371438.7059599999</v>
      </c>
      <c r="E506" s="5">
        <v>30867</v>
      </c>
      <c r="F506" s="2">
        <v>14700</v>
      </c>
      <c r="G506" s="2">
        <v>16167</v>
      </c>
      <c r="H506" s="2">
        <f t="shared" si="124"/>
        <v>1398</v>
      </c>
      <c r="I506" s="5">
        <f t="shared" si="123"/>
        <v>29469</v>
      </c>
      <c r="J506" s="11">
        <f t="shared" si="142"/>
        <v>16.647171941766345</v>
      </c>
      <c r="K506" s="7">
        <f t="shared" si="139"/>
        <v>22.079399141630901</v>
      </c>
      <c r="L506" s="15">
        <f t="shared" si="136"/>
        <v>9.5102040816326525</v>
      </c>
      <c r="M506" s="8">
        <f t="shared" si="132"/>
        <v>4.5291087569248711</v>
      </c>
      <c r="N506" s="5">
        <f t="shared" si="144"/>
        <v>171418.08243321045</v>
      </c>
      <c r="O506" s="5">
        <f t="shared" si="163"/>
        <v>1286.5714285714287</v>
      </c>
      <c r="P506" s="5">
        <f t="shared" si="158"/>
        <v>37.494237071394338</v>
      </c>
      <c r="Q506" s="5">
        <f t="shared" si="161"/>
        <v>34.505732583790866</v>
      </c>
      <c r="R506" s="10">
        <f t="shared" si="164"/>
        <v>0.11742842626137669</v>
      </c>
      <c r="T506" s="5">
        <f t="shared" si="165"/>
        <v>3112092.0654100003</v>
      </c>
      <c r="U506" s="8">
        <f t="shared" si="155"/>
        <v>10.264892225524349</v>
      </c>
      <c r="V506" s="1">
        <f t="shared" si="166"/>
        <v>1530936</v>
      </c>
      <c r="W506" s="1">
        <f t="shared" si="167"/>
        <v>9.7419434907794962</v>
      </c>
    </row>
    <row r="507" spans="1:23" x14ac:dyDescent="0.3">
      <c r="A507" s="3">
        <v>44393</v>
      </c>
      <c r="B507" s="2">
        <v>384387</v>
      </c>
      <c r="C507" s="5">
        <f t="shared" si="125"/>
        <v>3275331</v>
      </c>
      <c r="D507" s="5">
        <f t="shared" si="126"/>
        <v>6406238.7059599999</v>
      </c>
      <c r="E507" s="5">
        <f>F507+G507</f>
        <v>34800</v>
      </c>
      <c r="F507" s="2">
        <v>16035</v>
      </c>
      <c r="G507" s="2">
        <v>18765</v>
      </c>
      <c r="H507" s="2">
        <f t="shared" si="124"/>
        <v>1653</v>
      </c>
      <c r="I507" s="5">
        <f t="shared" si="123"/>
        <v>33147</v>
      </c>
      <c r="J507" s="11">
        <f t="shared" si="142"/>
        <v>16.666116975756204</v>
      </c>
      <c r="K507" s="7">
        <f t="shared" si="139"/>
        <v>21.05263157894737</v>
      </c>
      <c r="L507" s="15">
        <f t="shared" si="136"/>
        <v>10.308699719363892</v>
      </c>
      <c r="M507" s="8">
        <f t="shared" si="132"/>
        <v>4.75</v>
      </c>
      <c r="N507" s="5">
        <f t="shared" si="144"/>
        <v>172354.34652425407</v>
      </c>
      <c r="O507" s="5">
        <f t="shared" si="163"/>
        <v>1364.4285714285713</v>
      </c>
      <c r="P507" s="5">
        <f t="shared" si="158"/>
        <v>44.333314648794591</v>
      </c>
      <c r="Q507" s="5">
        <f t="shared" si="161"/>
        <v>36.593854309103548</v>
      </c>
      <c r="R507" s="10">
        <f t="shared" si="164"/>
        <v>0.1173582150933753</v>
      </c>
      <c r="T507" s="5">
        <f t="shared" si="165"/>
        <v>3130857.0654100003</v>
      </c>
      <c r="U507" s="8">
        <f t="shared" si="155"/>
        <v>10.309225540173143</v>
      </c>
      <c r="V507" s="1">
        <f t="shared" si="166"/>
        <v>1537548</v>
      </c>
      <c r="W507" s="1">
        <f t="shared" si="167"/>
        <v>9.7000496895056276</v>
      </c>
    </row>
    <row r="508" spans="1:23" x14ac:dyDescent="0.3">
      <c r="A508" s="3">
        <v>44394</v>
      </c>
      <c r="B508" s="2">
        <v>386195</v>
      </c>
      <c r="C508" s="5">
        <f t="shared" si="125"/>
        <v>3290599</v>
      </c>
      <c r="D508" s="5">
        <f t="shared" si="126"/>
        <v>6441217.7059599999</v>
      </c>
      <c r="E508" s="5">
        <v>34979</v>
      </c>
      <c r="F508" s="2">
        <v>15268</v>
      </c>
      <c r="G508" s="2">
        <v>19711</v>
      </c>
      <c r="H508" s="2">
        <f t="shared" si="124"/>
        <v>1808</v>
      </c>
      <c r="I508" s="5">
        <f t="shared" si="123"/>
        <v>33171</v>
      </c>
      <c r="J508" s="11">
        <f t="shared" si="142"/>
        <v>16.678666751149031</v>
      </c>
      <c r="K508" s="7">
        <f t="shared" si="139"/>
        <v>19.346792035398231</v>
      </c>
      <c r="L508" s="15">
        <f t="shared" si="136"/>
        <v>11.841760544930574</v>
      </c>
      <c r="M508" s="8">
        <f t="shared" si="132"/>
        <v>5.1688155750593214</v>
      </c>
      <c r="N508" s="5">
        <f t="shared" si="144"/>
        <v>173295.42645645564</v>
      </c>
      <c r="O508" s="5">
        <f t="shared" si="163"/>
        <v>1427.8571428571429</v>
      </c>
      <c r="P508" s="5">
        <f t="shared" si="158"/>
        <v>48.49040101937122</v>
      </c>
      <c r="Q508" s="5">
        <f t="shared" si="161"/>
        <v>38.295003017431675</v>
      </c>
      <c r="R508" s="10">
        <f t="shared" si="164"/>
        <v>0.11736313054249393</v>
      </c>
      <c r="T508" s="5">
        <f t="shared" si="165"/>
        <v>3150568.0654100003</v>
      </c>
      <c r="U508" s="8">
        <f t="shared" si="155"/>
        <v>10.357715941192515</v>
      </c>
      <c r="V508" s="1">
        <f t="shared" si="166"/>
        <v>1544780</v>
      </c>
      <c r="W508" s="1">
        <f t="shared" si="167"/>
        <v>9.6546382009088667</v>
      </c>
    </row>
    <row r="509" spans="1:23" x14ac:dyDescent="0.3">
      <c r="A509" s="3">
        <v>44395</v>
      </c>
      <c r="B509" s="2">
        <v>387481</v>
      </c>
      <c r="C509" s="5">
        <f t="shared" si="125"/>
        <v>3303694</v>
      </c>
      <c r="D509" s="5">
        <f t="shared" si="126"/>
        <v>6465663.7059599999</v>
      </c>
      <c r="E509" s="5">
        <v>24446</v>
      </c>
      <c r="F509" s="2">
        <v>13095</v>
      </c>
      <c r="G509" s="2">
        <v>11351</v>
      </c>
      <c r="H509" s="2">
        <f t="shared" si="124"/>
        <v>1286</v>
      </c>
      <c r="I509" s="5">
        <f t="shared" si="123"/>
        <v>23160</v>
      </c>
      <c r="J509" s="11">
        <f t="shared" si="142"/>
        <v>16.686401929281693</v>
      </c>
      <c r="K509" s="7">
        <f t="shared" si="139"/>
        <v>19.009331259720064</v>
      </c>
      <c r="L509" s="15">
        <f t="shared" si="136"/>
        <v>9.8205421916762123</v>
      </c>
      <c r="M509" s="8">
        <f t="shared" si="132"/>
        <v>5.2605743270882765</v>
      </c>
      <c r="N509" s="5">
        <f t="shared" si="144"/>
        <v>173953.12507627322</v>
      </c>
      <c r="O509" s="5">
        <f t="shared" si="163"/>
        <v>1475.5714285714287</v>
      </c>
      <c r="P509" s="5">
        <f t="shared" si="158"/>
        <v>34.490406919751877</v>
      </c>
      <c r="Q509" s="5">
        <f t="shared" si="161"/>
        <v>39.574695964687521</v>
      </c>
      <c r="R509" s="10">
        <f t="shared" si="164"/>
        <v>0.11728719427404596</v>
      </c>
      <c r="T509" s="5">
        <f t="shared" si="165"/>
        <v>3161919.0654100003</v>
      </c>
      <c r="U509" s="8">
        <f t="shared" si="155"/>
        <v>10.392206348112266</v>
      </c>
      <c r="V509" s="1">
        <f t="shared" si="166"/>
        <v>1549924</v>
      </c>
      <c r="W509" s="1">
        <f t="shared" si="167"/>
        <v>9.6225956885627948</v>
      </c>
    </row>
    <row r="510" spans="1:23" x14ac:dyDescent="0.3">
      <c r="A510" s="3">
        <v>44396</v>
      </c>
      <c r="B510" s="2">
        <v>388329</v>
      </c>
      <c r="C510" s="5">
        <f t="shared" si="125"/>
        <v>3312281</v>
      </c>
      <c r="D510" s="5">
        <f t="shared" si="126"/>
        <v>6483857.7059599999</v>
      </c>
      <c r="E510" s="5">
        <f>F510+G510</f>
        <v>18194</v>
      </c>
      <c r="F510" s="2">
        <v>8587</v>
      </c>
      <c r="G510" s="2">
        <v>9607</v>
      </c>
      <c r="H510" s="2">
        <f t="shared" si="124"/>
        <v>848</v>
      </c>
      <c r="I510" s="5">
        <f t="shared" si="123"/>
        <v>17346</v>
      </c>
      <c r="J510" s="11">
        <f t="shared" si="142"/>
        <v>16.696815602131181</v>
      </c>
      <c r="K510" s="7">
        <f t="shared" si="139"/>
        <v>21.455188679245282</v>
      </c>
      <c r="L510" s="15">
        <f t="shared" si="136"/>
        <v>9.8753930359846276</v>
      </c>
      <c r="M510" s="8">
        <f t="shared" si="132"/>
        <v>4.6608772122677804</v>
      </c>
      <c r="N510" s="5">
        <f t="shared" si="144"/>
        <v>174442.61900938954</v>
      </c>
      <c r="O510" s="5">
        <f t="shared" si="163"/>
        <v>1502.5714285714287</v>
      </c>
      <c r="P510" s="5">
        <f t="shared" si="158"/>
        <v>22.743285433864376</v>
      </c>
      <c r="Q510" s="5">
        <f t="shared" si="161"/>
        <v>40.29883359052991</v>
      </c>
      <c r="R510" s="10">
        <f t="shared" si="164"/>
        <v>0.11723914728249203</v>
      </c>
      <c r="T510" s="5">
        <f t="shared" si="165"/>
        <v>3171526.0654100003</v>
      </c>
      <c r="U510" s="8">
        <f t="shared" si="155"/>
        <v>10.414949633546131</v>
      </c>
      <c r="V510" s="1">
        <f t="shared" si="166"/>
        <v>1553316</v>
      </c>
      <c r="W510" s="1">
        <f t="shared" si="167"/>
        <v>9.6015826786049967</v>
      </c>
    </row>
    <row r="511" spans="1:23" x14ac:dyDescent="0.3">
      <c r="A511" s="3">
        <v>44397</v>
      </c>
      <c r="B511" s="2">
        <v>390945</v>
      </c>
      <c r="C511" s="5">
        <f t="shared" si="125"/>
        <v>3325831</v>
      </c>
      <c r="D511" s="5">
        <f t="shared" si="126"/>
        <v>6520232.7059599999</v>
      </c>
      <c r="E511" s="5">
        <f>F511+G511</f>
        <v>36375</v>
      </c>
      <c r="F511" s="2">
        <v>13550</v>
      </c>
      <c r="G511" s="2">
        <v>22825</v>
      </c>
      <c r="H511" s="2">
        <f t="shared" si="124"/>
        <v>2616</v>
      </c>
      <c r="I511" s="5">
        <f t="shared" si="123"/>
        <v>33759</v>
      </c>
      <c r="J511" s="11">
        <f t="shared" si="142"/>
        <v>16.678133000703422</v>
      </c>
      <c r="K511" s="7">
        <f t="shared" si="139"/>
        <v>13.904816513761467</v>
      </c>
      <c r="L511" s="15">
        <f t="shared" si="136"/>
        <v>19.306273062730629</v>
      </c>
      <c r="M511" s="8">
        <f t="shared" si="132"/>
        <v>7.1917525773195878</v>
      </c>
      <c r="N511" s="5">
        <f t="shared" si="144"/>
        <v>175421.25712179503</v>
      </c>
      <c r="O511" s="5">
        <f t="shared" si="163"/>
        <v>1610.2857142857142</v>
      </c>
      <c r="P511" s="5">
        <f t="shared" si="158"/>
        <v>70.160889970506148</v>
      </c>
      <c r="Q511" s="5">
        <f t="shared" si="161"/>
        <v>43.187721261879922</v>
      </c>
      <c r="R511" s="10">
        <f t="shared" si="164"/>
        <v>0.11754806543086525</v>
      </c>
      <c r="T511" s="5">
        <f t="shared" si="165"/>
        <v>3194351.0654100003</v>
      </c>
      <c r="U511" s="8">
        <f t="shared" si="155"/>
        <v>10.485110523516637</v>
      </c>
      <c r="V511" s="1">
        <f t="shared" si="166"/>
        <v>1563780</v>
      </c>
      <c r="W511" s="1">
        <f t="shared" si="167"/>
        <v>9.5373338960723384</v>
      </c>
    </row>
    <row r="512" spans="1:23" x14ac:dyDescent="0.3">
      <c r="A512" s="3">
        <v>44398</v>
      </c>
      <c r="B512" s="2">
        <v>393360</v>
      </c>
      <c r="C512" s="5">
        <f t="shared" si="125"/>
        <v>3342323</v>
      </c>
      <c r="D512" s="5">
        <f t="shared" si="126"/>
        <v>6557859.7059599999</v>
      </c>
      <c r="E512" s="5">
        <f>F512+G512</f>
        <v>37627</v>
      </c>
      <c r="F512" s="2">
        <v>16492</v>
      </c>
      <c r="G512" s="2">
        <v>21135</v>
      </c>
      <c r="H512" s="2">
        <f t="shared" si="124"/>
        <v>2415</v>
      </c>
      <c r="I512" s="5">
        <f t="shared" si="123"/>
        <v>35212</v>
      </c>
      <c r="J512" s="11">
        <f t="shared" si="142"/>
        <v>16.671394412141549</v>
      </c>
      <c r="K512" s="7">
        <f t="shared" si="139"/>
        <v>15.580538302277432</v>
      </c>
      <c r="L512" s="15">
        <f t="shared" si="136"/>
        <v>14.643463497453309</v>
      </c>
      <c r="M512" s="8">
        <f t="shared" si="132"/>
        <v>6.4182634810109755</v>
      </c>
      <c r="N512" s="5">
        <f t="shared" si="144"/>
        <v>176433.57921816566</v>
      </c>
      <c r="O512" s="5">
        <f t="shared" si="163"/>
        <v>1717.7142857142858</v>
      </c>
      <c r="P512" s="5">
        <f t="shared" si="158"/>
        <v>64.77008764479065</v>
      </c>
      <c r="Q512" s="5">
        <f t="shared" si="161"/>
        <v>46.068946101210457</v>
      </c>
      <c r="R512" s="10">
        <f t="shared" si="164"/>
        <v>0.11769060022026596</v>
      </c>
      <c r="T512" s="5">
        <f t="shared" si="165"/>
        <v>3215486.0654100003</v>
      </c>
      <c r="U512" s="8">
        <f t="shared" si="155"/>
        <v>10.549880611161429</v>
      </c>
      <c r="V512" s="1">
        <f t="shared" si="166"/>
        <v>1573440</v>
      </c>
      <c r="W512" s="1">
        <f t="shared" si="167"/>
        <v>9.4787802521862918</v>
      </c>
    </row>
    <row r="513" spans="1:23" x14ac:dyDescent="0.3">
      <c r="A513" s="3">
        <v>44399</v>
      </c>
      <c r="B513" s="2">
        <v>395621</v>
      </c>
      <c r="C513" s="5">
        <f t="shared" si="125"/>
        <v>3358275</v>
      </c>
      <c r="D513" s="5">
        <f t="shared" si="126"/>
        <v>6594515.7059599999</v>
      </c>
      <c r="E513" s="5">
        <v>36656</v>
      </c>
      <c r="F513" s="2">
        <v>15952</v>
      </c>
      <c r="G513" s="2">
        <v>20704</v>
      </c>
      <c r="H513" s="2">
        <f t="shared" si="124"/>
        <v>2261</v>
      </c>
      <c r="I513" s="5">
        <f t="shared" si="123"/>
        <v>34395</v>
      </c>
      <c r="J513" s="11">
        <f t="shared" si="142"/>
        <v>16.668770631387112</v>
      </c>
      <c r="K513" s="7">
        <f t="shared" si="139"/>
        <v>16.212295444493588</v>
      </c>
      <c r="L513" s="15">
        <f t="shared" si="136"/>
        <v>14.173771313941824</v>
      </c>
      <c r="M513" s="8">
        <f t="shared" si="132"/>
        <v>6.1681580096027933</v>
      </c>
      <c r="N513" s="5">
        <f t="shared" si="144"/>
        <v>177419.77739406493</v>
      </c>
      <c r="O513" s="5">
        <f t="shared" si="163"/>
        <v>1841</v>
      </c>
      <c r="P513" s="5">
        <f t="shared" si="158"/>
        <v>60.639821186282262</v>
      </c>
      <c r="Q513" s="5">
        <f t="shared" si="161"/>
        <v>49.375458117623019</v>
      </c>
      <c r="R513" s="10">
        <f t="shared" si="164"/>
        <v>0.11780482539398947</v>
      </c>
      <c r="T513" s="5">
        <f t="shared" si="165"/>
        <v>3236190.0654100003</v>
      </c>
      <c r="U513" s="8">
        <f t="shared" si="155"/>
        <v>10.610520432347711</v>
      </c>
      <c r="V513" s="1">
        <f t="shared" si="166"/>
        <v>1582484</v>
      </c>
      <c r="W513" s="1">
        <f t="shared" si="167"/>
        <v>9.4246084004640807</v>
      </c>
    </row>
    <row r="514" spans="1:23" x14ac:dyDescent="0.3">
      <c r="A514" s="3">
        <v>44400</v>
      </c>
      <c r="B514" s="2">
        <v>398081</v>
      </c>
      <c r="C514" s="5">
        <f t="shared" si="125"/>
        <v>3376801</v>
      </c>
      <c r="D514" s="5">
        <f t="shared" si="126"/>
        <v>6633460.7059599999</v>
      </c>
      <c r="E514" s="5">
        <v>38945</v>
      </c>
      <c r="F514" s="2">
        <v>18526</v>
      </c>
      <c r="G514" s="2">
        <v>20419</v>
      </c>
      <c r="H514" s="2">
        <f t="shared" si="124"/>
        <v>2460</v>
      </c>
      <c r="I514" s="5">
        <f t="shared" si="123"/>
        <v>36485</v>
      </c>
      <c r="J514" s="11">
        <f t="shared" si="142"/>
        <v>16.663595363657144</v>
      </c>
      <c r="K514" s="7">
        <f t="shared" si="139"/>
        <v>15.831300813008131</v>
      </c>
      <c r="L514" s="15">
        <f t="shared" si="136"/>
        <v>13.27863543128576</v>
      </c>
      <c r="M514" s="8">
        <f t="shared" si="132"/>
        <v>6.3166003338040833</v>
      </c>
      <c r="N514" s="5">
        <f t="shared" si="144"/>
        <v>178467.55914767683</v>
      </c>
      <c r="O514" s="5">
        <f t="shared" si="163"/>
        <v>1956.2857142857142</v>
      </c>
      <c r="P514" s="5">
        <f t="shared" si="158"/>
        <v>65.976983687861278</v>
      </c>
      <c r="Q514" s="5">
        <f t="shared" si="161"/>
        <v>52.467410837489687</v>
      </c>
      <c r="R514" s="10">
        <f t="shared" si="164"/>
        <v>0.11788701792021503</v>
      </c>
      <c r="T514" s="5">
        <f t="shared" si="165"/>
        <v>3256609.0654100003</v>
      </c>
      <c r="U514" s="8">
        <f t="shared" si="155"/>
        <v>10.676497416035572</v>
      </c>
      <c r="V514" s="1">
        <f t="shared" si="166"/>
        <v>1592324</v>
      </c>
      <c r="W514" s="1">
        <f t="shared" si="167"/>
        <v>9.3663676487950944</v>
      </c>
    </row>
    <row r="515" spans="1:23" x14ac:dyDescent="0.3">
      <c r="A515" s="3">
        <v>44401</v>
      </c>
      <c r="B515" s="2">
        <v>400698</v>
      </c>
      <c r="C515" s="5">
        <f t="shared" si="125"/>
        <v>3397091</v>
      </c>
      <c r="D515" s="5">
        <f t="shared" si="126"/>
        <v>6676854.7059599999</v>
      </c>
      <c r="E515" s="5">
        <v>43394</v>
      </c>
      <c r="F515" s="2">
        <v>20290</v>
      </c>
      <c r="G515" s="2">
        <v>23104</v>
      </c>
      <c r="H515" s="2">
        <f t="shared" si="124"/>
        <v>2617</v>
      </c>
      <c r="I515" s="5">
        <f t="shared" si="123"/>
        <v>40777</v>
      </c>
      <c r="J515" s="11">
        <f t="shared" si="142"/>
        <v>16.663059725678689</v>
      </c>
      <c r="K515" s="7">
        <f t="shared" si="139"/>
        <v>16.58158196408101</v>
      </c>
      <c r="L515" s="15">
        <f t="shared" si="136"/>
        <v>12.897979300147854</v>
      </c>
      <c r="M515" s="8">
        <f t="shared" si="132"/>
        <v>6.0307876664976723</v>
      </c>
      <c r="N515" s="5">
        <f t="shared" si="144"/>
        <v>179635.03742258332</v>
      </c>
      <c r="O515" s="5">
        <f t="shared" si="163"/>
        <v>2071.8571428571427</v>
      </c>
      <c r="P515" s="5">
        <f t="shared" ref="P515:P579" si="168">H515/3728573*100000</f>
        <v>70.187709882574381</v>
      </c>
      <c r="Q515" s="5">
        <f t="shared" si="161"/>
        <v>55.567026389375847</v>
      </c>
      <c r="R515" s="10">
        <f t="shared" si="164"/>
        <v>0.11795327237333354</v>
      </c>
      <c r="T515" s="5">
        <f t="shared" si="165"/>
        <v>3279713.0654100003</v>
      </c>
      <c r="U515" s="8">
        <f t="shared" si="155"/>
        <v>10.746685125918146</v>
      </c>
      <c r="V515" s="1">
        <f t="shared" si="166"/>
        <v>1602792</v>
      </c>
      <c r="W515" s="1">
        <f t="shared" si="167"/>
        <v>9.3051949348387062</v>
      </c>
    </row>
    <row r="516" spans="1:23" x14ac:dyDescent="0.3">
      <c r="A516" s="3">
        <v>44402</v>
      </c>
      <c r="B516" s="2">
        <v>402759</v>
      </c>
      <c r="C516" s="5">
        <f t="shared" si="125"/>
        <v>3413664</v>
      </c>
      <c r="D516" s="5">
        <f t="shared" si="126"/>
        <v>6708058.7059599999</v>
      </c>
      <c r="E516" s="5">
        <v>31204</v>
      </c>
      <c r="F516" s="2">
        <v>16573</v>
      </c>
      <c r="G516" s="2">
        <v>14631</v>
      </c>
      <c r="H516" s="2">
        <f t="shared" si="124"/>
        <v>2061</v>
      </c>
      <c r="I516" s="5">
        <f t="shared" si="123"/>
        <v>29143</v>
      </c>
      <c r="J516" s="11">
        <f t="shared" si="142"/>
        <v>16.655267060351228</v>
      </c>
      <c r="K516" s="7">
        <f t="shared" si="139"/>
        <v>15.140223192624939</v>
      </c>
      <c r="L516" s="15">
        <f t="shared" si="136"/>
        <v>12.435889700114643</v>
      </c>
      <c r="M516" s="8">
        <f t="shared" si="132"/>
        <v>6.604922445840276</v>
      </c>
      <c r="N516" s="5">
        <f t="shared" si="144"/>
        <v>180474.55422421909</v>
      </c>
      <c r="O516" s="5">
        <f t="shared" si="163"/>
        <v>2182.5714285714284</v>
      </c>
      <c r="P516" s="5">
        <f t="shared" si="168"/>
        <v>55.275838772635005</v>
      </c>
      <c r="Q516" s="5">
        <f t="shared" si="161"/>
        <v>58.536373796930576</v>
      </c>
      <c r="R516" s="10">
        <f t="shared" si="164"/>
        <v>0.11798437104530499</v>
      </c>
      <c r="T516" s="5">
        <f t="shared" si="165"/>
        <v>3294344.0654100003</v>
      </c>
      <c r="U516" s="8">
        <f t="shared" si="155"/>
        <v>10.80196096469078</v>
      </c>
      <c r="V516" s="1">
        <f t="shared" si="166"/>
        <v>1611036</v>
      </c>
      <c r="W516" s="1">
        <f t="shared" si="167"/>
        <v>9.2575783533080571</v>
      </c>
    </row>
    <row r="517" spans="1:23" x14ac:dyDescent="0.3">
      <c r="A517" s="3">
        <v>44403</v>
      </c>
      <c r="B517" s="2">
        <v>404023</v>
      </c>
      <c r="C517" s="5">
        <f t="shared" si="125"/>
        <v>3423232</v>
      </c>
      <c r="D517" s="5">
        <f t="shared" si="126"/>
        <v>6727433.7059599999</v>
      </c>
      <c r="E517" s="5">
        <v>19375</v>
      </c>
      <c r="F517" s="2">
        <v>9568</v>
      </c>
      <c r="G517" s="2">
        <v>9807</v>
      </c>
      <c r="H517" s="2">
        <f t="shared" si="124"/>
        <v>1264</v>
      </c>
      <c r="I517" s="5">
        <f t="shared" si="123"/>
        <v>18111</v>
      </c>
      <c r="J517" s="11">
        <f t="shared" si="142"/>
        <v>16.651115669058445</v>
      </c>
      <c r="K517" s="7">
        <f t="shared" si="139"/>
        <v>15.328322784810126</v>
      </c>
      <c r="L517" s="15">
        <f t="shared" si="136"/>
        <v>13.210702341137123</v>
      </c>
      <c r="M517" s="8">
        <f t="shared" si="132"/>
        <v>6.5238709677419351</v>
      </c>
      <c r="N517" s="5">
        <f t="shared" si="144"/>
        <v>180995.8219473217</v>
      </c>
      <c r="O517" s="5">
        <f t="shared" si="163"/>
        <v>2242</v>
      </c>
      <c r="P517" s="5">
        <f t="shared" si="168"/>
        <v>33.900368854250672</v>
      </c>
      <c r="Q517" s="5">
        <f t="shared" si="161"/>
        <v>60.130242856985774</v>
      </c>
      <c r="R517" s="10">
        <f t="shared" si="164"/>
        <v>0.11802384413326354</v>
      </c>
      <c r="T517" s="5">
        <f t="shared" si="165"/>
        <v>3304151.0654100003</v>
      </c>
      <c r="U517" s="8">
        <f t="shared" si="155"/>
        <v>10.835861333545031</v>
      </c>
      <c r="V517" s="1">
        <f t="shared" si="166"/>
        <v>1616092</v>
      </c>
      <c r="W517" s="1">
        <f t="shared" si="167"/>
        <v>9.2286156976211746</v>
      </c>
    </row>
    <row r="518" spans="1:23" x14ac:dyDescent="0.3">
      <c r="A518" s="3">
        <v>44404</v>
      </c>
      <c r="B518" s="2">
        <v>407689</v>
      </c>
      <c r="C518" s="5">
        <f t="shared" si="125"/>
        <v>3438042</v>
      </c>
      <c r="D518" s="5">
        <f t="shared" si="126"/>
        <v>6769668.7059599999</v>
      </c>
      <c r="E518" s="5">
        <v>42235</v>
      </c>
      <c r="F518" s="2">
        <v>14810</v>
      </c>
      <c r="G518" s="2">
        <v>27425</v>
      </c>
      <c r="H518" s="2">
        <f t="shared" si="124"/>
        <v>3666</v>
      </c>
      <c r="I518" s="5">
        <f t="shared" si="123"/>
        <v>38569</v>
      </c>
      <c r="J518" s="11">
        <f t="shared" si="142"/>
        <v>16.604982489005099</v>
      </c>
      <c r="K518" s="7">
        <f t="shared" si="139"/>
        <v>11.520731042007638</v>
      </c>
      <c r="L518" s="15">
        <f t="shared" si="136"/>
        <v>24.753544902093179</v>
      </c>
      <c r="M518" s="8">
        <f t="shared" si="132"/>
        <v>8.6800047354090211</v>
      </c>
      <c r="N518" s="5">
        <f t="shared" si="144"/>
        <v>182132.11832333397</v>
      </c>
      <c r="O518" s="5">
        <f t="shared" si="163"/>
        <v>2392</v>
      </c>
      <c r="P518" s="5">
        <f t="shared" si="168"/>
        <v>98.321797642154252</v>
      </c>
      <c r="Q518" s="5">
        <f t="shared" si="161"/>
        <v>64.153229667221225</v>
      </c>
      <c r="R518" s="10">
        <f t="shared" si="164"/>
        <v>0.11858173925740291</v>
      </c>
      <c r="T518" s="5">
        <f t="shared" si="165"/>
        <v>3331576.0654100003</v>
      </c>
      <c r="U518" s="8">
        <f t="shared" si="155"/>
        <v>10.934183131187186</v>
      </c>
      <c r="V518" s="1">
        <f t="shared" si="166"/>
        <v>1630756</v>
      </c>
      <c r="W518" s="1">
        <f t="shared" si="167"/>
        <v>9.1456306154936726</v>
      </c>
    </row>
    <row r="519" spans="1:23" x14ac:dyDescent="0.3">
      <c r="A519" s="3">
        <v>44405</v>
      </c>
      <c r="B519" s="2">
        <v>410830</v>
      </c>
      <c r="C519" s="5">
        <f t="shared" si="125"/>
        <v>3455353</v>
      </c>
      <c r="D519" s="5">
        <f t="shared" si="126"/>
        <v>6810221.7059599999</v>
      </c>
      <c r="E519" s="5">
        <v>40553</v>
      </c>
      <c r="F519" s="2">
        <v>17311</v>
      </c>
      <c r="G519" s="2">
        <v>23242</v>
      </c>
      <c r="H519" s="2">
        <f t="shared" si="124"/>
        <v>3141</v>
      </c>
      <c r="I519" s="5">
        <f t="shared" si="123"/>
        <v>37412</v>
      </c>
      <c r="J519" s="11">
        <f t="shared" si="142"/>
        <v>16.576739054986248</v>
      </c>
      <c r="K519" s="7">
        <f t="shared" si="139"/>
        <v>12.910856415154409</v>
      </c>
      <c r="L519" s="15">
        <f t="shared" si="136"/>
        <v>18.144532378256599</v>
      </c>
      <c r="M519" s="8">
        <f t="shared" si="132"/>
        <v>7.7454195743841394</v>
      </c>
      <c r="N519" s="5">
        <f t="shared" si="144"/>
        <v>183223.16193494579</v>
      </c>
      <c r="O519" s="5">
        <f t="shared" si="163"/>
        <v>2495.7142857142858</v>
      </c>
      <c r="P519" s="5">
        <f t="shared" si="168"/>
        <v>84.241343806330192</v>
      </c>
      <c r="Q519" s="5">
        <f t="shared" si="161"/>
        <v>66.934837690298295</v>
      </c>
      <c r="R519" s="10">
        <f t="shared" si="164"/>
        <v>0.11889668002082565</v>
      </c>
      <c r="T519" s="5">
        <f t="shared" si="165"/>
        <v>3354818.0654100003</v>
      </c>
      <c r="U519" s="8">
        <f t="shared" si="155"/>
        <v>11.018424474993516</v>
      </c>
      <c r="V519" s="1">
        <f t="shared" si="166"/>
        <v>1643320</v>
      </c>
      <c r="W519" s="1">
        <f t="shared" si="167"/>
        <v>9.0757077136528483</v>
      </c>
    </row>
    <row r="520" spans="1:23" x14ac:dyDescent="0.3">
      <c r="A520" s="3">
        <v>44406</v>
      </c>
      <c r="B520" s="2">
        <v>413626</v>
      </c>
      <c r="C520" s="5">
        <f t="shared" si="125"/>
        <v>3473325</v>
      </c>
      <c r="D520" s="5">
        <f t="shared" si="126"/>
        <v>6851905.7059599999</v>
      </c>
      <c r="E520" s="5">
        <v>41684</v>
      </c>
      <c r="F520" s="2">
        <v>17972</v>
      </c>
      <c r="G520" s="2">
        <v>23712</v>
      </c>
      <c r="H520" s="2">
        <f t="shared" si="124"/>
        <v>2796</v>
      </c>
      <c r="I520" s="5">
        <f t="shared" si="123"/>
        <v>38888</v>
      </c>
      <c r="J520" s="11">
        <f t="shared" si="142"/>
        <v>16.565461808396957</v>
      </c>
      <c r="K520" s="7">
        <f t="shared" si="139"/>
        <v>14.908440629470672</v>
      </c>
      <c r="L520" s="15">
        <f t="shared" si="136"/>
        <v>15.557533941687069</v>
      </c>
      <c r="M520" s="8">
        <f t="shared" si="132"/>
        <v>6.7076096343920932</v>
      </c>
      <c r="N520" s="5">
        <f t="shared" si="144"/>
        <v>184344.63412951655</v>
      </c>
      <c r="O520" s="5">
        <f t="shared" si="163"/>
        <v>2572.1428571428573</v>
      </c>
      <c r="P520" s="5">
        <f t="shared" si="168"/>
        <v>74.988474142788675</v>
      </c>
      <c r="Q520" s="5">
        <f t="shared" si="161"/>
        <v>68.984645255513499</v>
      </c>
      <c r="R520" s="10">
        <f t="shared" si="164"/>
        <v>0.11908646613835445</v>
      </c>
      <c r="T520" s="5">
        <f t="shared" si="165"/>
        <v>3378530.0654100003</v>
      </c>
      <c r="U520" s="8">
        <f t="shared" si="155"/>
        <v>11.093412949136304</v>
      </c>
      <c r="V520" s="1">
        <f t="shared" si="166"/>
        <v>1654504</v>
      </c>
      <c r="W520" s="1">
        <f t="shared" si="167"/>
        <v>9.0143583817264865</v>
      </c>
    </row>
    <row r="521" spans="1:23" x14ac:dyDescent="0.3">
      <c r="A521" s="3">
        <v>44407</v>
      </c>
      <c r="B521" s="2">
        <v>416338</v>
      </c>
      <c r="C521" s="5">
        <f t="shared" si="125"/>
        <v>3490676</v>
      </c>
      <c r="D521" s="5">
        <f t="shared" si="126"/>
        <v>6891031.7059599999</v>
      </c>
      <c r="E521" s="5">
        <v>39126</v>
      </c>
      <c r="F521" s="2">
        <v>17351</v>
      </c>
      <c r="G521" s="2">
        <v>21775</v>
      </c>
      <c r="H521" s="2">
        <f t="shared" si="124"/>
        <v>2712</v>
      </c>
      <c r="I521" s="5">
        <f t="shared" si="123"/>
        <v>36414</v>
      </c>
      <c r="J521" s="11">
        <f t="shared" si="142"/>
        <v>16.5515319427004</v>
      </c>
      <c r="K521" s="7">
        <f t="shared" si="139"/>
        <v>14.426991150442477</v>
      </c>
      <c r="L521" s="15">
        <f t="shared" si="136"/>
        <v>15.630223041899601</v>
      </c>
      <c r="M521" s="8">
        <f t="shared" si="132"/>
        <v>6.9314522312528757</v>
      </c>
      <c r="N521" s="5">
        <f t="shared" si="144"/>
        <v>185397.28553256748</v>
      </c>
      <c r="O521" s="5">
        <f t="shared" si="163"/>
        <v>2608.1428571428573</v>
      </c>
      <c r="P521" s="5">
        <f t="shared" si="168"/>
        <v>72.735601529056822</v>
      </c>
      <c r="Q521" s="5">
        <f t="shared" ref="Q521:Q579" si="169">AVERAGE(H515:H521)/3728573*100000</f>
        <v>69.950162089970007</v>
      </c>
      <c r="R521" s="10">
        <f t="shared" si="164"/>
        <v>0.11927145343767225</v>
      </c>
      <c r="T521" s="5">
        <f t="shared" si="165"/>
        <v>3400305.0654100003</v>
      </c>
      <c r="U521" s="8">
        <f t="shared" si="155"/>
        <v>11.166148550665362</v>
      </c>
      <c r="V521" s="1">
        <f t="shared" si="166"/>
        <v>1665352</v>
      </c>
      <c r="W521" s="1">
        <f t="shared" si="167"/>
        <v>8.9556394083653181</v>
      </c>
    </row>
    <row r="522" spans="1:23" x14ac:dyDescent="0.3">
      <c r="A522" s="3">
        <v>44408</v>
      </c>
      <c r="B522" s="2">
        <v>419534</v>
      </c>
      <c r="C522" s="5">
        <f t="shared" si="125"/>
        <v>3507982</v>
      </c>
      <c r="D522" s="5">
        <f t="shared" si="126"/>
        <v>6932996.7059599999</v>
      </c>
      <c r="E522" s="5">
        <v>41965</v>
      </c>
      <c r="F522" s="2">
        <v>17306</v>
      </c>
      <c r="G522" s="2">
        <v>24659</v>
      </c>
      <c r="H522" s="2">
        <f t="shared" si="124"/>
        <v>3196</v>
      </c>
      <c r="I522" s="5">
        <f t="shared" si="123"/>
        <v>38769</v>
      </c>
      <c r="J522" s="11">
        <f t="shared" si="142"/>
        <v>16.525470417081809</v>
      </c>
      <c r="K522" s="7">
        <f t="shared" si="139"/>
        <v>13.130475594493117</v>
      </c>
      <c r="L522" s="15">
        <f t="shared" si="136"/>
        <v>18.467583497053045</v>
      </c>
      <c r="M522" s="8">
        <f t="shared" si="132"/>
        <v>7.6158703681639466</v>
      </c>
      <c r="N522" s="5">
        <f t="shared" si="144"/>
        <v>186526.31779063199</v>
      </c>
      <c r="O522" s="5">
        <f t="shared" si="163"/>
        <v>2690.8571428571427</v>
      </c>
      <c r="P522" s="5">
        <f t="shared" si="168"/>
        <v>85.716438970083189</v>
      </c>
      <c r="Q522" s="5">
        <f t="shared" si="169"/>
        <v>72.168551959614106</v>
      </c>
      <c r="R522" s="10">
        <f t="shared" si="164"/>
        <v>0.11959411422293501</v>
      </c>
      <c r="T522" s="5">
        <f t="shared" si="165"/>
        <v>3424964.0654100003</v>
      </c>
      <c r="U522" s="8">
        <f t="shared" si="155"/>
        <v>11.251864989635445</v>
      </c>
      <c r="V522" s="1">
        <f t="shared" si="166"/>
        <v>1678136</v>
      </c>
      <c r="W522" s="1">
        <f t="shared" si="167"/>
        <v>8.8874155610749064</v>
      </c>
    </row>
    <row r="523" spans="1:23" x14ac:dyDescent="0.3">
      <c r="A523" s="3">
        <v>44409</v>
      </c>
      <c r="B523" s="2">
        <v>422188</v>
      </c>
      <c r="C523" s="5">
        <f t="shared" si="125"/>
        <v>3522080</v>
      </c>
      <c r="D523" s="5">
        <f t="shared" si="126"/>
        <v>6964802.7059599999</v>
      </c>
      <c r="E523" s="5">
        <v>31806</v>
      </c>
      <c r="F523" s="2">
        <v>14098</v>
      </c>
      <c r="G523" s="2">
        <v>17708</v>
      </c>
      <c r="H523" s="2">
        <f t="shared" si="124"/>
        <v>2654</v>
      </c>
      <c r="I523" s="5">
        <f t="shared" si="123"/>
        <v>29152</v>
      </c>
      <c r="J523" s="11">
        <f t="shared" si="142"/>
        <v>16.49692247520062</v>
      </c>
      <c r="K523" s="7">
        <f t="shared" si="139"/>
        <v>11.984174830444612</v>
      </c>
      <c r="L523" s="15">
        <f t="shared" si="136"/>
        <v>18.825365300042559</v>
      </c>
      <c r="M523" s="8">
        <f t="shared" si="132"/>
        <v>8.3443375463748986</v>
      </c>
      <c r="N523" s="5">
        <f t="shared" si="144"/>
        <v>187382.03088487717</v>
      </c>
      <c r="O523" s="5">
        <f t="shared" si="163"/>
        <v>2775.5714285714284</v>
      </c>
      <c r="P523" s="5">
        <f t="shared" si="168"/>
        <v>71.180046629099124</v>
      </c>
      <c r="Q523" s="5">
        <f t="shared" si="169"/>
        <v>74.440581653394702</v>
      </c>
      <c r="R523" s="10">
        <f t="shared" si="164"/>
        <v>0.11986894108027076</v>
      </c>
      <c r="T523" s="5">
        <f t="shared" si="165"/>
        <v>3442672.0654100003</v>
      </c>
      <c r="U523" s="8">
        <f t="shared" si="155"/>
        <v>11.323045036264544</v>
      </c>
      <c r="V523" s="1">
        <f t="shared" si="166"/>
        <v>1688752</v>
      </c>
      <c r="W523" s="1">
        <f t="shared" si="167"/>
        <v>8.831546609567301</v>
      </c>
    </row>
    <row r="524" spans="1:23" x14ac:dyDescent="0.3">
      <c r="A524" s="3">
        <v>44410</v>
      </c>
      <c r="B524" s="2">
        <v>423843</v>
      </c>
      <c r="C524" s="5">
        <f t="shared" si="125"/>
        <v>3532700</v>
      </c>
      <c r="D524" s="5">
        <f t="shared" si="126"/>
        <v>6985463.7059599999</v>
      </c>
      <c r="E524" s="5">
        <f>F524+G524</f>
        <v>20661</v>
      </c>
      <c r="F524" s="2">
        <v>10620</v>
      </c>
      <c r="G524" s="2">
        <v>10041</v>
      </c>
      <c r="H524" s="2">
        <f t="shared" si="124"/>
        <v>1655</v>
      </c>
      <c r="I524" s="5">
        <f t="shared" si="123"/>
        <v>19006</v>
      </c>
      <c r="J524" s="11">
        <f t="shared" si="142"/>
        <v>16.481252978013085</v>
      </c>
      <c r="K524" s="7">
        <f t="shared" si="139"/>
        <v>12.483987915407855</v>
      </c>
      <c r="L524" s="15">
        <f t="shared" si="136"/>
        <v>15.583804143126176</v>
      </c>
      <c r="M524" s="8">
        <f t="shared" si="132"/>
        <v>8.0102608779826721</v>
      </c>
      <c r="N524" s="5">
        <f t="shared" si="144"/>
        <v>187937.89733272351</v>
      </c>
      <c r="O524" s="5">
        <f t="shared" si="163"/>
        <v>2831.4285714285716</v>
      </c>
      <c r="P524" s="5">
        <f t="shared" si="168"/>
        <v>44.386954472931066</v>
      </c>
      <c r="Q524" s="5">
        <f t="shared" si="169"/>
        <v>75.938665313206187</v>
      </c>
      <c r="R524" s="10">
        <f t="shared" si="164"/>
        <v>0.11997707136184788</v>
      </c>
      <c r="T524" s="5">
        <f t="shared" si="165"/>
        <v>3452713.0654100003</v>
      </c>
      <c r="U524" s="8">
        <f t="shared" si="155"/>
        <v>11.367431990737476</v>
      </c>
      <c r="V524" s="1">
        <f t="shared" si="166"/>
        <v>1695372</v>
      </c>
      <c r="W524" s="1">
        <f t="shared" si="167"/>
        <v>8.7970616478271442</v>
      </c>
    </row>
    <row r="525" spans="1:23" x14ac:dyDescent="0.3">
      <c r="A525" s="3">
        <v>44411</v>
      </c>
      <c r="B525" s="2">
        <v>428670</v>
      </c>
      <c r="C525" s="5">
        <f t="shared" si="125"/>
        <v>3561374</v>
      </c>
      <c r="D525" s="5">
        <f t="shared" si="126"/>
        <v>7029395.7059599999</v>
      </c>
      <c r="E525" s="5">
        <v>43932</v>
      </c>
      <c r="F525" s="2">
        <v>28674</v>
      </c>
      <c r="G525" s="2">
        <v>15258</v>
      </c>
      <c r="H525" s="2">
        <f t="shared" si="124"/>
        <v>4827</v>
      </c>
      <c r="I525" s="5">
        <f t="shared" si="123"/>
        <v>39105</v>
      </c>
      <c r="J525" s="11">
        <f t="shared" si="142"/>
        <v>16.398151739006696</v>
      </c>
      <c r="K525" s="7">
        <f t="shared" si="139"/>
        <v>9.1013051584835303</v>
      </c>
      <c r="L525" s="15">
        <f t="shared" si="136"/>
        <v>16.834065704122199</v>
      </c>
      <c r="M525" s="8">
        <f t="shared" si="132"/>
        <v>10.987435127014477</v>
      </c>
      <c r="N525" s="5">
        <f t="shared" si="144"/>
        <v>189119.85003524442</v>
      </c>
      <c r="O525" s="5">
        <f t="shared" si="163"/>
        <v>2997.2857142857142</v>
      </c>
      <c r="P525" s="5">
        <f t="shared" si="168"/>
        <v>129.45971555337658</v>
      </c>
      <c r="Q525" s="5">
        <f t="shared" si="169"/>
        <v>80.386939300523665</v>
      </c>
      <c r="R525" s="10">
        <f t="shared" si="164"/>
        <v>0.12036646530243664</v>
      </c>
      <c r="T525" s="5">
        <f t="shared" si="165"/>
        <v>3467971.0654100003</v>
      </c>
      <c r="U525" s="8">
        <f t="shared" si="155"/>
        <v>11.496891706290851</v>
      </c>
      <c r="V525" s="1">
        <f t="shared" si="166"/>
        <v>1714680</v>
      </c>
      <c r="W525" s="1">
        <f t="shared" si="167"/>
        <v>8.6980031259476984</v>
      </c>
    </row>
    <row r="526" spans="1:23" x14ac:dyDescent="0.3">
      <c r="A526" s="3">
        <v>44412</v>
      </c>
      <c r="B526" s="2">
        <v>432903</v>
      </c>
      <c r="C526" s="5">
        <f t="shared" si="125"/>
        <v>3580134</v>
      </c>
      <c r="D526" s="5">
        <f t="shared" si="126"/>
        <v>7074624.7059599999</v>
      </c>
      <c r="E526" s="5">
        <v>45229</v>
      </c>
      <c r="F526" s="2">
        <v>18760</v>
      </c>
      <c r="G526" s="2">
        <v>26469</v>
      </c>
      <c r="H526" s="2">
        <f t="shared" si="124"/>
        <v>4233</v>
      </c>
      <c r="I526" s="5">
        <f t="shared" si="123"/>
        <v>40996</v>
      </c>
      <c r="J526" s="11">
        <f t="shared" si="142"/>
        <v>16.342286161010666</v>
      </c>
      <c r="K526" s="7">
        <f t="shared" si="139"/>
        <v>10.684857075360265</v>
      </c>
      <c r="L526" s="15">
        <f t="shared" si="136"/>
        <v>22.563965884861407</v>
      </c>
      <c r="M526" s="8">
        <f t="shared" si="132"/>
        <v>9.3590395542682803</v>
      </c>
      <c r="N526" s="5">
        <f t="shared" si="144"/>
        <v>190336.6974080551</v>
      </c>
      <c r="O526" s="5">
        <f t="shared" si="163"/>
        <v>3153.2857142857142</v>
      </c>
      <c r="P526" s="5">
        <f t="shared" si="168"/>
        <v>113.52868778484422</v>
      </c>
      <c r="Q526" s="5">
        <f t="shared" si="169"/>
        <v>84.57084558316852</v>
      </c>
      <c r="R526" s="10">
        <f t="shared" si="164"/>
        <v>0.12091809971358614</v>
      </c>
      <c r="T526" s="5">
        <f t="shared" si="165"/>
        <v>3494440.0654100003</v>
      </c>
      <c r="U526" s="8">
        <f t="shared" si="155"/>
        <v>11.610420394075696</v>
      </c>
      <c r="V526" s="1">
        <f t="shared" si="166"/>
        <v>1731612</v>
      </c>
      <c r="W526" s="1">
        <f t="shared" si="167"/>
        <v>8.6129525551913471</v>
      </c>
    </row>
    <row r="527" spans="1:23" x14ac:dyDescent="0.3">
      <c r="A527" s="3">
        <v>44413</v>
      </c>
      <c r="B527" s="2">
        <v>436573</v>
      </c>
      <c r="C527" s="5">
        <f t="shared" si="125"/>
        <v>3597835</v>
      </c>
      <c r="D527" s="5">
        <f t="shared" si="126"/>
        <v>7116509.7059599999</v>
      </c>
      <c r="E527" s="5">
        <f>F527+G527</f>
        <v>41885</v>
      </c>
      <c r="F527" s="2">
        <v>17701</v>
      </c>
      <c r="G527" s="2">
        <v>24184</v>
      </c>
      <c r="H527" s="2">
        <f t="shared" si="124"/>
        <v>3670</v>
      </c>
      <c r="I527" s="5">
        <f t="shared" si="123"/>
        <v>38215</v>
      </c>
      <c r="J527" s="11">
        <f t="shared" si="142"/>
        <v>16.300847065576662</v>
      </c>
      <c r="K527" s="7">
        <f t="shared" si="139"/>
        <v>11.412806539509537</v>
      </c>
      <c r="L527" s="15">
        <f t="shared" si="136"/>
        <v>20.73329190441218</v>
      </c>
      <c r="M527" s="8">
        <f t="shared" si="132"/>
        <v>8.7620866658708376</v>
      </c>
      <c r="N527" s="5">
        <f t="shared" si="144"/>
        <v>191463.57733487585</v>
      </c>
      <c r="O527" s="5">
        <f t="shared" si="163"/>
        <v>3278.1428571428573</v>
      </c>
      <c r="P527" s="5">
        <f t="shared" si="168"/>
        <v>98.429077290427188</v>
      </c>
      <c r="Q527" s="5">
        <f t="shared" si="169"/>
        <v>87.91950317568832</v>
      </c>
      <c r="R527" s="10">
        <f t="shared" si="164"/>
        <v>0.12134325226142945</v>
      </c>
      <c r="T527" s="5">
        <f t="shared" si="165"/>
        <v>3518624.0654100003</v>
      </c>
      <c r="U527" s="8">
        <f t="shared" si="155"/>
        <v>11.708849471366122</v>
      </c>
      <c r="V527" s="1">
        <f t="shared" si="166"/>
        <v>1746292</v>
      </c>
      <c r="W527" s="1">
        <f t="shared" si="167"/>
        <v>8.5405487742027102</v>
      </c>
    </row>
    <row r="528" spans="1:23" x14ac:dyDescent="0.3">
      <c r="A528" s="3">
        <v>44414</v>
      </c>
      <c r="B528" s="2">
        <v>440353</v>
      </c>
      <c r="C528" s="5">
        <f t="shared" si="125"/>
        <v>3614575</v>
      </c>
      <c r="D528" s="5">
        <f t="shared" si="126"/>
        <v>7158416.7059599999</v>
      </c>
      <c r="E528" s="5">
        <v>41907</v>
      </c>
      <c r="F528" s="2">
        <v>16740</v>
      </c>
      <c r="G528" s="2">
        <v>25167</v>
      </c>
      <c r="H528" s="2">
        <f t="shared" si="124"/>
        <v>3780</v>
      </c>
      <c r="I528" s="5">
        <f t="shared" si="123"/>
        <v>38127</v>
      </c>
      <c r="J528" s="11">
        <f t="shared" si="142"/>
        <v>16.256087061879899</v>
      </c>
      <c r="K528" s="7">
        <f t="shared" si="139"/>
        <v>11.086507936507937</v>
      </c>
      <c r="L528" s="15">
        <f t="shared" si="136"/>
        <v>22.58064516129032</v>
      </c>
      <c r="M528" s="8">
        <f t="shared" si="132"/>
        <v>9.0199727969074388</v>
      </c>
      <c r="N528" s="5">
        <f t="shared" si="144"/>
        <v>192591.04915278862</v>
      </c>
      <c r="O528" s="5">
        <f t="shared" si="163"/>
        <v>3430.7142857142858</v>
      </c>
      <c r="P528" s="5">
        <f t="shared" si="168"/>
        <v>101.37926761793318</v>
      </c>
      <c r="Q528" s="5">
        <f t="shared" si="169"/>
        <v>92.011455474099222</v>
      </c>
      <c r="R528" s="10">
        <f t="shared" si="164"/>
        <v>0.12182704743987882</v>
      </c>
      <c r="T528" s="5">
        <f t="shared" ref="T528:T579" si="170">T527+G528</f>
        <v>3543791.0654100003</v>
      </c>
      <c r="U528" s="8">
        <f t="shared" si="155"/>
        <v>11.810228738984057</v>
      </c>
      <c r="V528" s="1">
        <f t="shared" si="166"/>
        <v>1761412</v>
      </c>
      <c r="W528" s="1">
        <f t="shared" si="167"/>
        <v>8.4672365125251794</v>
      </c>
    </row>
    <row r="529" spans="1:23" x14ac:dyDescent="0.3">
      <c r="A529" s="3">
        <v>44415</v>
      </c>
      <c r="B529" s="2">
        <v>444569</v>
      </c>
      <c r="C529" s="5">
        <f t="shared" si="125"/>
        <v>3633456</v>
      </c>
      <c r="D529" s="5">
        <f t="shared" si="126"/>
        <v>7203767.7059599999</v>
      </c>
      <c r="E529" s="5">
        <v>45351</v>
      </c>
      <c r="F529" s="2">
        <v>18881</v>
      </c>
      <c r="G529" s="2">
        <v>26470</v>
      </c>
      <c r="H529" s="2">
        <f t="shared" si="124"/>
        <v>4216</v>
      </c>
      <c r="I529" s="5">
        <f t="shared" si="123"/>
        <v>41135</v>
      </c>
      <c r="J529" s="11">
        <f t="shared" si="142"/>
        <v>16.203936185294072</v>
      </c>
      <c r="K529" s="7">
        <f t="shared" si="139"/>
        <v>10.756878557874764</v>
      </c>
      <c r="L529" s="15">
        <f t="shared" si="136"/>
        <v>22.329325777236374</v>
      </c>
      <c r="M529" s="8">
        <f t="shared" si="132"/>
        <v>9.2963771471411878</v>
      </c>
      <c r="N529" s="5">
        <f t="shared" si="144"/>
        <v>193811.17883074607</v>
      </c>
      <c r="O529" s="5">
        <f t="shared" si="163"/>
        <v>3576.4285714285716</v>
      </c>
      <c r="P529" s="5">
        <f t="shared" si="168"/>
        <v>113.07274927968422</v>
      </c>
      <c r="Q529" s="5">
        <f t="shared" si="169"/>
        <v>95.919499804042232</v>
      </c>
      <c r="R529" s="10">
        <f t="shared" si="164"/>
        <v>0.1223543095058809</v>
      </c>
      <c r="T529" s="5">
        <f t="shared" si="170"/>
        <v>3570261.0654100003</v>
      </c>
      <c r="U529" s="8">
        <f t="shared" si="155"/>
        <v>11.923301488263741</v>
      </c>
      <c r="V529" s="1">
        <f t="shared" si="166"/>
        <v>1778276</v>
      </c>
      <c r="W529" s="1">
        <f t="shared" si="167"/>
        <v>8.3869388103983855</v>
      </c>
    </row>
    <row r="530" spans="1:23" x14ac:dyDescent="0.3">
      <c r="A530" s="3">
        <v>44416</v>
      </c>
      <c r="B530" s="2">
        <v>447913</v>
      </c>
      <c r="C530" s="5">
        <f t="shared" si="125"/>
        <v>3646107</v>
      </c>
      <c r="D530" s="5">
        <f t="shared" si="126"/>
        <v>7231736.7059599999</v>
      </c>
      <c r="E530" s="5">
        <v>27969</v>
      </c>
      <c r="F530" s="2">
        <v>12651</v>
      </c>
      <c r="G530" s="2">
        <v>15318</v>
      </c>
      <c r="H530" s="2">
        <f t="shared" si="124"/>
        <v>3344</v>
      </c>
      <c r="I530" s="5">
        <f t="shared" si="123"/>
        <v>24625</v>
      </c>
      <c r="J530" s="11">
        <f t="shared" si="142"/>
        <v>16.145404812898935</v>
      </c>
      <c r="K530" s="7">
        <f t="shared" si="139"/>
        <v>8.3639354066985643</v>
      </c>
      <c r="L530" s="15">
        <f t="shared" si="136"/>
        <v>26.432693067741681</v>
      </c>
      <c r="M530" s="8">
        <f t="shared" si="132"/>
        <v>11.956094247202259</v>
      </c>
      <c r="N530" s="5">
        <f t="shared" si="144"/>
        <v>194563.66073771153</v>
      </c>
      <c r="O530" s="5">
        <f t="shared" si="163"/>
        <v>3675</v>
      </c>
      <c r="P530" s="5">
        <f t="shared" si="168"/>
        <v>89.685785956182158</v>
      </c>
      <c r="Q530" s="5">
        <f t="shared" si="169"/>
        <v>98.563176850768372</v>
      </c>
      <c r="R530" s="10">
        <f t="shared" si="164"/>
        <v>0.12284691590235833</v>
      </c>
      <c r="T530" s="5">
        <f t="shared" si="170"/>
        <v>3585579.0654100003</v>
      </c>
      <c r="U530" s="8">
        <f t="shared" si="155"/>
        <v>12.012987274219924</v>
      </c>
      <c r="V530" s="1">
        <f t="shared" si="166"/>
        <v>1791652</v>
      </c>
      <c r="W530" s="1">
        <f t="shared" si="167"/>
        <v>8.3243241433046151</v>
      </c>
    </row>
    <row r="531" spans="1:23" x14ac:dyDescent="0.3">
      <c r="A531" s="3">
        <v>44417</v>
      </c>
      <c r="B531" s="2">
        <v>450149</v>
      </c>
      <c r="C531" s="5">
        <f t="shared" si="125"/>
        <v>3657022</v>
      </c>
      <c r="D531" s="5">
        <f t="shared" si="126"/>
        <v>7255175.7059599999</v>
      </c>
      <c r="E531" s="5">
        <v>23439</v>
      </c>
      <c r="F531" s="2">
        <v>10915</v>
      </c>
      <c r="G531" s="2">
        <v>12524</v>
      </c>
      <c r="H531" s="2">
        <f t="shared" si="124"/>
        <v>2236</v>
      </c>
      <c r="I531" s="5">
        <f t="shared" si="123"/>
        <v>21203</v>
      </c>
      <c r="J531" s="11">
        <f t="shared" si="142"/>
        <v>16.11727607072325</v>
      </c>
      <c r="K531" s="7">
        <f t="shared" si="139"/>
        <v>10.482558139534884</v>
      </c>
      <c r="L531" s="15">
        <f t="shared" si="136"/>
        <v>20.485570316078793</v>
      </c>
      <c r="M531" s="8">
        <f t="shared" si="132"/>
        <v>9.5396561286744319</v>
      </c>
      <c r="N531" s="5">
        <f t="shared" si="144"/>
        <v>195194.26688799806</v>
      </c>
      <c r="O531" s="5">
        <f t="shared" si="163"/>
        <v>3758</v>
      </c>
      <c r="P531" s="5">
        <f t="shared" si="168"/>
        <v>59.969323384576349</v>
      </c>
      <c r="Q531" s="5">
        <f t="shared" si="169"/>
        <v>100.78922955243199</v>
      </c>
      <c r="R531" s="10">
        <f t="shared" si="164"/>
        <v>0.12309168498302718</v>
      </c>
      <c r="T531" s="5">
        <f t="shared" si="170"/>
        <v>3598103.0654100003</v>
      </c>
      <c r="U531" s="8">
        <f t="shared" si="155"/>
        <v>12.072956597604499</v>
      </c>
      <c r="V531" s="1">
        <f t="shared" si="166"/>
        <v>1800596</v>
      </c>
      <c r="W531" s="1">
        <f t="shared" si="167"/>
        <v>8.2829751926584301</v>
      </c>
    </row>
    <row r="532" spans="1:23" x14ac:dyDescent="0.3">
      <c r="A532" s="3">
        <v>44418</v>
      </c>
      <c r="B532">
        <v>455846</v>
      </c>
      <c r="C532" s="5">
        <f t="shared" si="125"/>
        <v>3668948</v>
      </c>
      <c r="D532" s="5">
        <f t="shared" si="126"/>
        <v>7299711.7059599999</v>
      </c>
      <c r="E532" s="5">
        <v>44536</v>
      </c>
      <c r="F532" s="2">
        <v>11926</v>
      </c>
      <c r="G532" s="2">
        <v>32610</v>
      </c>
      <c r="H532" s="2">
        <f t="shared" si="124"/>
        <v>5697</v>
      </c>
      <c r="I532" s="5">
        <f t="shared" si="123"/>
        <v>38839</v>
      </c>
      <c r="J532" s="11">
        <f t="shared" si="142"/>
        <v>16.013547790174751</v>
      </c>
      <c r="K532" s="7">
        <f t="shared" si="139"/>
        <v>7.8174477795330874</v>
      </c>
      <c r="L532" s="15">
        <f t="shared" si="136"/>
        <v>47.769579070937446</v>
      </c>
      <c r="M532" s="8">
        <f t="shared" si="132"/>
        <v>12.791898688701275</v>
      </c>
      <c r="N532" s="5">
        <f t="shared" si="144"/>
        <v>196392.4696914095</v>
      </c>
      <c r="O532" s="5">
        <f t="shared" si="163"/>
        <v>3882.2857142857142</v>
      </c>
      <c r="P532" s="5">
        <f t="shared" si="168"/>
        <v>152.79303905274216</v>
      </c>
      <c r="Q532" s="5">
        <f t="shared" si="169"/>
        <v>104.12256148091279</v>
      </c>
      <c r="R532" s="10">
        <f t="shared" si="164"/>
        <v>0.12424433379813506</v>
      </c>
      <c r="T532" s="5">
        <f t="shared" si="170"/>
        <v>3630713.0654100003</v>
      </c>
      <c r="U532" s="8">
        <f t="shared" si="155"/>
        <v>12.225749636657241</v>
      </c>
      <c r="V532" s="1">
        <f t="shared" si="166"/>
        <v>1823384</v>
      </c>
      <c r="W532" s="1">
        <f t="shared" si="167"/>
        <v>8.1794575360977166</v>
      </c>
    </row>
    <row r="533" spans="1:23" x14ac:dyDescent="0.3">
      <c r="A533" s="3">
        <v>44419</v>
      </c>
      <c r="B533" s="2">
        <v>461198</v>
      </c>
      <c r="C533" s="5">
        <f t="shared" si="125"/>
        <v>3688814</v>
      </c>
      <c r="D533" s="5">
        <f t="shared" si="126"/>
        <v>7350141.7059599999</v>
      </c>
      <c r="E533" s="5">
        <v>50430</v>
      </c>
      <c r="F533" s="2">
        <v>19866</v>
      </c>
      <c r="G533" s="2">
        <v>30564</v>
      </c>
      <c r="H533" s="2">
        <f t="shared" si="124"/>
        <v>5352</v>
      </c>
      <c r="I533" s="5">
        <f t="shared" si="123"/>
        <v>45078</v>
      </c>
      <c r="J533" s="11">
        <f t="shared" si="142"/>
        <v>15.937063269918777</v>
      </c>
      <c r="K533" s="7">
        <f t="shared" si="139"/>
        <v>9.4226457399103136</v>
      </c>
      <c r="L533" s="15">
        <f t="shared" si="136"/>
        <v>26.940501359106012</v>
      </c>
      <c r="M533" s="8">
        <f t="shared" si="132"/>
        <v>10.612730517549078</v>
      </c>
      <c r="N533" s="5">
        <f t="shared" si="144"/>
        <v>197749.24549920633</v>
      </c>
      <c r="O533" s="5">
        <f t="shared" si="163"/>
        <v>4042.1428571428573</v>
      </c>
      <c r="P533" s="5">
        <f t="shared" si="168"/>
        <v>143.54016938920063</v>
      </c>
      <c r="Q533" s="5">
        <f t="shared" si="169"/>
        <v>108.40991599582084</v>
      </c>
      <c r="R533" s="10">
        <f t="shared" si="164"/>
        <v>0.12502609239717699</v>
      </c>
      <c r="T533" s="5">
        <f t="shared" si="170"/>
        <v>3661277.0654100003</v>
      </c>
      <c r="U533" s="8">
        <f t="shared" si="155"/>
        <v>12.369289806046442</v>
      </c>
      <c r="V533" s="1">
        <f t="shared" si="166"/>
        <v>1844792</v>
      </c>
      <c r="W533" s="1">
        <f t="shared" si="167"/>
        <v>8.0845385279207633</v>
      </c>
    </row>
    <row r="534" spans="1:23" x14ac:dyDescent="0.3">
      <c r="A534" s="3">
        <v>44420</v>
      </c>
      <c r="B534" s="2">
        <v>466326</v>
      </c>
      <c r="C534" s="5">
        <f t="shared" si="125"/>
        <v>3708646</v>
      </c>
      <c r="D534" s="5">
        <f t="shared" si="126"/>
        <v>7399330.7059599999</v>
      </c>
      <c r="E534" s="5">
        <v>49189</v>
      </c>
      <c r="F534" s="2">
        <v>19832</v>
      </c>
      <c r="G534" s="2">
        <v>29357</v>
      </c>
      <c r="H534" s="2">
        <f t="shared" si="124"/>
        <v>5128</v>
      </c>
      <c r="I534" s="5">
        <f t="shared" si="123"/>
        <v>44061</v>
      </c>
      <c r="J534" s="11">
        <f t="shared" si="142"/>
        <v>15.867291778626969</v>
      </c>
      <c r="K534" s="7">
        <f t="shared" si="139"/>
        <v>9.5922386895475817</v>
      </c>
      <c r="L534" s="15">
        <f t="shared" si="136"/>
        <v>25.857200484066155</v>
      </c>
      <c r="M534" s="8">
        <f t="shared" si="132"/>
        <v>10.425095041574336</v>
      </c>
      <c r="N534" s="5">
        <f t="shared" si="144"/>
        <v>199072.63326858403</v>
      </c>
      <c r="O534" s="5">
        <f t="shared" si="163"/>
        <v>4250.4285714285716</v>
      </c>
      <c r="P534" s="5">
        <f t="shared" si="168"/>
        <v>137.53250908591571</v>
      </c>
      <c r="Q534" s="5">
        <f t="shared" si="169"/>
        <v>113.99612053803351</v>
      </c>
      <c r="R534" s="10">
        <f t="shared" si="164"/>
        <v>0.1257402297226535</v>
      </c>
      <c r="T534" s="5">
        <f t="shared" si="170"/>
        <v>3690634.0654100003</v>
      </c>
      <c r="U534" s="8">
        <f t="shared" si="155"/>
        <v>12.506822315132357</v>
      </c>
      <c r="V534" s="1">
        <f t="shared" si="166"/>
        <v>1865304</v>
      </c>
      <c r="W534" s="1">
        <f t="shared" si="167"/>
        <v>7.9956361000673351</v>
      </c>
    </row>
    <row r="535" spans="1:23" x14ac:dyDescent="0.3">
      <c r="A535" s="3">
        <v>44421</v>
      </c>
      <c r="B535" s="2">
        <v>471685</v>
      </c>
      <c r="C535" s="5">
        <f t="shared" si="125"/>
        <v>3729258</v>
      </c>
      <c r="D535" s="5">
        <f t="shared" si="126"/>
        <v>7450267.7059599999</v>
      </c>
      <c r="E535" s="5">
        <v>50937</v>
      </c>
      <c r="F535" s="2">
        <v>20612</v>
      </c>
      <c r="G535" s="2">
        <v>30325</v>
      </c>
      <c r="H535" s="2">
        <f t="shared" si="124"/>
        <v>5359</v>
      </c>
      <c r="I535" s="5">
        <f t="shared" si="123"/>
        <v>45578</v>
      </c>
      <c r="J535" s="11">
        <f t="shared" si="142"/>
        <v>15.795006637819732</v>
      </c>
      <c r="K535" s="7">
        <f t="shared" si="139"/>
        <v>9.504944952416496</v>
      </c>
      <c r="L535" s="15">
        <f t="shared" si="136"/>
        <v>25.999417814865129</v>
      </c>
      <c r="M535" s="8">
        <f t="shared" si="132"/>
        <v>10.52083946836288</v>
      </c>
      <c r="N535" s="5">
        <f t="shared" si="144"/>
        <v>200443.04947563831</v>
      </c>
      <c r="O535" s="5">
        <f t="shared" si="163"/>
        <v>4476</v>
      </c>
      <c r="P535" s="5">
        <f t="shared" si="168"/>
        <v>143.72790877367831</v>
      </c>
      <c r="Q535" s="5">
        <f t="shared" si="169"/>
        <v>120.04592641742566</v>
      </c>
      <c r="R535" s="10">
        <f t="shared" si="164"/>
        <v>0.12648226537289722</v>
      </c>
      <c r="T535" s="5">
        <f t="shared" si="170"/>
        <v>3720959.0654100003</v>
      </c>
      <c r="U535" s="8">
        <f t="shared" si="155"/>
        <v>12.650550223906034</v>
      </c>
      <c r="V535" s="1">
        <f t="shared" si="166"/>
        <v>1886740</v>
      </c>
      <c r="W535" s="1">
        <f t="shared" si="167"/>
        <v>7.9047945132874693</v>
      </c>
    </row>
    <row r="536" spans="1:23" x14ac:dyDescent="0.3">
      <c r="A536" s="3">
        <v>44422</v>
      </c>
      <c r="B536" s="2">
        <v>477264</v>
      </c>
      <c r="C536" s="5">
        <f t="shared" si="125"/>
        <v>3748321</v>
      </c>
      <c r="D536" s="5">
        <f t="shared" si="126"/>
        <v>7502847.7059599999</v>
      </c>
      <c r="E536" s="5">
        <v>52580</v>
      </c>
      <c r="F536" s="2">
        <v>19063</v>
      </c>
      <c r="G536" s="2">
        <v>33517</v>
      </c>
      <c r="H536" s="2">
        <f t="shared" si="124"/>
        <v>5579</v>
      </c>
      <c r="I536" s="5">
        <f t="shared" si="123"/>
        <v>47001</v>
      </c>
      <c r="J536" s="11">
        <f t="shared" si="142"/>
        <v>15.720539797596299</v>
      </c>
      <c r="K536" s="7">
        <f t="shared" si="139"/>
        <v>9.4246280695465146</v>
      </c>
      <c r="L536" s="15">
        <f t="shared" si="136"/>
        <v>29.266117610029902</v>
      </c>
      <c r="M536" s="8">
        <f t="shared" si="132"/>
        <v>10.610498288322557</v>
      </c>
      <c r="N536" s="5">
        <f t="shared" si="144"/>
        <v>201857.66918561168</v>
      </c>
      <c r="O536" s="5">
        <f t="shared" si="163"/>
        <v>4670.7142857142853</v>
      </c>
      <c r="P536" s="5">
        <f t="shared" si="168"/>
        <v>149.62828942869029</v>
      </c>
      <c r="Q536" s="5">
        <f t="shared" si="169"/>
        <v>125.26814643871221</v>
      </c>
      <c r="R536" s="10">
        <f t="shared" si="164"/>
        <v>0.12732740872513321</v>
      </c>
      <c r="T536" s="5">
        <f t="shared" si="170"/>
        <v>3754476.0654100003</v>
      </c>
      <c r="U536" s="8">
        <f t="shared" si="155"/>
        <v>12.800178513334725</v>
      </c>
      <c r="V536" s="1">
        <f t="shared" si="166"/>
        <v>1909056</v>
      </c>
      <c r="W536" s="1">
        <f t="shared" si="167"/>
        <v>7.8123910456267387</v>
      </c>
    </row>
    <row r="537" spans="1:23" x14ac:dyDescent="0.3">
      <c r="A537" s="3">
        <v>44423</v>
      </c>
      <c r="B537" s="2">
        <v>481579</v>
      </c>
      <c r="C537" s="5">
        <f t="shared" si="125"/>
        <v>3762582</v>
      </c>
      <c r="D537" s="5">
        <f t="shared" si="126"/>
        <v>7536921.7059599999</v>
      </c>
      <c r="E537" s="2">
        <v>34074</v>
      </c>
      <c r="F537" s="2">
        <v>14261</v>
      </c>
      <c r="G537" s="2">
        <v>19813</v>
      </c>
      <c r="H537" s="2">
        <f t="shared" si="124"/>
        <v>4315</v>
      </c>
      <c r="I537" s="5">
        <f t="shared" si="123"/>
        <v>29759</v>
      </c>
      <c r="J537" s="11">
        <f t="shared" si="142"/>
        <v>15.650436804677945</v>
      </c>
      <c r="K537" s="7">
        <f t="shared" si="139"/>
        <v>7.8966396292004637</v>
      </c>
      <c r="L537" s="15">
        <f t="shared" si="136"/>
        <v>30.25734520720847</v>
      </c>
      <c r="M537" s="8">
        <f t="shared" si="132"/>
        <v>12.663614486118449</v>
      </c>
      <c r="N537" s="5">
        <f t="shared" si="144"/>
        <v>202774.400870618</v>
      </c>
      <c r="O537" s="5">
        <f t="shared" si="163"/>
        <v>4809.4285714285716</v>
      </c>
      <c r="P537" s="5">
        <f t="shared" si="168"/>
        <v>115.72792057443961</v>
      </c>
      <c r="Q537" s="5">
        <f t="shared" si="169"/>
        <v>128.98845138417758</v>
      </c>
      <c r="R537" s="10">
        <f t="shared" si="164"/>
        <v>0.12799162915253409</v>
      </c>
      <c r="T537" s="5">
        <f t="shared" si="170"/>
        <v>3774289.0654100003</v>
      </c>
      <c r="U537" s="8">
        <f t="shared" si="155"/>
        <v>12.915906433909166</v>
      </c>
      <c r="V537" s="1">
        <f t="shared" si="166"/>
        <v>1926316</v>
      </c>
      <c r="W537" s="1">
        <f t="shared" si="167"/>
        <v>7.7423911756949533</v>
      </c>
    </row>
    <row r="538" spans="1:23" x14ac:dyDescent="0.3">
      <c r="A538" s="3">
        <v>44424</v>
      </c>
      <c r="B538" s="2">
        <v>484254</v>
      </c>
      <c r="C538" s="5">
        <f t="shared" si="125"/>
        <v>3774675</v>
      </c>
      <c r="D538" s="5">
        <f t="shared" si="126"/>
        <v>7562651.7059599999</v>
      </c>
      <c r="E538" s="5">
        <v>25730</v>
      </c>
      <c r="F538" s="2">
        <v>12093</v>
      </c>
      <c r="G538" s="2">
        <v>13637</v>
      </c>
      <c r="H538" s="2">
        <f t="shared" si="124"/>
        <v>2675</v>
      </c>
      <c r="I538" s="5">
        <f t="shared" si="123"/>
        <v>23055</v>
      </c>
      <c r="J538" s="11">
        <f t="shared" si="142"/>
        <v>15.617117681960293</v>
      </c>
      <c r="K538" s="7">
        <f t="shared" si="139"/>
        <v>9.6186915887850475</v>
      </c>
      <c r="L538" s="15">
        <f t="shared" si="136"/>
        <v>22.120234846605474</v>
      </c>
      <c r="M538" s="8">
        <f t="shared" si="132"/>
        <v>10.396424407306645</v>
      </c>
      <c r="N538" s="5">
        <f t="shared" si="144"/>
        <v>203466.64440689821</v>
      </c>
      <c r="O538" s="5">
        <f t="shared" si="163"/>
        <v>4872.1428571428569</v>
      </c>
      <c r="P538" s="5">
        <f t="shared" si="168"/>
        <v>71.743264782532094</v>
      </c>
      <c r="Q538" s="5">
        <f t="shared" si="169"/>
        <v>130.67044301245696</v>
      </c>
      <c r="R538" s="10">
        <f t="shared" si="164"/>
        <v>0.12829025015398676</v>
      </c>
      <c r="T538" s="5">
        <f t="shared" si="170"/>
        <v>3787926.0654100003</v>
      </c>
      <c r="U538" s="8">
        <f t="shared" si="155"/>
        <v>12.987649698691698</v>
      </c>
      <c r="V538" s="1">
        <f t="shared" si="166"/>
        <v>1937016</v>
      </c>
      <c r="W538" s="1">
        <f t="shared" si="167"/>
        <v>7.6996225121527129</v>
      </c>
    </row>
    <row r="539" spans="1:23" x14ac:dyDescent="0.3">
      <c r="A539" s="3">
        <v>44425</v>
      </c>
      <c r="B539" s="2">
        <v>490462</v>
      </c>
      <c r="C539" s="5">
        <f t="shared" si="125"/>
        <v>3788674</v>
      </c>
      <c r="D539" s="5">
        <f t="shared" si="126"/>
        <v>7610523.7059599999</v>
      </c>
      <c r="E539" s="5">
        <f>F539+G539</f>
        <v>47872</v>
      </c>
      <c r="F539" s="2">
        <v>13999</v>
      </c>
      <c r="G539" s="2">
        <v>33873</v>
      </c>
      <c r="H539" s="2">
        <f t="shared" si="124"/>
        <v>6208</v>
      </c>
      <c r="I539" s="5">
        <f t="shared" si="123"/>
        <v>41664</v>
      </c>
      <c r="J539" s="11">
        <f t="shared" si="142"/>
        <v>15.517050670510661</v>
      </c>
      <c r="K539" s="7">
        <f t="shared" si="139"/>
        <v>7.7113402061855671</v>
      </c>
      <c r="L539" s="15">
        <f t="shared" si="136"/>
        <v>44.346024716051147</v>
      </c>
      <c r="M539" s="8">
        <f t="shared" si="132"/>
        <v>12.967914438502673</v>
      </c>
      <c r="N539" s="5">
        <f t="shared" si="144"/>
        <v>204754.59942317524</v>
      </c>
      <c r="O539" s="5">
        <f t="shared" si="163"/>
        <v>4945.1428571428569</v>
      </c>
      <c r="P539" s="5">
        <f t="shared" si="168"/>
        <v>166.4980141196109</v>
      </c>
      <c r="Q539" s="5">
        <f t="shared" si="169"/>
        <v>132.62829659343822</v>
      </c>
      <c r="R539" s="10">
        <f t="shared" si="164"/>
        <v>0.12945479077904301</v>
      </c>
      <c r="T539" s="5">
        <f t="shared" si="170"/>
        <v>3821799.0654100003</v>
      </c>
      <c r="U539" s="8">
        <f t="shared" si="155"/>
        <v>13.154147712811309</v>
      </c>
      <c r="V539" s="1">
        <f t="shared" si="166"/>
        <v>1961848</v>
      </c>
      <c r="W539" s="1">
        <f t="shared" si="167"/>
        <v>7.6021648975863574</v>
      </c>
    </row>
    <row r="540" spans="1:23" x14ac:dyDescent="0.3">
      <c r="A540" s="3">
        <v>44426</v>
      </c>
      <c r="B540" s="2">
        <v>496376</v>
      </c>
      <c r="C540" s="5">
        <f t="shared" si="125"/>
        <v>3811178</v>
      </c>
      <c r="D540" s="5">
        <f t="shared" si="126"/>
        <v>7667401.7059599999</v>
      </c>
      <c r="E540" s="5">
        <f>F540+G540</f>
        <v>56878</v>
      </c>
      <c r="F540" s="2">
        <v>22504</v>
      </c>
      <c r="G540" s="2">
        <v>34374</v>
      </c>
      <c r="H540" s="2">
        <f t="shared" si="124"/>
        <v>5914</v>
      </c>
      <c r="I540" s="5">
        <f t="shared" si="123"/>
        <v>50964</v>
      </c>
      <c r="J540" s="11">
        <f t="shared" si="142"/>
        <v>15.446761539558722</v>
      </c>
      <c r="K540" s="7">
        <f t="shared" si="139"/>
        <v>9.6175177544808932</v>
      </c>
      <c r="L540" s="15">
        <f t="shared" si="136"/>
        <v>26.279772484891573</v>
      </c>
      <c r="M540" s="8">
        <f t="shared" si="132"/>
        <v>10.397693308484827</v>
      </c>
      <c r="N540" s="5">
        <f t="shared" si="144"/>
        <v>206284.8531292206</v>
      </c>
      <c r="O540" s="5">
        <f t="shared" si="163"/>
        <v>5025.4285714285716</v>
      </c>
      <c r="P540" s="5">
        <f t="shared" si="168"/>
        <v>158.61295997154943</v>
      </c>
      <c r="Q540" s="5">
        <f t="shared" si="169"/>
        <v>134.78155239091663</v>
      </c>
      <c r="R540" s="10">
        <f t="shared" si="164"/>
        <v>0.13024214560432495</v>
      </c>
      <c r="T540" s="5">
        <f t="shared" si="170"/>
        <v>3856173.0654100003</v>
      </c>
      <c r="U540" s="8">
        <f t="shared" si="155"/>
        <v>13.312760672782858</v>
      </c>
      <c r="V540" s="1">
        <f t="shared" si="166"/>
        <v>1985504</v>
      </c>
      <c r="W540" s="1">
        <f t="shared" si="167"/>
        <v>7.5115900043515396</v>
      </c>
    </row>
    <row r="541" spans="1:23" x14ac:dyDescent="0.3">
      <c r="A541" s="3">
        <v>44427</v>
      </c>
      <c r="B541" s="2">
        <v>501297</v>
      </c>
      <c r="C541" s="5">
        <f t="shared" si="125"/>
        <v>3831494</v>
      </c>
      <c r="D541" s="5">
        <f t="shared" si="126"/>
        <v>7716869.7059599999</v>
      </c>
      <c r="E541" s="5">
        <f>F541+G541</f>
        <v>49468</v>
      </c>
      <c r="F541" s="2">
        <v>20316</v>
      </c>
      <c r="G541" s="2">
        <v>29152</v>
      </c>
      <c r="H541" s="2">
        <f t="shared" si="124"/>
        <v>4921</v>
      </c>
      <c r="I541" s="5">
        <f t="shared" si="123"/>
        <v>44547</v>
      </c>
      <c r="J541" s="11">
        <f t="shared" si="142"/>
        <v>15.393807874294081</v>
      </c>
      <c r="K541" s="7">
        <f t="shared" si="139"/>
        <v>10.052428368217841</v>
      </c>
      <c r="L541" s="15">
        <f t="shared" si="136"/>
        <v>24.22228785193936</v>
      </c>
      <c r="M541" s="8">
        <f t="shared" si="132"/>
        <v>9.9478450715614137</v>
      </c>
      <c r="N541" s="5">
        <f t="shared" si="144"/>
        <v>207615.74715381098</v>
      </c>
      <c r="O541" s="5">
        <f t="shared" si="163"/>
        <v>4995.8571428571431</v>
      </c>
      <c r="P541" s="5">
        <f t="shared" si="168"/>
        <v>131.9807872877908</v>
      </c>
      <c r="Q541" s="5">
        <f t="shared" si="169"/>
        <v>133.98844927689879</v>
      </c>
      <c r="R541" s="10">
        <f t="shared" si="164"/>
        <v>0.13083590891699165</v>
      </c>
      <c r="T541" s="5">
        <f t="shared" si="170"/>
        <v>3885325.0654100003</v>
      </c>
      <c r="U541" s="8">
        <f t="shared" si="155"/>
        <v>13.444741460070651</v>
      </c>
      <c r="V541" s="1">
        <f t="shared" si="166"/>
        <v>2005188</v>
      </c>
      <c r="W541" s="1">
        <f t="shared" si="167"/>
        <v>7.4378522113637224</v>
      </c>
    </row>
    <row r="542" spans="1:23" x14ac:dyDescent="0.3">
      <c r="A542" s="3">
        <v>44428</v>
      </c>
      <c r="B542" s="2">
        <v>506040</v>
      </c>
      <c r="C542" s="5">
        <f t="shared" si="125"/>
        <v>3848702</v>
      </c>
      <c r="D542" s="5">
        <f t="shared" si="126"/>
        <v>7763258.7059599999</v>
      </c>
      <c r="E542" s="5">
        <v>46389</v>
      </c>
      <c r="F542" s="2">
        <v>17208</v>
      </c>
      <c r="G542" s="2">
        <v>29181</v>
      </c>
      <c r="H542" s="2">
        <f t="shared" si="124"/>
        <v>4743</v>
      </c>
      <c r="I542" s="5">
        <f t="shared" ref="I542:I579" si="171">E542-H542</f>
        <v>41646</v>
      </c>
      <c r="J542" s="11">
        <f t="shared" si="142"/>
        <v>15.341195767053987</v>
      </c>
      <c r="K542" s="7">
        <f t="shared" si="139"/>
        <v>9.7805186590765345</v>
      </c>
      <c r="L542" s="15">
        <f t="shared" si="136"/>
        <v>27.56276150627615</v>
      </c>
      <c r="M542" s="8">
        <f t="shared" si="132"/>
        <v>10.224406648127788</v>
      </c>
      <c r="N542" s="5">
        <f t="shared" si="144"/>
        <v>208863.80332965642</v>
      </c>
      <c r="O542" s="5">
        <f t="shared" si="163"/>
        <v>4907.8571428571431</v>
      </c>
      <c r="P542" s="5">
        <f t="shared" si="168"/>
        <v>127.20684293964473</v>
      </c>
      <c r="Q542" s="5">
        <f t="shared" si="169"/>
        <v>131.628297014894</v>
      </c>
      <c r="R542" s="10">
        <f t="shared" si="164"/>
        <v>0.13148328969091397</v>
      </c>
      <c r="T542" s="5">
        <f t="shared" si="170"/>
        <v>3914506.0654100003</v>
      </c>
      <c r="U542" s="8">
        <f t="shared" si="155"/>
        <v>13.571948303010295</v>
      </c>
      <c r="V542" s="1">
        <f t="shared" si="166"/>
        <v>2024160</v>
      </c>
      <c r="W542" s="1">
        <f t="shared" si="167"/>
        <v>7.3681388823017944</v>
      </c>
    </row>
    <row r="543" spans="1:23" x14ac:dyDescent="0.3">
      <c r="A543" s="3">
        <v>44429</v>
      </c>
      <c r="B543" s="2">
        <v>510941</v>
      </c>
      <c r="C543" s="5">
        <f t="shared" si="125"/>
        <v>3867484</v>
      </c>
      <c r="D543" s="5">
        <f t="shared" ref="D543:D561" si="172">D542+E543</f>
        <v>7809853.7059599999</v>
      </c>
      <c r="E543" s="5">
        <v>46595</v>
      </c>
      <c r="F543" s="2">
        <v>18782</v>
      </c>
      <c r="G543" s="2">
        <v>27813</v>
      </c>
      <c r="H543" s="2">
        <f t="shared" si="124"/>
        <v>4901</v>
      </c>
      <c r="I543" s="5">
        <f t="shared" si="171"/>
        <v>41694</v>
      </c>
      <c r="J543" s="11">
        <f t="shared" si="142"/>
        <v>15.285235880385406</v>
      </c>
      <c r="K543" s="7">
        <f t="shared" si="139"/>
        <v>9.5072434197102638</v>
      </c>
      <c r="L543" s="15">
        <f t="shared" si="136"/>
        <v>26.094132680225744</v>
      </c>
      <c r="M543" s="8">
        <f t="shared" si="132"/>
        <v>10.518295954501555</v>
      </c>
      <c r="N543" s="5">
        <f t="shared" si="144"/>
        <v>210117.40175845462</v>
      </c>
      <c r="O543" s="5">
        <f t="shared" si="163"/>
        <v>4811</v>
      </c>
      <c r="P543" s="5">
        <f t="shared" si="168"/>
        <v>131.44438904642607</v>
      </c>
      <c r="Q543" s="5">
        <f t="shared" si="169"/>
        <v>129.03059696028481</v>
      </c>
      <c r="R543" s="10">
        <f t="shared" si="164"/>
        <v>0.13211198805218069</v>
      </c>
      <c r="T543" s="5">
        <f t="shared" si="170"/>
        <v>3942319.0654100003</v>
      </c>
      <c r="U543" s="8">
        <f t="shared" si="155"/>
        <v>13.70339269205672</v>
      </c>
      <c r="V543" s="1">
        <f t="shared" si="166"/>
        <v>2043764</v>
      </c>
      <c r="W543" s="1">
        <f t="shared" si="167"/>
        <v>7.2974629164619786</v>
      </c>
    </row>
    <row r="544" spans="1:23" x14ac:dyDescent="0.3">
      <c r="A544" s="3">
        <v>44430</v>
      </c>
      <c r="B544" s="2">
        <v>514744</v>
      </c>
      <c r="C544" s="5">
        <f t="shared" ref="C544:C561" si="173">C543+F544</f>
        <v>3881935</v>
      </c>
      <c r="D544" s="5">
        <f t="shared" si="172"/>
        <v>7844012.7059599999</v>
      </c>
      <c r="E544" s="5">
        <v>34159</v>
      </c>
      <c r="F544" s="2">
        <v>14451</v>
      </c>
      <c r="G544" s="2">
        <v>19708</v>
      </c>
      <c r="H544" s="2">
        <f t="shared" si="124"/>
        <v>3803</v>
      </c>
      <c r="I544" s="5">
        <f t="shared" si="171"/>
        <v>30356</v>
      </c>
      <c r="J544" s="11">
        <f t="shared" si="142"/>
        <v>15.238667582254481</v>
      </c>
      <c r="K544" s="7">
        <f t="shared" si="139"/>
        <v>8.982119379437286</v>
      </c>
      <c r="L544" s="15">
        <f t="shared" si="136"/>
        <v>26.316517888035428</v>
      </c>
      <c r="M544" s="8">
        <f t="shared" si="132"/>
        <v>11.133229895488745</v>
      </c>
      <c r="N544" s="5">
        <f t="shared" si="144"/>
        <v>211036.42029540744</v>
      </c>
      <c r="O544" s="5">
        <f t="shared" si="163"/>
        <v>4737.8571428571431</v>
      </c>
      <c r="P544" s="5">
        <f t="shared" si="168"/>
        <v>101.99612559550263</v>
      </c>
      <c r="Q544" s="5">
        <f t="shared" si="169"/>
        <v>127.06891196329381</v>
      </c>
      <c r="R544" s="10">
        <f t="shared" si="164"/>
        <v>0.1325998503323729</v>
      </c>
      <c r="T544" s="5">
        <f t="shared" si="170"/>
        <v>3962027.0654100003</v>
      </c>
      <c r="U544" s="8">
        <f t="shared" si="155"/>
        <v>13.805388817652222</v>
      </c>
      <c r="V544" s="1">
        <f t="shared" si="166"/>
        <v>2058976</v>
      </c>
      <c r="W544" s="1">
        <f t="shared" si="167"/>
        <v>7.2435482492267997</v>
      </c>
    </row>
    <row r="545" spans="1:23" x14ac:dyDescent="0.3">
      <c r="A545" s="3">
        <v>44431</v>
      </c>
      <c r="B545" s="2">
        <v>517098</v>
      </c>
      <c r="C545" s="5">
        <f t="shared" si="173"/>
        <v>3892602</v>
      </c>
      <c r="D545" s="5">
        <f t="shared" si="172"/>
        <v>7866887.7059599999</v>
      </c>
      <c r="E545" s="5">
        <f>F545+G545</f>
        <v>22875</v>
      </c>
      <c r="F545" s="2">
        <v>10667</v>
      </c>
      <c r="G545" s="2">
        <v>12208</v>
      </c>
      <c r="H545" s="2">
        <f t="shared" ref="H545:H579" si="174">B545-B544</f>
        <v>2354</v>
      </c>
      <c r="I545" s="5">
        <f t="shared" si="171"/>
        <v>20521</v>
      </c>
      <c r="J545" s="11">
        <f t="shared" si="142"/>
        <v>15.213533422987519</v>
      </c>
      <c r="K545" s="7">
        <f t="shared" si="139"/>
        <v>9.7175021240441808</v>
      </c>
      <c r="L545" s="15">
        <f t="shared" si="136"/>
        <v>22.06806037311334</v>
      </c>
      <c r="M545" s="8">
        <f t="shared" si="132"/>
        <v>10.290710382513661</v>
      </c>
      <c r="N545" s="5">
        <f t="shared" si="144"/>
        <v>211651.85251042535</v>
      </c>
      <c r="O545" s="5">
        <f t="shared" si="163"/>
        <v>4692</v>
      </c>
      <c r="P545" s="5">
        <f t="shared" si="168"/>
        <v>63.134073008628235</v>
      </c>
      <c r="Q545" s="5">
        <f t="shared" si="169"/>
        <v>125.83902742416468</v>
      </c>
      <c r="R545" s="10">
        <f t="shared" si="164"/>
        <v>0.13284122034567108</v>
      </c>
      <c r="T545" s="5">
        <f t="shared" si="170"/>
        <v>3974235.0654100003</v>
      </c>
      <c r="U545" s="8">
        <f t="shared" si="155"/>
        <v>13.86852289066085</v>
      </c>
      <c r="V545" s="1">
        <f t="shared" si="166"/>
        <v>2068392</v>
      </c>
      <c r="W545" s="1">
        <f t="shared" si="167"/>
        <v>7.2105732375681209</v>
      </c>
    </row>
    <row r="546" spans="1:23" x14ac:dyDescent="0.3">
      <c r="A546" s="3">
        <v>44432</v>
      </c>
      <c r="B546" s="2">
        <v>523022</v>
      </c>
      <c r="C546" s="5">
        <f t="shared" si="173"/>
        <v>3904705</v>
      </c>
      <c r="D546" s="5">
        <f t="shared" si="172"/>
        <v>7914175.7059599999</v>
      </c>
      <c r="E546" s="5">
        <f>F546+G546</f>
        <v>47288</v>
      </c>
      <c r="F546" s="2">
        <v>12103</v>
      </c>
      <c r="G546" s="2">
        <v>35185</v>
      </c>
      <c r="H546" s="2">
        <f t="shared" si="174"/>
        <v>5924</v>
      </c>
      <c r="I546" s="5">
        <f t="shared" si="171"/>
        <v>41364</v>
      </c>
      <c r="J546" s="11">
        <f t="shared" si="142"/>
        <v>15.131630612020144</v>
      </c>
      <c r="K546" s="7">
        <f t="shared" si="139"/>
        <v>7.9824442943956786</v>
      </c>
      <c r="L546" s="15">
        <f t="shared" si="136"/>
        <v>48.946542179624885</v>
      </c>
      <c r="M546" s="8">
        <f t="shared" si="132"/>
        <v>12.527491118254103</v>
      </c>
      <c r="N546" s="5">
        <f t="shared" si="144"/>
        <v>212924.09550862276</v>
      </c>
      <c r="O546" s="5">
        <f t="shared" si="163"/>
        <v>4651.4285714285716</v>
      </c>
      <c r="P546" s="5">
        <f t="shared" si="168"/>
        <v>158.8811590922318</v>
      </c>
      <c r="Q546" s="5">
        <f t="shared" si="169"/>
        <v>124.75090527739624</v>
      </c>
      <c r="R546" s="10">
        <f t="shared" si="164"/>
        <v>0.13394661056341003</v>
      </c>
      <c r="T546" s="5">
        <f t="shared" si="170"/>
        <v>4009420.0654100003</v>
      </c>
      <c r="U546" s="8">
        <f t="shared" si="155"/>
        <v>14.027404049753084</v>
      </c>
      <c r="V546" s="1">
        <f t="shared" si="166"/>
        <v>2092088</v>
      </c>
      <c r="W546" s="1">
        <f t="shared" si="167"/>
        <v>7.12890279949983</v>
      </c>
    </row>
    <row r="547" spans="1:23" x14ac:dyDescent="0.3">
      <c r="A547" s="3">
        <v>44433</v>
      </c>
      <c r="B547" s="2">
        <v>528043</v>
      </c>
      <c r="C547" s="5">
        <f t="shared" si="173"/>
        <v>3925140</v>
      </c>
      <c r="D547" s="5">
        <f t="shared" si="172"/>
        <v>7966922.7059599999</v>
      </c>
      <c r="E547" s="5">
        <f>F547+G547</f>
        <v>52747</v>
      </c>
      <c r="F547" s="2">
        <v>20435</v>
      </c>
      <c r="G547" s="2">
        <v>32312</v>
      </c>
      <c r="H547" s="2">
        <f t="shared" si="174"/>
        <v>5021</v>
      </c>
      <c r="I547" s="5">
        <f t="shared" si="171"/>
        <v>47726</v>
      </c>
      <c r="J547" s="11">
        <f t="shared" si="142"/>
        <v>15.087640033027613</v>
      </c>
      <c r="K547" s="7">
        <f t="shared" si="139"/>
        <v>10.505277833100976</v>
      </c>
      <c r="L547" s="15">
        <f t="shared" si="136"/>
        <v>24.570589674577931</v>
      </c>
      <c r="M547" s="8">
        <f t="shared" si="132"/>
        <v>9.5190247786603983</v>
      </c>
      <c r="N547" s="5">
        <f t="shared" si="144"/>
        <v>214343.20821006753</v>
      </c>
      <c r="O547" s="5">
        <f t="shared" si="163"/>
        <v>4523.8571428571431</v>
      </c>
      <c r="P547" s="5">
        <f t="shared" si="168"/>
        <v>134.66277849461443</v>
      </c>
      <c r="Q547" s="5">
        <f t="shared" si="169"/>
        <v>121.32945078069126</v>
      </c>
      <c r="R547" s="10">
        <f t="shared" si="164"/>
        <v>0.13452844994063906</v>
      </c>
      <c r="T547" s="5">
        <f t="shared" si="170"/>
        <v>4041732.0654100003</v>
      </c>
      <c r="U547" s="8">
        <f t="shared" si="155"/>
        <v>14.162066828247696</v>
      </c>
      <c r="V547" s="1">
        <f t="shared" si="166"/>
        <v>2112172</v>
      </c>
      <c r="W547" s="1">
        <f t="shared" si="167"/>
        <v>7.0611162348520855</v>
      </c>
    </row>
    <row r="548" spans="1:23" x14ac:dyDescent="0.3">
      <c r="A548" s="3">
        <v>44434</v>
      </c>
      <c r="B548" s="2">
        <v>532171</v>
      </c>
      <c r="C548" s="5">
        <f t="shared" si="173"/>
        <v>3942259</v>
      </c>
      <c r="D548" s="5">
        <f t="shared" si="172"/>
        <v>8010575.7059599999</v>
      </c>
      <c r="E548" s="5">
        <v>43653</v>
      </c>
      <c r="F548" s="2">
        <v>17119</v>
      </c>
      <c r="G548" s="2">
        <v>26534</v>
      </c>
      <c r="H548" s="2">
        <f t="shared" si="174"/>
        <v>4128</v>
      </c>
      <c r="I548" s="5">
        <f t="shared" si="171"/>
        <v>39525</v>
      </c>
      <c r="J548" s="11">
        <f t="shared" si="142"/>
        <v>15.052634784608706</v>
      </c>
      <c r="K548" s="7">
        <f t="shared" si="139"/>
        <v>10.574854651162791</v>
      </c>
      <c r="L548" s="15">
        <f t="shared" si="136"/>
        <v>24.113558034931948</v>
      </c>
      <c r="M548" s="8">
        <f t="shared" si="132"/>
        <v>9.4563947495017526</v>
      </c>
      <c r="N548" s="5">
        <f t="shared" si="144"/>
        <v>215517.65465737577</v>
      </c>
      <c r="O548" s="5">
        <f t="shared" si="163"/>
        <v>4410.5714285714284</v>
      </c>
      <c r="P548" s="5">
        <f t="shared" si="168"/>
        <v>110.71259701767941</v>
      </c>
      <c r="Q548" s="5">
        <f t="shared" si="169"/>
        <v>118.29113788496103</v>
      </c>
      <c r="R548" s="10">
        <f t="shared" si="164"/>
        <v>0.13499138438139149</v>
      </c>
      <c r="T548" s="5">
        <f t="shared" si="170"/>
        <v>4068266.0654100003</v>
      </c>
      <c r="U548" s="8">
        <f t="shared" si="155"/>
        <v>14.272779425265375</v>
      </c>
      <c r="V548" s="1">
        <f t="shared" si="166"/>
        <v>2128684</v>
      </c>
      <c r="W548" s="1">
        <f t="shared" si="167"/>
        <v>7.006343825574862</v>
      </c>
    </row>
    <row r="549" spans="1:23" x14ac:dyDescent="0.3">
      <c r="A549" s="3">
        <v>44435</v>
      </c>
      <c r="B549" s="2">
        <v>536202</v>
      </c>
      <c r="C549" s="5">
        <f t="shared" si="173"/>
        <v>3959645</v>
      </c>
      <c r="D549" s="5">
        <f t="shared" si="172"/>
        <v>8053319.7059599999</v>
      </c>
      <c r="E549" s="5">
        <v>42744</v>
      </c>
      <c r="F549" s="2">
        <v>17386</v>
      </c>
      <c r="G549" s="2">
        <v>25358</v>
      </c>
      <c r="H549" s="2">
        <f t="shared" si="174"/>
        <v>4031</v>
      </c>
      <c r="I549" s="5">
        <f t="shared" si="171"/>
        <v>38713</v>
      </c>
      <c r="J549" s="11">
        <f t="shared" si="142"/>
        <v>15.019189980567026</v>
      </c>
      <c r="K549" s="7">
        <f t="shared" si="139"/>
        <v>10.603820391962293</v>
      </c>
      <c r="L549" s="15">
        <f t="shared" si="136"/>
        <v>23.185321523064534</v>
      </c>
      <c r="M549" s="8">
        <f t="shared" si="132"/>
        <v>9.4305633539210181</v>
      </c>
      <c r="N549" s="5">
        <f t="shared" si="144"/>
        <v>216667.64524092659</v>
      </c>
      <c r="O549" s="5">
        <f t="shared" si="163"/>
        <v>4308.8571428571431</v>
      </c>
      <c r="P549" s="5">
        <f t="shared" si="168"/>
        <v>108.11106554706051</v>
      </c>
      <c r="Q549" s="5">
        <f t="shared" si="169"/>
        <v>115.56316968602043</v>
      </c>
      <c r="R549" s="10">
        <f t="shared" si="164"/>
        <v>0.13541668508161717</v>
      </c>
      <c r="T549" s="5">
        <f t="shared" si="170"/>
        <v>4093624.0654100003</v>
      </c>
      <c r="U549" s="8">
        <f t="shared" si="155"/>
        <v>14.380890490812437</v>
      </c>
      <c r="V549" s="1">
        <f t="shared" si="166"/>
        <v>2144808</v>
      </c>
      <c r="W549" s="1">
        <f t="shared" si="167"/>
        <v>6.9536723100622524</v>
      </c>
    </row>
    <row r="550" spans="1:23" x14ac:dyDescent="0.3">
      <c r="A550" s="3">
        <v>44436</v>
      </c>
      <c r="B550" s="2">
        <v>540449</v>
      </c>
      <c r="C550" s="5">
        <f t="shared" si="173"/>
        <v>3978008</v>
      </c>
      <c r="D550" s="5">
        <f t="shared" si="172"/>
        <v>8098419.7059599999</v>
      </c>
      <c r="E550" s="5">
        <v>45100</v>
      </c>
      <c r="F550" s="2">
        <v>18363</v>
      </c>
      <c r="G550" s="2">
        <v>26737</v>
      </c>
      <c r="H550" s="2">
        <f t="shared" si="174"/>
        <v>4247</v>
      </c>
      <c r="I550" s="5">
        <f t="shared" si="171"/>
        <v>40853</v>
      </c>
      <c r="J550" s="11">
        <f t="shared" si="142"/>
        <v>14.984614100423906</v>
      </c>
      <c r="K550" s="7">
        <f t="shared" si="139"/>
        <v>10.619260654579703</v>
      </c>
      <c r="L550" s="15">
        <f t="shared" si="136"/>
        <v>23.128029189130316</v>
      </c>
      <c r="M550" s="8">
        <f t="shared" si="132"/>
        <v>9.4168514412416844</v>
      </c>
      <c r="N550" s="5">
        <f t="shared" si="144"/>
        <v>217881.02197960665</v>
      </c>
      <c r="O550" s="5">
        <f t="shared" si="163"/>
        <v>4215.4285714285716</v>
      </c>
      <c r="P550" s="5">
        <f t="shared" si="168"/>
        <v>113.90416655379953</v>
      </c>
      <c r="Q550" s="5">
        <f t="shared" si="169"/>
        <v>113.05742361564523</v>
      </c>
      <c r="R550" s="10">
        <f t="shared" si="164"/>
        <v>0.13585920390305903</v>
      </c>
      <c r="T550" s="5">
        <f t="shared" si="170"/>
        <v>4120361.0654100003</v>
      </c>
      <c r="U550" s="8">
        <f t="shared" si="155"/>
        <v>14.494794657366237</v>
      </c>
      <c r="W550" s="1">
        <f t="shared" si="167"/>
        <v>6.8990284004596178</v>
      </c>
    </row>
    <row r="551" spans="1:23" x14ac:dyDescent="0.3">
      <c r="A551" s="3">
        <v>44437</v>
      </c>
      <c r="B551" s="2">
        <v>543118</v>
      </c>
      <c r="C551" s="5">
        <f t="shared" si="173"/>
        <v>3988198</v>
      </c>
      <c r="D551" s="5">
        <f t="shared" si="172"/>
        <v>8123636.7059599999</v>
      </c>
      <c r="E551" s="5">
        <f>F551+G551</f>
        <v>25217</v>
      </c>
      <c r="F551" s="2">
        <v>10190</v>
      </c>
      <c r="G551" s="2">
        <v>15027</v>
      </c>
      <c r="H551" s="2">
        <f t="shared" si="174"/>
        <v>2669</v>
      </c>
      <c r="I551" s="5">
        <f t="shared" si="171"/>
        <v>22548</v>
      </c>
      <c r="J551" s="11">
        <f t="shared" si="142"/>
        <v>14.957406504590162</v>
      </c>
      <c r="K551" s="7">
        <f t="shared" si="139"/>
        <v>9.4481079055826154</v>
      </c>
      <c r="L551" s="15">
        <f t="shared" si="136"/>
        <v>26.192345436702652</v>
      </c>
      <c r="M551" s="8">
        <f t="shared" si="132"/>
        <v>10.584129753737557</v>
      </c>
      <c r="N551" s="5">
        <f t="shared" si="144"/>
        <v>218559.46369178616</v>
      </c>
      <c r="O551" s="5">
        <f t="shared" si="163"/>
        <v>4053.4285714285716</v>
      </c>
      <c r="P551" s="5">
        <f t="shared" si="168"/>
        <v>71.582345310122662</v>
      </c>
      <c r="Q551" s="5">
        <f t="shared" si="169"/>
        <v>108.71259786059095</v>
      </c>
      <c r="R551" s="10">
        <f t="shared" si="164"/>
        <v>0.13618130293430766</v>
      </c>
      <c r="T551" s="5">
        <f t="shared" si="170"/>
        <v>4135388.0654100003</v>
      </c>
      <c r="U551" s="8">
        <f t="shared" si="155"/>
        <v>14.56637700267636</v>
      </c>
      <c r="W551" s="1">
        <f t="shared" si="167"/>
        <v>6.8651250741091259</v>
      </c>
    </row>
    <row r="552" spans="1:23" x14ac:dyDescent="0.3">
      <c r="A552" s="3">
        <v>44438</v>
      </c>
      <c r="B552" s="2">
        <v>545033</v>
      </c>
      <c r="C552" s="5">
        <f t="shared" si="173"/>
        <v>3997304</v>
      </c>
      <c r="D552" s="5">
        <f t="shared" si="172"/>
        <v>8145047.7059599999</v>
      </c>
      <c r="E552" s="5">
        <v>21411</v>
      </c>
      <c r="F552" s="2">
        <v>9106</v>
      </c>
      <c r="G552" s="2">
        <v>12305</v>
      </c>
      <c r="H552" s="2">
        <f t="shared" si="174"/>
        <v>1915</v>
      </c>
      <c r="I552" s="5">
        <f t="shared" si="171"/>
        <v>19496</v>
      </c>
      <c r="J552" s="11">
        <f t="shared" si="142"/>
        <v>14.944136787974307</v>
      </c>
      <c r="K552" s="7">
        <f t="shared" si="139"/>
        <v>11.180678851174935</v>
      </c>
      <c r="L552" s="15">
        <f t="shared" si="136"/>
        <v>21.030090050516144</v>
      </c>
      <c r="M552" s="8">
        <f t="shared" si="132"/>
        <v>8.9440007472794356</v>
      </c>
      <c r="N552" s="5">
        <f t="shared" si="144"/>
        <v>219135.50824504293</v>
      </c>
      <c r="O552" s="5">
        <f t="shared" si="163"/>
        <v>3990.7142857142858</v>
      </c>
      <c r="P552" s="5">
        <f t="shared" si="168"/>
        <v>51.360131610672504</v>
      </c>
      <c r="Q552" s="5">
        <f t="shared" si="169"/>
        <v>107.03060623231154</v>
      </c>
      <c r="R552" s="10">
        <f t="shared" si="164"/>
        <v>0.13635015000110073</v>
      </c>
      <c r="T552" s="5">
        <f t="shared" si="170"/>
        <v>4147693.0654100003</v>
      </c>
      <c r="U552" s="8">
        <f t="shared" si="155"/>
        <v>14.617737134287031</v>
      </c>
      <c r="W552" s="1">
        <f t="shared" si="167"/>
        <v>6.8410041226861491</v>
      </c>
    </row>
    <row r="553" spans="1:23" x14ac:dyDescent="0.3">
      <c r="A553" s="3">
        <v>44439</v>
      </c>
      <c r="B553" s="2">
        <v>549811</v>
      </c>
      <c r="C553" s="5">
        <f t="shared" si="173"/>
        <v>4009440</v>
      </c>
      <c r="D553" s="5">
        <f t="shared" si="172"/>
        <v>8188788.7059599999</v>
      </c>
      <c r="E553" s="5">
        <v>43741</v>
      </c>
      <c r="F553" s="2">
        <v>12136</v>
      </c>
      <c r="G553" s="2">
        <v>31605</v>
      </c>
      <c r="H553" s="2">
        <f t="shared" si="174"/>
        <v>4778</v>
      </c>
      <c r="I553" s="5">
        <f t="shared" si="171"/>
        <v>38963</v>
      </c>
      <c r="J553" s="11">
        <f t="shared" si="142"/>
        <v>14.89382479790328</v>
      </c>
      <c r="K553" s="7">
        <f t="shared" si="139"/>
        <v>9.1546672247802423</v>
      </c>
      <c r="L553" s="15">
        <f t="shared" si="136"/>
        <v>39.370468029004613</v>
      </c>
      <c r="M553" s="8">
        <f t="shared" si="132"/>
        <v>10.923389954504927</v>
      </c>
      <c r="N553" s="5">
        <f t="shared" si="144"/>
        <v>220312.32225671932</v>
      </c>
      <c r="O553" s="5">
        <f t="shared" si="163"/>
        <v>3827</v>
      </c>
      <c r="P553" s="5">
        <f t="shared" si="168"/>
        <v>128.14553986203299</v>
      </c>
      <c r="Q553" s="5">
        <f t="shared" si="169"/>
        <v>102.63980348514031</v>
      </c>
      <c r="R553" s="10">
        <f t="shared" si="164"/>
        <v>0.13712912526437607</v>
      </c>
      <c r="T553" s="5">
        <f t="shared" si="170"/>
        <v>4179298.0654100003</v>
      </c>
      <c r="U553" s="8">
        <f t="shared" si="155"/>
        <v>14.745882674149064</v>
      </c>
      <c r="W553" s="1">
        <f t="shared" si="167"/>
        <v>6.7815540249285666</v>
      </c>
    </row>
    <row r="554" spans="1:23" x14ac:dyDescent="0.3">
      <c r="A554" s="3">
        <v>44440</v>
      </c>
      <c r="B554" s="2">
        <v>553697</v>
      </c>
      <c r="C554" s="5">
        <f t="shared" si="173"/>
        <v>4031473</v>
      </c>
      <c r="D554" s="5">
        <f t="shared" si="172"/>
        <v>8240950.7059599999</v>
      </c>
      <c r="E554" s="5">
        <f>F554+G554</f>
        <v>52162</v>
      </c>
      <c r="F554" s="2">
        <v>22033</v>
      </c>
      <c r="G554" s="2">
        <v>30129</v>
      </c>
      <c r="H554" s="2">
        <f t="shared" si="174"/>
        <v>3886</v>
      </c>
      <c r="I554" s="5">
        <f t="shared" si="171"/>
        <v>48276</v>
      </c>
      <c r="J554" s="11">
        <f t="shared" si="142"/>
        <v>14.883502540125736</v>
      </c>
      <c r="K554" s="7">
        <f t="shared" si="139"/>
        <v>13.423057128152342</v>
      </c>
      <c r="L554" s="15">
        <f t="shared" si="136"/>
        <v>17.637180592747242</v>
      </c>
      <c r="M554" s="8">
        <f t="shared" si="132"/>
        <v>7.4498677197960204</v>
      </c>
      <c r="N554" s="5">
        <f t="shared" si="144"/>
        <v>221715.69603594393</v>
      </c>
      <c r="O554" s="5">
        <f t="shared" si="163"/>
        <v>3664.8571428571427</v>
      </c>
      <c r="P554" s="5">
        <f t="shared" si="168"/>
        <v>104.22217829716624</v>
      </c>
      <c r="Q554" s="5">
        <f t="shared" si="169"/>
        <v>98.291146314076272</v>
      </c>
      <c r="R554" s="10">
        <f t="shared" si="164"/>
        <v>0.13734359624881526</v>
      </c>
      <c r="T554" s="5">
        <f t="shared" si="170"/>
        <v>4209427.0654100003</v>
      </c>
      <c r="U554" s="8">
        <f t="shared" si="155"/>
        <v>14.850104852446231</v>
      </c>
      <c r="W554" s="1">
        <f t="shared" si="167"/>
        <v>6.7339591870644053</v>
      </c>
    </row>
    <row r="555" spans="1:23" x14ac:dyDescent="0.3">
      <c r="A555" s="3">
        <v>44441</v>
      </c>
      <c r="B555" s="2">
        <v>556909</v>
      </c>
      <c r="C555" s="5">
        <f t="shared" si="173"/>
        <v>4047574</v>
      </c>
      <c r="D555" s="5">
        <f t="shared" si="172"/>
        <v>8281385.7059599999</v>
      </c>
      <c r="E555" s="5">
        <v>40435</v>
      </c>
      <c r="F555" s="2">
        <v>16101</v>
      </c>
      <c r="G555" s="2">
        <v>24334</v>
      </c>
      <c r="H555" s="2">
        <f t="shared" si="174"/>
        <v>3212</v>
      </c>
      <c r="I555" s="5">
        <f t="shared" si="171"/>
        <v>37223</v>
      </c>
      <c r="J555" s="11">
        <f t="shared" si="142"/>
        <v>14.87026732546969</v>
      </c>
      <c r="K555" s="7">
        <f t="shared" si="139"/>
        <v>12.588729763387297</v>
      </c>
      <c r="L555" s="15">
        <f t="shared" si="136"/>
        <v>19.949071486243092</v>
      </c>
      <c r="M555" s="8">
        <f t="shared" si="132"/>
        <v>7.9436132063806104</v>
      </c>
      <c r="N555" s="5">
        <f t="shared" si="144"/>
        <v>222803.5649589712</v>
      </c>
      <c r="O555" s="5">
        <f t="shared" si="163"/>
        <v>3534</v>
      </c>
      <c r="P555" s="5">
        <f t="shared" si="168"/>
        <v>86.145557563174975</v>
      </c>
      <c r="Q555" s="5">
        <f t="shared" si="169"/>
        <v>94.781569249147054</v>
      </c>
      <c r="R555" s="10">
        <f t="shared" si="164"/>
        <v>0.13759081365776141</v>
      </c>
      <c r="T555" s="5">
        <f t="shared" si="170"/>
        <v>4233761.0654100003</v>
      </c>
      <c r="U555" s="8">
        <f t="shared" si="155"/>
        <v>14.936250410009405</v>
      </c>
      <c r="W555" s="1">
        <f t="shared" si="167"/>
        <v>6.6951207468365572</v>
      </c>
    </row>
    <row r="556" spans="1:23" x14ac:dyDescent="0.3">
      <c r="A556" s="3">
        <v>44442</v>
      </c>
      <c r="B556" s="2">
        <v>559943</v>
      </c>
      <c r="C556" s="5">
        <f t="shared" si="173"/>
        <v>4062842</v>
      </c>
      <c r="D556" s="5">
        <f t="shared" si="172"/>
        <v>8317785.7059599999</v>
      </c>
      <c r="E556" s="5">
        <v>36400</v>
      </c>
      <c r="F556" s="2">
        <v>15268</v>
      </c>
      <c r="G556" s="2">
        <v>21132</v>
      </c>
      <c r="H556" s="2">
        <f t="shared" si="174"/>
        <v>3034</v>
      </c>
      <c r="I556" s="5">
        <f t="shared" si="171"/>
        <v>33366</v>
      </c>
      <c r="J556" s="11">
        <f t="shared" si="142"/>
        <v>14.854700756969907</v>
      </c>
      <c r="K556" s="7">
        <f t="shared" si="139"/>
        <v>11.997363216875412</v>
      </c>
      <c r="L556" s="15">
        <f t="shared" si="136"/>
        <v>19.871626932145663</v>
      </c>
      <c r="M556" s="8">
        <f t="shared" si="132"/>
        <v>8.3351648351648358</v>
      </c>
      <c r="N556" s="5">
        <f t="shared" si="144"/>
        <v>223782.87567489035</v>
      </c>
      <c r="O556" s="5">
        <f t="shared" si="163"/>
        <v>3391.5714285714284</v>
      </c>
      <c r="P556" s="5">
        <f t="shared" si="168"/>
        <v>81.371613215028916</v>
      </c>
      <c r="Q556" s="5">
        <f t="shared" si="169"/>
        <v>90.961647487428266</v>
      </c>
      <c r="R556" s="10">
        <f t="shared" si="164"/>
        <v>0.13782052070939504</v>
      </c>
      <c r="T556" s="5">
        <f t="shared" si="170"/>
        <v>4254893.0654100003</v>
      </c>
      <c r="U556" s="8">
        <f t="shared" si="155"/>
        <v>15.017622023224433</v>
      </c>
      <c r="W556" s="1">
        <f t="shared" si="167"/>
        <v>6.6588438466058149</v>
      </c>
    </row>
    <row r="557" spans="1:23" x14ac:dyDescent="0.3">
      <c r="A557" s="3">
        <v>44443</v>
      </c>
      <c r="B557" s="2">
        <v>562627</v>
      </c>
      <c r="C557" s="5">
        <f t="shared" si="173"/>
        <v>4079150</v>
      </c>
      <c r="D557" s="5">
        <f t="shared" si="172"/>
        <v>8356410.7059599999</v>
      </c>
      <c r="E557" s="5">
        <v>38625</v>
      </c>
      <c r="F557" s="2">
        <v>16308</v>
      </c>
      <c r="G557" s="2">
        <v>22317</v>
      </c>
      <c r="H557" s="2">
        <f t="shared" si="174"/>
        <v>2684</v>
      </c>
      <c r="I557" s="5">
        <f t="shared" si="171"/>
        <v>35941</v>
      </c>
      <c r="J557" s="11">
        <f t="shared" si="142"/>
        <v>14.852487893328973</v>
      </c>
      <c r="K557" s="7">
        <f t="shared" si="139"/>
        <v>14.390834575260804</v>
      </c>
      <c r="L557" s="15">
        <f t="shared" si="136"/>
        <v>16.458180034338973</v>
      </c>
      <c r="M557" s="8">
        <f t="shared" si="132"/>
        <v>6.9488673139158577</v>
      </c>
      <c r="N557" s="5">
        <f t="shared" si="144"/>
        <v>224822.04810352714</v>
      </c>
      <c r="O557" s="5">
        <f t="shared" si="163"/>
        <v>3168.2857142857142</v>
      </c>
      <c r="P557" s="5">
        <f t="shared" si="168"/>
        <v>71.984643991146214</v>
      </c>
      <c r="Q557" s="5">
        <f t="shared" si="169"/>
        <v>84.973144264192072</v>
      </c>
      <c r="R557" s="10">
        <f t="shared" si="164"/>
        <v>0.13792750940759718</v>
      </c>
      <c r="T557" s="5">
        <f t="shared" si="170"/>
        <v>4277210.0654100003</v>
      </c>
      <c r="U557" s="8">
        <f t="shared" si="155"/>
        <v>15.08960666721558</v>
      </c>
      <c r="W557" s="1">
        <f t="shared" si="167"/>
        <v>6.6270779752838029</v>
      </c>
    </row>
    <row r="558" spans="1:23" x14ac:dyDescent="0.3">
      <c r="A558" s="3">
        <v>44444</v>
      </c>
      <c r="B558" s="2">
        <v>564837</v>
      </c>
      <c r="C558" s="5">
        <f t="shared" si="173"/>
        <v>4091912</v>
      </c>
      <c r="D558" s="5">
        <f t="shared" si="172"/>
        <v>8384435.7059599999</v>
      </c>
      <c r="E558" s="5">
        <f>F558+G558</f>
        <v>28025</v>
      </c>
      <c r="F558" s="2">
        <v>12762</v>
      </c>
      <c r="G558" s="2">
        <v>15263</v>
      </c>
      <c r="H558" s="2">
        <f t="shared" si="174"/>
        <v>2210</v>
      </c>
      <c r="I558" s="5">
        <f t="shared" si="171"/>
        <v>25815</v>
      </c>
      <c r="J558" s="11">
        <f t="shared" si="142"/>
        <v>14.843991639995256</v>
      </c>
      <c r="K558" s="7">
        <f t="shared" si="139"/>
        <v>12.680995475113122</v>
      </c>
      <c r="L558" s="15">
        <f t="shared" si="136"/>
        <v>17.317034947500392</v>
      </c>
      <c r="M558" s="8">
        <f t="shared" si="132"/>
        <v>7.8858162355040147</v>
      </c>
      <c r="N558" s="5">
        <f t="shared" si="144"/>
        <v>225576.03664236327</v>
      </c>
      <c r="O558" s="5">
        <f t="shared" si="163"/>
        <v>3102.7142857142858</v>
      </c>
      <c r="P558" s="5">
        <f t="shared" si="168"/>
        <v>59.272005670802208</v>
      </c>
      <c r="Q558" s="5">
        <f t="shared" si="169"/>
        <v>83.214524315717725</v>
      </c>
      <c r="R558" s="10">
        <f t="shared" si="164"/>
        <v>0.1380374260248021</v>
      </c>
      <c r="T558" s="5">
        <f t="shared" si="170"/>
        <v>4292473.0654100003</v>
      </c>
      <c r="U558" s="8">
        <f t="shared" si="155"/>
        <v>15.148878672886385</v>
      </c>
      <c r="W558" s="1">
        <f t="shared" si="167"/>
        <v>6.6011486499645029</v>
      </c>
    </row>
    <row r="559" spans="1:23" x14ac:dyDescent="0.3">
      <c r="A559" s="3">
        <v>44445</v>
      </c>
      <c r="B559" s="2">
        <v>565957</v>
      </c>
      <c r="C559" s="5">
        <f t="shared" si="173"/>
        <v>4099221</v>
      </c>
      <c r="D559" s="5">
        <f t="shared" si="172"/>
        <v>8400584.7059599999</v>
      </c>
      <c r="E559" s="5">
        <v>16149</v>
      </c>
      <c r="F559" s="2">
        <v>7309</v>
      </c>
      <c r="G559" s="5">
        <f>E559-F559</f>
        <v>8840</v>
      </c>
      <c r="H559" s="2">
        <f t="shared" si="174"/>
        <v>1120</v>
      </c>
      <c r="I559" s="5">
        <f t="shared" si="171"/>
        <v>15029</v>
      </c>
      <c r="J559" s="11">
        <f t="shared" si="142"/>
        <v>14.843150108506476</v>
      </c>
      <c r="K559" s="7">
        <f t="shared" si="139"/>
        <v>14.418749999999999</v>
      </c>
      <c r="L559" s="15">
        <f t="shared" si="136"/>
        <v>15.323573676289506</v>
      </c>
      <c r="M559" s="8">
        <f t="shared" ref="M559:M579" si="175">H559/E559*100</f>
        <v>6.9354139575205895</v>
      </c>
      <c r="N559" s="5">
        <f t="shared" si="144"/>
        <v>226010.51160806051</v>
      </c>
      <c r="O559" s="5">
        <f t="shared" si="163"/>
        <v>2989.1428571428573</v>
      </c>
      <c r="P559" s="5">
        <f t="shared" si="168"/>
        <v>30.038301516424646</v>
      </c>
      <c r="Q559" s="5">
        <f t="shared" si="169"/>
        <v>80.168548587968033</v>
      </c>
      <c r="R559" s="10">
        <f t="shared" si="164"/>
        <v>0.13806452494266594</v>
      </c>
      <c r="T559" s="5">
        <f t="shared" si="170"/>
        <v>4301313.0654100003</v>
      </c>
      <c r="U559" s="8">
        <f t="shared" si="155"/>
        <v>15.178916974402808</v>
      </c>
      <c r="W559" s="1">
        <f t="shared" si="167"/>
        <v>6.5880853139019395</v>
      </c>
    </row>
    <row r="560" spans="1:23" x14ac:dyDescent="0.3">
      <c r="A560" s="3">
        <v>44446</v>
      </c>
      <c r="B560" s="2">
        <v>569210</v>
      </c>
      <c r="C560" s="5">
        <f t="shared" si="173"/>
        <v>4106105</v>
      </c>
      <c r="D560" s="5">
        <f t="shared" si="172"/>
        <v>8426208.7059599999</v>
      </c>
      <c r="E560" s="5">
        <v>25624</v>
      </c>
      <c r="F560" s="2">
        <v>6884</v>
      </c>
      <c r="G560" s="2">
        <v>18740</v>
      </c>
      <c r="H560" s="2">
        <f t="shared" si="174"/>
        <v>3253</v>
      </c>
      <c r="I560" s="5">
        <f t="shared" si="171"/>
        <v>22371</v>
      </c>
      <c r="J560" s="11">
        <f t="shared" si="142"/>
        <v>14.803339199873509</v>
      </c>
      <c r="K560" s="7">
        <f t="shared" si="139"/>
        <v>7.8770365816169692</v>
      </c>
      <c r="L560" s="15">
        <f t="shared" si="136"/>
        <v>47.25450319581639</v>
      </c>
      <c r="M560" s="8">
        <f t="shared" si="175"/>
        <v>12.695129566031845</v>
      </c>
      <c r="N560" s="5">
        <f t="shared" si="144"/>
        <v>226699.90330544268</v>
      </c>
      <c r="O560" s="5">
        <f t="shared" si="163"/>
        <v>2771.2857142857142</v>
      </c>
      <c r="P560" s="5">
        <f t="shared" si="168"/>
        <v>87.245173957972654</v>
      </c>
      <c r="Q560" s="5">
        <f t="shared" si="169"/>
        <v>74.32563917310226</v>
      </c>
      <c r="R560" s="10">
        <f t="shared" si="164"/>
        <v>0.13862529087785139</v>
      </c>
      <c r="T560" s="5">
        <f t="shared" si="170"/>
        <v>4320053.0654100003</v>
      </c>
      <c r="U560" s="8">
        <f t="shared" si="155"/>
        <v>15.266162148360779</v>
      </c>
      <c r="W560" s="1">
        <f t="shared" si="167"/>
        <v>6.5504348131621022</v>
      </c>
    </row>
    <row r="561" spans="1:23" x14ac:dyDescent="0.3">
      <c r="A561" s="3">
        <v>44447</v>
      </c>
      <c r="B561" s="2">
        <v>570493</v>
      </c>
      <c r="C561" s="5">
        <f t="shared" si="173"/>
        <v>4114341</v>
      </c>
      <c r="D561" s="5">
        <f t="shared" si="172"/>
        <v>8455657.7059599999</v>
      </c>
      <c r="E561" s="5">
        <f>F561+G561</f>
        <v>29449</v>
      </c>
      <c r="F561" s="2">
        <v>8236</v>
      </c>
      <c r="G561" s="2">
        <v>21213</v>
      </c>
      <c r="H561" s="2">
        <f t="shared" si="174"/>
        <v>1283</v>
      </c>
      <c r="I561" s="5">
        <f t="shared" si="171"/>
        <v>28166</v>
      </c>
      <c r="J561" s="11">
        <f t="shared" si="142"/>
        <v>14.82166776097165</v>
      </c>
      <c r="K561" s="7">
        <f t="shared" si="139"/>
        <v>22.95323460639127</v>
      </c>
      <c r="L561" s="15">
        <f t="shared" si="136"/>
        <v>15.577950461389023</v>
      </c>
      <c r="M561" s="8">
        <f t="shared" si="175"/>
        <v>4.3566844375021221</v>
      </c>
      <c r="N561" s="5">
        <f t="shared" si="144"/>
        <v>227492.20334041808</v>
      </c>
      <c r="O561" s="5">
        <f t="shared" si="163"/>
        <v>2399.4285714285716</v>
      </c>
      <c r="P561" s="5">
        <f t="shared" si="168"/>
        <v>34.40994718354716</v>
      </c>
      <c r="Q561" s="5">
        <f t="shared" si="169"/>
        <v>64.352463299728115</v>
      </c>
      <c r="R561" s="10">
        <f t="shared" si="164"/>
        <v>0.1386596298167799</v>
      </c>
      <c r="T561" s="5">
        <f t="shared" si="170"/>
        <v>4341266.0654100003</v>
      </c>
      <c r="U561" s="8">
        <f t="shared" si="155"/>
        <v>15.300572095544327</v>
      </c>
      <c r="W561" s="1">
        <f t="shared" si="167"/>
        <v>6.5357033302774967</v>
      </c>
    </row>
    <row r="562" spans="1:23" x14ac:dyDescent="0.3">
      <c r="A562" s="3">
        <v>44448</v>
      </c>
      <c r="B562" s="2">
        <v>572948</v>
      </c>
      <c r="C562" s="5">
        <f t="shared" ref="C562:C579" si="176">C561+G562</f>
        <v>4134034</v>
      </c>
      <c r="D562" s="5">
        <f t="shared" ref="D562:D579" si="177">D561+F562</f>
        <v>8472115.7059599999</v>
      </c>
      <c r="E562" s="5">
        <f>F562+G562</f>
        <v>36151</v>
      </c>
      <c r="F562" s="5">
        <v>16458</v>
      </c>
      <c r="G562" s="2">
        <v>19693</v>
      </c>
      <c r="H562" s="2">
        <f t="shared" si="174"/>
        <v>2455</v>
      </c>
      <c r="I562" s="5">
        <f t="shared" si="171"/>
        <v>33696</v>
      </c>
      <c r="J562" s="11">
        <f t="shared" si="142"/>
        <v>14.78688416044737</v>
      </c>
      <c r="K562" s="7">
        <f t="shared" si="139"/>
        <v>14.725458248472505</v>
      </c>
      <c r="L562" s="15">
        <f t="shared" si="136"/>
        <v>14.916757807753067</v>
      </c>
      <c r="M562" s="8">
        <f t="shared" si="175"/>
        <v>6.7909601394152306</v>
      </c>
      <c r="N562" s="5">
        <f t="shared" si="144"/>
        <v>227934.99168554437</v>
      </c>
      <c r="O562" s="5">
        <f t="shared" si="163"/>
        <v>2291.2857142857142</v>
      </c>
      <c r="P562" s="5">
        <f t="shared" si="168"/>
        <v>65.842884127520094</v>
      </c>
      <c r="Q562" s="5">
        <f t="shared" si="169"/>
        <v>61.452081380348837</v>
      </c>
      <c r="R562" s="10">
        <f t="shared" si="164"/>
        <v>0.13859295787117376</v>
      </c>
      <c r="T562" s="5">
        <f t="shared" si="170"/>
        <v>4360959.0654100003</v>
      </c>
      <c r="U562" s="8">
        <f t="shared" si="155"/>
        <v>15.366414979671847</v>
      </c>
      <c r="W562" s="1">
        <f t="shared" si="167"/>
        <v>6.5076987789467804</v>
      </c>
    </row>
    <row r="563" spans="1:23" x14ac:dyDescent="0.3">
      <c r="A563" s="3">
        <v>44449</v>
      </c>
      <c r="B563" s="2">
        <v>575210</v>
      </c>
      <c r="C563" s="5">
        <f t="shared" si="176"/>
        <v>4153081</v>
      </c>
      <c r="D563" s="5">
        <f t="shared" si="177"/>
        <v>8487293.7059599999</v>
      </c>
      <c r="E563" s="5">
        <v>34225</v>
      </c>
      <c r="F563" s="2">
        <v>15178</v>
      </c>
      <c r="G563" s="2">
        <v>19047</v>
      </c>
      <c r="H563" s="2">
        <f t="shared" si="174"/>
        <v>2262</v>
      </c>
      <c r="I563" s="5">
        <f t="shared" si="171"/>
        <v>31963</v>
      </c>
      <c r="J563" s="11">
        <f t="shared" si="142"/>
        <v>14.755121965821179</v>
      </c>
      <c r="K563" s="7">
        <f t="shared" si="139"/>
        <v>15.130415561450045</v>
      </c>
      <c r="L563" s="15">
        <f t="shared" si="136"/>
        <v>14.903149295032284</v>
      </c>
      <c r="M563" s="8">
        <f t="shared" si="175"/>
        <v>6.6092037983929872</v>
      </c>
      <c r="N563" s="5">
        <f t="shared" si="144"/>
        <v>228343.34273077027</v>
      </c>
      <c r="O563" s="5">
        <f t="shared" si="163"/>
        <v>2181</v>
      </c>
      <c r="P563" s="5">
        <f t="shared" si="168"/>
        <v>60.666641098350496</v>
      </c>
      <c r="Q563" s="5">
        <f t="shared" si="169"/>
        <v>58.494228220823352</v>
      </c>
      <c r="R563" s="10">
        <f t="shared" si="164"/>
        <v>0.138501994061758</v>
      </c>
      <c r="T563" s="5">
        <f t="shared" si="170"/>
        <v>4380006.0654100003</v>
      </c>
      <c r="U563" s="8">
        <f t="shared" si="155"/>
        <v>15.427081620770197</v>
      </c>
      <c r="W563" s="1">
        <f t="shared" si="167"/>
        <v>6.4821074042523597</v>
      </c>
    </row>
    <row r="564" spans="1:23" x14ac:dyDescent="0.3">
      <c r="A564" s="3">
        <v>44450</v>
      </c>
      <c r="B564" s="2">
        <v>579031</v>
      </c>
      <c r="C564" s="5">
        <f t="shared" si="176"/>
        <v>4173068</v>
      </c>
      <c r="D564" s="5">
        <f t="shared" si="177"/>
        <v>8501689.7059599999</v>
      </c>
      <c r="E564" s="5">
        <f>F564+G564</f>
        <v>34383</v>
      </c>
      <c r="F564" s="2">
        <v>14396</v>
      </c>
      <c r="G564" s="2">
        <v>19987</v>
      </c>
      <c r="H564" s="2">
        <f t="shared" si="174"/>
        <v>3821</v>
      </c>
      <c r="I564" s="5">
        <f t="shared" si="171"/>
        <v>30562</v>
      </c>
      <c r="J564" s="11">
        <f t="shared" si="142"/>
        <v>14.682615794249358</v>
      </c>
      <c r="K564" s="7">
        <f t="shared" si="139"/>
        <v>8.9984297304370582</v>
      </c>
      <c r="L564" s="15">
        <f t="shared" si="136"/>
        <v>26.542095026396222</v>
      </c>
      <c r="M564" s="8">
        <f t="shared" si="175"/>
        <v>11.11305005380566</v>
      </c>
      <c r="N564" s="5">
        <f t="shared" si="144"/>
        <v>228730.6547380882</v>
      </c>
      <c r="O564" s="5">
        <f t="shared" si="163"/>
        <v>2343.4285714285716</v>
      </c>
      <c r="P564" s="5">
        <f t="shared" si="168"/>
        <v>102.47888401273086</v>
      </c>
      <c r="Q564" s="5">
        <f t="shared" si="169"/>
        <v>62.850548223906877</v>
      </c>
      <c r="R564" s="10">
        <f t="shared" si="164"/>
        <v>0.13875426904138632</v>
      </c>
      <c r="T564" s="5">
        <f t="shared" si="170"/>
        <v>4399993.0654100003</v>
      </c>
      <c r="U564" s="8">
        <f t="shared" si="155"/>
        <v>15.52956050478293</v>
      </c>
      <c r="W564" s="1">
        <f t="shared" si="167"/>
        <v>6.4393322637302663</v>
      </c>
    </row>
    <row r="565" spans="1:23" x14ac:dyDescent="0.3">
      <c r="A565" s="3">
        <v>44451</v>
      </c>
      <c r="B565" s="2">
        <v>580869</v>
      </c>
      <c r="C565" s="5">
        <f t="shared" si="176"/>
        <v>4185294</v>
      </c>
      <c r="D565" s="5">
        <f t="shared" si="177"/>
        <v>8513068.7059599999</v>
      </c>
      <c r="E565" s="5">
        <f>F565+G565</f>
        <v>23605</v>
      </c>
      <c r="F565" s="2">
        <v>11379</v>
      </c>
      <c r="G565" s="2">
        <v>12226</v>
      </c>
      <c r="H565" s="2">
        <f t="shared" si="174"/>
        <v>1838</v>
      </c>
      <c r="I565" s="5">
        <f t="shared" si="171"/>
        <v>21767</v>
      </c>
      <c r="J565" s="11">
        <f t="shared" si="142"/>
        <v>14.655746314504647</v>
      </c>
      <c r="K565" s="7">
        <f t="shared" si="139"/>
        <v>12.842763873775842</v>
      </c>
      <c r="L565" s="15">
        <f t="shared" si="136"/>
        <v>16.15256173653221</v>
      </c>
      <c r="M565" s="8">
        <f t="shared" si="175"/>
        <v>7.7864859140012701</v>
      </c>
      <c r="N565" s="5">
        <f t="shared" si="144"/>
        <v>229036.79695337513</v>
      </c>
      <c r="O565" s="5">
        <f t="shared" si="163"/>
        <v>2290.2857142857142</v>
      </c>
      <c r="P565" s="5">
        <f t="shared" si="168"/>
        <v>49.294998381418303</v>
      </c>
      <c r="Q565" s="5">
        <f t="shared" si="169"/>
        <v>61.42526146828061</v>
      </c>
      <c r="R565" s="10">
        <f t="shared" si="164"/>
        <v>0.13878809947401544</v>
      </c>
      <c r="T565" s="5">
        <f t="shared" si="170"/>
        <v>4412219.0654100003</v>
      </c>
      <c r="U565" s="8">
        <f t="shared" si="155"/>
        <v>15.578855503164347</v>
      </c>
      <c r="W565" s="1">
        <f t="shared" si="167"/>
        <v>6.418956769942965</v>
      </c>
    </row>
    <row r="566" spans="1:23" x14ac:dyDescent="0.3">
      <c r="A566" s="3">
        <v>44452</v>
      </c>
      <c r="B566" s="2">
        <v>581815</v>
      </c>
      <c r="C566" s="5">
        <f t="shared" si="176"/>
        <v>4194736</v>
      </c>
      <c r="D566" s="5">
        <f t="shared" si="177"/>
        <v>8520818.7059599999</v>
      </c>
      <c r="E566" s="5">
        <v>17192</v>
      </c>
      <c r="F566" s="2">
        <v>7750</v>
      </c>
      <c r="G566" s="2">
        <v>9442</v>
      </c>
      <c r="H566" s="2">
        <f t="shared" si="174"/>
        <v>946</v>
      </c>
      <c r="I566" s="5">
        <f t="shared" si="171"/>
        <v>16246</v>
      </c>
      <c r="J566" s="11">
        <f t="shared" si="142"/>
        <v>14.645237242009918</v>
      </c>
      <c r="K566" s="7">
        <f t="shared" si="139"/>
        <v>18.173361522198732</v>
      </c>
      <c r="L566" s="15">
        <f t="shared" si="136"/>
        <v>12.206451612903226</v>
      </c>
      <c r="M566" s="8">
        <f t="shared" si="175"/>
        <v>5.502559329920893</v>
      </c>
      <c r="N566" s="5">
        <f t="shared" si="144"/>
        <v>229245.30404261616</v>
      </c>
      <c r="O566" s="5">
        <f t="shared" si="163"/>
        <v>2265.4285714285716</v>
      </c>
      <c r="P566" s="5">
        <f t="shared" si="168"/>
        <v>25.371636816551536</v>
      </c>
      <c r="Q566" s="5">
        <f t="shared" si="169"/>
        <v>60.758595082584449</v>
      </c>
      <c r="R566" s="10">
        <f t="shared" si="164"/>
        <v>0.13870121981454853</v>
      </c>
      <c r="T566" s="5">
        <f t="shared" si="170"/>
        <v>4421661.0654100003</v>
      </c>
      <c r="U566" s="8">
        <f t="shared" si="155"/>
        <v>15.6042271399809</v>
      </c>
      <c r="W566" s="1">
        <f t="shared" si="167"/>
        <v>6.4085198903431504</v>
      </c>
    </row>
    <row r="567" spans="1:23" x14ac:dyDescent="0.3">
      <c r="A567" s="3">
        <v>44453</v>
      </c>
      <c r="B567" s="2">
        <v>585036</v>
      </c>
      <c r="C567" s="5">
        <f t="shared" si="176"/>
        <v>4219243</v>
      </c>
      <c r="D567" s="5">
        <f t="shared" si="177"/>
        <v>8534028.7059599999</v>
      </c>
      <c r="E567" s="5">
        <f>F567+G567</f>
        <v>37717</v>
      </c>
      <c r="F567" s="2">
        <v>13210</v>
      </c>
      <c r="G567" s="2">
        <v>24507</v>
      </c>
      <c r="H567" s="2">
        <f t="shared" si="174"/>
        <v>3221</v>
      </c>
      <c r="I567" s="5">
        <f t="shared" si="171"/>
        <v>34496</v>
      </c>
      <c r="J567" s="11">
        <f t="shared" si="142"/>
        <v>14.587185585092199</v>
      </c>
      <c r="K567" s="7">
        <f t="shared" si="139"/>
        <v>11.709717479043775</v>
      </c>
      <c r="L567" s="15">
        <f t="shared" si="136"/>
        <v>24.383043149129445</v>
      </c>
      <c r="M567" s="8">
        <f t="shared" si="175"/>
        <v>8.5399156878860989</v>
      </c>
      <c r="N567" s="5">
        <f t="shared" si="144"/>
        <v>229600.70773924506</v>
      </c>
      <c r="O567" s="5">
        <f t="shared" si="163"/>
        <v>2260.8571428571427</v>
      </c>
      <c r="P567" s="5">
        <f t="shared" si="168"/>
        <v>86.386936771789109</v>
      </c>
      <c r="Q567" s="5">
        <f t="shared" si="169"/>
        <v>60.635989770272509</v>
      </c>
      <c r="R567" s="10">
        <f t="shared" si="164"/>
        <v>0.13865899641238963</v>
      </c>
      <c r="T567" s="5">
        <f t="shared" si="170"/>
        <v>4446168.0654100003</v>
      </c>
      <c r="U567" s="8">
        <f t="shared" si="155"/>
        <v>15.690614076752688</v>
      </c>
      <c r="W567" s="1">
        <f t="shared" si="167"/>
        <v>6.3732368606376362</v>
      </c>
    </row>
    <row r="568" spans="1:23" x14ac:dyDescent="0.3">
      <c r="A568" s="3">
        <v>44454</v>
      </c>
      <c r="B568" s="2">
        <v>587551</v>
      </c>
      <c r="C568" s="5">
        <f t="shared" si="176"/>
        <v>4238584</v>
      </c>
      <c r="D568" s="5">
        <f t="shared" si="177"/>
        <v>8546894.7059599999</v>
      </c>
      <c r="E568" s="5">
        <v>32207</v>
      </c>
      <c r="F568" s="2">
        <v>12866</v>
      </c>
      <c r="G568" s="2">
        <v>19341</v>
      </c>
      <c r="H568" s="2">
        <f t="shared" si="174"/>
        <v>2515</v>
      </c>
      <c r="I568" s="5">
        <f t="shared" si="171"/>
        <v>29692</v>
      </c>
      <c r="J568" s="11">
        <f t="shared" si="142"/>
        <v>14.546643110061934</v>
      </c>
      <c r="K568" s="7">
        <f t="shared" si="139"/>
        <v>12.805964214711729</v>
      </c>
      <c r="L568" s="15">
        <f t="shared" si="136"/>
        <v>19.547644955697187</v>
      </c>
      <c r="M568" s="8">
        <f t="shared" si="175"/>
        <v>7.8088614276399539</v>
      </c>
      <c r="N568" s="5">
        <f t="shared" si="144"/>
        <v>229946.85641152572</v>
      </c>
      <c r="O568" s="5">
        <f t="shared" si="163"/>
        <v>2436.8571428571427</v>
      </c>
      <c r="P568" s="5">
        <f t="shared" si="168"/>
        <v>67.452078851614274</v>
      </c>
      <c r="Q568" s="5">
        <f t="shared" si="169"/>
        <v>65.356294294282094</v>
      </c>
      <c r="R568" s="10">
        <f t="shared" si="164"/>
        <v>0.13861964278636452</v>
      </c>
      <c r="T568" s="5">
        <f t="shared" si="170"/>
        <v>4465509.0654100003</v>
      </c>
      <c r="U568" s="8">
        <f t="shared" si="155"/>
        <v>15.758066155604302</v>
      </c>
      <c r="W568" s="1">
        <f t="shared" si="167"/>
        <v>6.3459563510231449</v>
      </c>
    </row>
    <row r="569" spans="1:23" x14ac:dyDescent="0.3">
      <c r="A569" s="3">
        <v>44455</v>
      </c>
      <c r="B569" s="2">
        <v>589727</v>
      </c>
      <c r="C569" s="5">
        <f t="shared" si="176"/>
        <v>4257135</v>
      </c>
      <c r="D569" s="5">
        <f t="shared" si="177"/>
        <v>8563743.7059599999</v>
      </c>
      <c r="E569" s="5">
        <v>35400</v>
      </c>
      <c r="F569" s="2">
        <v>16849</v>
      </c>
      <c r="G569" s="2">
        <v>18551</v>
      </c>
      <c r="H569" s="2">
        <f t="shared" si="174"/>
        <v>2176</v>
      </c>
      <c r="I569" s="5">
        <f t="shared" si="171"/>
        <v>33224</v>
      </c>
      <c r="J569" s="11">
        <f t="shared" si="142"/>
        <v>14.521539129054631</v>
      </c>
      <c r="K569" s="7">
        <f t="shared" si="139"/>
        <v>16.268382352941178</v>
      </c>
      <c r="L569" s="15">
        <f t="shared" si="136"/>
        <v>12.914713039349515</v>
      </c>
      <c r="M569" s="8">
        <f t="shared" si="175"/>
        <v>6.1468926553672318</v>
      </c>
      <c r="N569" s="5">
        <f t="shared" si="144"/>
        <v>230400.16427560605</v>
      </c>
      <c r="O569" s="5">
        <f t="shared" si="163"/>
        <v>2397</v>
      </c>
      <c r="P569" s="5">
        <f t="shared" si="168"/>
        <v>58.360128660482168</v>
      </c>
      <c r="Q569" s="5">
        <f t="shared" si="169"/>
        <v>64.287329227562395</v>
      </c>
      <c r="R569" s="10">
        <f t="shared" si="164"/>
        <v>0.13852673218021039</v>
      </c>
      <c r="T569" s="5">
        <f t="shared" si="170"/>
        <v>4484060.0654100003</v>
      </c>
      <c r="U569" s="8">
        <f t="shared" si="155"/>
        <v>15.816426284264784</v>
      </c>
      <c r="W569" s="1">
        <f t="shared" si="167"/>
        <v>6.3225407688642372</v>
      </c>
    </row>
    <row r="570" spans="1:23" x14ac:dyDescent="0.3">
      <c r="A570" s="3">
        <v>44456</v>
      </c>
      <c r="B570" s="2">
        <v>591766</v>
      </c>
      <c r="C570" s="5">
        <f t="shared" si="176"/>
        <v>4275513</v>
      </c>
      <c r="D570" s="5">
        <f t="shared" si="177"/>
        <v>8576897.7059599999</v>
      </c>
      <c r="E570" s="5">
        <v>31532</v>
      </c>
      <c r="F570" s="2">
        <v>13154</v>
      </c>
      <c r="G570" s="2">
        <v>18378</v>
      </c>
      <c r="H570" s="2">
        <f t="shared" si="174"/>
        <v>2039</v>
      </c>
      <c r="I570" s="5">
        <f t="shared" si="171"/>
        <v>29493</v>
      </c>
      <c r="J570" s="11">
        <f t="shared" si="142"/>
        <v>14.493731822984085</v>
      </c>
      <c r="K570" s="7">
        <f t="shared" si="139"/>
        <v>15.464443354585582</v>
      </c>
      <c r="L570" s="15">
        <f t="shared" si="136"/>
        <v>15.50098829253459</v>
      </c>
      <c r="M570" s="8">
        <f t="shared" si="175"/>
        <v>6.4664467842192055</v>
      </c>
      <c r="N570" s="5">
        <f t="shared" si="144"/>
        <v>230754.06134036428</v>
      </c>
      <c r="O570" s="5">
        <f t="shared" si="163"/>
        <v>2365.1428571428573</v>
      </c>
      <c r="P570" s="5">
        <f t="shared" si="168"/>
        <v>54.685800707133801</v>
      </c>
      <c r="Q570" s="5">
        <f t="shared" si="169"/>
        <v>63.43292345738859</v>
      </c>
      <c r="R570" s="10">
        <f t="shared" si="164"/>
        <v>0.13840818633927671</v>
      </c>
      <c r="T570" s="5">
        <f t="shared" si="170"/>
        <v>4502438.0654100003</v>
      </c>
      <c r="U570" s="8">
        <f t="shared" si="155"/>
        <v>15.871112084971919</v>
      </c>
      <c r="W570" s="1">
        <f t="shared" si="167"/>
        <v>6.300755704112774</v>
      </c>
    </row>
    <row r="571" spans="1:23" x14ac:dyDescent="0.3">
      <c r="A571" s="3">
        <v>44457</v>
      </c>
      <c r="B571" s="2">
        <v>593763</v>
      </c>
      <c r="C571" s="5">
        <f t="shared" si="176"/>
        <v>4292998</v>
      </c>
      <c r="D571" s="5">
        <f t="shared" si="177"/>
        <v>8591483.7059599999</v>
      </c>
      <c r="E571" s="5">
        <v>32071</v>
      </c>
      <c r="F571" s="2">
        <v>14586</v>
      </c>
      <c r="G571" s="2">
        <v>17485</v>
      </c>
      <c r="H571" s="2">
        <f t="shared" si="174"/>
        <v>1997</v>
      </c>
      <c r="I571" s="5">
        <f t="shared" si="171"/>
        <v>30074</v>
      </c>
      <c r="J571" s="11">
        <f t="shared" si="142"/>
        <v>14.469550487248279</v>
      </c>
      <c r="K571" s="7">
        <f t="shared" si="139"/>
        <v>16.059589384076116</v>
      </c>
      <c r="L571" s="15">
        <f t="shared" si="136"/>
        <v>13.69121075003428</v>
      </c>
      <c r="M571" s="8">
        <f t="shared" si="175"/>
        <v>6.2268092669389787</v>
      </c>
      <c r="N571" s="5">
        <f t="shared" si="144"/>
        <v>231146.48513438617</v>
      </c>
      <c r="O571" s="5">
        <f t="shared" si="163"/>
        <v>2104.5714285714284</v>
      </c>
      <c r="P571" s="5">
        <f t="shared" si="168"/>
        <v>53.559364400267874</v>
      </c>
      <c r="Q571" s="5">
        <f t="shared" si="169"/>
        <v>56.444420655608148</v>
      </c>
      <c r="R571" s="10">
        <f t="shared" si="164"/>
        <v>0.13830963815962644</v>
      </c>
      <c r="T571" s="5">
        <f t="shared" si="170"/>
        <v>4519923.0654100003</v>
      </c>
      <c r="U571" s="8">
        <f t="shared" si="155"/>
        <v>15.924671449372186</v>
      </c>
      <c r="W571" s="1">
        <f t="shared" si="167"/>
        <v>6.2795644053267043</v>
      </c>
    </row>
    <row r="572" spans="1:23" x14ac:dyDescent="0.3">
      <c r="A572" s="3">
        <v>44458</v>
      </c>
      <c r="B572" s="2">
        <v>595264</v>
      </c>
      <c r="C572" s="5">
        <f t="shared" si="176"/>
        <v>4305139</v>
      </c>
      <c r="D572" s="5">
        <f t="shared" si="177"/>
        <v>8602262.7059599999</v>
      </c>
      <c r="E572" s="5">
        <v>22920</v>
      </c>
      <c r="F572" s="2">
        <v>10779</v>
      </c>
      <c r="G572" s="2">
        <v>12141</v>
      </c>
      <c r="H572" s="2">
        <f t="shared" si="174"/>
        <v>1501</v>
      </c>
      <c r="I572" s="5">
        <f t="shared" si="171"/>
        <v>21419</v>
      </c>
      <c r="J572" s="11">
        <f t="shared" si="142"/>
        <v>14.451172430988603</v>
      </c>
      <c r="K572" s="7">
        <f t="shared" si="139"/>
        <v>15.269820119920054</v>
      </c>
      <c r="L572" s="15">
        <f t="shared" si="136"/>
        <v>13.925224974487429</v>
      </c>
      <c r="M572" s="8">
        <f t="shared" si="175"/>
        <v>6.5488656195462474</v>
      </c>
      <c r="N572" s="5">
        <f t="shared" si="144"/>
        <v>231436.48486534477</v>
      </c>
      <c r="O572" s="5">
        <f t="shared" si="163"/>
        <v>2056.4285714285716</v>
      </c>
      <c r="P572" s="5">
        <f t="shared" si="168"/>
        <v>40.256688014422672</v>
      </c>
      <c r="Q572" s="5">
        <f t="shared" si="169"/>
        <v>55.153233460323065</v>
      </c>
      <c r="R572" s="10">
        <f t="shared" si="164"/>
        <v>0.13826824174550462</v>
      </c>
      <c r="T572" s="5">
        <f t="shared" si="170"/>
        <v>4532064.0654100003</v>
      </c>
      <c r="U572" s="8">
        <f t="shared" si="155"/>
        <v>15.964928137386607</v>
      </c>
      <c r="W572" s="1">
        <f t="shared" si="167"/>
        <v>6.263730042468552</v>
      </c>
    </row>
    <row r="573" spans="1:23" x14ac:dyDescent="0.3">
      <c r="A573" s="3">
        <v>44459</v>
      </c>
      <c r="B573" s="2">
        <v>595926</v>
      </c>
      <c r="C573" s="5">
        <f t="shared" si="176"/>
        <v>4312051</v>
      </c>
      <c r="D573" s="5">
        <f t="shared" si="177"/>
        <v>8607853.7059599999</v>
      </c>
      <c r="E573" s="5">
        <v>12503</v>
      </c>
      <c r="F573" s="2">
        <v>5591</v>
      </c>
      <c r="G573" s="2">
        <v>6912</v>
      </c>
      <c r="H573" s="2">
        <f t="shared" si="174"/>
        <v>662</v>
      </c>
      <c r="I573" s="5">
        <f t="shared" si="171"/>
        <v>11841</v>
      </c>
      <c r="J573" s="11">
        <f t="shared" si="142"/>
        <v>14.444501005091237</v>
      </c>
      <c r="K573" s="7">
        <f t="shared" si="139"/>
        <v>18.886706948640484</v>
      </c>
      <c r="L573" s="15">
        <f t="shared" si="136"/>
        <v>11.840457878733678</v>
      </c>
      <c r="M573" s="8">
        <f t="shared" si="175"/>
        <v>5.2947292649764055</v>
      </c>
      <c r="N573" s="5">
        <f t="shared" si="144"/>
        <v>231586.90591514434</v>
      </c>
      <c r="O573" s="5">
        <f t="shared" si="163"/>
        <v>2015.8571428571429</v>
      </c>
      <c r="P573" s="5">
        <f t="shared" si="168"/>
        <v>17.754781789172426</v>
      </c>
      <c r="Q573" s="5">
        <f t="shared" si="169"/>
        <v>54.065111313554624</v>
      </c>
      <c r="R573" s="10">
        <f t="shared" si="164"/>
        <v>0.13820012796694658</v>
      </c>
      <c r="T573" s="5">
        <f t="shared" si="170"/>
        <v>4538976.0654100003</v>
      </c>
      <c r="U573" s="8">
        <f t="shared" si="155"/>
        <v>15.982682919175781</v>
      </c>
      <c r="W573" s="1">
        <f t="shared" si="167"/>
        <v>6.2567718139500546</v>
      </c>
    </row>
    <row r="574" spans="1:23" x14ac:dyDescent="0.3">
      <c r="A574" s="3">
        <v>44460</v>
      </c>
      <c r="B574" s="2">
        <v>598396</v>
      </c>
      <c r="C574" s="5">
        <f t="shared" si="176"/>
        <v>4334777</v>
      </c>
      <c r="D574" s="5">
        <f t="shared" si="177"/>
        <v>8619377.7059599999</v>
      </c>
      <c r="E574" s="5">
        <v>34250</v>
      </c>
      <c r="F574" s="2">
        <v>11524</v>
      </c>
      <c r="G574" s="2">
        <v>22726</v>
      </c>
      <c r="H574" s="2">
        <f t="shared" si="174"/>
        <v>2470</v>
      </c>
      <c r="I574" s="5">
        <f t="shared" si="171"/>
        <v>31780</v>
      </c>
      <c r="J574" s="11">
        <f t="shared" si="142"/>
        <v>14.404136568359414</v>
      </c>
      <c r="K574" s="7">
        <f t="shared" si="139"/>
        <v>13.866396761133604</v>
      </c>
      <c r="L574" s="15">
        <f t="shared" si="136"/>
        <v>21.433530024297117</v>
      </c>
      <c r="M574" s="8">
        <f t="shared" si="175"/>
        <v>7.2116788321167888</v>
      </c>
      <c r="N574" s="5">
        <f t="shared" si="144"/>
        <v>231896.94923081063</v>
      </c>
      <c r="O574" s="5">
        <f t="shared" si="163"/>
        <v>1908.5714285714287</v>
      </c>
      <c r="P574" s="5">
        <f t="shared" si="168"/>
        <v>66.245182808543646</v>
      </c>
      <c r="Q574" s="5">
        <f t="shared" si="169"/>
        <v>51.187717890233849</v>
      </c>
      <c r="R574" s="10">
        <f t="shared" si="164"/>
        <v>0.13804539426134263</v>
      </c>
      <c r="T574" s="5">
        <f t="shared" si="170"/>
        <v>4561702.0654100003</v>
      </c>
      <c r="U574" s="8">
        <f t="shared" si="155"/>
        <v>16.048928101984323</v>
      </c>
      <c r="W574" s="1">
        <f t="shared" si="167"/>
        <v>6.230945728246847</v>
      </c>
    </row>
    <row r="575" spans="1:23" x14ac:dyDescent="0.3">
      <c r="A575" s="3">
        <v>44461</v>
      </c>
      <c r="B575" s="2">
        <v>600412</v>
      </c>
      <c r="C575" s="5">
        <f t="shared" si="176"/>
        <v>4351629</v>
      </c>
      <c r="D575" s="5">
        <f t="shared" si="177"/>
        <v>8632323.7059599999</v>
      </c>
      <c r="E575" s="5">
        <f>F575+G575</f>
        <v>29798</v>
      </c>
      <c r="F575" s="2">
        <v>12946</v>
      </c>
      <c r="G575" s="2">
        <v>16852</v>
      </c>
      <c r="H575" s="2">
        <f t="shared" si="174"/>
        <v>2016</v>
      </c>
      <c r="I575" s="5">
        <f t="shared" si="171"/>
        <v>27782</v>
      </c>
      <c r="J575" s="11">
        <f t="shared" si="142"/>
        <v>14.377333740764675</v>
      </c>
      <c r="K575" s="7">
        <f t="shared" si="139"/>
        <v>14.780753968253968</v>
      </c>
      <c r="L575" s="15">
        <f t="shared" si="136"/>
        <v>15.572377568360885</v>
      </c>
      <c r="M575" s="8">
        <f t="shared" si="175"/>
        <v>6.7655547352171288</v>
      </c>
      <c r="N575" s="5">
        <f t="shared" si="144"/>
        <v>232245.25023433508</v>
      </c>
      <c r="O575" s="5">
        <f t="shared" si="163"/>
        <v>1837.2857142857142</v>
      </c>
      <c r="P575" s="5">
        <f t="shared" si="168"/>
        <v>54.068942729564363</v>
      </c>
      <c r="Q575" s="5">
        <f t="shared" si="169"/>
        <v>49.275841301369567</v>
      </c>
      <c r="R575" s="10">
        <f t="shared" si="164"/>
        <v>0.13797407821300942</v>
      </c>
      <c r="T575" s="5">
        <f t="shared" si="170"/>
        <v>4578554.0654100003</v>
      </c>
      <c r="U575" s="8">
        <f t="shared" si="155"/>
        <v>16.102997044713891</v>
      </c>
      <c r="W575" s="1">
        <f t="shared" si="167"/>
        <v>6.2100241167731491</v>
      </c>
    </row>
    <row r="576" spans="1:23" x14ac:dyDescent="0.3">
      <c r="A576" s="3">
        <v>44462</v>
      </c>
      <c r="B576" s="2">
        <v>602065</v>
      </c>
      <c r="C576" s="5">
        <f t="shared" si="176"/>
        <v>4367594</v>
      </c>
      <c r="D576" s="5">
        <f t="shared" si="177"/>
        <v>8644911.7059599999</v>
      </c>
      <c r="E576" s="5">
        <v>28553</v>
      </c>
      <c r="F576" s="2">
        <v>12588</v>
      </c>
      <c r="G576" s="2">
        <v>15965</v>
      </c>
      <c r="H576" s="2">
        <f t="shared" si="174"/>
        <v>1653</v>
      </c>
      <c r="I576" s="5">
        <f t="shared" si="171"/>
        <v>26900</v>
      </c>
      <c r="J576" s="11">
        <f t="shared" si="142"/>
        <v>14.358768083113949</v>
      </c>
      <c r="K576" s="7">
        <f t="shared" si="139"/>
        <v>17.273442226255295</v>
      </c>
      <c r="L576" s="15">
        <f t="shared" si="136"/>
        <v>13.131553860819828</v>
      </c>
      <c r="M576" s="8">
        <f t="shared" si="175"/>
        <v>5.7892340559660989</v>
      </c>
      <c r="N576" s="5">
        <f t="shared" si="144"/>
        <v>232583.9195555436</v>
      </c>
      <c r="O576" s="5">
        <f t="shared" si="163"/>
        <v>1762.5714285714287</v>
      </c>
      <c r="P576" s="5">
        <f t="shared" si="168"/>
        <v>44.333314648794591</v>
      </c>
      <c r="Q576" s="5">
        <f t="shared" si="169"/>
        <v>47.27201072827134</v>
      </c>
      <c r="R576" s="10">
        <f t="shared" si="164"/>
        <v>0.13784820658696756</v>
      </c>
      <c r="T576" s="5">
        <f t="shared" si="170"/>
        <v>4594519.0654100003</v>
      </c>
      <c r="U576" s="8">
        <f t="shared" si="155"/>
        <v>16.147330359362684</v>
      </c>
      <c r="W576" s="1">
        <f t="shared" si="167"/>
        <v>6.1929741805286804</v>
      </c>
    </row>
    <row r="577" spans="1:23" x14ac:dyDescent="0.3">
      <c r="A577" s="3">
        <v>44463</v>
      </c>
      <c r="B577" s="2">
        <v>603763</v>
      </c>
      <c r="C577" s="5">
        <f t="shared" si="176"/>
        <v>4382904</v>
      </c>
      <c r="D577" s="5">
        <f t="shared" si="177"/>
        <v>8655293.7059599999</v>
      </c>
      <c r="E577" s="5">
        <v>25692</v>
      </c>
      <c r="F577" s="2">
        <v>10382</v>
      </c>
      <c r="G577" s="2">
        <v>15310</v>
      </c>
      <c r="H577" s="2">
        <f t="shared" si="174"/>
        <v>1698</v>
      </c>
      <c r="I577" s="5">
        <f t="shared" si="171"/>
        <v>23994</v>
      </c>
      <c r="J577" s="11">
        <f t="shared" si="142"/>
        <v>14.335581521159792</v>
      </c>
      <c r="K577" s="7">
        <f t="shared" si="139"/>
        <v>15.130742049469964</v>
      </c>
      <c r="L577" s="15">
        <f t="shared" si="136"/>
        <v>16.355230206125988</v>
      </c>
      <c r="M577" s="8">
        <f t="shared" si="175"/>
        <v>6.6090611863615134</v>
      </c>
      <c r="N577" s="5">
        <f t="shared" si="144"/>
        <v>232863.23834270495</v>
      </c>
      <c r="O577" s="5">
        <f t="shared" si="163"/>
        <v>1713.8571428571429</v>
      </c>
      <c r="P577" s="5">
        <f t="shared" si="168"/>
        <v>45.540210691865227</v>
      </c>
      <c r="Q577" s="5">
        <f t="shared" si="169"/>
        <v>45.96549786894726</v>
      </c>
      <c r="R577" s="10">
        <f t="shared" si="164"/>
        <v>0.13775410093399262</v>
      </c>
      <c r="T577" s="5">
        <f t="shared" si="170"/>
        <v>4609829.0654100003</v>
      </c>
      <c r="U577" s="8">
        <f t="shared" si="155"/>
        <v>16.192870570054549</v>
      </c>
      <c r="W577" s="1">
        <f t="shared" si="167"/>
        <v>6.1755572964888543</v>
      </c>
    </row>
    <row r="578" spans="1:23" x14ac:dyDescent="0.3">
      <c r="A578" s="3">
        <v>44464</v>
      </c>
      <c r="B578" s="2">
        <v>605360</v>
      </c>
      <c r="C578" s="5">
        <f t="shared" si="176"/>
        <v>4400109</v>
      </c>
      <c r="D578" s="5">
        <f t="shared" si="177"/>
        <v>8672419.7059599999</v>
      </c>
      <c r="E578" s="5">
        <v>34331</v>
      </c>
      <c r="F578" s="2">
        <v>17126</v>
      </c>
      <c r="G578" s="23">
        <f>E578-F578</f>
        <v>17205</v>
      </c>
      <c r="H578" s="2">
        <f t="shared" si="174"/>
        <v>1597</v>
      </c>
      <c r="I578" s="5">
        <f t="shared" si="171"/>
        <v>32734</v>
      </c>
      <c r="J578" s="11">
        <f t="shared" si="142"/>
        <v>14.326053432602087</v>
      </c>
      <c r="K578" s="7">
        <f t="shared" si="139"/>
        <v>21.497182216656231</v>
      </c>
      <c r="L578" s="15">
        <f t="shared" si="136"/>
        <v>9.3250029195375443</v>
      </c>
      <c r="M578" s="8">
        <f t="shared" si="175"/>
        <v>4.6517724505548923</v>
      </c>
      <c r="N578" s="5">
        <f t="shared" si="144"/>
        <v>233323.99865371682</v>
      </c>
      <c r="O578" s="5">
        <f t="shared" si="163"/>
        <v>1656.7142857142858</v>
      </c>
      <c r="P578" s="5">
        <f t="shared" si="168"/>
        <v>42.831399572973361</v>
      </c>
      <c r="Q578" s="5">
        <f t="shared" si="169"/>
        <v>44.432931465048043</v>
      </c>
      <c r="R578" s="10">
        <f t="shared" si="164"/>
        <v>0.13757840998938889</v>
      </c>
      <c r="T578" s="5">
        <f t="shared" si="170"/>
        <v>4627034.0654100003</v>
      </c>
      <c r="U578" s="8">
        <f t="shared" si="155"/>
        <v>16.235701969627524</v>
      </c>
      <c r="W578" s="1">
        <f t="shared" si="167"/>
        <v>6.1592655609885023</v>
      </c>
    </row>
    <row r="579" spans="1:23" x14ac:dyDescent="0.3">
      <c r="A579" s="3">
        <v>44465</v>
      </c>
      <c r="B579" s="2">
        <v>606492</v>
      </c>
      <c r="C579" s="5">
        <f t="shared" si="176"/>
        <v>4410426</v>
      </c>
      <c r="D579" s="5">
        <f t="shared" si="177"/>
        <v>8682900.7059599999</v>
      </c>
      <c r="E579" s="5">
        <v>20798</v>
      </c>
      <c r="F579" s="2">
        <v>10481</v>
      </c>
      <c r="G579" s="2">
        <v>10317</v>
      </c>
      <c r="H579" s="2">
        <f t="shared" si="174"/>
        <v>1132</v>
      </c>
      <c r="I579" s="5">
        <f t="shared" si="171"/>
        <v>19666</v>
      </c>
      <c r="J579" s="11">
        <f t="shared" si="142"/>
        <v>14.316595612077323</v>
      </c>
      <c r="K579" s="7">
        <f t="shared" si="139"/>
        <v>18.372791519434628</v>
      </c>
      <c r="L579" s="15">
        <f t="shared" si="136"/>
        <v>10.800496135864899</v>
      </c>
      <c r="M579" s="8">
        <f t="shared" si="175"/>
        <v>5.4428310414462926</v>
      </c>
      <c r="N579" s="5">
        <f t="shared" si="144"/>
        <v>233605.98095079235</v>
      </c>
      <c r="O579" s="5">
        <f t="shared" si="163"/>
        <v>1604</v>
      </c>
      <c r="P579" s="5">
        <f t="shared" si="168"/>
        <v>30.360140461243482</v>
      </c>
      <c r="Q579" s="5">
        <f t="shared" si="169"/>
        <v>43.019138957451013</v>
      </c>
      <c r="R579" s="10">
        <f t="shared" si="164"/>
        <v>0.13751324701967566</v>
      </c>
      <c r="T579" s="5">
        <f t="shared" si="170"/>
        <v>4637351.0654100003</v>
      </c>
      <c r="U579" s="8">
        <f t="shared" si="155"/>
        <v>16.266062110088768</v>
      </c>
      <c r="W579" s="1">
        <f t="shared" si="167"/>
        <v>6.1477694676928962</v>
      </c>
    </row>
  </sheetData>
  <pageMargins left="0.7" right="0.7" top="0.75" bottom="0.75" header="0.3" footer="0.3"/>
  <pageSetup orientation="portrait" horizontalDpi="90" verticalDpi="90" r:id="rId1"/>
  <ignoredErrors>
    <ignoredError sqref="C2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501-E8DA-4A04-9BAF-AD4E88656466}">
  <dimension ref="A1:Y579"/>
  <sheetViews>
    <sheetView topLeftCell="L1" zoomScale="89" workbookViewId="0">
      <pane ySplit="1" topLeftCell="A563" activePane="bottomLeft" state="frozen"/>
      <selection pane="bottomLeft" activeCell="W579" sqref="W579"/>
    </sheetView>
  </sheetViews>
  <sheetFormatPr defaultColWidth="8.77734375" defaultRowHeight="14.4" x14ac:dyDescent="0.3"/>
  <cols>
    <col min="1" max="1" width="10.44140625" style="2" bestFit="1" customWidth="1"/>
    <col min="2" max="8" width="8.77734375" style="2"/>
    <col min="9" max="9" width="9.77734375" style="2" bestFit="1" customWidth="1"/>
    <col min="10" max="11" width="8.77734375" style="2"/>
    <col min="12" max="12" width="9.77734375" style="2" bestFit="1" customWidth="1"/>
    <col min="13" max="13" width="9.21875" style="2" customWidth="1"/>
    <col min="14" max="14" width="8.44140625" style="2" customWidth="1"/>
    <col min="15" max="21" width="8.77734375" style="2"/>
    <col min="22" max="22" width="5.6640625" style="7" customWidth="1"/>
    <col min="23" max="23" width="8.77734375" style="2"/>
    <col min="24" max="24" width="12" style="2" bestFit="1" customWidth="1"/>
    <col min="25" max="16384" width="8.77734375" style="2"/>
  </cols>
  <sheetData>
    <row r="1" spans="1:23" x14ac:dyDescent="0.3">
      <c r="A1" s="3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100</v>
      </c>
      <c r="L1" s="2" t="s">
        <v>101</v>
      </c>
      <c r="M1" s="2" t="s">
        <v>98</v>
      </c>
      <c r="N1" s="2" t="s">
        <v>99</v>
      </c>
      <c r="O1" s="2" t="s">
        <v>84</v>
      </c>
      <c r="P1" s="2" t="s">
        <v>102</v>
      </c>
      <c r="Q1" s="2" t="s">
        <v>75</v>
      </c>
      <c r="R1" s="2" t="s">
        <v>76</v>
      </c>
      <c r="S1" s="2" t="s">
        <v>103</v>
      </c>
      <c r="T1" s="2" t="s">
        <v>134</v>
      </c>
      <c r="U1" s="2" t="s">
        <v>97</v>
      </c>
      <c r="V1" s="7" t="s">
        <v>104</v>
      </c>
      <c r="W1" s="2" t="s">
        <v>133</v>
      </c>
    </row>
    <row r="2" spans="1:23" x14ac:dyDescent="0.3">
      <c r="A2" s="3">
        <v>43888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f>E2-(F2+G2)</f>
        <v>1</v>
      </c>
      <c r="L2" s="25"/>
    </row>
    <row r="3" spans="1:23" x14ac:dyDescent="0.3">
      <c r="A3" s="3">
        <v>43889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f t="shared" ref="H3:H66" si="0">E3-(F3+G3)</f>
        <v>1</v>
      </c>
      <c r="L3" s="25"/>
    </row>
    <row r="4" spans="1:23" x14ac:dyDescent="0.3">
      <c r="A4" s="3">
        <v>43890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f t="shared" si="0"/>
        <v>1</v>
      </c>
      <c r="L4" s="25"/>
    </row>
    <row r="5" spans="1:23" x14ac:dyDescent="0.3">
      <c r="A5" s="3">
        <v>43891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f t="shared" si="0"/>
        <v>1</v>
      </c>
      <c r="L5" s="25"/>
    </row>
    <row r="6" spans="1:23" x14ac:dyDescent="0.3">
      <c r="A6" s="3">
        <v>43892</v>
      </c>
      <c r="B6" s="2">
        <v>2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f t="shared" si="0"/>
        <v>3</v>
      </c>
      <c r="L6" s="25"/>
    </row>
    <row r="7" spans="1:23" x14ac:dyDescent="0.3">
      <c r="A7" s="3">
        <v>43893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0</v>
      </c>
      <c r="H7" s="2">
        <f t="shared" si="0"/>
        <v>3</v>
      </c>
      <c r="L7" s="25"/>
    </row>
    <row r="8" spans="1:23" x14ac:dyDescent="0.3">
      <c r="A8" s="3">
        <v>43894</v>
      </c>
      <c r="B8" s="2">
        <v>0</v>
      </c>
      <c r="C8" s="2">
        <v>0</v>
      </c>
      <c r="D8" s="2">
        <v>0</v>
      </c>
      <c r="E8" s="2">
        <v>3</v>
      </c>
      <c r="F8" s="2">
        <v>0</v>
      </c>
      <c r="G8" s="2">
        <v>0</v>
      </c>
      <c r="H8" s="2">
        <f t="shared" si="0"/>
        <v>3</v>
      </c>
      <c r="L8" s="25"/>
    </row>
    <row r="9" spans="1:23" x14ac:dyDescent="0.3">
      <c r="A9" s="3">
        <v>43895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  <c r="H9" s="2">
        <f t="shared" si="0"/>
        <v>3</v>
      </c>
      <c r="L9" s="25"/>
    </row>
    <row r="10" spans="1:23" x14ac:dyDescent="0.3">
      <c r="A10" s="3">
        <v>43896</v>
      </c>
      <c r="B10" s="2">
        <v>1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f t="shared" si="0"/>
        <v>4</v>
      </c>
      <c r="L10" s="25"/>
    </row>
    <row r="11" spans="1:23" x14ac:dyDescent="0.3">
      <c r="A11" s="3">
        <v>43897</v>
      </c>
      <c r="B11" s="2">
        <v>0</v>
      </c>
      <c r="C11" s="2">
        <v>0</v>
      </c>
      <c r="D11" s="2">
        <v>0</v>
      </c>
      <c r="E11" s="2">
        <v>4</v>
      </c>
      <c r="F11" s="2">
        <v>0</v>
      </c>
      <c r="G11" s="2">
        <v>0</v>
      </c>
      <c r="H11" s="2">
        <f t="shared" si="0"/>
        <v>4</v>
      </c>
      <c r="L11" s="25"/>
    </row>
    <row r="12" spans="1:23" x14ac:dyDescent="0.3">
      <c r="A12" s="3">
        <v>43898</v>
      </c>
      <c r="B12" s="2">
        <v>0</v>
      </c>
      <c r="C12" s="2">
        <v>0</v>
      </c>
      <c r="D12" s="2">
        <v>0</v>
      </c>
      <c r="E12" s="2">
        <v>4</v>
      </c>
      <c r="F12" s="2">
        <v>0</v>
      </c>
      <c r="G12" s="2">
        <v>0</v>
      </c>
      <c r="H12" s="2">
        <f t="shared" si="0"/>
        <v>4</v>
      </c>
      <c r="L12" s="25"/>
    </row>
    <row r="13" spans="1:23" x14ac:dyDescent="0.3">
      <c r="A13" s="3">
        <v>43899</v>
      </c>
      <c r="B13" s="2">
        <v>9</v>
      </c>
      <c r="C13" s="2">
        <v>0</v>
      </c>
      <c r="D13" s="2">
        <v>0</v>
      </c>
      <c r="E13" s="2">
        <v>13</v>
      </c>
      <c r="F13" s="2">
        <v>0</v>
      </c>
      <c r="G13" s="2">
        <v>0</v>
      </c>
      <c r="H13" s="2">
        <f t="shared" si="0"/>
        <v>13</v>
      </c>
      <c r="L13" s="25"/>
    </row>
    <row r="14" spans="1:23" x14ac:dyDescent="0.3">
      <c r="A14" s="3">
        <v>43900</v>
      </c>
      <c r="B14" s="2">
        <v>2</v>
      </c>
      <c r="C14" s="2">
        <v>0</v>
      </c>
      <c r="D14" s="2">
        <v>0</v>
      </c>
      <c r="E14" s="2">
        <v>15</v>
      </c>
      <c r="F14" s="2">
        <v>0</v>
      </c>
      <c r="G14" s="2">
        <v>0</v>
      </c>
      <c r="H14" s="2">
        <f t="shared" si="0"/>
        <v>15</v>
      </c>
      <c r="L14" s="25"/>
    </row>
    <row r="15" spans="1:23" x14ac:dyDescent="0.3">
      <c r="A15" s="3">
        <v>43901</v>
      </c>
      <c r="B15" s="2">
        <v>0</v>
      </c>
      <c r="C15" s="2">
        <v>0</v>
      </c>
      <c r="D15" s="2">
        <v>0</v>
      </c>
      <c r="E15" s="2">
        <v>15</v>
      </c>
      <c r="F15" s="2">
        <v>0</v>
      </c>
      <c r="G15" s="2">
        <v>0</v>
      </c>
      <c r="H15" s="2">
        <f t="shared" si="0"/>
        <v>15</v>
      </c>
      <c r="L15" s="25"/>
    </row>
    <row r="16" spans="1:23" x14ac:dyDescent="0.3">
      <c r="A16" s="3">
        <v>43902</v>
      </c>
      <c r="B16" s="2">
        <v>9</v>
      </c>
      <c r="C16" s="2">
        <v>0</v>
      </c>
      <c r="D16" s="2">
        <v>0</v>
      </c>
      <c r="E16" s="2">
        <v>24</v>
      </c>
      <c r="F16" s="2">
        <v>0</v>
      </c>
      <c r="G16" s="2">
        <v>0</v>
      </c>
      <c r="H16" s="2">
        <f t="shared" si="0"/>
        <v>24</v>
      </c>
      <c r="L16" s="25"/>
    </row>
    <row r="17" spans="1:12" x14ac:dyDescent="0.3">
      <c r="A17" s="3">
        <v>43903</v>
      </c>
      <c r="B17" s="2">
        <v>0</v>
      </c>
      <c r="C17" s="2">
        <v>0</v>
      </c>
      <c r="D17" s="2">
        <v>0</v>
      </c>
      <c r="E17" s="2">
        <v>24</v>
      </c>
      <c r="F17" s="2">
        <v>0</v>
      </c>
      <c r="G17" s="2">
        <v>0</v>
      </c>
      <c r="H17" s="2">
        <f t="shared" si="0"/>
        <v>24</v>
      </c>
      <c r="L17" s="25"/>
    </row>
    <row r="18" spans="1:12" x14ac:dyDescent="0.3">
      <c r="A18" s="3">
        <v>43904</v>
      </c>
      <c r="B18" s="2">
        <v>1</v>
      </c>
      <c r="C18" s="2">
        <v>0</v>
      </c>
      <c r="D18" s="2">
        <v>0</v>
      </c>
      <c r="E18" s="2">
        <v>25</v>
      </c>
      <c r="F18" s="2">
        <v>0</v>
      </c>
      <c r="G18" s="2">
        <v>0</v>
      </c>
      <c r="H18" s="2">
        <f t="shared" si="0"/>
        <v>25</v>
      </c>
      <c r="L18" s="25"/>
    </row>
    <row r="19" spans="1:12" x14ac:dyDescent="0.3">
      <c r="A19" s="3">
        <v>43905</v>
      </c>
      <c r="B19" s="2">
        <v>5</v>
      </c>
      <c r="C19" s="2">
        <v>0</v>
      </c>
      <c r="D19" s="2">
        <v>0</v>
      </c>
      <c r="E19" s="2">
        <v>30</v>
      </c>
      <c r="F19" s="2">
        <v>0</v>
      </c>
      <c r="G19" s="2">
        <v>0</v>
      </c>
      <c r="H19" s="2">
        <f t="shared" si="0"/>
        <v>30</v>
      </c>
      <c r="L19" s="25"/>
    </row>
    <row r="20" spans="1:12" x14ac:dyDescent="0.3">
      <c r="A20" s="3">
        <v>43906</v>
      </c>
      <c r="B20" s="2">
        <v>3</v>
      </c>
      <c r="C20" s="2">
        <v>0</v>
      </c>
      <c r="D20" s="2">
        <v>1</v>
      </c>
      <c r="E20" s="2">
        <v>33</v>
      </c>
      <c r="F20" s="2">
        <v>1</v>
      </c>
      <c r="G20" s="2">
        <v>0</v>
      </c>
      <c r="H20" s="2">
        <f t="shared" si="0"/>
        <v>32</v>
      </c>
      <c r="L20" s="25"/>
    </row>
    <row r="21" spans="1:12" x14ac:dyDescent="0.3">
      <c r="A21" s="3">
        <v>43907</v>
      </c>
      <c r="B21" s="2">
        <v>1</v>
      </c>
      <c r="C21" s="2">
        <v>0</v>
      </c>
      <c r="D21" s="2">
        <v>0</v>
      </c>
      <c r="E21" s="2">
        <v>34</v>
      </c>
      <c r="F21" s="2">
        <v>1</v>
      </c>
      <c r="G21" s="2">
        <v>0</v>
      </c>
      <c r="H21" s="2">
        <f t="shared" si="0"/>
        <v>33</v>
      </c>
      <c r="L21" s="25"/>
    </row>
    <row r="22" spans="1:12" x14ac:dyDescent="0.3">
      <c r="A22" s="3">
        <v>43908</v>
      </c>
      <c r="B22" s="2">
        <v>4</v>
      </c>
      <c r="C22" s="2">
        <v>0</v>
      </c>
      <c r="D22" s="2">
        <v>0</v>
      </c>
      <c r="E22" s="2">
        <v>38</v>
      </c>
      <c r="F22" s="2">
        <v>1</v>
      </c>
      <c r="G22" s="2">
        <v>0</v>
      </c>
      <c r="H22" s="2">
        <f t="shared" si="0"/>
        <v>37</v>
      </c>
      <c r="L22" s="25"/>
    </row>
    <row r="23" spans="1:12" x14ac:dyDescent="0.3">
      <c r="A23" s="3">
        <v>43909</v>
      </c>
      <c r="B23" s="2">
        <v>2</v>
      </c>
      <c r="C23" s="2">
        <v>0</v>
      </c>
      <c r="D23" s="2">
        <v>0</v>
      </c>
      <c r="E23" s="2">
        <v>40</v>
      </c>
      <c r="F23" s="2">
        <v>1</v>
      </c>
      <c r="G23" s="2">
        <v>0</v>
      </c>
      <c r="H23" s="2">
        <f t="shared" si="0"/>
        <v>39</v>
      </c>
      <c r="L23" s="25"/>
    </row>
    <row r="24" spans="1:12" x14ac:dyDescent="0.3">
      <c r="A24" s="3">
        <v>43910</v>
      </c>
      <c r="B24" s="2">
        <v>3</v>
      </c>
      <c r="C24" s="2">
        <v>0</v>
      </c>
      <c r="D24" s="2">
        <v>0</v>
      </c>
      <c r="E24" s="2">
        <v>43</v>
      </c>
      <c r="F24" s="2">
        <v>1</v>
      </c>
      <c r="G24" s="2">
        <v>0</v>
      </c>
      <c r="H24" s="2">
        <f t="shared" si="0"/>
        <v>42</v>
      </c>
      <c r="L24" s="25"/>
    </row>
    <row r="25" spans="1:12" x14ac:dyDescent="0.3">
      <c r="A25" s="3">
        <v>43911</v>
      </c>
      <c r="B25" s="2">
        <v>4</v>
      </c>
      <c r="C25" s="2">
        <v>0</v>
      </c>
      <c r="D25" s="2">
        <v>0</v>
      </c>
      <c r="E25" s="2">
        <v>47</v>
      </c>
      <c r="F25" s="2">
        <v>1</v>
      </c>
      <c r="G25" s="2">
        <v>0</v>
      </c>
      <c r="H25" s="2">
        <f t="shared" si="0"/>
        <v>46</v>
      </c>
      <c r="L25" s="25"/>
    </row>
    <row r="26" spans="1:12" x14ac:dyDescent="0.3">
      <c r="A26" s="3">
        <v>43912</v>
      </c>
      <c r="B26" s="2">
        <v>2</v>
      </c>
      <c r="C26" s="2">
        <v>0</v>
      </c>
      <c r="D26" s="2">
        <v>2</v>
      </c>
      <c r="E26" s="2">
        <v>49</v>
      </c>
      <c r="F26" s="2">
        <v>3</v>
      </c>
      <c r="G26" s="2">
        <v>0</v>
      </c>
      <c r="H26" s="2">
        <f t="shared" si="0"/>
        <v>46</v>
      </c>
      <c r="L26" s="25"/>
    </row>
    <row r="27" spans="1:12" x14ac:dyDescent="0.3">
      <c r="A27" s="3">
        <v>43913</v>
      </c>
      <c r="B27" s="2">
        <v>5</v>
      </c>
      <c r="C27" s="2">
        <v>0</v>
      </c>
      <c r="D27" s="2">
        <v>0</v>
      </c>
      <c r="E27" s="2">
        <v>54</v>
      </c>
      <c r="F27" s="2">
        <v>3</v>
      </c>
      <c r="G27" s="2">
        <v>0</v>
      </c>
      <c r="H27" s="2">
        <f t="shared" si="0"/>
        <v>51</v>
      </c>
      <c r="L27" s="25"/>
    </row>
    <row r="28" spans="1:12" x14ac:dyDescent="0.3">
      <c r="A28" s="3">
        <v>43914</v>
      </c>
      <c r="B28" s="2">
        <v>7</v>
      </c>
      <c r="C28" s="2">
        <v>0</v>
      </c>
      <c r="D28" s="2">
        <v>6</v>
      </c>
      <c r="E28" s="2">
        <v>61</v>
      </c>
      <c r="F28" s="2">
        <v>9</v>
      </c>
      <c r="G28" s="2">
        <v>0</v>
      </c>
      <c r="H28" s="2">
        <f t="shared" si="0"/>
        <v>52</v>
      </c>
      <c r="L28" s="25"/>
    </row>
    <row r="29" spans="1:12" x14ac:dyDescent="0.3">
      <c r="A29" s="3">
        <v>43915</v>
      </c>
      <c r="B29" s="2">
        <v>9</v>
      </c>
      <c r="C29" s="2">
        <v>0</v>
      </c>
      <c r="D29" s="2">
        <v>1</v>
      </c>
      <c r="E29" s="2">
        <v>70</v>
      </c>
      <c r="F29" s="2">
        <v>10</v>
      </c>
      <c r="G29" s="2">
        <v>0</v>
      </c>
      <c r="H29" s="2">
        <f t="shared" si="0"/>
        <v>60</v>
      </c>
      <c r="L29" s="25"/>
    </row>
    <row r="30" spans="1:12" x14ac:dyDescent="0.3">
      <c r="A30" s="3">
        <v>43916</v>
      </c>
      <c r="B30" s="2">
        <v>3</v>
      </c>
      <c r="C30" s="2">
        <v>0</v>
      </c>
      <c r="D30" s="2">
        <v>1</v>
      </c>
      <c r="E30" s="2">
        <v>73</v>
      </c>
      <c r="F30" s="2">
        <v>11</v>
      </c>
      <c r="G30" s="2">
        <v>0</v>
      </c>
      <c r="H30" s="2">
        <f t="shared" si="0"/>
        <v>62</v>
      </c>
      <c r="L30" s="25"/>
    </row>
    <row r="31" spans="1:12" x14ac:dyDescent="0.3">
      <c r="A31" s="3">
        <v>43917</v>
      </c>
      <c r="B31" s="2">
        <v>6</v>
      </c>
      <c r="C31" s="2">
        <v>0</v>
      </c>
      <c r="D31" s="2">
        <v>3</v>
      </c>
      <c r="E31" s="2">
        <v>79</v>
      </c>
      <c r="F31" s="2">
        <v>14</v>
      </c>
      <c r="G31" s="2">
        <v>0</v>
      </c>
      <c r="H31" s="2">
        <f t="shared" si="0"/>
        <v>65</v>
      </c>
      <c r="L31" s="25"/>
    </row>
    <row r="32" spans="1:12" x14ac:dyDescent="0.3">
      <c r="A32" s="3">
        <v>43918</v>
      </c>
      <c r="B32" s="2">
        <v>4</v>
      </c>
      <c r="C32" s="2">
        <v>0</v>
      </c>
      <c r="D32" s="2">
        <v>0</v>
      </c>
      <c r="E32" s="2">
        <v>83</v>
      </c>
      <c r="F32" s="2">
        <v>14</v>
      </c>
      <c r="G32" s="2">
        <v>0</v>
      </c>
      <c r="H32" s="2">
        <f t="shared" si="0"/>
        <v>69</v>
      </c>
      <c r="L32" s="25"/>
    </row>
    <row r="33" spans="1:12" x14ac:dyDescent="0.3">
      <c r="A33" s="3">
        <v>43919</v>
      </c>
      <c r="B33" s="2">
        <v>7</v>
      </c>
      <c r="C33" s="2">
        <v>0</v>
      </c>
      <c r="D33" s="2">
        <v>4</v>
      </c>
      <c r="E33" s="2">
        <v>90</v>
      </c>
      <c r="F33" s="2">
        <v>18</v>
      </c>
      <c r="G33" s="2">
        <v>0</v>
      </c>
      <c r="H33" s="2">
        <f t="shared" si="0"/>
        <v>72</v>
      </c>
      <c r="L33" s="25"/>
    </row>
    <row r="34" spans="1:12" x14ac:dyDescent="0.3">
      <c r="A34" s="3">
        <v>43920</v>
      </c>
      <c r="B34" s="2">
        <v>1</v>
      </c>
      <c r="C34" s="2">
        <v>0</v>
      </c>
      <c r="D34" s="2">
        <v>2</v>
      </c>
      <c r="E34" s="2">
        <v>91</v>
      </c>
      <c r="F34" s="2">
        <v>20</v>
      </c>
      <c r="G34" s="2">
        <v>0</v>
      </c>
      <c r="H34" s="2">
        <f t="shared" si="0"/>
        <v>71</v>
      </c>
      <c r="L34" s="25"/>
    </row>
    <row r="35" spans="1:12" x14ac:dyDescent="0.3">
      <c r="A35" s="3">
        <v>43921</v>
      </c>
      <c r="B35" s="2">
        <v>12</v>
      </c>
      <c r="C35" s="2">
        <v>0</v>
      </c>
      <c r="D35" s="2">
        <v>1</v>
      </c>
      <c r="E35" s="2">
        <v>103</v>
      </c>
      <c r="F35" s="2">
        <v>21</v>
      </c>
      <c r="G35" s="2">
        <v>0</v>
      </c>
      <c r="H35" s="2">
        <f t="shared" si="0"/>
        <v>82</v>
      </c>
      <c r="L35" s="25"/>
    </row>
    <row r="36" spans="1:12" x14ac:dyDescent="0.3">
      <c r="A36" s="3">
        <v>43922</v>
      </c>
      <c r="B36" s="2">
        <v>7</v>
      </c>
      <c r="C36" s="2">
        <v>0</v>
      </c>
      <c r="D36" s="2">
        <v>2</v>
      </c>
      <c r="E36" s="2">
        <v>110</v>
      </c>
      <c r="F36" s="2">
        <v>23</v>
      </c>
      <c r="G36" s="2">
        <v>0</v>
      </c>
      <c r="H36" s="2">
        <f t="shared" si="0"/>
        <v>87</v>
      </c>
      <c r="L36" s="25"/>
    </row>
    <row r="37" spans="1:12" x14ac:dyDescent="0.3">
      <c r="A37" s="3">
        <v>43923</v>
      </c>
      <c r="B37" s="2">
        <v>20</v>
      </c>
      <c r="C37" s="2">
        <v>0</v>
      </c>
      <c r="D37" s="2">
        <v>3</v>
      </c>
      <c r="E37" s="2">
        <v>130</v>
      </c>
      <c r="F37" s="2">
        <v>26</v>
      </c>
      <c r="G37" s="2">
        <v>0</v>
      </c>
      <c r="H37" s="2">
        <f t="shared" si="0"/>
        <v>104</v>
      </c>
      <c r="L37" s="25"/>
    </row>
    <row r="38" spans="1:12" x14ac:dyDescent="0.3">
      <c r="A38" s="3">
        <v>43924</v>
      </c>
      <c r="B38" s="2">
        <v>18</v>
      </c>
      <c r="C38" s="2">
        <v>0</v>
      </c>
      <c r="D38" s="2">
        <v>2</v>
      </c>
      <c r="E38" s="2">
        <v>148</v>
      </c>
      <c r="F38" s="2">
        <v>28</v>
      </c>
      <c r="G38" s="2">
        <v>0</v>
      </c>
      <c r="H38" s="2">
        <f t="shared" si="0"/>
        <v>120</v>
      </c>
      <c r="L38" s="25"/>
    </row>
    <row r="39" spans="1:12" x14ac:dyDescent="0.3">
      <c r="A39" s="3">
        <v>43925</v>
      </c>
      <c r="B39" s="2">
        <v>9</v>
      </c>
      <c r="C39" s="2">
        <v>1</v>
      </c>
      <c r="D39" s="2">
        <v>8</v>
      </c>
      <c r="E39" s="2">
        <v>157</v>
      </c>
      <c r="F39" s="2">
        <v>36</v>
      </c>
      <c r="G39" s="2">
        <v>1</v>
      </c>
      <c r="H39" s="2">
        <f t="shared" si="0"/>
        <v>120</v>
      </c>
      <c r="L39" s="25"/>
    </row>
    <row r="40" spans="1:12" x14ac:dyDescent="0.3">
      <c r="A40" s="3">
        <v>43926</v>
      </c>
      <c r="B40" s="2">
        <v>13</v>
      </c>
      <c r="C40" s="2">
        <v>1</v>
      </c>
      <c r="D40" s="2">
        <v>0</v>
      </c>
      <c r="E40" s="2">
        <v>170</v>
      </c>
      <c r="F40" s="2">
        <v>36</v>
      </c>
      <c r="G40" s="2">
        <v>2</v>
      </c>
      <c r="H40" s="2">
        <f t="shared" si="0"/>
        <v>132</v>
      </c>
      <c r="L40" s="25"/>
    </row>
    <row r="41" spans="1:12" x14ac:dyDescent="0.3">
      <c r="A41" s="3">
        <v>43927</v>
      </c>
      <c r="B41" s="2">
        <v>18</v>
      </c>
      <c r="C41" s="2">
        <v>0</v>
      </c>
      <c r="D41" s="2">
        <v>3</v>
      </c>
      <c r="E41" s="2">
        <v>188</v>
      </c>
      <c r="F41" s="2">
        <v>39</v>
      </c>
      <c r="G41" s="2">
        <v>2</v>
      </c>
      <c r="H41" s="2">
        <f t="shared" si="0"/>
        <v>147</v>
      </c>
      <c r="L41" s="25"/>
    </row>
    <row r="42" spans="1:12" x14ac:dyDescent="0.3">
      <c r="A42" s="3">
        <v>43928</v>
      </c>
      <c r="B42" s="2">
        <v>7</v>
      </c>
      <c r="C42" s="2">
        <v>1</v>
      </c>
      <c r="D42" s="2">
        <v>7</v>
      </c>
      <c r="E42" s="2">
        <v>195</v>
      </c>
      <c r="F42" s="2">
        <v>46</v>
      </c>
      <c r="G42" s="2">
        <v>3</v>
      </c>
      <c r="H42" s="2">
        <f t="shared" si="0"/>
        <v>146</v>
      </c>
      <c r="L42" s="25"/>
    </row>
    <row r="43" spans="1:12" x14ac:dyDescent="0.3">
      <c r="A43" s="3">
        <v>43929</v>
      </c>
      <c r="B43" s="2">
        <v>13</v>
      </c>
      <c r="C43" s="2">
        <v>0</v>
      </c>
      <c r="D43" s="2">
        <v>4</v>
      </c>
      <c r="E43" s="2">
        <v>208</v>
      </c>
      <c r="F43" s="2">
        <v>50</v>
      </c>
      <c r="G43" s="2">
        <v>3</v>
      </c>
      <c r="H43" s="2">
        <f t="shared" si="0"/>
        <v>155</v>
      </c>
      <c r="L43" s="25"/>
    </row>
    <row r="44" spans="1:12" x14ac:dyDescent="0.3">
      <c r="A44" s="3">
        <v>43930</v>
      </c>
      <c r="B44" s="2">
        <v>6</v>
      </c>
      <c r="C44" s="2">
        <v>0</v>
      </c>
      <c r="D44" s="2">
        <v>1</v>
      </c>
      <c r="E44" s="2">
        <v>214</v>
      </c>
      <c r="F44" s="2">
        <v>51</v>
      </c>
      <c r="G44" s="2">
        <v>3</v>
      </c>
      <c r="H44" s="2">
        <f t="shared" si="0"/>
        <v>160</v>
      </c>
      <c r="L44" s="25"/>
    </row>
    <row r="45" spans="1:12" x14ac:dyDescent="0.3">
      <c r="A45" s="3">
        <v>43931</v>
      </c>
      <c r="B45" s="2">
        <v>13</v>
      </c>
      <c r="C45" s="2">
        <v>0</v>
      </c>
      <c r="D45" s="2">
        <v>3</v>
      </c>
      <c r="E45" s="2">
        <v>227</v>
      </c>
      <c r="F45" s="2">
        <v>54</v>
      </c>
      <c r="G45" s="2">
        <v>3</v>
      </c>
      <c r="H45" s="2">
        <f t="shared" si="0"/>
        <v>170</v>
      </c>
      <c r="L45" s="25"/>
    </row>
    <row r="46" spans="1:12" x14ac:dyDescent="0.3">
      <c r="A46" s="3">
        <v>43932</v>
      </c>
      <c r="B46" s="2">
        <v>6</v>
      </c>
      <c r="C46" s="2">
        <v>0</v>
      </c>
      <c r="D46" s="2">
        <v>6</v>
      </c>
      <c r="E46" s="2">
        <v>233</v>
      </c>
      <c r="F46" s="2">
        <v>60</v>
      </c>
      <c r="G46" s="2">
        <v>3</v>
      </c>
      <c r="H46" s="2">
        <f t="shared" si="0"/>
        <v>170</v>
      </c>
      <c r="L46" s="25"/>
    </row>
    <row r="47" spans="1:12" x14ac:dyDescent="0.3">
      <c r="A47" s="3">
        <v>43933</v>
      </c>
      <c r="B47" s="2">
        <v>19</v>
      </c>
      <c r="C47" s="2">
        <v>0</v>
      </c>
      <c r="D47" s="2">
        <v>7</v>
      </c>
      <c r="E47" s="2">
        <v>252</v>
      </c>
      <c r="F47" s="2">
        <v>67</v>
      </c>
      <c r="G47" s="2">
        <v>3</v>
      </c>
      <c r="H47" s="2">
        <f t="shared" si="0"/>
        <v>182</v>
      </c>
      <c r="L47" s="25"/>
    </row>
    <row r="48" spans="1:12" x14ac:dyDescent="0.3">
      <c r="A48" s="3">
        <v>43934</v>
      </c>
      <c r="B48" s="2">
        <v>14</v>
      </c>
      <c r="C48" s="2">
        <v>0</v>
      </c>
      <c r="D48" s="2">
        <v>1</v>
      </c>
      <c r="E48" s="2">
        <v>266</v>
      </c>
      <c r="F48" s="2">
        <v>68</v>
      </c>
      <c r="G48" s="2">
        <v>3</v>
      </c>
      <c r="H48" s="2">
        <f t="shared" si="0"/>
        <v>195</v>
      </c>
      <c r="L48" s="25"/>
    </row>
    <row r="49" spans="1:12" x14ac:dyDescent="0.3">
      <c r="A49" s="3">
        <v>43935</v>
      </c>
      <c r="B49" s="2">
        <v>30</v>
      </c>
      <c r="C49" s="2">
        <v>0</v>
      </c>
      <c r="D49" s="2">
        <v>1</v>
      </c>
      <c r="E49" s="2">
        <v>296</v>
      </c>
      <c r="F49" s="2">
        <v>69</v>
      </c>
      <c r="G49" s="2">
        <v>3</v>
      </c>
      <c r="H49" s="2">
        <f t="shared" si="0"/>
        <v>224</v>
      </c>
      <c r="L49" s="25"/>
    </row>
    <row r="50" spans="1:12" x14ac:dyDescent="0.3">
      <c r="A50" s="3">
        <v>43936</v>
      </c>
      <c r="B50" s="2">
        <v>10</v>
      </c>
      <c r="C50" s="2">
        <v>0</v>
      </c>
      <c r="D50" s="2">
        <v>2</v>
      </c>
      <c r="E50" s="2">
        <v>306</v>
      </c>
      <c r="F50" s="2">
        <v>71</v>
      </c>
      <c r="G50" s="2">
        <v>3</v>
      </c>
      <c r="H50" s="2">
        <f t="shared" si="0"/>
        <v>232</v>
      </c>
      <c r="L50" s="25"/>
    </row>
    <row r="51" spans="1:12" x14ac:dyDescent="0.3">
      <c r="A51" s="3">
        <v>43937</v>
      </c>
      <c r="B51" s="2">
        <v>30</v>
      </c>
      <c r="C51" s="2">
        <v>0</v>
      </c>
      <c r="D51" s="2">
        <v>5</v>
      </c>
      <c r="E51" s="2">
        <v>336</v>
      </c>
      <c r="F51" s="2">
        <v>76</v>
      </c>
      <c r="G51" s="2">
        <v>3</v>
      </c>
      <c r="H51" s="2">
        <f t="shared" si="0"/>
        <v>257</v>
      </c>
      <c r="L51" s="25"/>
    </row>
    <row r="52" spans="1:12" x14ac:dyDescent="0.3">
      <c r="A52" s="3">
        <v>43938</v>
      </c>
      <c r="B52" s="2">
        <v>34</v>
      </c>
      <c r="C52" s="2">
        <v>0</v>
      </c>
      <c r="D52" s="2">
        <v>3</v>
      </c>
      <c r="E52" s="2">
        <v>370</v>
      </c>
      <c r="F52" s="2">
        <v>79</v>
      </c>
      <c r="G52" s="2">
        <v>3</v>
      </c>
      <c r="H52" s="2">
        <f t="shared" si="0"/>
        <v>288</v>
      </c>
      <c r="L52" s="25"/>
    </row>
    <row r="53" spans="1:12" x14ac:dyDescent="0.3">
      <c r="A53" s="3">
        <v>43939</v>
      </c>
      <c r="B53" s="2">
        <v>15</v>
      </c>
      <c r="C53" s="2">
        <v>1</v>
      </c>
      <c r="D53" s="2">
        <v>7</v>
      </c>
      <c r="E53" s="2">
        <v>385</v>
      </c>
      <c r="F53" s="2">
        <v>86</v>
      </c>
      <c r="G53" s="2">
        <v>4</v>
      </c>
      <c r="H53" s="2">
        <f t="shared" si="0"/>
        <v>295</v>
      </c>
      <c r="L53" s="25"/>
    </row>
    <row r="54" spans="1:12" x14ac:dyDescent="0.3">
      <c r="A54" s="3">
        <v>43940</v>
      </c>
      <c r="B54" s="2">
        <v>9</v>
      </c>
      <c r="C54" s="2">
        <v>0</v>
      </c>
      <c r="D54" s="2">
        <v>7</v>
      </c>
      <c r="E54" s="2">
        <v>394</v>
      </c>
      <c r="F54" s="2">
        <v>93</v>
      </c>
      <c r="G54" s="2">
        <v>4</v>
      </c>
      <c r="H54" s="2">
        <f t="shared" si="0"/>
        <v>297</v>
      </c>
      <c r="L54" s="25"/>
    </row>
    <row r="55" spans="1:12" x14ac:dyDescent="0.3">
      <c r="A55" s="3">
        <v>43941</v>
      </c>
      <c r="B55" s="2">
        <v>5</v>
      </c>
      <c r="C55" s="2">
        <v>0</v>
      </c>
      <c r="D55" s="2">
        <v>2</v>
      </c>
      <c r="E55" s="2">
        <v>399</v>
      </c>
      <c r="F55" s="2">
        <v>95</v>
      </c>
      <c r="G55" s="2">
        <v>4</v>
      </c>
      <c r="H55" s="2">
        <f t="shared" si="0"/>
        <v>300</v>
      </c>
      <c r="L55" s="25"/>
    </row>
    <row r="56" spans="1:12" x14ac:dyDescent="0.3">
      <c r="A56" s="3">
        <v>43942</v>
      </c>
      <c r="B56" s="2">
        <v>9</v>
      </c>
      <c r="C56" s="2">
        <v>0</v>
      </c>
      <c r="D56" s="2">
        <v>2</v>
      </c>
      <c r="E56" s="2">
        <v>408</v>
      </c>
      <c r="F56" s="2">
        <v>97</v>
      </c>
      <c r="G56" s="2">
        <v>4</v>
      </c>
      <c r="H56" s="2">
        <f t="shared" si="0"/>
        <v>307</v>
      </c>
      <c r="L56" s="25"/>
    </row>
    <row r="57" spans="1:12" x14ac:dyDescent="0.3">
      <c r="A57" s="3">
        <v>43943</v>
      </c>
      <c r="B57" s="2">
        <v>3</v>
      </c>
      <c r="C57" s="2">
        <v>1</v>
      </c>
      <c r="D57" s="2">
        <v>10</v>
      </c>
      <c r="E57" s="2">
        <v>411</v>
      </c>
      <c r="F57" s="2">
        <v>107</v>
      </c>
      <c r="G57" s="2">
        <v>5</v>
      </c>
      <c r="H57" s="2">
        <f t="shared" si="0"/>
        <v>299</v>
      </c>
      <c r="L57" s="25"/>
    </row>
    <row r="58" spans="1:12" x14ac:dyDescent="0.3">
      <c r="A58" s="3">
        <v>43944</v>
      </c>
      <c r="B58" s="2">
        <v>9</v>
      </c>
      <c r="C58" s="2">
        <v>0</v>
      </c>
      <c r="D58" s="2">
        <v>4</v>
      </c>
      <c r="E58" s="2">
        <v>420</v>
      </c>
      <c r="F58" s="2">
        <v>111</v>
      </c>
      <c r="G58" s="2">
        <v>5</v>
      </c>
      <c r="H58" s="2">
        <f t="shared" si="0"/>
        <v>304</v>
      </c>
      <c r="L58" s="25"/>
    </row>
    <row r="59" spans="1:12" x14ac:dyDescent="0.3">
      <c r="A59" s="3">
        <v>43945</v>
      </c>
      <c r="B59" s="2">
        <v>11</v>
      </c>
      <c r="C59" s="2">
        <v>0</v>
      </c>
      <c r="D59" s="2">
        <v>21</v>
      </c>
      <c r="E59" s="2">
        <v>431</v>
      </c>
      <c r="F59" s="2">
        <v>132</v>
      </c>
      <c r="G59" s="2">
        <v>5</v>
      </c>
      <c r="H59" s="2">
        <f t="shared" si="0"/>
        <v>294</v>
      </c>
      <c r="L59" s="25"/>
    </row>
    <row r="60" spans="1:12" x14ac:dyDescent="0.3">
      <c r="A60" s="3">
        <v>43946</v>
      </c>
      <c r="B60" s="2">
        <v>25</v>
      </c>
      <c r="C60" s="2">
        <v>0</v>
      </c>
      <c r="D60" s="2">
        <v>7</v>
      </c>
      <c r="E60" s="2">
        <v>456</v>
      </c>
      <c r="F60" s="2">
        <v>139</v>
      </c>
      <c r="G60" s="2">
        <v>5</v>
      </c>
      <c r="H60" s="2">
        <f t="shared" si="0"/>
        <v>312</v>
      </c>
      <c r="L60" s="25"/>
    </row>
    <row r="61" spans="1:12" x14ac:dyDescent="0.3">
      <c r="A61" s="3">
        <v>43947</v>
      </c>
      <c r="B61" s="2">
        <v>29</v>
      </c>
      <c r="C61" s="2">
        <v>1</v>
      </c>
      <c r="D61" s="2">
        <v>10</v>
      </c>
      <c r="E61" s="2">
        <v>485</v>
      </c>
      <c r="F61" s="2">
        <v>149</v>
      </c>
      <c r="G61" s="2">
        <v>6</v>
      </c>
      <c r="H61" s="2">
        <f t="shared" si="0"/>
        <v>330</v>
      </c>
      <c r="L61" s="25"/>
    </row>
    <row r="62" spans="1:12" x14ac:dyDescent="0.3">
      <c r="A62" s="3">
        <v>43948</v>
      </c>
      <c r="B62" s="2">
        <v>11</v>
      </c>
      <c r="C62" s="2">
        <v>0</v>
      </c>
      <c r="D62" s="2">
        <v>7</v>
      </c>
      <c r="E62" s="2">
        <v>496</v>
      </c>
      <c r="F62" s="2">
        <v>156</v>
      </c>
      <c r="G62" s="2">
        <v>6</v>
      </c>
      <c r="H62" s="2">
        <f t="shared" si="0"/>
        <v>334</v>
      </c>
      <c r="L62" s="25"/>
    </row>
    <row r="63" spans="1:12" x14ac:dyDescent="0.3">
      <c r="A63" s="3">
        <v>43949</v>
      </c>
      <c r="B63" s="2">
        <v>15</v>
      </c>
      <c r="C63" s="2">
        <v>0</v>
      </c>
      <c r="D63" s="2">
        <v>12</v>
      </c>
      <c r="E63" s="2">
        <v>511</v>
      </c>
      <c r="F63" s="2">
        <v>168</v>
      </c>
      <c r="G63" s="2">
        <v>6</v>
      </c>
      <c r="H63" s="2">
        <f t="shared" si="0"/>
        <v>337</v>
      </c>
      <c r="L63" s="25"/>
    </row>
    <row r="64" spans="1:12" x14ac:dyDescent="0.3">
      <c r="A64" s="3">
        <v>43950</v>
      </c>
      <c r="B64" s="2">
        <v>6</v>
      </c>
      <c r="C64" s="2">
        <v>0</v>
      </c>
      <c r="D64" s="2">
        <v>10</v>
      </c>
      <c r="E64" s="2">
        <v>517</v>
      </c>
      <c r="F64" s="2">
        <v>178</v>
      </c>
      <c r="G64" s="2">
        <v>6</v>
      </c>
      <c r="H64" s="2">
        <f t="shared" si="0"/>
        <v>333</v>
      </c>
      <c r="L64" s="25"/>
    </row>
    <row r="65" spans="1:12" x14ac:dyDescent="0.3">
      <c r="A65" s="3">
        <v>43951</v>
      </c>
      <c r="B65" s="2">
        <v>22</v>
      </c>
      <c r="C65" s="2">
        <v>0</v>
      </c>
      <c r="D65" s="2">
        <v>6</v>
      </c>
      <c r="E65" s="2">
        <v>539</v>
      </c>
      <c r="F65" s="2">
        <v>184</v>
      </c>
      <c r="G65" s="2">
        <v>6</v>
      </c>
      <c r="H65" s="2">
        <f t="shared" si="0"/>
        <v>349</v>
      </c>
      <c r="L65" s="25"/>
    </row>
    <row r="66" spans="1:12" x14ac:dyDescent="0.3">
      <c r="A66" s="3">
        <v>43952</v>
      </c>
      <c r="B66" s="2">
        <v>27</v>
      </c>
      <c r="C66" s="2">
        <v>1</v>
      </c>
      <c r="D66" s="2">
        <v>23</v>
      </c>
      <c r="E66" s="2">
        <v>566</v>
      </c>
      <c r="F66" s="2">
        <v>207</v>
      </c>
      <c r="G66" s="2">
        <v>7</v>
      </c>
      <c r="H66" s="2">
        <f t="shared" si="0"/>
        <v>352</v>
      </c>
      <c r="L66" s="25"/>
    </row>
    <row r="67" spans="1:12" x14ac:dyDescent="0.3">
      <c r="A67" s="3">
        <v>43953</v>
      </c>
      <c r="B67" s="2">
        <v>16</v>
      </c>
      <c r="C67" s="2">
        <v>1</v>
      </c>
      <c r="D67" s="2">
        <v>0</v>
      </c>
      <c r="E67" s="2">
        <v>582</v>
      </c>
      <c r="F67" s="2">
        <v>207</v>
      </c>
      <c r="G67" s="2">
        <v>8</v>
      </c>
      <c r="H67" s="2">
        <f t="shared" ref="H67:H130" si="1">E67-(F67+G67)</f>
        <v>367</v>
      </c>
      <c r="L67" s="25"/>
    </row>
    <row r="68" spans="1:12" x14ac:dyDescent="0.3">
      <c r="A68" s="3">
        <v>43954</v>
      </c>
      <c r="B68" s="2">
        <v>7</v>
      </c>
      <c r="C68" s="2">
        <v>1</v>
      </c>
      <c r="D68" s="2">
        <v>16</v>
      </c>
      <c r="E68" s="2">
        <v>589</v>
      </c>
      <c r="F68" s="2">
        <v>223</v>
      </c>
      <c r="G68" s="2">
        <v>9</v>
      </c>
      <c r="H68" s="2">
        <f t="shared" si="1"/>
        <v>357</v>
      </c>
      <c r="L68" s="25"/>
    </row>
    <row r="69" spans="1:12" x14ac:dyDescent="0.3">
      <c r="A69" s="3">
        <v>43955</v>
      </c>
      <c r="B69" s="2">
        <v>4</v>
      </c>
      <c r="C69" s="2">
        <v>0</v>
      </c>
      <c r="D69" s="2">
        <v>0</v>
      </c>
      <c r="E69" s="2">
        <v>593</v>
      </c>
      <c r="F69" s="2">
        <v>223</v>
      </c>
      <c r="G69" s="2">
        <v>9</v>
      </c>
      <c r="H69" s="2">
        <f t="shared" si="1"/>
        <v>361</v>
      </c>
      <c r="L69" s="25"/>
    </row>
    <row r="70" spans="1:12" x14ac:dyDescent="0.3">
      <c r="A70" s="3">
        <v>43956</v>
      </c>
      <c r="B70" s="2">
        <v>11</v>
      </c>
      <c r="C70" s="2">
        <v>0</v>
      </c>
      <c r="D70" s="2">
        <v>17</v>
      </c>
      <c r="E70" s="2">
        <v>604</v>
      </c>
      <c r="F70" s="2">
        <v>240</v>
      </c>
      <c r="G70" s="2">
        <v>9</v>
      </c>
      <c r="H70" s="2">
        <f t="shared" si="1"/>
        <v>355</v>
      </c>
      <c r="L70" s="25"/>
    </row>
    <row r="71" spans="1:12" x14ac:dyDescent="0.3">
      <c r="A71" s="3">
        <v>43957</v>
      </c>
      <c r="B71" s="2">
        <v>6</v>
      </c>
      <c r="C71" s="2">
        <v>0</v>
      </c>
      <c r="D71" s="2">
        <v>29</v>
      </c>
      <c r="E71" s="2">
        <v>610</v>
      </c>
      <c r="F71" s="2">
        <v>269</v>
      </c>
      <c r="G71" s="2">
        <v>9</v>
      </c>
      <c r="H71" s="2">
        <f t="shared" si="1"/>
        <v>332</v>
      </c>
      <c r="L71" s="25"/>
    </row>
    <row r="72" spans="1:12" x14ac:dyDescent="0.3">
      <c r="A72" s="3">
        <v>43958</v>
      </c>
      <c r="B72" s="2">
        <v>5</v>
      </c>
      <c r="C72" s="2">
        <v>0</v>
      </c>
      <c r="D72" s="2">
        <v>6</v>
      </c>
      <c r="E72" s="2">
        <v>615</v>
      </c>
      <c r="F72" s="2">
        <v>275</v>
      </c>
      <c r="G72" s="2">
        <v>9</v>
      </c>
      <c r="H72" s="2">
        <f t="shared" si="1"/>
        <v>331</v>
      </c>
      <c r="L72" s="25"/>
    </row>
    <row r="73" spans="1:12" x14ac:dyDescent="0.3">
      <c r="A73" s="3">
        <v>43959</v>
      </c>
      <c r="B73" s="2">
        <v>8</v>
      </c>
      <c r="C73" s="2">
        <v>1</v>
      </c>
      <c r="D73" s="2">
        <v>13</v>
      </c>
      <c r="E73" s="2">
        <v>623</v>
      </c>
      <c r="F73" s="2">
        <v>288</v>
      </c>
      <c r="G73" s="2">
        <v>10</v>
      </c>
      <c r="H73" s="2">
        <f t="shared" si="1"/>
        <v>325</v>
      </c>
      <c r="L73" s="25"/>
    </row>
    <row r="74" spans="1:12" x14ac:dyDescent="0.3">
      <c r="A74" s="3">
        <v>43960</v>
      </c>
      <c r="B74" s="2">
        <v>3</v>
      </c>
      <c r="C74" s="2">
        <v>0</v>
      </c>
      <c r="D74" s="2">
        <v>9</v>
      </c>
      <c r="E74" s="2">
        <v>626</v>
      </c>
      <c r="F74" s="2">
        <v>297</v>
      </c>
      <c r="G74" s="2">
        <v>10</v>
      </c>
      <c r="H74" s="2">
        <f t="shared" si="1"/>
        <v>319</v>
      </c>
      <c r="L74" s="25"/>
    </row>
    <row r="75" spans="1:12" x14ac:dyDescent="0.3">
      <c r="A75" s="3">
        <v>43961</v>
      </c>
      <c r="B75" s="2">
        <v>9</v>
      </c>
      <c r="C75" s="2">
        <v>0</v>
      </c>
      <c r="D75" s="2">
        <v>12</v>
      </c>
      <c r="E75" s="2">
        <v>635</v>
      </c>
      <c r="F75" s="2">
        <v>309</v>
      </c>
      <c r="G75" s="2">
        <v>10</v>
      </c>
      <c r="H75" s="2">
        <f t="shared" si="1"/>
        <v>316</v>
      </c>
      <c r="L75" s="25"/>
    </row>
    <row r="76" spans="1:12" x14ac:dyDescent="0.3">
      <c r="A76" s="3">
        <v>43962</v>
      </c>
      <c r="B76" s="2">
        <v>3</v>
      </c>
      <c r="C76" s="2">
        <v>1</v>
      </c>
      <c r="D76" s="2">
        <v>8</v>
      </c>
      <c r="E76" s="2">
        <v>638</v>
      </c>
      <c r="F76" s="2">
        <v>317</v>
      </c>
      <c r="G76" s="2">
        <v>11</v>
      </c>
      <c r="H76" s="2">
        <f t="shared" si="1"/>
        <v>310</v>
      </c>
      <c r="L76" s="25"/>
    </row>
    <row r="77" spans="1:12" x14ac:dyDescent="0.3">
      <c r="A77" s="3">
        <v>43963</v>
      </c>
      <c r="B77" s="2">
        <v>1</v>
      </c>
      <c r="C77" s="2">
        <v>0</v>
      </c>
      <c r="D77" s="2">
        <v>32</v>
      </c>
      <c r="E77" s="2">
        <v>639</v>
      </c>
      <c r="F77" s="2">
        <v>349</v>
      </c>
      <c r="G77" s="2">
        <v>11</v>
      </c>
      <c r="H77" s="2">
        <f t="shared" si="1"/>
        <v>279</v>
      </c>
      <c r="L77" s="25"/>
    </row>
    <row r="78" spans="1:12" x14ac:dyDescent="0.3">
      <c r="A78" s="3">
        <v>43964</v>
      </c>
      <c r="B78" s="2">
        <v>8</v>
      </c>
      <c r="C78" s="2">
        <v>0</v>
      </c>
      <c r="D78" s="2">
        <v>23</v>
      </c>
      <c r="E78" s="2">
        <v>647</v>
      </c>
      <c r="F78" s="2">
        <v>372</v>
      </c>
      <c r="G78" s="2">
        <v>11</v>
      </c>
      <c r="H78" s="2">
        <f t="shared" si="1"/>
        <v>264</v>
      </c>
      <c r="L78" s="25"/>
    </row>
    <row r="79" spans="1:12" x14ac:dyDescent="0.3">
      <c r="A79" s="3">
        <v>43965</v>
      </c>
      <c r="B79" s="2">
        <v>5</v>
      </c>
      <c r="C79" s="2">
        <v>1</v>
      </c>
      <c r="D79" s="2">
        <v>11</v>
      </c>
      <c r="E79" s="2">
        <v>652</v>
      </c>
      <c r="F79" s="2">
        <v>383</v>
      </c>
      <c r="G79" s="2">
        <v>12</v>
      </c>
      <c r="H79" s="2">
        <f t="shared" si="1"/>
        <v>257</v>
      </c>
      <c r="L79" s="25"/>
    </row>
    <row r="80" spans="1:12" x14ac:dyDescent="0.3">
      <c r="A80" s="3">
        <v>43966</v>
      </c>
      <c r="B80" s="2">
        <v>19</v>
      </c>
      <c r="C80" s="2">
        <v>0</v>
      </c>
      <c r="D80" s="2">
        <v>10</v>
      </c>
      <c r="E80" s="2">
        <v>671</v>
      </c>
      <c r="F80" s="2">
        <v>393</v>
      </c>
      <c r="G80" s="2">
        <v>12</v>
      </c>
      <c r="H80" s="2">
        <f t="shared" si="1"/>
        <v>266</v>
      </c>
      <c r="L80" s="25"/>
    </row>
    <row r="81" spans="1:12" x14ac:dyDescent="0.3">
      <c r="A81" s="3">
        <v>43967</v>
      </c>
      <c r="B81" s="2">
        <v>6</v>
      </c>
      <c r="C81" s="2">
        <v>0</v>
      </c>
      <c r="D81" s="2">
        <v>26</v>
      </c>
      <c r="E81" s="2">
        <v>677</v>
      </c>
      <c r="F81" s="2">
        <v>419</v>
      </c>
      <c r="G81" s="2">
        <v>12</v>
      </c>
      <c r="H81" s="2">
        <f t="shared" si="1"/>
        <v>246</v>
      </c>
      <c r="L81" s="25"/>
    </row>
    <row r="82" spans="1:12" x14ac:dyDescent="0.3">
      <c r="A82" s="3">
        <v>43968</v>
      </c>
      <c r="B82" s="2">
        <v>18</v>
      </c>
      <c r="C82" s="2">
        <v>0</v>
      </c>
      <c r="D82" s="2">
        <v>6</v>
      </c>
      <c r="E82" s="2">
        <v>695</v>
      </c>
      <c r="F82" s="2">
        <v>425</v>
      </c>
      <c r="G82" s="2">
        <v>12</v>
      </c>
      <c r="H82" s="2">
        <f t="shared" si="1"/>
        <v>258</v>
      </c>
      <c r="L82" s="25"/>
    </row>
    <row r="83" spans="1:12" x14ac:dyDescent="0.3">
      <c r="A83" s="3">
        <v>43969</v>
      </c>
      <c r="B83" s="2">
        <v>6</v>
      </c>
      <c r="C83" s="2">
        <v>0</v>
      </c>
      <c r="D83" s="2">
        <v>7</v>
      </c>
      <c r="E83" s="2">
        <v>701</v>
      </c>
      <c r="F83" s="2">
        <v>432</v>
      </c>
      <c r="G83" s="2">
        <v>12</v>
      </c>
      <c r="H83" s="2">
        <f t="shared" si="1"/>
        <v>257</v>
      </c>
      <c r="L83" s="25"/>
    </row>
    <row r="84" spans="1:12" x14ac:dyDescent="0.3">
      <c r="A84" s="3">
        <v>43970</v>
      </c>
      <c r="B84" s="2">
        <v>1</v>
      </c>
      <c r="C84" s="2">
        <v>0</v>
      </c>
      <c r="D84" s="2">
        <v>24</v>
      </c>
      <c r="E84" s="2">
        <v>702</v>
      </c>
      <c r="F84" s="2">
        <v>456</v>
      </c>
      <c r="G84" s="2">
        <v>12</v>
      </c>
      <c r="H84" s="2">
        <f t="shared" si="1"/>
        <v>234</v>
      </c>
      <c r="L84" s="25"/>
    </row>
    <row r="85" spans="1:12" x14ac:dyDescent="0.3">
      <c r="A85" s="3">
        <v>43971</v>
      </c>
      <c r="B85" s="2">
        <v>11</v>
      </c>
      <c r="C85" s="2">
        <v>0</v>
      </c>
      <c r="D85" s="2">
        <v>19</v>
      </c>
      <c r="E85" s="2">
        <v>713</v>
      </c>
      <c r="F85" s="2">
        <v>475</v>
      </c>
      <c r="G85" s="2">
        <v>12</v>
      </c>
      <c r="H85" s="2">
        <f t="shared" si="1"/>
        <v>226</v>
      </c>
      <c r="L85" s="25"/>
    </row>
    <row r="86" spans="1:12" x14ac:dyDescent="0.3">
      <c r="A86" s="3">
        <v>43972</v>
      </c>
      <c r="B86" s="2">
        <v>8</v>
      </c>
      <c r="C86" s="2">
        <v>0</v>
      </c>
      <c r="D86" s="2">
        <v>10</v>
      </c>
      <c r="E86" s="2">
        <v>721</v>
      </c>
      <c r="F86" s="2">
        <v>485</v>
      </c>
      <c r="G86" s="2">
        <v>12</v>
      </c>
      <c r="H86" s="2">
        <f t="shared" si="1"/>
        <v>224</v>
      </c>
      <c r="L86" s="25"/>
    </row>
    <row r="87" spans="1:12" x14ac:dyDescent="0.3">
      <c r="A87" s="3">
        <v>43973</v>
      </c>
      <c r="B87" s="2">
        <v>2</v>
      </c>
      <c r="C87" s="2">
        <v>0</v>
      </c>
      <c r="D87" s="2">
        <v>10</v>
      </c>
      <c r="E87" s="2">
        <v>723</v>
      </c>
      <c r="F87" s="2">
        <v>495</v>
      </c>
      <c r="G87" s="2">
        <v>12</v>
      </c>
      <c r="H87" s="2">
        <f t="shared" si="1"/>
        <v>216</v>
      </c>
      <c r="L87" s="25"/>
    </row>
    <row r="88" spans="1:12" x14ac:dyDescent="0.3">
      <c r="A88" s="3">
        <v>43974</v>
      </c>
      <c r="B88" s="2">
        <v>5</v>
      </c>
      <c r="C88" s="2">
        <v>0</v>
      </c>
      <c r="D88" s="2">
        <v>14</v>
      </c>
      <c r="E88" s="2">
        <v>728</v>
      </c>
      <c r="F88" s="2">
        <v>509</v>
      </c>
      <c r="G88" s="2">
        <v>12</v>
      </c>
      <c r="H88" s="2">
        <f t="shared" si="1"/>
        <v>207</v>
      </c>
      <c r="L88" s="25"/>
    </row>
    <row r="89" spans="1:12" x14ac:dyDescent="0.3">
      <c r="A89" s="3">
        <v>43975</v>
      </c>
      <c r="B89" s="2">
        <v>2</v>
      </c>
      <c r="C89" s="2">
        <v>0</v>
      </c>
      <c r="D89" s="2">
        <v>13</v>
      </c>
      <c r="E89" s="2">
        <v>730</v>
      </c>
      <c r="F89" s="2">
        <v>522</v>
      </c>
      <c r="G89" s="2">
        <v>12</v>
      </c>
      <c r="H89" s="2">
        <f t="shared" si="1"/>
        <v>196</v>
      </c>
      <c r="L89" s="25"/>
    </row>
    <row r="90" spans="1:12" x14ac:dyDescent="0.3">
      <c r="A90" s="3">
        <v>43976</v>
      </c>
      <c r="B90" s="2">
        <v>1</v>
      </c>
      <c r="C90" s="2">
        <v>0</v>
      </c>
      <c r="D90" s="2">
        <v>4</v>
      </c>
      <c r="E90" s="2">
        <v>731</v>
      </c>
      <c r="F90" s="2">
        <v>526</v>
      </c>
      <c r="G90" s="2">
        <v>12</v>
      </c>
      <c r="H90" s="2">
        <f t="shared" si="1"/>
        <v>193</v>
      </c>
      <c r="L90" s="25"/>
    </row>
    <row r="91" spans="1:12" x14ac:dyDescent="0.3">
      <c r="A91" s="3">
        <v>43977</v>
      </c>
      <c r="B91" s="2">
        <v>1</v>
      </c>
      <c r="C91" s="2">
        <v>0</v>
      </c>
      <c r="D91" s="2">
        <v>11</v>
      </c>
      <c r="E91" s="2">
        <v>732</v>
      </c>
      <c r="F91" s="2">
        <v>537</v>
      </c>
      <c r="G91" s="2">
        <v>12</v>
      </c>
      <c r="H91" s="2">
        <f t="shared" si="1"/>
        <v>183</v>
      </c>
      <c r="L91" s="25"/>
    </row>
    <row r="92" spans="1:12" x14ac:dyDescent="0.3">
      <c r="A92" s="3">
        <v>43978</v>
      </c>
      <c r="B92" s="2">
        <v>3</v>
      </c>
      <c r="C92" s="2">
        <v>0</v>
      </c>
      <c r="D92" s="2">
        <v>20</v>
      </c>
      <c r="E92" s="2">
        <v>735</v>
      </c>
      <c r="F92" s="2">
        <v>557</v>
      </c>
      <c r="G92" s="2">
        <v>12</v>
      </c>
      <c r="H92" s="2">
        <f t="shared" si="1"/>
        <v>166</v>
      </c>
      <c r="L92" s="25"/>
    </row>
    <row r="93" spans="1:12" x14ac:dyDescent="0.3">
      <c r="A93" s="3">
        <v>43979</v>
      </c>
      <c r="B93" s="2">
        <v>3</v>
      </c>
      <c r="C93" s="2">
        <v>0</v>
      </c>
      <c r="D93" s="2">
        <v>16</v>
      </c>
      <c r="E93" s="2">
        <v>738</v>
      </c>
      <c r="F93" s="2">
        <v>573</v>
      </c>
      <c r="G93" s="2">
        <v>12</v>
      </c>
      <c r="H93" s="2">
        <f t="shared" si="1"/>
        <v>153</v>
      </c>
      <c r="L93" s="25"/>
    </row>
    <row r="94" spans="1:12" x14ac:dyDescent="0.3">
      <c r="A94" s="3">
        <v>43980</v>
      </c>
      <c r="B94" s="2">
        <v>8</v>
      </c>
      <c r="C94" s="2">
        <v>0</v>
      </c>
      <c r="D94" s="2">
        <v>3</v>
      </c>
      <c r="E94" s="2">
        <v>746</v>
      </c>
      <c r="F94" s="2">
        <v>576</v>
      </c>
      <c r="G94" s="2">
        <v>12</v>
      </c>
      <c r="H94" s="2">
        <f t="shared" si="1"/>
        <v>158</v>
      </c>
      <c r="L94" s="25"/>
    </row>
    <row r="95" spans="1:12" x14ac:dyDescent="0.3">
      <c r="A95" s="3">
        <v>43981</v>
      </c>
      <c r="B95" s="2">
        <v>11</v>
      </c>
      <c r="C95" s="2">
        <v>0</v>
      </c>
      <c r="D95" s="2">
        <v>24</v>
      </c>
      <c r="E95" s="2">
        <v>757</v>
      </c>
      <c r="F95" s="2">
        <v>600</v>
      </c>
      <c r="G95" s="2">
        <v>12</v>
      </c>
      <c r="H95" s="2">
        <f t="shared" si="1"/>
        <v>145</v>
      </c>
      <c r="L95" s="25"/>
    </row>
    <row r="96" spans="1:12" x14ac:dyDescent="0.3">
      <c r="A96" s="3">
        <v>43982</v>
      </c>
      <c r="B96" s="2">
        <v>26</v>
      </c>
      <c r="C96" s="2">
        <v>0</v>
      </c>
      <c r="D96" s="2">
        <v>5</v>
      </c>
      <c r="E96" s="2">
        <v>783</v>
      </c>
      <c r="F96" s="2">
        <v>605</v>
      </c>
      <c r="G96" s="2">
        <v>12</v>
      </c>
      <c r="H96" s="2">
        <f t="shared" si="1"/>
        <v>166</v>
      </c>
      <c r="L96" s="25"/>
    </row>
    <row r="97" spans="1:12" x14ac:dyDescent="0.3">
      <c r="A97" s="3">
        <v>43983</v>
      </c>
      <c r="B97" s="2">
        <v>11</v>
      </c>
      <c r="C97" s="2">
        <v>0</v>
      </c>
      <c r="D97" s="2">
        <v>19</v>
      </c>
      <c r="E97" s="2">
        <v>794</v>
      </c>
      <c r="F97" s="2">
        <v>624</v>
      </c>
      <c r="G97" s="2">
        <v>12</v>
      </c>
      <c r="H97" s="2">
        <f t="shared" si="1"/>
        <v>158</v>
      </c>
      <c r="L97" s="25"/>
    </row>
    <row r="98" spans="1:12" x14ac:dyDescent="0.3">
      <c r="A98" s="3">
        <v>43984</v>
      </c>
      <c r="B98" s="2">
        <v>2</v>
      </c>
      <c r="C98" s="2">
        <v>1</v>
      </c>
      <c r="D98" s="2">
        <v>10</v>
      </c>
      <c r="E98" s="2">
        <v>796</v>
      </c>
      <c r="F98" s="2">
        <v>634</v>
      </c>
      <c r="G98" s="2">
        <v>13</v>
      </c>
      <c r="H98" s="2">
        <f t="shared" si="1"/>
        <v>149</v>
      </c>
      <c r="L98" s="25"/>
    </row>
    <row r="99" spans="1:12" x14ac:dyDescent="0.3">
      <c r="A99" s="3">
        <v>43985</v>
      </c>
      <c r="B99" s="2">
        <v>4</v>
      </c>
      <c r="C99" s="2">
        <v>0</v>
      </c>
      <c r="D99" s="2">
        <v>6</v>
      </c>
      <c r="E99" s="2">
        <v>800</v>
      </c>
      <c r="F99" s="2">
        <v>640</v>
      </c>
      <c r="G99" s="2">
        <v>13</v>
      </c>
      <c r="H99" s="2">
        <f t="shared" si="1"/>
        <v>147</v>
      </c>
      <c r="L99" s="25"/>
    </row>
    <row r="100" spans="1:12" x14ac:dyDescent="0.3">
      <c r="A100" s="3">
        <v>43986</v>
      </c>
      <c r="B100" s="2">
        <v>1</v>
      </c>
      <c r="C100" s="2">
        <v>0</v>
      </c>
      <c r="D100" s="2">
        <v>4</v>
      </c>
      <c r="E100" s="2">
        <v>801</v>
      </c>
      <c r="F100" s="2">
        <v>644</v>
      </c>
      <c r="G100" s="2">
        <v>13</v>
      </c>
      <c r="H100" s="2">
        <f t="shared" si="1"/>
        <v>144</v>
      </c>
      <c r="L100" s="25"/>
    </row>
    <row r="101" spans="1:12" x14ac:dyDescent="0.3">
      <c r="A101" s="3">
        <v>43987</v>
      </c>
      <c r="B101" s="2">
        <v>4</v>
      </c>
      <c r="C101" s="2">
        <v>0</v>
      </c>
      <c r="D101" s="2">
        <v>6</v>
      </c>
      <c r="E101" s="2">
        <v>805</v>
      </c>
      <c r="F101" s="2">
        <v>650</v>
      </c>
      <c r="G101" s="2">
        <v>13</v>
      </c>
      <c r="H101" s="2">
        <f t="shared" si="1"/>
        <v>142</v>
      </c>
      <c r="L101" s="25"/>
    </row>
    <row r="102" spans="1:12" x14ac:dyDescent="0.3">
      <c r="A102" s="3">
        <v>43988</v>
      </c>
      <c r="B102" s="2">
        <v>3</v>
      </c>
      <c r="C102" s="2">
        <v>0</v>
      </c>
      <c r="D102" s="2">
        <v>13</v>
      </c>
      <c r="E102" s="2">
        <v>808</v>
      </c>
      <c r="F102" s="2">
        <v>663</v>
      </c>
      <c r="G102" s="2">
        <v>13</v>
      </c>
      <c r="H102" s="2">
        <f t="shared" si="1"/>
        <v>132</v>
      </c>
      <c r="L102" s="25"/>
    </row>
    <row r="103" spans="1:12" x14ac:dyDescent="0.3">
      <c r="A103" s="3">
        <v>43989</v>
      </c>
      <c r="B103" s="2">
        <v>1</v>
      </c>
      <c r="C103" s="2">
        <v>0</v>
      </c>
      <c r="D103" s="2">
        <v>11</v>
      </c>
      <c r="E103" s="2">
        <v>811</v>
      </c>
      <c r="F103" s="2">
        <v>674</v>
      </c>
      <c r="G103" s="2">
        <v>13</v>
      </c>
      <c r="H103" s="2">
        <f t="shared" si="1"/>
        <v>124</v>
      </c>
      <c r="L103" s="25"/>
    </row>
    <row r="104" spans="1:12" x14ac:dyDescent="0.3">
      <c r="A104" s="3">
        <v>43990</v>
      </c>
      <c r="B104" s="2">
        <v>1</v>
      </c>
      <c r="C104" s="2">
        <v>0</v>
      </c>
      <c r="D104" s="2">
        <v>9</v>
      </c>
      <c r="E104" s="2">
        <v>812</v>
      </c>
      <c r="F104" s="2">
        <v>683</v>
      </c>
      <c r="G104" s="2">
        <v>13</v>
      </c>
      <c r="H104" s="2">
        <f t="shared" si="1"/>
        <v>116</v>
      </c>
      <c r="L104" s="25"/>
    </row>
    <row r="105" spans="1:12" x14ac:dyDescent="0.3">
      <c r="A105" s="3">
        <v>43991</v>
      </c>
      <c r="B105" s="2">
        <v>8</v>
      </c>
      <c r="C105" s="2">
        <v>0</v>
      </c>
      <c r="D105" s="2">
        <v>3</v>
      </c>
      <c r="E105" s="2">
        <v>818</v>
      </c>
      <c r="F105" s="2">
        <v>686</v>
      </c>
      <c r="G105" s="2">
        <v>13</v>
      </c>
      <c r="H105" s="2">
        <f t="shared" si="1"/>
        <v>119</v>
      </c>
      <c r="L105" s="25"/>
    </row>
    <row r="106" spans="1:12" x14ac:dyDescent="0.3">
      <c r="A106" s="3">
        <v>43992</v>
      </c>
      <c r="B106" s="2">
        <v>4</v>
      </c>
      <c r="C106" s="2">
        <v>0</v>
      </c>
      <c r="D106" s="2">
        <v>4</v>
      </c>
      <c r="E106" s="2">
        <v>822</v>
      </c>
      <c r="F106" s="2">
        <v>690</v>
      </c>
      <c r="G106" s="2">
        <v>13</v>
      </c>
      <c r="H106" s="2">
        <f t="shared" si="1"/>
        <v>119</v>
      </c>
      <c r="L106" s="25"/>
    </row>
    <row r="107" spans="1:12" x14ac:dyDescent="0.3">
      <c r="A107" s="3">
        <v>43993</v>
      </c>
      <c r="B107" s="2">
        <v>6</v>
      </c>
      <c r="C107" s="2">
        <v>0</v>
      </c>
      <c r="D107" s="2">
        <v>4</v>
      </c>
      <c r="E107" s="2">
        <v>828</v>
      </c>
      <c r="F107" s="2">
        <v>694</v>
      </c>
      <c r="G107" s="2">
        <v>13</v>
      </c>
      <c r="H107" s="2">
        <f t="shared" si="1"/>
        <v>121</v>
      </c>
      <c r="L107" s="25"/>
    </row>
    <row r="108" spans="1:12" x14ac:dyDescent="0.3">
      <c r="A108" s="3">
        <v>43994</v>
      </c>
      <c r="B108" s="2">
        <v>9</v>
      </c>
      <c r="C108" s="2">
        <v>0</v>
      </c>
      <c r="D108" s="2">
        <v>3</v>
      </c>
      <c r="E108" s="2">
        <v>837</v>
      </c>
      <c r="F108" s="2">
        <v>697</v>
      </c>
      <c r="G108" s="2">
        <v>13</v>
      </c>
      <c r="H108" s="2">
        <f t="shared" si="1"/>
        <v>127</v>
      </c>
      <c r="L108" s="25"/>
    </row>
    <row r="109" spans="1:12" x14ac:dyDescent="0.3">
      <c r="A109" s="3">
        <v>43995</v>
      </c>
      <c r="B109" s="2">
        <v>14</v>
      </c>
      <c r="C109" s="2">
        <v>1</v>
      </c>
      <c r="D109" s="2">
        <v>5</v>
      </c>
      <c r="E109" s="2">
        <v>851</v>
      </c>
      <c r="F109" s="2">
        <v>702</v>
      </c>
      <c r="G109" s="2">
        <v>14</v>
      </c>
      <c r="H109" s="2">
        <f t="shared" si="1"/>
        <v>135</v>
      </c>
      <c r="L109" s="25"/>
    </row>
    <row r="110" spans="1:12" x14ac:dyDescent="0.3">
      <c r="A110" s="3">
        <v>43996</v>
      </c>
      <c r="B110" s="2">
        <v>13</v>
      </c>
      <c r="C110" s="2">
        <v>0</v>
      </c>
      <c r="D110" s="2">
        <v>1</v>
      </c>
      <c r="E110" s="2">
        <v>864</v>
      </c>
      <c r="F110" s="2">
        <v>703</v>
      </c>
      <c r="G110" s="2">
        <v>14</v>
      </c>
      <c r="H110" s="2">
        <f t="shared" si="1"/>
        <v>147</v>
      </c>
      <c r="L110" s="25"/>
    </row>
    <row r="111" spans="1:12" x14ac:dyDescent="0.3">
      <c r="A111" s="3">
        <v>43997</v>
      </c>
      <c r="B111" s="2">
        <v>15</v>
      </c>
      <c r="C111" s="2">
        <v>0</v>
      </c>
      <c r="D111" s="2">
        <v>1</v>
      </c>
      <c r="E111" s="2">
        <v>879</v>
      </c>
      <c r="F111" s="2">
        <v>704</v>
      </c>
      <c r="G111" s="2">
        <v>14</v>
      </c>
      <c r="H111" s="2">
        <f t="shared" si="1"/>
        <v>161</v>
      </c>
      <c r="L111" s="25"/>
    </row>
    <row r="112" spans="1:12" x14ac:dyDescent="0.3">
      <c r="A112" s="3">
        <v>43998</v>
      </c>
      <c r="B112" s="2">
        <v>0</v>
      </c>
      <c r="C112" s="2">
        <v>0</v>
      </c>
      <c r="D112" s="2">
        <v>20</v>
      </c>
      <c r="E112" s="2">
        <v>879</v>
      </c>
      <c r="F112" s="2">
        <v>724</v>
      </c>
      <c r="G112" s="2">
        <v>14</v>
      </c>
      <c r="H112" s="2">
        <f t="shared" si="1"/>
        <v>141</v>
      </c>
      <c r="L112" s="25"/>
    </row>
    <row r="113" spans="1:12" x14ac:dyDescent="0.3">
      <c r="A113" s="3">
        <v>43999</v>
      </c>
      <c r="B113" s="2">
        <v>9</v>
      </c>
      <c r="C113" s="2">
        <v>0</v>
      </c>
      <c r="D113" s="2">
        <v>7</v>
      </c>
      <c r="E113" s="2">
        <v>888</v>
      </c>
      <c r="F113" s="2">
        <v>731</v>
      </c>
      <c r="G113" s="2">
        <v>14</v>
      </c>
      <c r="H113" s="2">
        <f t="shared" si="1"/>
        <v>143</v>
      </c>
      <c r="L113" s="25"/>
    </row>
    <row r="114" spans="1:12" x14ac:dyDescent="0.3">
      <c r="A114" s="3">
        <v>44000</v>
      </c>
      <c r="B114" s="2">
        <v>5</v>
      </c>
      <c r="C114" s="2">
        <v>0</v>
      </c>
      <c r="D114" s="2">
        <v>8</v>
      </c>
      <c r="E114" s="2">
        <v>893</v>
      </c>
      <c r="F114" s="2">
        <v>739</v>
      </c>
      <c r="G114" s="2">
        <v>14</v>
      </c>
      <c r="H114" s="2">
        <f t="shared" si="1"/>
        <v>140</v>
      </c>
      <c r="L114" s="25"/>
    </row>
    <row r="115" spans="1:12" x14ac:dyDescent="0.3">
      <c r="A115" s="3">
        <v>44001</v>
      </c>
      <c r="B115" s="2">
        <v>2</v>
      </c>
      <c r="C115" s="2">
        <v>0</v>
      </c>
      <c r="D115" s="2">
        <v>2</v>
      </c>
      <c r="E115" s="2">
        <v>895</v>
      </c>
      <c r="F115" s="2">
        <v>741</v>
      </c>
      <c r="G115" s="2">
        <v>14</v>
      </c>
      <c r="H115" s="2">
        <f t="shared" si="1"/>
        <v>140</v>
      </c>
      <c r="L115" s="25"/>
    </row>
    <row r="116" spans="1:12" x14ac:dyDescent="0.3">
      <c r="A116" s="3">
        <v>44002</v>
      </c>
      <c r="B116" s="2">
        <v>3</v>
      </c>
      <c r="C116" s="2">
        <v>0</v>
      </c>
      <c r="D116" s="2">
        <v>11</v>
      </c>
      <c r="E116" s="2">
        <v>898</v>
      </c>
      <c r="F116" s="2">
        <v>752</v>
      </c>
      <c r="G116" s="2">
        <v>14</v>
      </c>
      <c r="H116" s="2">
        <f t="shared" si="1"/>
        <v>132</v>
      </c>
      <c r="L116" s="25"/>
    </row>
    <row r="117" spans="1:12" x14ac:dyDescent="0.3">
      <c r="A117" s="3">
        <v>44003</v>
      </c>
      <c r="B117" s="2">
        <v>7</v>
      </c>
      <c r="C117" s="2">
        <v>0</v>
      </c>
      <c r="D117" s="2">
        <v>3</v>
      </c>
      <c r="E117" s="2">
        <v>901</v>
      </c>
      <c r="F117" s="2">
        <v>755</v>
      </c>
      <c r="G117" s="2">
        <v>14</v>
      </c>
      <c r="H117" s="2">
        <f t="shared" si="1"/>
        <v>132</v>
      </c>
      <c r="L117" s="25"/>
    </row>
    <row r="118" spans="1:12" x14ac:dyDescent="0.3">
      <c r="A118" s="3">
        <v>44004</v>
      </c>
      <c r="B118" s="2">
        <v>2</v>
      </c>
      <c r="C118" s="2">
        <v>0</v>
      </c>
      <c r="D118" s="2">
        <v>6</v>
      </c>
      <c r="E118" s="2">
        <v>908</v>
      </c>
      <c r="F118" s="2">
        <v>761</v>
      </c>
      <c r="G118" s="2">
        <v>14</v>
      </c>
      <c r="H118" s="2">
        <f t="shared" si="1"/>
        <v>133</v>
      </c>
      <c r="L118" s="25"/>
    </row>
    <row r="119" spans="1:12" x14ac:dyDescent="0.3">
      <c r="A119" s="3">
        <v>44005</v>
      </c>
      <c r="B119" s="2">
        <v>3</v>
      </c>
      <c r="C119" s="2">
        <v>0</v>
      </c>
      <c r="D119" s="2">
        <v>7</v>
      </c>
      <c r="E119" s="2">
        <v>911</v>
      </c>
      <c r="F119" s="2">
        <v>768</v>
      </c>
      <c r="G119" s="2">
        <v>14</v>
      </c>
      <c r="H119" s="2">
        <f t="shared" si="1"/>
        <v>129</v>
      </c>
      <c r="L119" s="25"/>
    </row>
    <row r="120" spans="1:12" x14ac:dyDescent="0.3">
      <c r="A120" s="3">
        <v>44006</v>
      </c>
      <c r="B120" s="2">
        <v>3</v>
      </c>
      <c r="C120" s="2">
        <v>0</v>
      </c>
      <c r="D120" s="2">
        <v>3</v>
      </c>
      <c r="E120" s="2">
        <v>914</v>
      </c>
      <c r="F120" s="2">
        <v>771</v>
      </c>
      <c r="G120" s="2">
        <v>14</v>
      </c>
      <c r="H120" s="2">
        <f t="shared" si="1"/>
        <v>129</v>
      </c>
      <c r="L120" s="25"/>
    </row>
    <row r="121" spans="1:12" x14ac:dyDescent="0.3">
      <c r="A121" s="3">
        <v>44007</v>
      </c>
      <c r="B121" s="2">
        <v>3</v>
      </c>
      <c r="C121" s="2">
        <v>0</v>
      </c>
      <c r="D121" s="2">
        <v>5</v>
      </c>
      <c r="E121" s="2">
        <v>917</v>
      </c>
      <c r="F121" s="2">
        <v>776</v>
      </c>
      <c r="G121" s="2">
        <v>14</v>
      </c>
      <c r="H121" s="2">
        <f t="shared" si="1"/>
        <v>127</v>
      </c>
      <c r="L121" s="25"/>
    </row>
    <row r="122" spans="1:12" x14ac:dyDescent="0.3">
      <c r="A122" s="3">
        <v>44008</v>
      </c>
      <c r="B122" s="2">
        <v>2</v>
      </c>
      <c r="C122" s="2">
        <v>0</v>
      </c>
      <c r="D122" s="2">
        <v>4</v>
      </c>
      <c r="E122" s="2">
        <v>919</v>
      </c>
      <c r="F122" s="2">
        <v>780</v>
      </c>
      <c r="G122" s="2">
        <v>14</v>
      </c>
      <c r="H122" s="2">
        <f t="shared" si="1"/>
        <v>125</v>
      </c>
      <c r="L122" s="25"/>
    </row>
    <row r="123" spans="1:12" x14ac:dyDescent="0.3">
      <c r="A123" s="3">
        <v>44009</v>
      </c>
      <c r="B123" s="2">
        <v>2</v>
      </c>
      <c r="C123" s="2">
        <v>0</v>
      </c>
      <c r="D123" s="2">
        <v>1</v>
      </c>
      <c r="E123" s="2">
        <v>921</v>
      </c>
      <c r="F123" s="2">
        <v>781</v>
      </c>
      <c r="G123" s="2">
        <v>14</v>
      </c>
      <c r="H123" s="2">
        <f t="shared" si="1"/>
        <v>126</v>
      </c>
      <c r="L123" s="25"/>
    </row>
    <row r="124" spans="1:12" x14ac:dyDescent="0.3">
      <c r="A124" s="3">
        <v>44010</v>
      </c>
      <c r="B124" s="2">
        <v>3</v>
      </c>
      <c r="C124" s="2">
        <v>1</v>
      </c>
      <c r="D124" s="2">
        <v>4</v>
      </c>
      <c r="E124" s="2">
        <v>924</v>
      </c>
      <c r="F124" s="2">
        <v>785</v>
      </c>
      <c r="G124" s="2">
        <v>15</v>
      </c>
      <c r="H124" s="2">
        <f t="shared" si="1"/>
        <v>124</v>
      </c>
      <c r="L124" s="25"/>
    </row>
    <row r="125" spans="1:12" x14ac:dyDescent="0.3">
      <c r="A125" s="3">
        <v>44011</v>
      </c>
      <c r="B125" s="2">
        <v>2</v>
      </c>
      <c r="C125" s="2">
        <v>0</v>
      </c>
      <c r="D125" s="2">
        <v>6</v>
      </c>
      <c r="E125" s="2">
        <v>926</v>
      </c>
      <c r="F125" s="2">
        <v>791</v>
      </c>
      <c r="G125" s="2">
        <v>15</v>
      </c>
      <c r="H125" s="2">
        <f t="shared" si="1"/>
        <v>120</v>
      </c>
      <c r="L125" s="25"/>
    </row>
    <row r="126" spans="1:12" x14ac:dyDescent="0.3">
      <c r="A126" s="3">
        <v>44012</v>
      </c>
      <c r="B126" s="2">
        <v>2</v>
      </c>
      <c r="C126" s="2">
        <v>0</v>
      </c>
      <c r="D126" s="2">
        <v>3</v>
      </c>
      <c r="E126" s="2">
        <v>928</v>
      </c>
      <c r="F126" s="2">
        <v>794</v>
      </c>
      <c r="G126" s="2">
        <v>15</v>
      </c>
      <c r="H126" s="2">
        <f t="shared" si="1"/>
        <v>119</v>
      </c>
      <c r="L126" s="25"/>
    </row>
    <row r="127" spans="1:12" x14ac:dyDescent="0.3">
      <c r="A127" s="3">
        <v>44013</v>
      </c>
      <c r="B127" s="2">
        <v>3</v>
      </c>
      <c r="C127" s="2">
        <v>0</v>
      </c>
      <c r="D127" s="2">
        <v>0</v>
      </c>
      <c r="E127" s="2">
        <v>931</v>
      </c>
      <c r="F127" s="2">
        <v>794</v>
      </c>
      <c r="G127" s="2">
        <v>15</v>
      </c>
      <c r="H127" s="2">
        <f t="shared" si="1"/>
        <v>122</v>
      </c>
      <c r="L127" s="25"/>
    </row>
    <row r="128" spans="1:12" x14ac:dyDescent="0.3">
      <c r="A128" s="3">
        <v>44014</v>
      </c>
      <c r="B128" s="2">
        <v>8</v>
      </c>
      <c r="C128" s="2">
        <v>0</v>
      </c>
      <c r="D128" s="2">
        <v>23</v>
      </c>
      <c r="E128" s="2">
        <v>939</v>
      </c>
      <c r="F128" s="2">
        <v>817</v>
      </c>
      <c r="G128" s="2">
        <v>15</v>
      </c>
      <c r="H128" s="2">
        <f t="shared" si="1"/>
        <v>107</v>
      </c>
      <c r="L128" s="25"/>
    </row>
    <row r="129" spans="1:12" x14ac:dyDescent="0.3">
      <c r="A129" s="3">
        <v>44015</v>
      </c>
      <c r="B129" s="2">
        <v>3</v>
      </c>
      <c r="C129" s="2">
        <v>0</v>
      </c>
      <c r="D129" s="2">
        <v>4</v>
      </c>
      <c r="E129" s="2">
        <v>942</v>
      </c>
      <c r="F129" s="2">
        <v>821</v>
      </c>
      <c r="G129" s="2">
        <v>15</v>
      </c>
      <c r="H129" s="2">
        <f t="shared" si="1"/>
        <v>106</v>
      </c>
      <c r="L129" s="25"/>
    </row>
    <row r="130" spans="1:12" x14ac:dyDescent="0.3">
      <c r="A130" s="3">
        <v>44016</v>
      </c>
      <c r="B130" s="2">
        <v>6</v>
      </c>
      <c r="C130" s="2">
        <v>0</v>
      </c>
      <c r="D130" s="2">
        <v>4</v>
      </c>
      <c r="E130" s="2">
        <v>948</v>
      </c>
      <c r="F130" s="2">
        <v>825</v>
      </c>
      <c r="G130" s="2">
        <v>15</v>
      </c>
      <c r="H130" s="2">
        <f t="shared" si="1"/>
        <v>108</v>
      </c>
      <c r="L130" s="25"/>
    </row>
    <row r="131" spans="1:12" x14ac:dyDescent="0.3">
      <c r="A131" s="3">
        <v>44017</v>
      </c>
      <c r="B131" s="2">
        <v>3</v>
      </c>
      <c r="C131" s="2">
        <v>0</v>
      </c>
      <c r="D131" s="2">
        <v>3</v>
      </c>
      <c r="E131" s="2">
        <v>951</v>
      </c>
      <c r="F131" s="2">
        <v>828</v>
      </c>
      <c r="G131" s="2">
        <v>15</v>
      </c>
      <c r="H131" s="2">
        <f t="shared" ref="H131:H194" si="2">E131-(F131+G131)</f>
        <v>108</v>
      </c>
      <c r="L131" s="25"/>
    </row>
    <row r="132" spans="1:12" x14ac:dyDescent="0.3">
      <c r="A132" s="3">
        <v>44018</v>
      </c>
      <c r="B132" s="2">
        <v>2</v>
      </c>
      <c r="C132" s="2">
        <v>0</v>
      </c>
      <c r="D132" s="2">
        <v>2</v>
      </c>
      <c r="E132" s="2">
        <v>953</v>
      </c>
      <c r="F132" s="2">
        <v>830</v>
      </c>
      <c r="G132" s="2">
        <v>15</v>
      </c>
      <c r="H132" s="2">
        <f t="shared" si="2"/>
        <v>108</v>
      </c>
      <c r="L132" s="25"/>
    </row>
    <row r="133" spans="1:12" x14ac:dyDescent="0.3">
      <c r="A133" s="3">
        <v>44019</v>
      </c>
      <c r="B133" s="2">
        <v>5</v>
      </c>
      <c r="C133" s="2">
        <v>0</v>
      </c>
      <c r="D133" s="2">
        <v>8</v>
      </c>
      <c r="E133" s="2">
        <v>958</v>
      </c>
      <c r="F133" s="2">
        <v>838</v>
      </c>
      <c r="G133" s="2">
        <v>15</v>
      </c>
      <c r="H133" s="2">
        <f t="shared" si="2"/>
        <v>105</v>
      </c>
      <c r="L133" s="25"/>
    </row>
    <row r="134" spans="1:12" x14ac:dyDescent="0.3">
      <c r="A134" s="3">
        <v>44020</v>
      </c>
      <c r="B134" s="2">
        <v>5</v>
      </c>
      <c r="C134" s="2">
        <v>0</v>
      </c>
      <c r="D134" s="2">
        <v>3</v>
      </c>
      <c r="E134" s="2">
        <v>963</v>
      </c>
      <c r="F134" s="2">
        <v>841</v>
      </c>
      <c r="G134" s="2">
        <v>15</v>
      </c>
      <c r="H134" s="2">
        <f t="shared" si="2"/>
        <v>107</v>
      </c>
      <c r="L134" s="25"/>
    </row>
    <row r="135" spans="1:12" x14ac:dyDescent="0.3">
      <c r="A135" s="3">
        <v>44021</v>
      </c>
      <c r="B135" s="2">
        <v>5</v>
      </c>
      <c r="C135" s="2">
        <v>0</v>
      </c>
      <c r="D135" s="2">
        <v>3</v>
      </c>
      <c r="E135" s="2">
        <v>968</v>
      </c>
      <c r="F135" s="2">
        <v>844</v>
      </c>
      <c r="G135" s="2">
        <v>15</v>
      </c>
      <c r="H135" s="2">
        <f t="shared" si="2"/>
        <v>109</v>
      </c>
      <c r="L135" s="25"/>
    </row>
    <row r="136" spans="1:12" x14ac:dyDescent="0.3">
      <c r="A136" s="3">
        <v>44022</v>
      </c>
      <c r="B136" s="2">
        <v>5</v>
      </c>
      <c r="C136" s="2">
        <v>0</v>
      </c>
      <c r="D136" s="2">
        <v>2</v>
      </c>
      <c r="E136" s="2">
        <v>973</v>
      </c>
      <c r="F136" s="2">
        <v>846</v>
      </c>
      <c r="G136" s="2">
        <v>15</v>
      </c>
      <c r="H136" s="2">
        <f t="shared" si="2"/>
        <v>112</v>
      </c>
      <c r="L136" s="25"/>
    </row>
    <row r="137" spans="1:12" x14ac:dyDescent="0.3">
      <c r="A137" s="3">
        <v>44023</v>
      </c>
      <c r="B137" s="2">
        <v>8</v>
      </c>
      <c r="C137" s="2">
        <v>0</v>
      </c>
      <c r="D137" s="2">
        <v>5</v>
      </c>
      <c r="E137" s="2">
        <v>981</v>
      </c>
      <c r="F137" s="2">
        <v>851</v>
      </c>
      <c r="G137" s="2">
        <v>15</v>
      </c>
      <c r="H137" s="2">
        <f t="shared" si="2"/>
        <v>115</v>
      </c>
      <c r="L137" s="25"/>
    </row>
    <row r="138" spans="1:12" x14ac:dyDescent="0.3">
      <c r="A138" s="3">
        <v>44024</v>
      </c>
      <c r="B138" s="2">
        <v>5</v>
      </c>
      <c r="C138" s="2">
        <v>0</v>
      </c>
      <c r="D138" s="2">
        <v>6</v>
      </c>
      <c r="E138" s="2">
        <v>986</v>
      </c>
      <c r="F138" s="2">
        <v>857</v>
      </c>
      <c r="G138" s="2">
        <v>15</v>
      </c>
      <c r="H138" s="2">
        <f t="shared" si="2"/>
        <v>114</v>
      </c>
      <c r="L138" s="25"/>
    </row>
    <row r="139" spans="1:12" x14ac:dyDescent="0.3">
      <c r="A139" s="3">
        <v>44025</v>
      </c>
      <c r="B139" s="2">
        <v>9</v>
      </c>
      <c r="C139" s="2">
        <v>0</v>
      </c>
      <c r="D139" s="2">
        <v>0</v>
      </c>
      <c r="E139" s="2">
        <v>995</v>
      </c>
      <c r="F139" s="2">
        <v>857</v>
      </c>
      <c r="G139" s="2">
        <v>15</v>
      </c>
      <c r="H139" s="2">
        <f t="shared" si="2"/>
        <v>123</v>
      </c>
      <c r="L139" s="25"/>
    </row>
    <row r="140" spans="1:12" x14ac:dyDescent="0.3">
      <c r="A140" s="3">
        <v>44026</v>
      </c>
      <c r="B140" s="2">
        <v>4</v>
      </c>
      <c r="C140" s="2">
        <v>0</v>
      </c>
      <c r="D140" s="2">
        <v>13</v>
      </c>
      <c r="E140" s="2">
        <v>999</v>
      </c>
      <c r="F140" s="2">
        <v>870</v>
      </c>
      <c r="G140" s="2">
        <v>15</v>
      </c>
      <c r="H140" s="2">
        <f t="shared" si="2"/>
        <v>114</v>
      </c>
      <c r="L140" s="25"/>
    </row>
    <row r="141" spans="1:12" x14ac:dyDescent="0.3">
      <c r="A141" s="3">
        <v>44027</v>
      </c>
      <c r="B141" s="2">
        <v>5</v>
      </c>
      <c r="C141" s="2">
        <v>0</v>
      </c>
      <c r="D141" s="2">
        <v>3</v>
      </c>
      <c r="E141" s="2">
        <v>1004</v>
      </c>
      <c r="F141" s="2">
        <v>873</v>
      </c>
      <c r="G141" s="2">
        <v>15</v>
      </c>
      <c r="H141" s="2">
        <f t="shared" si="2"/>
        <v>116</v>
      </c>
      <c r="L141" s="25"/>
    </row>
    <row r="142" spans="1:12" x14ac:dyDescent="0.3">
      <c r="A142" s="3">
        <v>44028</v>
      </c>
      <c r="B142" s="2">
        <v>2</v>
      </c>
      <c r="C142" s="2">
        <v>0</v>
      </c>
      <c r="D142" s="2">
        <v>10</v>
      </c>
      <c r="E142" s="2">
        <v>1006</v>
      </c>
      <c r="F142" s="2">
        <v>883</v>
      </c>
      <c r="G142" s="2">
        <v>15</v>
      </c>
      <c r="H142" s="2">
        <f t="shared" si="2"/>
        <v>108</v>
      </c>
      <c r="L142" s="25"/>
    </row>
    <row r="143" spans="1:12" x14ac:dyDescent="0.3">
      <c r="A143" s="3">
        <v>44029</v>
      </c>
      <c r="B143" s="2">
        <v>4</v>
      </c>
      <c r="C143" s="2">
        <v>0</v>
      </c>
      <c r="D143" s="2">
        <v>2</v>
      </c>
      <c r="E143" s="2">
        <v>1010</v>
      </c>
      <c r="F143" s="2">
        <v>885</v>
      </c>
      <c r="G143" s="2">
        <v>15</v>
      </c>
      <c r="H143" s="2">
        <f t="shared" si="2"/>
        <v>110</v>
      </c>
      <c r="L143" s="25"/>
    </row>
    <row r="144" spans="1:12" x14ac:dyDescent="0.3">
      <c r="A144" s="3">
        <v>44030</v>
      </c>
      <c r="B144" s="2">
        <v>8</v>
      </c>
      <c r="C144" s="2">
        <v>0</v>
      </c>
      <c r="D144" s="2">
        <v>10</v>
      </c>
      <c r="E144" s="2">
        <v>1018</v>
      </c>
      <c r="F144" s="2">
        <v>895</v>
      </c>
      <c r="G144" s="2">
        <v>15</v>
      </c>
      <c r="H144" s="2">
        <f t="shared" si="2"/>
        <v>108</v>
      </c>
      <c r="L144" s="25"/>
    </row>
    <row r="145" spans="1:12" x14ac:dyDescent="0.3">
      <c r="A145" s="3">
        <v>44031</v>
      </c>
      <c r="B145" s="2">
        <v>10</v>
      </c>
      <c r="C145" s="2">
        <v>0</v>
      </c>
      <c r="D145" s="2">
        <v>4</v>
      </c>
      <c r="E145" s="2">
        <v>1028</v>
      </c>
      <c r="F145" s="2">
        <v>899</v>
      </c>
      <c r="G145" s="2">
        <v>15</v>
      </c>
      <c r="H145" s="2">
        <f t="shared" si="2"/>
        <v>114</v>
      </c>
      <c r="L145" s="25"/>
    </row>
    <row r="146" spans="1:12" x14ac:dyDescent="0.3">
      <c r="A146" s="3">
        <v>44032</v>
      </c>
      <c r="B146" s="2">
        <v>11</v>
      </c>
      <c r="C146" s="2">
        <v>1</v>
      </c>
      <c r="D146" s="2">
        <v>1</v>
      </c>
      <c r="E146" s="2">
        <v>1039</v>
      </c>
      <c r="F146" s="2">
        <v>900</v>
      </c>
      <c r="G146" s="2">
        <v>16</v>
      </c>
      <c r="H146" s="2">
        <f t="shared" si="2"/>
        <v>123</v>
      </c>
      <c r="L146" s="25"/>
    </row>
    <row r="147" spans="1:12" x14ac:dyDescent="0.3">
      <c r="A147" s="3">
        <v>44033</v>
      </c>
      <c r="B147" s="2">
        <v>10</v>
      </c>
      <c r="C147" s="2">
        <v>0</v>
      </c>
      <c r="D147" s="2">
        <v>3</v>
      </c>
      <c r="E147" s="2">
        <v>1049</v>
      </c>
      <c r="F147" s="2">
        <v>903</v>
      </c>
      <c r="G147" s="2">
        <v>16</v>
      </c>
      <c r="H147" s="2">
        <f t="shared" si="2"/>
        <v>130</v>
      </c>
      <c r="L147" s="25"/>
    </row>
    <row r="148" spans="1:12" x14ac:dyDescent="0.3">
      <c r="A148" s="3">
        <v>44034</v>
      </c>
      <c r="B148" s="2">
        <v>24</v>
      </c>
      <c r="C148" s="2">
        <v>0</v>
      </c>
      <c r="D148" s="2">
        <v>4</v>
      </c>
      <c r="E148" s="2">
        <v>1073</v>
      </c>
      <c r="F148" s="2">
        <v>907</v>
      </c>
      <c r="G148" s="2">
        <v>16</v>
      </c>
      <c r="H148" s="2">
        <f t="shared" si="2"/>
        <v>150</v>
      </c>
      <c r="L148" s="25"/>
    </row>
    <row r="149" spans="1:12" x14ac:dyDescent="0.3">
      <c r="A149" s="3">
        <v>44035</v>
      </c>
      <c r="B149" s="2">
        <v>12</v>
      </c>
      <c r="C149" s="2">
        <v>0</v>
      </c>
      <c r="D149" s="2">
        <v>4</v>
      </c>
      <c r="E149" s="2">
        <v>1085</v>
      </c>
      <c r="F149" s="2">
        <v>911</v>
      </c>
      <c r="G149" s="2">
        <v>16</v>
      </c>
      <c r="H149" s="2">
        <f t="shared" si="2"/>
        <v>158</v>
      </c>
      <c r="L149" s="25"/>
    </row>
    <row r="150" spans="1:12" x14ac:dyDescent="0.3">
      <c r="A150" s="3">
        <v>44036</v>
      </c>
      <c r="B150" s="2">
        <v>19</v>
      </c>
      <c r="C150" s="2">
        <v>0</v>
      </c>
      <c r="D150" s="2">
        <v>1</v>
      </c>
      <c r="E150" s="2">
        <v>1104</v>
      </c>
      <c r="F150" s="2">
        <v>912</v>
      </c>
      <c r="G150" s="2">
        <v>16</v>
      </c>
      <c r="H150" s="2">
        <f t="shared" si="2"/>
        <v>176</v>
      </c>
      <c r="L150" s="25"/>
    </row>
    <row r="151" spans="1:12" x14ac:dyDescent="0.3">
      <c r="A151" s="3">
        <v>44037</v>
      </c>
      <c r="B151" s="2">
        <v>13</v>
      </c>
      <c r="C151" s="2">
        <v>0</v>
      </c>
      <c r="D151" s="2">
        <v>5</v>
      </c>
      <c r="E151" s="2">
        <v>1117</v>
      </c>
      <c r="F151" s="2">
        <v>917</v>
      </c>
      <c r="G151" s="2">
        <v>16</v>
      </c>
      <c r="H151" s="2">
        <f t="shared" si="2"/>
        <v>184</v>
      </c>
      <c r="L151" s="25"/>
    </row>
    <row r="152" spans="1:12" x14ac:dyDescent="0.3">
      <c r="A152" s="3">
        <v>44038</v>
      </c>
      <c r="B152" s="2">
        <v>14</v>
      </c>
      <c r="C152" s="2">
        <v>0</v>
      </c>
      <c r="D152" s="2">
        <v>3</v>
      </c>
      <c r="E152" s="2">
        <v>1131</v>
      </c>
      <c r="F152" s="2">
        <v>920</v>
      </c>
      <c r="G152" s="2">
        <v>16</v>
      </c>
      <c r="H152" s="2">
        <f t="shared" si="2"/>
        <v>195</v>
      </c>
      <c r="L152" s="25"/>
    </row>
    <row r="153" spans="1:12" x14ac:dyDescent="0.3">
      <c r="A153" s="3">
        <v>44039</v>
      </c>
      <c r="B153" s="2">
        <v>6</v>
      </c>
      <c r="C153" s="2">
        <v>0</v>
      </c>
      <c r="D153" s="2">
        <v>2</v>
      </c>
      <c r="E153" s="2">
        <v>1137</v>
      </c>
      <c r="F153" s="2">
        <v>922</v>
      </c>
      <c r="G153" s="2">
        <v>16</v>
      </c>
      <c r="H153" s="2">
        <f t="shared" si="2"/>
        <v>199</v>
      </c>
      <c r="L153" s="25"/>
    </row>
    <row r="154" spans="1:12" x14ac:dyDescent="0.3">
      <c r="A154" s="3">
        <v>44040</v>
      </c>
      <c r="B154" s="2">
        <v>8</v>
      </c>
      <c r="C154" s="2">
        <v>0</v>
      </c>
      <c r="D154" s="2">
        <v>5</v>
      </c>
      <c r="E154" s="2">
        <v>1145</v>
      </c>
      <c r="F154" s="2">
        <v>927</v>
      </c>
      <c r="G154" s="2">
        <v>16</v>
      </c>
      <c r="H154" s="2">
        <f t="shared" si="2"/>
        <v>202</v>
      </c>
      <c r="L154" s="25"/>
    </row>
    <row r="155" spans="1:12" x14ac:dyDescent="0.3">
      <c r="A155" s="3">
        <v>44041</v>
      </c>
      <c r="B155" s="2">
        <v>10</v>
      </c>
      <c r="C155" s="2">
        <v>1</v>
      </c>
      <c r="D155" s="2">
        <v>2</v>
      </c>
      <c r="E155" s="2">
        <v>1155</v>
      </c>
      <c r="F155" s="2">
        <v>929</v>
      </c>
      <c r="G155" s="2">
        <v>17</v>
      </c>
      <c r="H155" s="2">
        <f t="shared" si="2"/>
        <v>209</v>
      </c>
      <c r="L155" s="25"/>
    </row>
    <row r="156" spans="1:12" x14ac:dyDescent="0.3">
      <c r="A156" s="3">
        <v>44042</v>
      </c>
      <c r="B156" s="2">
        <v>5</v>
      </c>
      <c r="C156" s="2">
        <v>0</v>
      </c>
      <c r="D156" s="2">
        <v>6</v>
      </c>
      <c r="E156" s="2">
        <v>1160</v>
      </c>
      <c r="F156" s="2">
        <v>935</v>
      </c>
      <c r="G156" s="2">
        <v>17</v>
      </c>
      <c r="H156" s="2">
        <f t="shared" si="2"/>
        <v>208</v>
      </c>
      <c r="L156" s="25"/>
    </row>
    <row r="157" spans="1:12" x14ac:dyDescent="0.3">
      <c r="A157" s="3">
        <v>44043</v>
      </c>
      <c r="B157" s="2">
        <v>8</v>
      </c>
      <c r="C157" s="2">
        <v>0</v>
      </c>
      <c r="D157" s="2">
        <v>5</v>
      </c>
      <c r="E157" s="2">
        <v>1168</v>
      </c>
      <c r="F157" s="2">
        <v>940</v>
      </c>
      <c r="G157" s="2">
        <v>17</v>
      </c>
      <c r="H157" s="2">
        <f t="shared" si="2"/>
        <v>211</v>
      </c>
      <c r="L157" s="25"/>
    </row>
    <row r="158" spans="1:12" x14ac:dyDescent="0.3">
      <c r="A158" s="3">
        <v>44044</v>
      </c>
      <c r="B158" s="2">
        <v>3</v>
      </c>
      <c r="C158" s="2">
        <v>0</v>
      </c>
      <c r="D158" s="2">
        <v>7</v>
      </c>
      <c r="E158" s="2">
        <v>1171</v>
      </c>
      <c r="F158" s="2">
        <v>947</v>
      </c>
      <c r="G158" s="2">
        <v>17</v>
      </c>
      <c r="H158" s="2">
        <f t="shared" si="2"/>
        <v>207</v>
      </c>
      <c r="L158" s="25"/>
    </row>
    <row r="159" spans="1:12" x14ac:dyDescent="0.3">
      <c r="A159" s="3">
        <v>44045</v>
      </c>
      <c r="B159" s="2">
        <v>6</v>
      </c>
      <c r="C159" s="2">
        <v>0</v>
      </c>
      <c r="D159" s="2">
        <v>8</v>
      </c>
      <c r="E159" s="2">
        <v>1177</v>
      </c>
      <c r="F159" s="2">
        <v>955</v>
      </c>
      <c r="G159" s="2">
        <v>17</v>
      </c>
      <c r="H159" s="2">
        <f t="shared" si="2"/>
        <v>205</v>
      </c>
      <c r="L159" s="25"/>
    </row>
    <row r="160" spans="1:12" x14ac:dyDescent="0.3">
      <c r="A160" s="3">
        <v>44046</v>
      </c>
      <c r="B160" s="2">
        <v>2</v>
      </c>
      <c r="C160" s="2">
        <v>0</v>
      </c>
      <c r="D160" s="2">
        <v>4</v>
      </c>
      <c r="E160" s="2">
        <v>1179</v>
      </c>
      <c r="F160" s="2">
        <v>959</v>
      </c>
      <c r="G160" s="2">
        <v>17</v>
      </c>
      <c r="H160" s="2">
        <f t="shared" si="2"/>
        <v>203</v>
      </c>
      <c r="L160" s="25"/>
    </row>
    <row r="161" spans="1:12" x14ac:dyDescent="0.3">
      <c r="A161" s="3">
        <v>44047</v>
      </c>
      <c r="B161" s="2">
        <v>3</v>
      </c>
      <c r="C161" s="2">
        <v>0</v>
      </c>
      <c r="D161" s="2">
        <v>3</v>
      </c>
      <c r="E161" s="2">
        <v>1182</v>
      </c>
      <c r="F161" s="2">
        <v>962</v>
      </c>
      <c r="G161" s="2">
        <v>17</v>
      </c>
      <c r="H161" s="2">
        <f t="shared" si="2"/>
        <v>203</v>
      </c>
      <c r="L161" s="25"/>
    </row>
    <row r="162" spans="1:12" x14ac:dyDescent="0.3">
      <c r="A162" s="3">
        <v>44048</v>
      </c>
      <c r="B162" s="2">
        <v>15</v>
      </c>
      <c r="C162" s="2">
        <v>0</v>
      </c>
      <c r="D162" s="2">
        <v>12</v>
      </c>
      <c r="E162" s="2">
        <v>1197</v>
      </c>
      <c r="F162" s="2">
        <v>974</v>
      </c>
      <c r="G162" s="2">
        <v>17</v>
      </c>
      <c r="H162" s="2">
        <f t="shared" si="2"/>
        <v>206</v>
      </c>
      <c r="L162" s="25"/>
    </row>
    <row r="163" spans="1:12" x14ac:dyDescent="0.3">
      <c r="A163" s="3">
        <v>44049</v>
      </c>
      <c r="B163" s="2">
        <v>9</v>
      </c>
      <c r="C163" s="2">
        <v>0</v>
      </c>
      <c r="D163" s="2">
        <v>13</v>
      </c>
      <c r="E163" s="2">
        <v>1206</v>
      </c>
      <c r="F163" s="2">
        <v>987</v>
      </c>
      <c r="G163" s="2">
        <v>17</v>
      </c>
      <c r="H163" s="2">
        <f t="shared" si="2"/>
        <v>202</v>
      </c>
      <c r="L163" s="25"/>
    </row>
    <row r="164" spans="1:12" x14ac:dyDescent="0.3">
      <c r="A164" s="3">
        <v>44050</v>
      </c>
      <c r="B164" s="2">
        <v>7</v>
      </c>
      <c r="C164" s="2">
        <v>0</v>
      </c>
      <c r="D164" s="2">
        <v>7</v>
      </c>
      <c r="E164" s="2">
        <v>1213</v>
      </c>
      <c r="F164" s="2">
        <v>994</v>
      </c>
      <c r="G164" s="2">
        <v>17</v>
      </c>
      <c r="H164" s="2">
        <f t="shared" si="2"/>
        <v>202</v>
      </c>
      <c r="L164" s="25"/>
    </row>
    <row r="165" spans="1:12" x14ac:dyDescent="0.3">
      <c r="A165" s="3">
        <v>44051</v>
      </c>
      <c r="B165" s="2">
        <v>3</v>
      </c>
      <c r="C165" s="2">
        <v>0</v>
      </c>
      <c r="D165" s="2">
        <v>2</v>
      </c>
      <c r="E165" s="2">
        <v>1216</v>
      </c>
      <c r="F165" s="2">
        <v>996</v>
      </c>
      <c r="G165" s="2">
        <v>17</v>
      </c>
      <c r="H165" s="2">
        <f t="shared" si="2"/>
        <v>203</v>
      </c>
      <c r="L165" s="25"/>
    </row>
    <row r="166" spans="1:12" x14ac:dyDescent="0.3">
      <c r="A166" s="3">
        <v>44052</v>
      </c>
      <c r="B166" s="2">
        <v>9</v>
      </c>
      <c r="C166" s="2">
        <v>0</v>
      </c>
      <c r="D166" s="2">
        <v>4</v>
      </c>
      <c r="E166" s="2">
        <v>1225</v>
      </c>
      <c r="F166" s="2">
        <v>1000</v>
      </c>
      <c r="G166" s="2">
        <v>17</v>
      </c>
      <c r="H166" s="2">
        <f t="shared" si="2"/>
        <v>208</v>
      </c>
      <c r="L166" s="25"/>
    </row>
    <row r="167" spans="1:12" x14ac:dyDescent="0.3">
      <c r="A167" s="3">
        <v>44053</v>
      </c>
      <c r="B167" s="2">
        <v>25</v>
      </c>
      <c r="C167" s="2">
        <v>0</v>
      </c>
      <c r="D167" s="2">
        <v>10</v>
      </c>
      <c r="E167" s="2">
        <v>1250</v>
      </c>
      <c r="F167" s="2">
        <v>1010</v>
      </c>
      <c r="G167" s="2">
        <v>17</v>
      </c>
      <c r="H167" s="2">
        <f t="shared" si="2"/>
        <v>223</v>
      </c>
      <c r="L167" s="25"/>
    </row>
    <row r="168" spans="1:12" x14ac:dyDescent="0.3">
      <c r="A168" s="3">
        <v>44054</v>
      </c>
      <c r="B168" s="2">
        <v>14</v>
      </c>
      <c r="C168" s="2">
        <v>0</v>
      </c>
      <c r="D168" s="2">
        <v>44</v>
      </c>
      <c r="E168" s="2">
        <v>1264</v>
      </c>
      <c r="F168" s="2">
        <v>1054</v>
      </c>
      <c r="G168" s="2">
        <v>17</v>
      </c>
      <c r="H168" s="2">
        <f t="shared" si="2"/>
        <v>193</v>
      </c>
      <c r="L168" s="25"/>
    </row>
    <row r="169" spans="1:12" x14ac:dyDescent="0.3">
      <c r="A169" s="3">
        <v>44055</v>
      </c>
      <c r="B169" s="2">
        <v>14</v>
      </c>
      <c r="C169" s="2">
        <v>0</v>
      </c>
      <c r="D169" s="2">
        <v>4</v>
      </c>
      <c r="E169" s="2">
        <v>1278</v>
      </c>
      <c r="F169" s="2">
        <v>1058</v>
      </c>
      <c r="G169" s="2">
        <v>17</v>
      </c>
      <c r="H169" s="2">
        <f t="shared" si="2"/>
        <v>203</v>
      </c>
      <c r="L169" s="25"/>
    </row>
    <row r="170" spans="1:12" x14ac:dyDescent="0.3">
      <c r="A170" s="3">
        <v>44056</v>
      </c>
      <c r="B170" s="2">
        <v>5</v>
      </c>
      <c r="C170" s="2">
        <v>0</v>
      </c>
      <c r="D170" s="2">
        <v>10</v>
      </c>
      <c r="E170" s="2">
        <v>1283</v>
      </c>
      <c r="F170" s="2">
        <v>1068</v>
      </c>
      <c r="G170" s="2">
        <v>17</v>
      </c>
      <c r="H170" s="2">
        <f t="shared" si="2"/>
        <v>198</v>
      </c>
      <c r="L170" s="25"/>
    </row>
    <row r="171" spans="1:12" x14ac:dyDescent="0.3">
      <c r="A171" s="3">
        <v>44057</v>
      </c>
      <c r="B171" s="2">
        <v>23</v>
      </c>
      <c r="C171" s="2">
        <v>0</v>
      </c>
      <c r="D171" s="2">
        <v>17</v>
      </c>
      <c r="E171" s="2">
        <v>1306</v>
      </c>
      <c r="F171" s="2">
        <v>1085</v>
      </c>
      <c r="G171" s="2">
        <v>17</v>
      </c>
      <c r="H171" s="2">
        <f t="shared" si="2"/>
        <v>204</v>
      </c>
      <c r="L171" s="25"/>
    </row>
    <row r="172" spans="1:12" x14ac:dyDescent="0.3">
      <c r="A172" s="3">
        <v>44058</v>
      </c>
      <c r="B172" s="2">
        <v>15</v>
      </c>
      <c r="C172" s="2">
        <v>0</v>
      </c>
      <c r="D172" s="2">
        <v>3</v>
      </c>
      <c r="E172" s="2">
        <v>1321</v>
      </c>
      <c r="F172" s="2">
        <v>1088</v>
      </c>
      <c r="G172" s="2">
        <v>17</v>
      </c>
      <c r="H172" s="2">
        <f t="shared" si="2"/>
        <v>216</v>
      </c>
      <c r="L172" s="25"/>
    </row>
    <row r="173" spans="1:12" x14ac:dyDescent="0.3">
      <c r="A173" s="3">
        <v>44059</v>
      </c>
      <c r="B173" s="2">
        <v>15</v>
      </c>
      <c r="C173" s="2">
        <v>0</v>
      </c>
      <c r="D173" s="2">
        <v>0</v>
      </c>
      <c r="E173" s="2">
        <v>1336</v>
      </c>
      <c r="F173" s="2">
        <v>1088</v>
      </c>
      <c r="G173" s="2">
        <v>17</v>
      </c>
      <c r="H173" s="2">
        <f t="shared" si="2"/>
        <v>231</v>
      </c>
      <c r="L173" s="25"/>
    </row>
    <row r="174" spans="1:12" x14ac:dyDescent="0.3">
      <c r="A174" s="3">
        <v>44060</v>
      </c>
      <c r="B174" s="2">
        <v>5</v>
      </c>
      <c r="C174" s="2">
        <v>0</v>
      </c>
      <c r="D174" s="2">
        <v>4</v>
      </c>
      <c r="E174" s="2">
        <v>1341</v>
      </c>
      <c r="F174" s="2">
        <v>1092</v>
      </c>
      <c r="G174" s="2">
        <v>17</v>
      </c>
      <c r="H174" s="2">
        <f t="shared" si="2"/>
        <v>232</v>
      </c>
      <c r="L174" s="25"/>
    </row>
    <row r="175" spans="1:12" x14ac:dyDescent="0.3">
      <c r="A175" s="3">
        <v>44061</v>
      </c>
      <c r="B175" s="2">
        <v>10</v>
      </c>
      <c r="C175" s="2">
        <v>0</v>
      </c>
      <c r="D175" s="2">
        <v>0</v>
      </c>
      <c r="E175" s="2">
        <v>1351</v>
      </c>
      <c r="F175" s="2">
        <v>1092</v>
      </c>
      <c r="G175" s="2">
        <v>17</v>
      </c>
      <c r="H175" s="2">
        <f t="shared" si="2"/>
        <v>242</v>
      </c>
      <c r="L175" s="25"/>
    </row>
    <row r="176" spans="1:12" x14ac:dyDescent="0.3">
      <c r="A176" s="3">
        <v>44062</v>
      </c>
      <c r="B176" s="2">
        <v>10</v>
      </c>
      <c r="C176" s="2">
        <v>0</v>
      </c>
      <c r="D176" s="2">
        <v>6</v>
      </c>
      <c r="E176" s="2">
        <v>1361</v>
      </c>
      <c r="F176" s="2">
        <v>1098</v>
      </c>
      <c r="G176" s="2">
        <v>17</v>
      </c>
      <c r="H176" s="2">
        <f t="shared" si="2"/>
        <v>246</v>
      </c>
      <c r="L176" s="25"/>
    </row>
    <row r="177" spans="1:12" x14ac:dyDescent="0.3">
      <c r="A177" s="3">
        <v>44063</v>
      </c>
      <c r="B177" s="2">
        <v>9</v>
      </c>
      <c r="C177" s="2">
        <v>0</v>
      </c>
      <c r="D177" s="2">
        <v>10</v>
      </c>
      <c r="E177" s="2">
        <v>1370</v>
      </c>
      <c r="F177" s="2">
        <v>1108</v>
      </c>
      <c r="G177" s="2">
        <v>17</v>
      </c>
      <c r="H177" s="2">
        <f t="shared" si="2"/>
        <v>245</v>
      </c>
      <c r="L177" s="25"/>
    </row>
    <row r="178" spans="1:12" x14ac:dyDescent="0.3">
      <c r="A178" s="3">
        <v>44064</v>
      </c>
      <c r="B178" s="2">
        <v>15</v>
      </c>
      <c r="C178" s="2">
        <v>0</v>
      </c>
      <c r="D178" s="2">
        <v>20</v>
      </c>
      <c r="E178" s="2">
        <v>1385</v>
      </c>
      <c r="F178" s="2">
        <v>1128</v>
      </c>
      <c r="G178" s="2">
        <v>17</v>
      </c>
      <c r="H178" s="2">
        <f t="shared" si="2"/>
        <v>240</v>
      </c>
      <c r="L178" s="25"/>
    </row>
    <row r="179" spans="1:12" x14ac:dyDescent="0.3">
      <c r="A179" s="3">
        <v>44065</v>
      </c>
      <c r="B179" s="2">
        <v>9</v>
      </c>
      <c r="C179" s="2">
        <v>0</v>
      </c>
      <c r="D179" s="2">
        <v>4</v>
      </c>
      <c r="E179" s="2">
        <v>1394</v>
      </c>
      <c r="F179" s="2">
        <v>1132</v>
      </c>
      <c r="G179" s="2">
        <v>17</v>
      </c>
      <c r="H179" s="2">
        <f t="shared" si="2"/>
        <v>245</v>
      </c>
      <c r="L179" s="25"/>
    </row>
    <row r="180" spans="1:12" x14ac:dyDescent="0.3">
      <c r="A180" s="3">
        <v>44066</v>
      </c>
      <c r="B180" s="2">
        <v>17</v>
      </c>
      <c r="C180" s="2">
        <v>0</v>
      </c>
      <c r="D180" s="2">
        <v>0</v>
      </c>
      <c r="E180" s="2">
        <v>1411</v>
      </c>
      <c r="F180" s="2">
        <v>1132</v>
      </c>
      <c r="G180" s="2">
        <v>17</v>
      </c>
      <c r="H180" s="2">
        <f t="shared" si="2"/>
        <v>262</v>
      </c>
      <c r="L180" s="25"/>
    </row>
    <row r="181" spans="1:12" x14ac:dyDescent="0.3">
      <c r="A181" s="3">
        <v>44067</v>
      </c>
      <c r="B181" s="2">
        <v>10</v>
      </c>
      <c r="C181" s="2">
        <v>1</v>
      </c>
      <c r="D181" s="2">
        <v>5</v>
      </c>
      <c r="E181" s="2">
        <v>1421</v>
      </c>
      <c r="F181" s="2">
        <v>1137</v>
      </c>
      <c r="G181" s="2">
        <v>18</v>
      </c>
      <c r="H181" s="2">
        <f t="shared" si="2"/>
        <v>266</v>
      </c>
      <c r="L181" s="25"/>
    </row>
    <row r="182" spans="1:12" x14ac:dyDescent="0.3">
      <c r="A182" s="3">
        <v>44068</v>
      </c>
      <c r="B182" s="2">
        <v>8</v>
      </c>
      <c r="C182" s="2">
        <v>1</v>
      </c>
      <c r="D182" s="2">
        <v>13</v>
      </c>
      <c r="E182" s="2">
        <v>1429</v>
      </c>
      <c r="F182" s="2">
        <v>1150</v>
      </c>
      <c r="G182" s="2">
        <v>19</v>
      </c>
      <c r="H182" s="2">
        <f t="shared" si="2"/>
        <v>260</v>
      </c>
      <c r="L182" s="25"/>
    </row>
    <row r="183" spans="1:12" x14ac:dyDescent="0.3">
      <c r="A183" s="3">
        <v>44069</v>
      </c>
      <c r="B183" s="2">
        <v>7</v>
      </c>
      <c r="C183" s="2">
        <v>0</v>
      </c>
      <c r="D183" s="2">
        <v>0</v>
      </c>
      <c r="E183" s="2">
        <v>1436</v>
      </c>
      <c r="F183" s="2">
        <v>1150</v>
      </c>
      <c r="G183" s="2">
        <v>19</v>
      </c>
      <c r="H183" s="2">
        <f t="shared" si="2"/>
        <v>267</v>
      </c>
      <c r="L183" s="25"/>
    </row>
    <row r="184" spans="1:12" x14ac:dyDescent="0.3">
      <c r="A184" s="3">
        <v>44070</v>
      </c>
      <c r="B184" s="2">
        <v>11</v>
      </c>
      <c r="C184" s="2">
        <v>0</v>
      </c>
      <c r="D184" s="2">
        <v>40</v>
      </c>
      <c r="E184" s="2">
        <v>1447</v>
      </c>
      <c r="F184" s="2">
        <v>1190</v>
      </c>
      <c r="G184" s="2">
        <v>19</v>
      </c>
      <c r="H184" s="2">
        <f t="shared" si="2"/>
        <v>238</v>
      </c>
      <c r="L184" s="25"/>
    </row>
    <row r="185" spans="1:12" x14ac:dyDescent="0.3">
      <c r="A185" s="3">
        <v>44071</v>
      </c>
      <c r="B185" s="2">
        <v>8</v>
      </c>
      <c r="C185" s="2">
        <v>0</v>
      </c>
      <c r="D185" s="2">
        <v>6</v>
      </c>
      <c r="E185" s="2">
        <v>1455</v>
      </c>
      <c r="F185" s="2">
        <v>1196</v>
      </c>
      <c r="G185" s="2">
        <v>19</v>
      </c>
      <c r="H185" s="2">
        <f t="shared" si="2"/>
        <v>240</v>
      </c>
      <c r="L185" s="25"/>
    </row>
    <row r="186" spans="1:12" x14ac:dyDescent="0.3">
      <c r="A186" s="3">
        <v>44072</v>
      </c>
      <c r="B186" s="2">
        <v>7</v>
      </c>
      <c r="C186" s="2">
        <v>0</v>
      </c>
      <c r="D186" s="2">
        <v>0</v>
      </c>
      <c r="E186" s="2">
        <v>1462</v>
      </c>
      <c r="F186" s="2">
        <v>1196</v>
      </c>
      <c r="G186" s="2">
        <v>19</v>
      </c>
      <c r="H186" s="2">
        <f t="shared" si="2"/>
        <v>247</v>
      </c>
      <c r="L186" s="25"/>
    </row>
    <row r="187" spans="1:12" x14ac:dyDescent="0.3">
      <c r="A187" s="3">
        <v>44073</v>
      </c>
      <c r="B187" s="2">
        <v>7</v>
      </c>
      <c r="C187" s="2">
        <v>0</v>
      </c>
      <c r="D187" s="2">
        <v>25</v>
      </c>
      <c r="E187" s="2">
        <v>1469</v>
      </c>
      <c r="F187" s="2">
        <v>1221</v>
      </c>
      <c r="G187" s="2">
        <v>19</v>
      </c>
      <c r="H187" s="2">
        <f t="shared" si="2"/>
        <v>229</v>
      </c>
      <c r="L187" s="25"/>
    </row>
    <row r="188" spans="1:12" x14ac:dyDescent="0.3">
      <c r="A188" s="3">
        <v>44074</v>
      </c>
      <c r="B188" s="2">
        <v>18</v>
      </c>
      <c r="C188" s="2">
        <v>0</v>
      </c>
      <c r="D188" s="2">
        <v>19</v>
      </c>
      <c r="E188" s="2">
        <v>1487</v>
      </c>
      <c r="F188" s="2">
        <v>1240</v>
      </c>
      <c r="G188" s="2">
        <v>19</v>
      </c>
      <c r="H188" s="2">
        <f t="shared" si="2"/>
        <v>228</v>
      </c>
      <c r="L188" s="25"/>
    </row>
    <row r="189" spans="1:12" x14ac:dyDescent="0.3">
      <c r="A189" s="3">
        <v>44075</v>
      </c>
      <c r="B189" s="2">
        <v>23</v>
      </c>
      <c r="C189" s="2">
        <v>0</v>
      </c>
      <c r="D189" s="2">
        <v>13</v>
      </c>
      <c r="E189" s="2">
        <v>1510</v>
      </c>
      <c r="F189" s="2">
        <v>1253</v>
      </c>
      <c r="G189" s="2">
        <v>19</v>
      </c>
      <c r="H189" s="2">
        <f t="shared" si="2"/>
        <v>238</v>
      </c>
      <c r="L189" s="25"/>
    </row>
    <row r="190" spans="1:12" x14ac:dyDescent="0.3">
      <c r="A190" s="3">
        <v>44076</v>
      </c>
      <c r="B190" s="2">
        <v>38</v>
      </c>
      <c r="C190" s="2">
        <v>0</v>
      </c>
      <c r="D190" s="2">
        <v>17</v>
      </c>
      <c r="E190" s="2">
        <v>1548</v>
      </c>
      <c r="F190" s="2">
        <v>1270</v>
      </c>
      <c r="G190" s="2">
        <v>19</v>
      </c>
      <c r="H190" s="2">
        <f t="shared" si="2"/>
        <v>259</v>
      </c>
      <c r="L190" s="25"/>
    </row>
    <row r="191" spans="1:12" x14ac:dyDescent="0.3">
      <c r="A191" s="3">
        <v>44077</v>
      </c>
      <c r="B191" s="2">
        <v>20</v>
      </c>
      <c r="C191" s="2">
        <v>0</v>
      </c>
      <c r="D191" s="2">
        <v>9</v>
      </c>
      <c r="E191" s="2">
        <v>1568</v>
      </c>
      <c r="F191" s="2">
        <v>1279</v>
      </c>
      <c r="G191" s="2">
        <v>19</v>
      </c>
      <c r="H191" s="2">
        <f t="shared" si="2"/>
        <v>270</v>
      </c>
      <c r="L191" s="25"/>
    </row>
    <row r="192" spans="1:12" x14ac:dyDescent="0.3">
      <c r="A192" s="3">
        <v>44078</v>
      </c>
      <c r="B192" s="2">
        <v>28</v>
      </c>
      <c r="C192" s="2">
        <v>0</v>
      </c>
      <c r="D192" s="2">
        <v>15</v>
      </c>
      <c r="E192" s="2">
        <v>1596</v>
      </c>
      <c r="F192" s="2">
        <v>1294</v>
      </c>
      <c r="G192" s="2">
        <v>19</v>
      </c>
      <c r="H192" s="2">
        <f t="shared" si="2"/>
        <v>283</v>
      </c>
      <c r="L192" s="25"/>
    </row>
    <row r="193" spans="1:12" x14ac:dyDescent="0.3">
      <c r="A193" s="3">
        <v>44079</v>
      </c>
      <c r="B193" s="2">
        <v>25</v>
      </c>
      <c r="C193" s="2">
        <v>0</v>
      </c>
      <c r="D193" s="2">
        <v>8</v>
      </c>
      <c r="E193" s="2">
        <v>1621</v>
      </c>
      <c r="F193" s="2">
        <v>1302</v>
      </c>
      <c r="G193" s="2">
        <v>19</v>
      </c>
      <c r="H193" s="2">
        <f t="shared" si="2"/>
        <v>300</v>
      </c>
      <c r="L193" s="25"/>
    </row>
    <row r="194" spans="1:12" x14ac:dyDescent="0.3">
      <c r="A194" s="3">
        <v>44080</v>
      </c>
      <c r="B194" s="2">
        <v>29</v>
      </c>
      <c r="C194" s="2">
        <v>0</v>
      </c>
      <c r="D194" s="2">
        <v>8</v>
      </c>
      <c r="E194" s="2">
        <v>1650</v>
      </c>
      <c r="F194" s="2">
        <v>1310</v>
      </c>
      <c r="G194" s="2">
        <v>19</v>
      </c>
      <c r="H194" s="2">
        <f t="shared" si="2"/>
        <v>321</v>
      </c>
      <c r="L194" s="25"/>
    </row>
    <row r="195" spans="1:12" x14ac:dyDescent="0.3">
      <c r="A195" s="3">
        <v>44081</v>
      </c>
      <c r="B195" s="2">
        <v>34</v>
      </c>
      <c r="C195" s="2">
        <v>0</v>
      </c>
      <c r="D195" s="2">
        <v>5</v>
      </c>
      <c r="E195" s="2">
        <v>1684</v>
      </c>
      <c r="F195" s="2">
        <v>1315</v>
      </c>
      <c r="G195" s="2">
        <v>19</v>
      </c>
      <c r="H195" s="2">
        <f t="shared" ref="H195:H258" si="3">E195-(F195+G195)</f>
        <v>350</v>
      </c>
      <c r="L195" s="25"/>
    </row>
    <row r="196" spans="1:12" x14ac:dyDescent="0.3">
      <c r="A196" s="3">
        <v>44082</v>
      </c>
      <c r="B196" s="2">
        <v>45</v>
      </c>
      <c r="C196" s="2">
        <v>0</v>
      </c>
      <c r="D196" s="2">
        <v>6</v>
      </c>
      <c r="E196" s="2">
        <v>1729</v>
      </c>
      <c r="F196" s="2">
        <v>1321</v>
      </c>
      <c r="G196" s="2">
        <v>19</v>
      </c>
      <c r="H196" s="2">
        <f t="shared" si="3"/>
        <v>389</v>
      </c>
      <c r="L196" s="25"/>
    </row>
    <row r="197" spans="1:12" x14ac:dyDescent="0.3">
      <c r="A197" s="3">
        <v>44083</v>
      </c>
      <c r="B197" s="2">
        <v>44</v>
      </c>
      <c r="C197" s="2">
        <v>0</v>
      </c>
      <c r="D197" s="2">
        <v>4</v>
      </c>
      <c r="E197" s="2">
        <v>1773</v>
      </c>
      <c r="F197" s="2">
        <v>1325</v>
      </c>
      <c r="G197" s="2">
        <v>19</v>
      </c>
      <c r="H197" s="2">
        <f t="shared" si="3"/>
        <v>429</v>
      </c>
      <c r="L197" s="25"/>
    </row>
    <row r="198" spans="1:12" x14ac:dyDescent="0.3">
      <c r="A198" s="3">
        <v>44084</v>
      </c>
      <c r="B198" s="2">
        <v>57</v>
      </c>
      <c r="C198" s="2">
        <v>0</v>
      </c>
      <c r="D198" s="2">
        <v>9</v>
      </c>
      <c r="E198" s="2">
        <v>1830</v>
      </c>
      <c r="F198" s="2">
        <v>1334</v>
      </c>
      <c r="G198" s="2">
        <v>19</v>
      </c>
      <c r="H198" s="2">
        <f t="shared" si="3"/>
        <v>477</v>
      </c>
      <c r="L198" s="25"/>
    </row>
    <row r="199" spans="1:12" x14ac:dyDescent="0.3">
      <c r="A199" s="3">
        <v>44085</v>
      </c>
      <c r="B199" s="2">
        <v>87</v>
      </c>
      <c r="C199" s="2">
        <v>0</v>
      </c>
      <c r="D199" s="2">
        <v>20</v>
      </c>
      <c r="E199" s="2">
        <v>1917</v>
      </c>
      <c r="F199" s="2">
        <v>1354</v>
      </c>
      <c r="G199" s="2">
        <v>19</v>
      </c>
      <c r="H199" s="2">
        <f t="shared" si="3"/>
        <v>544</v>
      </c>
      <c r="L199" s="25"/>
    </row>
    <row r="200" spans="1:12" x14ac:dyDescent="0.3">
      <c r="A200" s="3">
        <v>44086</v>
      </c>
      <c r="B200" s="2">
        <v>156</v>
      </c>
      <c r="C200" s="2">
        <v>0</v>
      </c>
      <c r="D200" s="2">
        <v>9</v>
      </c>
      <c r="E200" s="2">
        <v>2075</v>
      </c>
      <c r="F200" s="2">
        <v>1363</v>
      </c>
      <c r="G200" s="2">
        <v>19</v>
      </c>
      <c r="H200" s="2">
        <f t="shared" si="3"/>
        <v>693</v>
      </c>
      <c r="L200" s="25"/>
    </row>
    <row r="201" spans="1:12" x14ac:dyDescent="0.3">
      <c r="A201" s="3">
        <v>44087</v>
      </c>
      <c r="B201" s="2">
        <v>152</v>
      </c>
      <c r="C201" s="2">
        <v>0</v>
      </c>
      <c r="D201" s="2">
        <v>6</v>
      </c>
      <c r="E201" s="2">
        <v>2227</v>
      </c>
      <c r="F201" s="2">
        <v>1369</v>
      </c>
      <c r="G201" s="2">
        <v>19</v>
      </c>
      <c r="H201" s="2">
        <f t="shared" si="3"/>
        <v>839</v>
      </c>
      <c r="L201" s="25"/>
    </row>
    <row r="202" spans="1:12" x14ac:dyDescent="0.3">
      <c r="A202" s="3">
        <v>44088</v>
      </c>
      <c r="B202" s="2">
        <v>165</v>
      </c>
      <c r="C202" s="2">
        <v>0</v>
      </c>
      <c r="D202" s="2">
        <v>0</v>
      </c>
      <c r="E202" s="2">
        <v>2392</v>
      </c>
      <c r="F202" s="2">
        <v>1369</v>
      </c>
      <c r="G202" s="2">
        <v>19</v>
      </c>
      <c r="H202" s="2">
        <f t="shared" si="3"/>
        <v>1004</v>
      </c>
      <c r="L202" s="25"/>
    </row>
    <row r="203" spans="1:12" x14ac:dyDescent="0.3">
      <c r="A203" s="3">
        <v>44089</v>
      </c>
      <c r="B203" s="2">
        <v>170</v>
      </c>
      <c r="C203" s="2">
        <v>0</v>
      </c>
      <c r="D203" s="2">
        <v>0</v>
      </c>
      <c r="E203" s="2">
        <v>2562</v>
      </c>
      <c r="F203" s="2">
        <v>1369</v>
      </c>
      <c r="G203" s="2">
        <v>19</v>
      </c>
      <c r="H203" s="2">
        <f t="shared" si="3"/>
        <v>1174</v>
      </c>
      <c r="L203" s="25"/>
    </row>
    <row r="204" spans="1:12" x14ac:dyDescent="0.3">
      <c r="A204" s="3">
        <v>44090</v>
      </c>
      <c r="B204" s="2">
        <v>196</v>
      </c>
      <c r="C204" s="2">
        <v>0</v>
      </c>
      <c r="D204" s="2">
        <v>43</v>
      </c>
      <c r="E204" s="2">
        <v>2758</v>
      </c>
      <c r="F204" s="2">
        <v>1412</v>
      </c>
      <c r="G204" s="2">
        <v>19</v>
      </c>
      <c r="H204" s="2">
        <f t="shared" si="3"/>
        <v>1327</v>
      </c>
      <c r="L204" s="25"/>
    </row>
    <row r="205" spans="1:12" x14ac:dyDescent="0.3">
      <c r="A205" s="3">
        <v>44091</v>
      </c>
      <c r="B205" s="2">
        <v>179</v>
      </c>
      <c r="C205" s="2">
        <v>0</v>
      </c>
      <c r="D205" s="2">
        <v>10</v>
      </c>
      <c r="E205" s="2">
        <v>2937</v>
      </c>
      <c r="F205" s="2">
        <v>1422</v>
      </c>
      <c r="G205" s="2">
        <v>19</v>
      </c>
      <c r="H205" s="2">
        <f t="shared" si="3"/>
        <v>1496</v>
      </c>
      <c r="L205" s="25"/>
    </row>
    <row r="206" spans="1:12" x14ac:dyDescent="0.3">
      <c r="A206" s="3">
        <v>44092</v>
      </c>
      <c r="B206" s="2">
        <v>182</v>
      </c>
      <c r="C206" s="2">
        <v>0</v>
      </c>
      <c r="D206" s="2">
        <v>13</v>
      </c>
      <c r="E206" s="2">
        <v>3119</v>
      </c>
      <c r="F206" s="2">
        <v>1435</v>
      </c>
      <c r="G206" s="2">
        <v>19</v>
      </c>
      <c r="H206" s="2">
        <f t="shared" si="3"/>
        <v>1665</v>
      </c>
      <c r="L206" s="25"/>
    </row>
    <row r="207" spans="1:12" x14ac:dyDescent="0.3">
      <c r="A207" s="3">
        <v>44093</v>
      </c>
      <c r="B207" s="2">
        <v>187</v>
      </c>
      <c r="C207" s="2">
        <v>0</v>
      </c>
      <c r="D207" s="2">
        <v>46</v>
      </c>
      <c r="E207" s="2">
        <v>3306</v>
      </c>
      <c r="F207" s="2">
        <v>1481</v>
      </c>
      <c r="G207" s="2">
        <v>19</v>
      </c>
      <c r="H207" s="2">
        <f t="shared" si="3"/>
        <v>1806</v>
      </c>
      <c r="L207" s="25"/>
    </row>
    <row r="208" spans="1:12" x14ac:dyDescent="0.3">
      <c r="A208" s="3">
        <v>44094</v>
      </c>
      <c r="B208" s="2">
        <v>196</v>
      </c>
      <c r="C208" s="2">
        <v>0</v>
      </c>
      <c r="D208" s="2">
        <v>13</v>
      </c>
      <c r="E208" s="2">
        <v>3502</v>
      </c>
      <c r="F208" s="2">
        <v>1494</v>
      </c>
      <c r="G208" s="2">
        <v>19</v>
      </c>
      <c r="H208" s="2">
        <f t="shared" si="3"/>
        <v>1989</v>
      </c>
      <c r="L208" s="25"/>
    </row>
    <row r="209" spans="1:12" x14ac:dyDescent="0.3">
      <c r="A209" s="3">
        <v>44095</v>
      </c>
      <c r="B209" s="2">
        <v>193</v>
      </c>
      <c r="C209" s="2">
        <v>1</v>
      </c>
      <c r="D209" s="2">
        <v>40</v>
      </c>
      <c r="E209" s="2">
        <v>3695</v>
      </c>
      <c r="F209" s="2">
        <v>1534</v>
      </c>
      <c r="G209" s="2">
        <v>20</v>
      </c>
      <c r="H209" s="2">
        <f t="shared" si="3"/>
        <v>2141</v>
      </c>
      <c r="L209" s="25"/>
    </row>
    <row r="210" spans="1:12" x14ac:dyDescent="0.3">
      <c r="A210" s="3">
        <v>44096</v>
      </c>
      <c r="B210" s="2">
        <v>218</v>
      </c>
      <c r="C210" s="2">
        <v>3</v>
      </c>
      <c r="D210" s="2">
        <v>40</v>
      </c>
      <c r="E210" s="2">
        <v>3913</v>
      </c>
      <c r="F210" s="2">
        <v>1574</v>
      </c>
      <c r="G210" s="2">
        <v>23</v>
      </c>
      <c r="H210" s="2">
        <f t="shared" si="3"/>
        <v>2316</v>
      </c>
      <c r="L210" s="25"/>
    </row>
    <row r="211" spans="1:12" x14ac:dyDescent="0.3">
      <c r="A211" s="3">
        <v>44097</v>
      </c>
      <c r="B211" s="2">
        <v>227</v>
      </c>
      <c r="C211" s="2">
        <v>2</v>
      </c>
      <c r="D211" s="2">
        <v>69</v>
      </c>
      <c r="E211" s="2">
        <v>4140</v>
      </c>
      <c r="F211" s="2">
        <v>1643</v>
      </c>
      <c r="G211" s="2">
        <v>25</v>
      </c>
      <c r="H211" s="2">
        <f t="shared" si="3"/>
        <v>2472</v>
      </c>
      <c r="L211" s="25"/>
    </row>
    <row r="212" spans="1:12" x14ac:dyDescent="0.3">
      <c r="A212" s="3">
        <v>44098</v>
      </c>
      <c r="B212" s="2">
        <v>259</v>
      </c>
      <c r="C212" s="2">
        <v>1</v>
      </c>
      <c r="D212" s="2">
        <v>62</v>
      </c>
      <c r="E212" s="2">
        <v>4399</v>
      </c>
      <c r="F212" s="2">
        <v>1705</v>
      </c>
      <c r="G212" s="2">
        <v>26</v>
      </c>
      <c r="H212" s="2">
        <f t="shared" si="3"/>
        <v>2668</v>
      </c>
      <c r="L212" s="25"/>
    </row>
    <row r="213" spans="1:12" x14ac:dyDescent="0.3">
      <c r="A213" s="3">
        <v>44099</v>
      </c>
      <c r="B213" s="2">
        <v>265</v>
      </c>
      <c r="C213" s="2">
        <v>1</v>
      </c>
      <c r="D213" s="2">
        <v>54</v>
      </c>
      <c r="E213" s="2">
        <v>4644</v>
      </c>
      <c r="F213" s="2">
        <v>1759</v>
      </c>
      <c r="G213" s="2">
        <v>27</v>
      </c>
      <c r="H213" s="2">
        <f t="shared" si="3"/>
        <v>2858</v>
      </c>
      <c r="L213" s="25"/>
    </row>
    <row r="214" spans="1:12" x14ac:dyDescent="0.3">
      <c r="A214" s="3">
        <v>44100</v>
      </c>
      <c r="B214" s="2">
        <v>296</v>
      </c>
      <c r="C214" s="2">
        <v>1</v>
      </c>
      <c r="D214" s="2">
        <v>60</v>
      </c>
      <c r="E214" s="2">
        <v>4960</v>
      </c>
      <c r="F214" s="2">
        <v>1819</v>
      </c>
      <c r="G214" s="2">
        <v>28</v>
      </c>
      <c r="H214" s="2">
        <f t="shared" si="3"/>
        <v>3113</v>
      </c>
      <c r="L214" s="25"/>
    </row>
    <row r="215" spans="1:12" x14ac:dyDescent="0.3">
      <c r="A215" s="3">
        <v>44101</v>
      </c>
      <c r="B215" s="2">
        <v>294</v>
      </c>
      <c r="C215" s="2">
        <v>0</v>
      </c>
      <c r="D215" s="2">
        <v>87</v>
      </c>
      <c r="E215" s="2">
        <v>5254</v>
      </c>
      <c r="F215" s="2">
        <v>1906</v>
      </c>
      <c r="G215" s="2">
        <v>28</v>
      </c>
      <c r="H215" s="2">
        <f t="shared" si="3"/>
        <v>3320</v>
      </c>
      <c r="L215" s="25"/>
    </row>
    <row r="216" spans="1:12" x14ac:dyDescent="0.3">
      <c r="A216" s="3">
        <v>44102</v>
      </c>
      <c r="B216" s="2">
        <v>298</v>
      </c>
      <c r="C216" s="2">
        <v>4</v>
      </c>
      <c r="D216" s="2">
        <v>148</v>
      </c>
      <c r="E216" s="2">
        <v>5552</v>
      </c>
      <c r="F216" s="2">
        <v>2054</v>
      </c>
      <c r="G216" s="2">
        <v>32</v>
      </c>
      <c r="H216" s="2">
        <f t="shared" si="3"/>
        <v>3466</v>
      </c>
      <c r="L216" s="25"/>
    </row>
    <row r="217" spans="1:12" x14ac:dyDescent="0.3">
      <c r="A217" s="3">
        <v>44103</v>
      </c>
      <c r="B217" s="2">
        <v>314</v>
      </c>
      <c r="C217" s="2">
        <v>4</v>
      </c>
      <c r="D217" s="2">
        <v>270</v>
      </c>
      <c r="E217" s="2">
        <v>5866</v>
      </c>
      <c r="F217" s="2">
        <v>2324</v>
      </c>
      <c r="G217" s="2">
        <v>36</v>
      </c>
      <c r="H217" s="2">
        <f t="shared" si="3"/>
        <v>3506</v>
      </c>
      <c r="L217" s="25"/>
    </row>
    <row r="218" spans="1:12" x14ac:dyDescent="0.3">
      <c r="A218" s="3">
        <v>44104</v>
      </c>
      <c r="B218" s="2">
        <v>326</v>
      </c>
      <c r="C218" s="2">
        <v>3</v>
      </c>
      <c r="D218" s="2">
        <v>796</v>
      </c>
      <c r="E218" s="2">
        <v>6192</v>
      </c>
      <c r="F218" s="2">
        <v>3120</v>
      </c>
      <c r="G218" s="2">
        <v>39</v>
      </c>
      <c r="H218" s="2">
        <f t="shared" si="3"/>
        <v>3033</v>
      </c>
      <c r="L218" s="25"/>
    </row>
    <row r="219" spans="1:12" x14ac:dyDescent="0.3">
      <c r="A219" s="3">
        <v>44105</v>
      </c>
      <c r="B219" s="2">
        <v>448</v>
      </c>
      <c r="C219" s="2">
        <v>2</v>
      </c>
      <c r="D219" s="2">
        <v>299</v>
      </c>
      <c r="E219" s="2">
        <v>6640</v>
      </c>
      <c r="F219" s="2">
        <v>3419</v>
      </c>
      <c r="G219" s="2">
        <v>41</v>
      </c>
      <c r="H219" s="2">
        <f t="shared" si="3"/>
        <v>3180</v>
      </c>
      <c r="L219" s="25"/>
    </row>
    <row r="220" spans="1:12" x14ac:dyDescent="0.3">
      <c r="A220" s="3">
        <v>44106</v>
      </c>
      <c r="B220" s="2">
        <v>453</v>
      </c>
      <c r="C220" s="2">
        <v>5</v>
      </c>
      <c r="D220" s="2">
        <v>295</v>
      </c>
      <c r="E220" s="2">
        <v>7093</v>
      </c>
      <c r="F220" s="2">
        <v>3714</v>
      </c>
      <c r="G220" s="2">
        <v>46</v>
      </c>
      <c r="H220" s="2">
        <f t="shared" si="3"/>
        <v>3333</v>
      </c>
      <c r="L220" s="25"/>
    </row>
    <row r="221" spans="1:12" x14ac:dyDescent="0.3">
      <c r="A221" s="3">
        <v>44107</v>
      </c>
      <c r="B221" s="2">
        <v>471</v>
      </c>
      <c r="C221" s="2">
        <v>2</v>
      </c>
      <c r="D221" s="2">
        <v>278</v>
      </c>
      <c r="E221" s="2">
        <v>7564</v>
      </c>
      <c r="F221" s="2">
        <v>3992</v>
      </c>
      <c r="G221" s="2">
        <v>48</v>
      </c>
      <c r="H221" s="2">
        <f t="shared" si="3"/>
        <v>3524</v>
      </c>
      <c r="L221" s="25"/>
    </row>
    <row r="222" spans="1:12" x14ac:dyDescent="0.3">
      <c r="A222" s="3">
        <v>44108</v>
      </c>
      <c r="B222" s="2">
        <v>554</v>
      </c>
      <c r="C222" s="2">
        <v>2</v>
      </c>
      <c r="D222" s="2">
        <v>252</v>
      </c>
      <c r="E222" s="2">
        <v>8118</v>
      </c>
      <c r="F222" s="2">
        <v>4244</v>
      </c>
      <c r="G222" s="2">
        <v>50</v>
      </c>
      <c r="H222" s="2">
        <f t="shared" si="3"/>
        <v>3824</v>
      </c>
      <c r="L222" s="25"/>
    </row>
    <row r="223" spans="1:12" x14ac:dyDescent="0.3">
      <c r="A223" s="3">
        <v>44109</v>
      </c>
      <c r="B223" s="2">
        <v>578</v>
      </c>
      <c r="C223" s="2">
        <v>4</v>
      </c>
      <c r="D223" s="2">
        <v>375</v>
      </c>
      <c r="E223" s="2">
        <v>8696</v>
      </c>
      <c r="F223" s="2">
        <v>4619</v>
      </c>
      <c r="G223" s="2">
        <v>54</v>
      </c>
      <c r="H223" s="2">
        <f t="shared" si="3"/>
        <v>4023</v>
      </c>
      <c r="L223" s="25"/>
    </row>
    <row r="224" spans="1:12" x14ac:dyDescent="0.3">
      <c r="A224" s="3">
        <v>44110</v>
      </c>
      <c r="B224" s="2">
        <v>549</v>
      </c>
      <c r="C224" s="2">
        <v>4</v>
      </c>
      <c r="D224" s="2">
        <v>268</v>
      </c>
      <c r="E224" s="2">
        <v>9245</v>
      </c>
      <c r="F224" s="2">
        <v>4887</v>
      </c>
      <c r="G224" s="2">
        <v>58</v>
      </c>
      <c r="H224" s="2">
        <f t="shared" si="3"/>
        <v>4300</v>
      </c>
      <c r="L224" s="25"/>
    </row>
    <row r="225" spans="1:12" x14ac:dyDescent="0.3">
      <c r="A225" s="3">
        <v>44111</v>
      </c>
      <c r="B225" s="2">
        <v>508</v>
      </c>
      <c r="C225" s="2">
        <v>5</v>
      </c>
      <c r="D225" s="2">
        <v>348</v>
      </c>
      <c r="E225" s="2">
        <v>9753</v>
      </c>
      <c r="F225" s="2">
        <v>5235</v>
      </c>
      <c r="G225" s="2">
        <v>63</v>
      </c>
      <c r="H225" s="2">
        <f t="shared" si="3"/>
        <v>4455</v>
      </c>
      <c r="L225" s="25"/>
    </row>
    <row r="226" spans="1:12" x14ac:dyDescent="0.3">
      <c r="A226" s="3">
        <v>44112</v>
      </c>
      <c r="B226" s="2">
        <v>472</v>
      </c>
      <c r="C226" s="2">
        <v>3</v>
      </c>
      <c r="D226" s="2">
        <v>318</v>
      </c>
      <c r="E226" s="2">
        <v>10225</v>
      </c>
      <c r="F226" s="2">
        <v>5553</v>
      </c>
      <c r="G226" s="2">
        <v>66</v>
      </c>
      <c r="H226" s="2">
        <f t="shared" si="3"/>
        <v>4606</v>
      </c>
      <c r="L226" s="25"/>
    </row>
    <row r="227" spans="1:12" x14ac:dyDescent="0.3">
      <c r="A227" s="3">
        <v>44113</v>
      </c>
      <c r="B227" s="2">
        <v>527</v>
      </c>
      <c r="C227" s="2">
        <v>6</v>
      </c>
      <c r="D227" s="2">
        <v>313</v>
      </c>
      <c r="E227" s="2">
        <v>10752</v>
      </c>
      <c r="F227" s="2">
        <v>5866</v>
      </c>
      <c r="G227" s="2">
        <v>72</v>
      </c>
      <c r="H227" s="2">
        <f t="shared" si="3"/>
        <v>4814</v>
      </c>
      <c r="L227" s="25"/>
    </row>
    <row r="228" spans="1:12" x14ac:dyDescent="0.3">
      <c r="A228" s="3">
        <v>44114</v>
      </c>
      <c r="B228" s="2">
        <v>519</v>
      </c>
      <c r="C228" s="2">
        <v>6</v>
      </c>
      <c r="D228" s="2">
        <v>253</v>
      </c>
      <c r="E228" s="2">
        <v>11271</v>
      </c>
      <c r="F228" s="2">
        <v>6119</v>
      </c>
      <c r="G228" s="2">
        <v>78</v>
      </c>
      <c r="H228" s="2">
        <f t="shared" si="3"/>
        <v>5074</v>
      </c>
      <c r="L228" s="25"/>
    </row>
    <row r="229" spans="1:12" x14ac:dyDescent="0.3">
      <c r="A229" s="3">
        <v>44115</v>
      </c>
      <c r="B229" s="2">
        <v>523</v>
      </c>
      <c r="C229" s="2">
        <v>7</v>
      </c>
      <c r="D229" s="2">
        <v>208</v>
      </c>
      <c r="E229" s="2">
        <v>11794</v>
      </c>
      <c r="F229" s="2">
        <v>6327</v>
      </c>
      <c r="G229" s="2">
        <v>85</v>
      </c>
      <c r="H229" s="2">
        <f t="shared" si="3"/>
        <v>5382</v>
      </c>
      <c r="L229" s="25"/>
    </row>
    <row r="230" spans="1:12" x14ac:dyDescent="0.3">
      <c r="A230" s="3">
        <v>44116</v>
      </c>
      <c r="B230" s="2">
        <v>478</v>
      </c>
      <c r="C230" s="2">
        <v>8</v>
      </c>
      <c r="D230" s="2">
        <v>211</v>
      </c>
      <c r="E230" s="2">
        <v>12272</v>
      </c>
      <c r="F230" s="2">
        <v>6538</v>
      </c>
      <c r="G230" s="2">
        <v>93</v>
      </c>
      <c r="H230" s="2">
        <f t="shared" si="3"/>
        <v>5641</v>
      </c>
      <c r="L230" s="25"/>
    </row>
    <row r="231" spans="1:12" x14ac:dyDescent="0.3">
      <c r="A231" s="3">
        <v>44117</v>
      </c>
      <c r="B231" s="2">
        <v>569</v>
      </c>
      <c r="C231" s="2">
        <v>9</v>
      </c>
      <c r="D231" s="2">
        <v>329</v>
      </c>
      <c r="E231" s="2">
        <v>12841</v>
      </c>
      <c r="F231" s="2">
        <v>6867</v>
      </c>
      <c r="G231" s="2">
        <v>102</v>
      </c>
      <c r="H231" s="2">
        <f t="shared" si="3"/>
        <v>5872</v>
      </c>
      <c r="L231" s="25"/>
    </row>
    <row r="232" spans="1:12" x14ac:dyDescent="0.3">
      <c r="A232" s="3">
        <v>44118</v>
      </c>
      <c r="B232" s="2">
        <v>680</v>
      </c>
      <c r="C232" s="2">
        <v>7</v>
      </c>
      <c r="D232" s="2">
        <v>292</v>
      </c>
      <c r="E232" s="2">
        <v>13521</v>
      </c>
      <c r="F232" s="2">
        <v>7159</v>
      </c>
      <c r="G232" s="2">
        <v>109</v>
      </c>
      <c r="H232" s="2">
        <f t="shared" si="3"/>
        <v>6253</v>
      </c>
      <c r="L232" s="25"/>
    </row>
    <row r="233" spans="1:12" x14ac:dyDescent="0.3">
      <c r="A233" s="3">
        <v>44119</v>
      </c>
      <c r="B233" s="2">
        <v>919</v>
      </c>
      <c r="C233" s="2">
        <v>4</v>
      </c>
      <c r="D233" s="2">
        <v>208</v>
      </c>
      <c r="E233" s="2">
        <v>14440</v>
      </c>
      <c r="F233" s="2">
        <v>7367</v>
      </c>
      <c r="G233" s="2">
        <v>113</v>
      </c>
      <c r="H233" s="2">
        <f t="shared" si="3"/>
        <v>6960</v>
      </c>
      <c r="L233" s="25"/>
    </row>
    <row r="234" spans="1:12" x14ac:dyDescent="0.3">
      <c r="A234" s="3">
        <v>44120</v>
      </c>
      <c r="B234" s="2">
        <v>887</v>
      </c>
      <c r="C234" s="2">
        <v>11</v>
      </c>
      <c r="D234" s="2">
        <v>246</v>
      </c>
      <c r="E234" s="2">
        <v>15327</v>
      </c>
      <c r="F234" s="2">
        <v>7613</v>
      </c>
      <c r="G234" s="2">
        <v>124</v>
      </c>
      <c r="H234" s="2">
        <f t="shared" si="3"/>
        <v>7590</v>
      </c>
      <c r="L234" s="25"/>
    </row>
    <row r="235" spans="1:12" x14ac:dyDescent="0.3">
      <c r="A235" s="3">
        <v>44121</v>
      </c>
      <c r="B235" s="2">
        <v>958</v>
      </c>
      <c r="C235" s="2">
        <v>4</v>
      </c>
      <c r="D235" s="2">
        <v>214</v>
      </c>
      <c r="E235" s="2">
        <v>16285</v>
      </c>
      <c r="F235" s="2">
        <v>7827</v>
      </c>
      <c r="G235" s="2">
        <v>128</v>
      </c>
      <c r="H235" s="2">
        <f t="shared" si="3"/>
        <v>8330</v>
      </c>
      <c r="L235" s="25"/>
    </row>
    <row r="236" spans="1:12" x14ac:dyDescent="0.3">
      <c r="A236" s="3">
        <v>44122</v>
      </c>
      <c r="B236" s="2">
        <v>1192</v>
      </c>
      <c r="C236" s="2">
        <v>8</v>
      </c>
      <c r="D236" s="2">
        <v>233</v>
      </c>
      <c r="E236" s="2">
        <v>17477</v>
      </c>
      <c r="F236" s="2">
        <v>8060</v>
      </c>
      <c r="G236" s="2">
        <v>136</v>
      </c>
      <c r="H236" s="2">
        <f t="shared" si="3"/>
        <v>9281</v>
      </c>
      <c r="L236" s="25"/>
    </row>
    <row r="237" spans="1:12" x14ac:dyDescent="0.3">
      <c r="A237" s="3">
        <v>44123</v>
      </c>
      <c r="B237" s="2">
        <v>1186</v>
      </c>
      <c r="C237" s="2">
        <v>7</v>
      </c>
      <c r="D237" s="2">
        <v>278</v>
      </c>
      <c r="E237" s="2">
        <v>18663</v>
      </c>
      <c r="F237" s="2">
        <v>8338</v>
      </c>
      <c r="G237" s="2">
        <v>143</v>
      </c>
      <c r="H237" s="2">
        <f t="shared" si="3"/>
        <v>10182</v>
      </c>
      <c r="L237" s="25"/>
    </row>
    <row r="238" spans="1:12" x14ac:dyDescent="0.3">
      <c r="A238" s="3">
        <v>44124</v>
      </c>
      <c r="B238" s="2">
        <v>1194</v>
      </c>
      <c r="C238" s="2">
        <v>15</v>
      </c>
      <c r="D238" s="2">
        <v>328</v>
      </c>
      <c r="E238" s="2">
        <v>19857</v>
      </c>
      <c r="F238" s="2">
        <v>8666</v>
      </c>
      <c r="G238" s="2">
        <v>158</v>
      </c>
      <c r="H238" s="2">
        <f t="shared" si="3"/>
        <v>11033</v>
      </c>
      <c r="L238" s="25"/>
    </row>
    <row r="239" spans="1:12" x14ac:dyDescent="0.3">
      <c r="A239" s="3">
        <v>44125</v>
      </c>
      <c r="B239" s="2">
        <v>1351</v>
      </c>
      <c r="C239" s="2">
        <v>14</v>
      </c>
      <c r="D239" s="2">
        <v>337</v>
      </c>
      <c r="E239" s="2">
        <v>21208</v>
      </c>
      <c r="F239" s="2">
        <v>9003</v>
      </c>
      <c r="G239" s="2">
        <v>172</v>
      </c>
      <c r="H239" s="2">
        <f t="shared" si="3"/>
        <v>12033</v>
      </c>
      <c r="L239" s="25"/>
    </row>
    <row r="240" spans="1:12" x14ac:dyDescent="0.3">
      <c r="A240" s="3">
        <v>44126</v>
      </c>
      <c r="B240" s="2">
        <v>1595</v>
      </c>
      <c r="C240" s="2">
        <v>6</v>
      </c>
      <c r="D240" s="2">
        <v>398</v>
      </c>
      <c r="E240" s="2">
        <v>22803</v>
      </c>
      <c r="F240" s="2">
        <v>9401</v>
      </c>
      <c r="G240" s="2">
        <v>178</v>
      </c>
      <c r="H240" s="2">
        <f t="shared" si="3"/>
        <v>13224</v>
      </c>
      <c r="L240" s="25"/>
    </row>
    <row r="241" spans="1:12" x14ac:dyDescent="0.3">
      <c r="A241" s="3">
        <v>44127</v>
      </c>
      <c r="B241" s="2">
        <v>1759</v>
      </c>
      <c r="C241" s="2">
        <v>5</v>
      </c>
      <c r="D241" s="2">
        <v>350</v>
      </c>
      <c r="E241" s="2">
        <v>24562</v>
      </c>
      <c r="F241" s="2">
        <v>9751</v>
      </c>
      <c r="G241" s="2">
        <v>183</v>
      </c>
      <c r="H241" s="2">
        <f t="shared" si="3"/>
        <v>14628</v>
      </c>
      <c r="L241" s="25"/>
    </row>
    <row r="242" spans="1:12" x14ac:dyDescent="0.3">
      <c r="A242" s="3">
        <v>44128</v>
      </c>
      <c r="B242" s="2">
        <v>1941</v>
      </c>
      <c r="C242" s="2">
        <v>10</v>
      </c>
      <c r="D242" s="2">
        <v>412</v>
      </c>
      <c r="E242" s="2">
        <v>26503</v>
      </c>
      <c r="F242" s="2">
        <v>10163</v>
      </c>
      <c r="G242" s="2">
        <v>193</v>
      </c>
      <c r="H242" s="2">
        <f t="shared" si="3"/>
        <v>16147</v>
      </c>
      <c r="L242" s="25"/>
    </row>
    <row r="243" spans="1:12" x14ac:dyDescent="0.3">
      <c r="A243" s="3">
        <v>44129</v>
      </c>
      <c r="B243" s="2">
        <v>1928</v>
      </c>
      <c r="C243" s="2">
        <v>8</v>
      </c>
      <c r="D243" s="2">
        <v>604</v>
      </c>
      <c r="E243" s="2">
        <v>28431</v>
      </c>
      <c r="F243" s="2">
        <v>10767</v>
      </c>
      <c r="G243" s="2">
        <v>201</v>
      </c>
      <c r="H243" s="2">
        <f t="shared" si="3"/>
        <v>17463</v>
      </c>
      <c r="L243" s="25"/>
    </row>
    <row r="244" spans="1:12" x14ac:dyDescent="0.3">
      <c r="A244" s="3">
        <v>44130</v>
      </c>
      <c r="B244" s="2">
        <v>1872</v>
      </c>
      <c r="C244" s="2">
        <v>14</v>
      </c>
      <c r="D244" s="2">
        <v>603</v>
      </c>
      <c r="E244" s="2">
        <v>30303</v>
      </c>
      <c r="F244" s="2">
        <v>11370</v>
      </c>
      <c r="G244" s="2">
        <v>215</v>
      </c>
      <c r="H244" s="2">
        <f t="shared" si="3"/>
        <v>18718</v>
      </c>
      <c r="L244" s="25"/>
    </row>
    <row r="245" spans="1:12" x14ac:dyDescent="0.3">
      <c r="A245" s="3">
        <v>44131</v>
      </c>
      <c r="B245" s="2">
        <v>1824</v>
      </c>
      <c r="C245" s="2">
        <v>23</v>
      </c>
      <c r="D245" s="2">
        <v>1262</v>
      </c>
      <c r="E245" s="2">
        <v>32127</v>
      </c>
      <c r="F245" s="2">
        <v>12632</v>
      </c>
      <c r="G245" s="2">
        <v>238</v>
      </c>
      <c r="H245" s="2">
        <f t="shared" si="3"/>
        <v>19257</v>
      </c>
      <c r="L245" s="25"/>
    </row>
    <row r="246" spans="1:12" x14ac:dyDescent="0.3">
      <c r="A246" s="3">
        <v>44132</v>
      </c>
      <c r="B246" s="2">
        <v>1731</v>
      </c>
      <c r="C246" s="2">
        <v>15</v>
      </c>
      <c r="D246" s="2">
        <v>2197</v>
      </c>
      <c r="E246" s="2">
        <v>33858</v>
      </c>
      <c r="F246" s="2">
        <v>14829</v>
      </c>
      <c r="G246" s="2">
        <v>253</v>
      </c>
      <c r="H246" s="2">
        <f t="shared" si="3"/>
        <v>18776</v>
      </c>
      <c r="L246" s="25"/>
    </row>
    <row r="247" spans="1:12" x14ac:dyDescent="0.3">
      <c r="A247" s="3">
        <v>44133</v>
      </c>
      <c r="B247" s="2">
        <v>1709</v>
      </c>
      <c r="C247" s="2">
        <v>20</v>
      </c>
      <c r="D247" s="2">
        <v>2075</v>
      </c>
      <c r="E247" s="2">
        <v>35567</v>
      </c>
      <c r="F247" s="2">
        <v>16904</v>
      </c>
      <c r="G247" s="2">
        <v>273</v>
      </c>
      <c r="H247" s="2">
        <f t="shared" si="3"/>
        <v>18390</v>
      </c>
      <c r="L247" s="25"/>
    </row>
    <row r="248" spans="1:12" x14ac:dyDescent="0.3">
      <c r="A248" s="3">
        <v>44134</v>
      </c>
      <c r="B248" s="2">
        <v>1696</v>
      </c>
      <c r="C248" s="2">
        <v>12</v>
      </c>
      <c r="D248" s="2">
        <v>2906</v>
      </c>
      <c r="E248" s="2">
        <v>37263</v>
      </c>
      <c r="F248" s="2">
        <v>19810</v>
      </c>
      <c r="G248" s="2">
        <v>285</v>
      </c>
      <c r="H248" s="2">
        <f t="shared" si="3"/>
        <v>17168</v>
      </c>
      <c r="L248" s="25"/>
    </row>
    <row r="249" spans="1:12" x14ac:dyDescent="0.3">
      <c r="A249" s="3">
        <v>44135</v>
      </c>
      <c r="B249" s="2">
        <v>1673</v>
      </c>
      <c r="C249" s="2">
        <v>22</v>
      </c>
      <c r="D249" s="2">
        <v>2881</v>
      </c>
      <c r="E249" s="2">
        <v>38936</v>
      </c>
      <c r="F249" s="2">
        <v>22691</v>
      </c>
      <c r="G249" s="2">
        <v>307</v>
      </c>
      <c r="H249" s="2">
        <f t="shared" si="3"/>
        <v>15938</v>
      </c>
      <c r="L249" s="25"/>
    </row>
    <row r="250" spans="1:12" x14ac:dyDescent="0.3">
      <c r="A250" s="3">
        <v>44136</v>
      </c>
      <c r="B250" s="2">
        <v>1791</v>
      </c>
      <c r="C250" s="2">
        <v>28</v>
      </c>
      <c r="D250" s="2">
        <v>2413</v>
      </c>
      <c r="E250" s="2">
        <v>40727</v>
      </c>
      <c r="F250" s="2">
        <v>25104</v>
      </c>
      <c r="G250" s="2">
        <v>335</v>
      </c>
      <c r="H250" s="2">
        <f t="shared" si="3"/>
        <v>15288</v>
      </c>
      <c r="L250" s="25"/>
    </row>
    <row r="251" spans="1:12" x14ac:dyDescent="0.3">
      <c r="A251" s="3">
        <v>44137</v>
      </c>
      <c r="B251" s="2">
        <v>1852</v>
      </c>
      <c r="C251" s="2">
        <v>7</v>
      </c>
      <c r="D251" s="2">
        <v>1696</v>
      </c>
      <c r="E251" s="2">
        <v>42579</v>
      </c>
      <c r="F251" s="2">
        <v>26800</v>
      </c>
      <c r="G251" s="2">
        <v>342</v>
      </c>
      <c r="H251" s="2">
        <f t="shared" si="3"/>
        <v>15437</v>
      </c>
      <c r="L251" s="25"/>
    </row>
    <row r="252" spans="1:12" x14ac:dyDescent="0.3">
      <c r="A252" s="3">
        <v>44138</v>
      </c>
      <c r="B252" s="2">
        <v>1943</v>
      </c>
      <c r="C252" s="2">
        <v>20</v>
      </c>
      <c r="D252" s="2">
        <v>1833</v>
      </c>
      <c r="E252" s="2">
        <v>44522</v>
      </c>
      <c r="F252" s="2">
        <v>28633</v>
      </c>
      <c r="G252" s="2">
        <v>362</v>
      </c>
      <c r="H252" s="2">
        <f t="shared" si="3"/>
        <v>15527</v>
      </c>
      <c r="L252" s="25"/>
    </row>
    <row r="253" spans="1:12" x14ac:dyDescent="0.3">
      <c r="A253" s="3">
        <v>44139</v>
      </c>
      <c r="B253" s="2">
        <v>2295</v>
      </c>
      <c r="C253" s="2">
        <v>19</v>
      </c>
      <c r="D253" s="2">
        <v>2537</v>
      </c>
      <c r="E253" s="2">
        <v>46817</v>
      </c>
      <c r="F253" s="2">
        <v>31170</v>
      </c>
      <c r="G253" s="2">
        <v>381</v>
      </c>
      <c r="H253" s="2">
        <f t="shared" si="3"/>
        <v>15266</v>
      </c>
      <c r="L253" s="25"/>
    </row>
    <row r="254" spans="1:12" x14ac:dyDescent="0.3">
      <c r="A254" s="3">
        <v>44140</v>
      </c>
      <c r="B254" s="2">
        <v>2401</v>
      </c>
      <c r="C254" s="2">
        <v>20</v>
      </c>
      <c r="D254" s="2">
        <v>2289</v>
      </c>
      <c r="E254" s="2">
        <v>49218</v>
      </c>
      <c r="F254" s="2">
        <v>33459</v>
      </c>
      <c r="G254" s="2">
        <v>401</v>
      </c>
      <c r="H254" s="2">
        <f t="shared" si="3"/>
        <v>15358</v>
      </c>
      <c r="L254" s="25"/>
    </row>
    <row r="255" spans="1:12" x14ac:dyDescent="0.3">
      <c r="A255" s="3">
        <v>44141</v>
      </c>
      <c r="B255" s="2">
        <v>2775</v>
      </c>
      <c r="C255" s="2">
        <v>22</v>
      </c>
      <c r="D255" s="2">
        <v>3560</v>
      </c>
      <c r="E255" s="2">
        <v>51993</v>
      </c>
      <c r="F255" s="2">
        <v>37019</v>
      </c>
      <c r="G255" s="2">
        <v>423</v>
      </c>
      <c r="H255" s="2">
        <f t="shared" si="3"/>
        <v>14551</v>
      </c>
      <c r="L255" s="25"/>
    </row>
    <row r="256" spans="1:12" x14ac:dyDescent="0.3">
      <c r="A256" s="3">
        <v>44142</v>
      </c>
      <c r="B256" s="2">
        <v>2859</v>
      </c>
      <c r="C256" s="2">
        <v>18</v>
      </c>
      <c r="D256" s="2">
        <v>2754</v>
      </c>
      <c r="E256" s="2">
        <v>54852</v>
      </c>
      <c r="F256" s="2">
        <v>39773</v>
      </c>
      <c r="G256" s="2">
        <v>441</v>
      </c>
      <c r="H256" s="2">
        <f t="shared" si="3"/>
        <v>14638</v>
      </c>
      <c r="L256" s="25"/>
    </row>
    <row r="257" spans="1:12" x14ac:dyDescent="0.3">
      <c r="A257" s="3">
        <v>44143</v>
      </c>
      <c r="B257" s="2">
        <v>2901</v>
      </c>
      <c r="C257" s="2">
        <v>34</v>
      </c>
      <c r="D257" s="2">
        <v>2799</v>
      </c>
      <c r="E257" s="2">
        <v>57753</v>
      </c>
      <c r="F257" s="2">
        <v>42572</v>
      </c>
      <c r="G257" s="2">
        <v>475</v>
      </c>
      <c r="H257" s="2">
        <f t="shared" si="3"/>
        <v>14706</v>
      </c>
      <c r="L257" s="25"/>
    </row>
    <row r="258" spans="1:12" x14ac:dyDescent="0.3">
      <c r="A258" s="3">
        <v>44144</v>
      </c>
      <c r="B258" s="2">
        <v>2927</v>
      </c>
      <c r="C258" s="2">
        <v>24</v>
      </c>
      <c r="D258" s="2">
        <v>2470</v>
      </c>
      <c r="E258" s="2">
        <v>60680</v>
      </c>
      <c r="F258" s="2">
        <v>45042</v>
      </c>
      <c r="G258" s="2">
        <v>499</v>
      </c>
      <c r="H258" s="2">
        <f t="shared" si="3"/>
        <v>15139</v>
      </c>
      <c r="L258" s="25"/>
    </row>
    <row r="259" spans="1:12" x14ac:dyDescent="0.3">
      <c r="A259" s="3">
        <v>44145</v>
      </c>
      <c r="B259" s="2">
        <v>2970</v>
      </c>
      <c r="C259" s="2">
        <v>22</v>
      </c>
      <c r="D259" s="2">
        <v>2348</v>
      </c>
      <c r="E259" s="2">
        <v>63650</v>
      </c>
      <c r="F259" s="2">
        <v>47390</v>
      </c>
      <c r="G259" s="2">
        <v>521</v>
      </c>
      <c r="H259" s="2">
        <f t="shared" ref="H259:H513" si="4">E259-(F259+G259)</f>
        <v>15739</v>
      </c>
      <c r="L259" s="25"/>
    </row>
    <row r="260" spans="1:12" x14ac:dyDescent="0.3">
      <c r="A260" s="3">
        <v>44146</v>
      </c>
      <c r="B260" s="2">
        <v>2911</v>
      </c>
      <c r="C260" s="2">
        <v>45</v>
      </c>
      <c r="D260" s="2">
        <v>2421</v>
      </c>
      <c r="E260" s="2">
        <v>66561</v>
      </c>
      <c r="F260" s="2">
        <v>49811</v>
      </c>
      <c r="G260" s="2">
        <v>566</v>
      </c>
      <c r="H260" s="2">
        <f t="shared" si="4"/>
        <v>16184</v>
      </c>
      <c r="L260" s="25"/>
    </row>
    <row r="261" spans="1:12" x14ac:dyDescent="0.3">
      <c r="A261" s="3">
        <v>44147</v>
      </c>
      <c r="B261" s="2">
        <v>3120</v>
      </c>
      <c r="C261" s="2">
        <v>33</v>
      </c>
      <c r="D261" s="2">
        <v>2358</v>
      </c>
      <c r="E261" s="2">
        <v>69681</v>
      </c>
      <c r="F261" s="2">
        <v>52169</v>
      </c>
      <c r="G261" s="2">
        <v>599</v>
      </c>
      <c r="H261" s="2">
        <f t="shared" si="4"/>
        <v>16913</v>
      </c>
      <c r="L261" s="25"/>
    </row>
    <row r="262" spans="1:12" x14ac:dyDescent="0.3">
      <c r="A262" s="3">
        <v>44148</v>
      </c>
      <c r="B262" s="2">
        <v>3473</v>
      </c>
      <c r="C262" s="2">
        <v>37</v>
      </c>
      <c r="D262" s="2">
        <v>3342</v>
      </c>
      <c r="E262" s="2">
        <v>73154</v>
      </c>
      <c r="F262" s="2">
        <v>55511</v>
      </c>
      <c r="G262" s="2">
        <v>636</v>
      </c>
      <c r="H262" s="2">
        <f t="shared" si="4"/>
        <v>17007</v>
      </c>
      <c r="L262" s="25"/>
    </row>
    <row r="263" spans="1:12" x14ac:dyDescent="0.3">
      <c r="A263" s="3">
        <v>44149</v>
      </c>
      <c r="B263" s="2">
        <v>3504</v>
      </c>
      <c r="C263" s="2">
        <v>33</v>
      </c>
      <c r="D263" s="2">
        <v>3163</v>
      </c>
      <c r="E263" s="2">
        <v>76658</v>
      </c>
      <c r="F263" s="2">
        <v>58674</v>
      </c>
      <c r="G263" s="2">
        <v>669</v>
      </c>
      <c r="H263" s="2">
        <f t="shared" si="4"/>
        <v>17315</v>
      </c>
      <c r="L263" s="25"/>
    </row>
    <row r="264" spans="1:12" x14ac:dyDescent="0.3">
      <c r="A264" s="3">
        <v>44150</v>
      </c>
      <c r="B264" s="2">
        <v>3020</v>
      </c>
      <c r="C264" s="2">
        <v>34</v>
      </c>
      <c r="D264" s="2">
        <v>3387</v>
      </c>
      <c r="E264" s="2">
        <v>79678</v>
      </c>
      <c r="F264" s="2">
        <v>62061</v>
      </c>
      <c r="G264" s="2">
        <v>703</v>
      </c>
      <c r="H264" s="2">
        <f t="shared" si="4"/>
        <v>16914</v>
      </c>
      <c r="L264" s="25"/>
    </row>
    <row r="265" spans="1:12" x14ac:dyDescent="0.3">
      <c r="A265" s="3">
        <v>44151</v>
      </c>
      <c r="B265" s="2">
        <v>3157</v>
      </c>
      <c r="C265" s="2">
        <v>30</v>
      </c>
      <c r="D265" s="2">
        <v>3230</v>
      </c>
      <c r="E265" s="2">
        <v>82835</v>
      </c>
      <c r="F265" s="2">
        <v>65291</v>
      </c>
      <c r="G265" s="2">
        <v>733</v>
      </c>
      <c r="H265" s="2">
        <f t="shared" si="4"/>
        <v>16811</v>
      </c>
      <c r="L265" s="25"/>
    </row>
    <row r="266" spans="1:12" x14ac:dyDescent="0.3">
      <c r="A266" s="3">
        <v>44152</v>
      </c>
      <c r="B266" s="2">
        <v>3117</v>
      </c>
      <c r="C266" s="2">
        <v>45</v>
      </c>
      <c r="D266" s="2">
        <v>3638</v>
      </c>
      <c r="E266" s="2">
        <v>85952</v>
      </c>
      <c r="F266" s="2">
        <v>68929</v>
      </c>
      <c r="G266" s="2">
        <v>778</v>
      </c>
      <c r="H266" s="2">
        <f t="shared" si="4"/>
        <v>16245</v>
      </c>
      <c r="L266" s="25"/>
    </row>
    <row r="267" spans="1:12" x14ac:dyDescent="0.3">
      <c r="A267" s="3">
        <v>44153</v>
      </c>
      <c r="B267" s="2">
        <v>3443</v>
      </c>
      <c r="C267" s="2">
        <v>37</v>
      </c>
      <c r="D267" s="2">
        <v>2539</v>
      </c>
      <c r="E267" s="2">
        <v>89395</v>
      </c>
      <c r="F267" s="2">
        <v>71468</v>
      </c>
      <c r="G267" s="2">
        <v>815</v>
      </c>
      <c r="H267" s="2">
        <f t="shared" si="4"/>
        <v>17112</v>
      </c>
      <c r="L267" s="25"/>
    </row>
    <row r="268" spans="1:12" x14ac:dyDescent="0.3">
      <c r="A268" s="3">
        <v>44154</v>
      </c>
      <c r="B268" s="2">
        <v>3697</v>
      </c>
      <c r="C268" s="2">
        <v>38</v>
      </c>
      <c r="D268" s="2">
        <v>2409</v>
      </c>
      <c r="E268" s="2">
        <v>93092</v>
      </c>
      <c r="F268" s="2">
        <v>73877</v>
      </c>
      <c r="G268" s="2">
        <v>853</v>
      </c>
      <c r="H268" s="2">
        <f t="shared" si="4"/>
        <v>18362</v>
      </c>
      <c r="L268" s="25"/>
    </row>
    <row r="269" spans="1:12" x14ac:dyDescent="0.3">
      <c r="A269" s="3">
        <v>44155</v>
      </c>
      <c r="B269" s="2">
        <v>3768</v>
      </c>
      <c r="C269" s="2">
        <v>41</v>
      </c>
      <c r="D269" s="2">
        <v>4055</v>
      </c>
      <c r="E269" s="2">
        <v>96860</v>
      </c>
      <c r="F269" s="2">
        <v>77932</v>
      </c>
      <c r="G269" s="2">
        <v>894</v>
      </c>
      <c r="H269" s="2">
        <f t="shared" si="4"/>
        <v>18034</v>
      </c>
      <c r="L269" s="25"/>
    </row>
    <row r="270" spans="1:12" x14ac:dyDescent="0.3">
      <c r="A270" s="3">
        <v>44156</v>
      </c>
      <c r="B270" s="2">
        <v>3824</v>
      </c>
      <c r="C270" s="2">
        <v>33</v>
      </c>
      <c r="D270" s="2">
        <v>3851</v>
      </c>
      <c r="E270" s="2">
        <v>100684</v>
      </c>
      <c r="F270" s="2">
        <v>81783</v>
      </c>
      <c r="G270" s="2">
        <v>927</v>
      </c>
      <c r="H270" s="2">
        <f t="shared" si="4"/>
        <v>17974</v>
      </c>
      <c r="L270" s="25"/>
    </row>
    <row r="271" spans="1:12" x14ac:dyDescent="0.3">
      <c r="A271" s="3">
        <v>44157</v>
      </c>
      <c r="B271" s="2">
        <v>4048</v>
      </c>
      <c r="C271" s="2">
        <v>49</v>
      </c>
      <c r="D271" s="2">
        <v>3856</v>
      </c>
      <c r="E271" s="2">
        <v>104732</v>
      </c>
      <c r="F271" s="2">
        <v>85639</v>
      </c>
      <c r="G271" s="2">
        <v>976</v>
      </c>
      <c r="H271" s="2">
        <f t="shared" si="4"/>
        <v>18117</v>
      </c>
      <c r="L271" s="25"/>
    </row>
    <row r="272" spans="1:12" x14ac:dyDescent="0.3">
      <c r="A272" s="3">
        <v>44158</v>
      </c>
      <c r="B272" s="2">
        <v>3958</v>
      </c>
      <c r="C272" s="2">
        <v>36</v>
      </c>
      <c r="D272" s="2">
        <v>3531</v>
      </c>
      <c r="E272" s="2">
        <v>108690</v>
      </c>
      <c r="F272" s="2">
        <v>89170</v>
      </c>
      <c r="G272" s="2">
        <v>1012</v>
      </c>
      <c r="H272" s="2">
        <f t="shared" si="4"/>
        <v>18508</v>
      </c>
      <c r="L272" s="25"/>
    </row>
    <row r="273" spans="1:12" x14ac:dyDescent="0.3">
      <c r="A273" s="3">
        <v>44159</v>
      </c>
      <c r="B273" s="2">
        <v>3128</v>
      </c>
      <c r="C273" s="2">
        <v>39</v>
      </c>
      <c r="D273" s="2">
        <v>3045</v>
      </c>
      <c r="E273" s="2">
        <v>111818</v>
      </c>
      <c r="F273" s="2">
        <v>92215</v>
      </c>
      <c r="G273" s="2">
        <v>1051</v>
      </c>
      <c r="H273" s="2">
        <f t="shared" si="4"/>
        <v>18552</v>
      </c>
      <c r="L273" s="25"/>
    </row>
    <row r="274" spans="1:12" x14ac:dyDescent="0.3">
      <c r="A274" s="3">
        <v>44160</v>
      </c>
      <c r="B274" s="2">
        <v>3071</v>
      </c>
      <c r="C274" s="2">
        <v>34</v>
      </c>
      <c r="D274" s="2">
        <v>3366</v>
      </c>
      <c r="E274" s="2">
        <v>114889</v>
      </c>
      <c r="F274" s="2">
        <v>95581</v>
      </c>
      <c r="G274" s="2">
        <v>1085</v>
      </c>
      <c r="H274" s="2">
        <f t="shared" si="4"/>
        <v>18223</v>
      </c>
      <c r="L274" s="25"/>
    </row>
    <row r="275" spans="1:12" x14ac:dyDescent="0.3">
      <c r="A275" s="3">
        <v>44161</v>
      </c>
      <c r="B275" s="2">
        <v>3801</v>
      </c>
      <c r="C275" s="2">
        <v>39</v>
      </c>
      <c r="D275" s="2">
        <v>3200</v>
      </c>
      <c r="E275" s="2">
        <v>118690</v>
      </c>
      <c r="F275" s="2">
        <v>98781</v>
      </c>
      <c r="G275" s="2">
        <v>1124</v>
      </c>
      <c r="H275" s="2">
        <f t="shared" si="4"/>
        <v>18785</v>
      </c>
      <c r="L275" s="25"/>
    </row>
    <row r="276" spans="1:12" x14ac:dyDescent="0.3">
      <c r="A276" s="3">
        <v>44162</v>
      </c>
      <c r="B276" s="2">
        <v>4780</v>
      </c>
      <c r="C276" s="2">
        <v>37</v>
      </c>
      <c r="D276" s="2">
        <v>3489</v>
      </c>
      <c r="E276" s="2">
        <v>123470</v>
      </c>
      <c r="F276" s="2">
        <v>102270</v>
      </c>
      <c r="G276" s="2">
        <v>1161</v>
      </c>
      <c r="H276" s="2">
        <f t="shared" si="4"/>
        <v>20039</v>
      </c>
      <c r="L276" s="25"/>
    </row>
    <row r="277" spans="1:12" x14ac:dyDescent="0.3">
      <c r="A277" s="3">
        <v>44163</v>
      </c>
      <c r="B277" s="2">
        <v>4472</v>
      </c>
      <c r="C277" s="2">
        <v>34</v>
      </c>
      <c r="D277" s="2">
        <v>4058</v>
      </c>
      <c r="E277" s="2">
        <v>127942</v>
      </c>
      <c r="F277" s="2">
        <v>106328</v>
      </c>
      <c r="G277" s="2">
        <v>1195</v>
      </c>
      <c r="H277" s="2">
        <f t="shared" si="4"/>
        <v>20419</v>
      </c>
      <c r="L277" s="25"/>
    </row>
    <row r="278" spans="1:12" x14ac:dyDescent="0.3">
      <c r="A278" s="3">
        <v>44164</v>
      </c>
      <c r="B278" s="2">
        <v>4426</v>
      </c>
      <c r="C278" s="2">
        <v>35</v>
      </c>
      <c r="D278" s="2">
        <v>3721</v>
      </c>
      <c r="E278" s="2">
        <v>132368</v>
      </c>
      <c r="F278" s="2">
        <v>110049</v>
      </c>
      <c r="G278" s="2">
        <v>1230</v>
      </c>
      <c r="H278" s="2">
        <f t="shared" si="4"/>
        <v>21089</v>
      </c>
      <c r="L278" s="25"/>
    </row>
    <row r="279" spans="1:12" x14ac:dyDescent="0.3">
      <c r="A279" s="3">
        <v>44165</v>
      </c>
      <c r="B279" s="2">
        <v>3216</v>
      </c>
      <c r="C279" s="2">
        <v>37</v>
      </c>
      <c r="D279" s="2">
        <v>3937</v>
      </c>
      <c r="E279" s="2">
        <v>135584</v>
      </c>
      <c r="F279" s="2">
        <v>113986</v>
      </c>
      <c r="G279" s="2">
        <v>1267</v>
      </c>
      <c r="H279" s="2">
        <f t="shared" si="4"/>
        <v>20331</v>
      </c>
      <c r="L279" s="25"/>
    </row>
    <row r="280" spans="1:12" x14ac:dyDescent="0.3">
      <c r="A280" s="3">
        <v>44166</v>
      </c>
      <c r="B280" s="2">
        <v>3759</v>
      </c>
      <c r="C280" s="2">
        <v>36</v>
      </c>
      <c r="D280" s="2">
        <v>3574</v>
      </c>
      <c r="E280" s="2">
        <v>139343</v>
      </c>
      <c r="F280" s="2">
        <v>117560</v>
      </c>
      <c r="G280" s="2">
        <v>1303</v>
      </c>
      <c r="H280" s="2">
        <f t="shared" si="4"/>
        <v>20480</v>
      </c>
      <c r="L280" s="25"/>
    </row>
    <row r="281" spans="1:12" x14ac:dyDescent="0.3">
      <c r="A281" s="3">
        <v>44167</v>
      </c>
      <c r="B281" s="2">
        <v>4033</v>
      </c>
      <c r="C281" s="2">
        <v>39</v>
      </c>
      <c r="D281" s="2">
        <v>4061</v>
      </c>
      <c r="E281" s="2">
        <v>143376</v>
      </c>
      <c r="F281" s="2">
        <v>121621</v>
      </c>
      <c r="G281" s="2">
        <v>1342</v>
      </c>
      <c r="H281" s="2">
        <f t="shared" si="4"/>
        <v>20413</v>
      </c>
      <c r="L281" s="25"/>
    </row>
    <row r="282" spans="1:12" x14ac:dyDescent="0.3">
      <c r="A282" s="3">
        <v>44168</v>
      </c>
      <c r="B282" s="2">
        <v>4260</v>
      </c>
      <c r="C282" s="2">
        <v>45</v>
      </c>
      <c r="D282" s="2">
        <v>2947</v>
      </c>
      <c r="E282" s="2">
        <v>147636</v>
      </c>
      <c r="F282" s="2">
        <v>124568</v>
      </c>
      <c r="G282" s="2">
        <v>1387</v>
      </c>
      <c r="H282" s="2">
        <f t="shared" si="4"/>
        <v>21681</v>
      </c>
      <c r="L282" s="25"/>
    </row>
    <row r="283" spans="1:12" x14ac:dyDescent="0.3">
      <c r="A283" s="3">
        <v>44169</v>
      </c>
      <c r="B283" s="2">
        <v>5068</v>
      </c>
      <c r="C283" s="2">
        <v>38</v>
      </c>
      <c r="D283" s="2">
        <v>2336</v>
      </c>
      <c r="E283" s="2">
        <v>152704</v>
      </c>
      <c r="F283" s="2">
        <v>126904</v>
      </c>
      <c r="G283" s="2">
        <v>1425</v>
      </c>
      <c r="H283" s="2">
        <f t="shared" si="4"/>
        <v>24375</v>
      </c>
      <c r="L283" s="25"/>
    </row>
    <row r="284" spans="1:12" x14ac:dyDescent="0.3">
      <c r="A284" s="3">
        <v>44170</v>
      </c>
      <c r="B284" s="2">
        <v>5450</v>
      </c>
      <c r="C284" s="2">
        <v>37</v>
      </c>
      <c r="D284" s="2">
        <v>2306</v>
      </c>
      <c r="E284" s="2">
        <v>158154</v>
      </c>
      <c r="F284" s="2">
        <v>129210</v>
      </c>
      <c r="G284" s="2">
        <v>1462</v>
      </c>
      <c r="H284" s="2">
        <f t="shared" si="4"/>
        <v>27482</v>
      </c>
      <c r="L284" s="25"/>
    </row>
    <row r="285" spans="1:12" x14ac:dyDescent="0.3">
      <c r="A285" s="3">
        <v>44171</v>
      </c>
      <c r="B285" s="2">
        <v>4321</v>
      </c>
      <c r="C285" s="2">
        <v>42</v>
      </c>
      <c r="D285" s="2">
        <v>4301</v>
      </c>
      <c r="E285" s="2">
        <v>162475</v>
      </c>
      <c r="F285" s="2">
        <v>133511</v>
      </c>
      <c r="G285" s="2">
        <v>1504</v>
      </c>
      <c r="H285" s="2">
        <f t="shared" si="4"/>
        <v>27460</v>
      </c>
      <c r="L285" s="25"/>
    </row>
    <row r="286" spans="1:12" x14ac:dyDescent="0.3">
      <c r="A286" s="3">
        <v>44172</v>
      </c>
      <c r="B286" s="2">
        <v>2501</v>
      </c>
      <c r="C286" s="2">
        <v>36</v>
      </c>
      <c r="D286" s="2">
        <v>3988</v>
      </c>
      <c r="E286" s="2">
        <v>164976</v>
      </c>
      <c r="F286" s="2">
        <v>137499</v>
      </c>
      <c r="G286" s="2">
        <v>1540</v>
      </c>
      <c r="H286" s="2">
        <f t="shared" si="4"/>
        <v>25937</v>
      </c>
      <c r="L286" s="25"/>
    </row>
    <row r="287" spans="1:12" x14ac:dyDescent="0.3">
      <c r="A287" s="3">
        <v>44173</v>
      </c>
      <c r="B287" s="2">
        <v>4673</v>
      </c>
      <c r="C287" s="2">
        <v>36</v>
      </c>
      <c r="D287" s="2">
        <v>3893</v>
      </c>
      <c r="E287" s="2">
        <v>169649</v>
      </c>
      <c r="F287" s="2">
        <v>141392</v>
      </c>
      <c r="G287" s="2">
        <v>1576</v>
      </c>
      <c r="H287" s="2">
        <f t="shared" si="4"/>
        <v>26681</v>
      </c>
      <c r="L287" s="25"/>
    </row>
    <row r="288" spans="1:12" x14ac:dyDescent="0.3">
      <c r="A288" s="3">
        <v>44174</v>
      </c>
      <c r="B288" s="2">
        <v>4734</v>
      </c>
      <c r="C288" s="2">
        <v>38</v>
      </c>
      <c r="D288" s="2">
        <v>3895</v>
      </c>
      <c r="E288" s="2">
        <v>174383</v>
      </c>
      <c r="F288" s="2">
        <v>145287</v>
      </c>
      <c r="G288" s="2">
        <v>1614</v>
      </c>
      <c r="H288" s="2">
        <f t="shared" si="4"/>
        <v>27482</v>
      </c>
      <c r="L288" s="25"/>
    </row>
    <row r="289" spans="1:12" x14ac:dyDescent="0.3">
      <c r="A289" s="3">
        <v>44175</v>
      </c>
      <c r="B289" s="2">
        <v>4570</v>
      </c>
      <c r="C289" s="2">
        <v>43</v>
      </c>
      <c r="D289" s="2">
        <v>3045</v>
      </c>
      <c r="E289" s="2">
        <v>178953</v>
      </c>
      <c r="F289" s="2">
        <v>148332</v>
      </c>
      <c r="G289" s="2">
        <v>1657</v>
      </c>
      <c r="H289" s="2">
        <f t="shared" si="4"/>
        <v>28964</v>
      </c>
      <c r="L289" s="25"/>
    </row>
    <row r="290" spans="1:12" x14ac:dyDescent="0.3">
      <c r="A290" s="3">
        <v>44176</v>
      </c>
      <c r="B290" s="2">
        <v>4146</v>
      </c>
      <c r="C290" s="2">
        <v>37</v>
      </c>
      <c r="D290" s="2">
        <v>2129</v>
      </c>
      <c r="E290" s="2">
        <v>183099</v>
      </c>
      <c r="F290" s="2">
        <v>150461</v>
      </c>
      <c r="G290" s="2">
        <v>1694</v>
      </c>
      <c r="H290" s="2">
        <f t="shared" si="4"/>
        <v>30944</v>
      </c>
      <c r="L290" s="25"/>
    </row>
    <row r="291" spans="1:12" x14ac:dyDescent="0.3">
      <c r="A291" s="3">
        <v>44177</v>
      </c>
      <c r="B291" s="2">
        <v>3907</v>
      </c>
      <c r="C291" s="2">
        <v>50</v>
      </c>
      <c r="D291" s="2">
        <v>3780</v>
      </c>
      <c r="E291" s="2">
        <v>187006</v>
      </c>
      <c r="F291" s="2">
        <v>154241</v>
      </c>
      <c r="G291" s="2">
        <v>1744</v>
      </c>
      <c r="H291" s="2">
        <f t="shared" si="4"/>
        <v>31021</v>
      </c>
      <c r="L291" s="25"/>
    </row>
    <row r="292" spans="1:12" x14ac:dyDescent="0.3">
      <c r="A292" s="3">
        <v>44178</v>
      </c>
      <c r="B292" s="2">
        <v>2720</v>
      </c>
      <c r="C292" s="2">
        <v>46</v>
      </c>
      <c r="D292" s="2">
        <v>3942</v>
      </c>
      <c r="E292" s="2">
        <v>189726</v>
      </c>
      <c r="F292" s="2">
        <v>158183</v>
      </c>
      <c r="G292" s="2">
        <v>1790</v>
      </c>
      <c r="H292" s="2">
        <f t="shared" si="4"/>
        <v>29753</v>
      </c>
      <c r="L292" s="25"/>
    </row>
    <row r="293" spans="1:12" x14ac:dyDescent="0.3">
      <c r="A293" s="3">
        <v>44179</v>
      </c>
      <c r="B293" s="2">
        <v>1337</v>
      </c>
      <c r="C293" s="2">
        <v>49</v>
      </c>
      <c r="D293" s="2">
        <v>3498</v>
      </c>
      <c r="E293" s="2">
        <v>191063</v>
      </c>
      <c r="F293" s="2">
        <v>161681</v>
      </c>
      <c r="G293" s="2">
        <v>1839</v>
      </c>
      <c r="H293" s="2">
        <f t="shared" si="4"/>
        <v>27543</v>
      </c>
      <c r="L293" s="25"/>
    </row>
    <row r="294" spans="1:12" x14ac:dyDescent="0.3">
      <c r="A294" s="3">
        <v>44180</v>
      </c>
      <c r="B294" s="2">
        <v>3837</v>
      </c>
      <c r="C294" s="2">
        <v>44</v>
      </c>
      <c r="D294" s="2">
        <v>3105</v>
      </c>
      <c r="E294" s="2">
        <v>194900</v>
      </c>
      <c r="F294" s="2">
        <v>164786</v>
      </c>
      <c r="G294" s="2">
        <v>1883</v>
      </c>
      <c r="H294" s="2">
        <f t="shared" si="4"/>
        <v>28231</v>
      </c>
      <c r="L294" s="25"/>
    </row>
    <row r="295" spans="1:12" x14ac:dyDescent="0.3">
      <c r="A295" s="3">
        <v>44181</v>
      </c>
      <c r="B295" s="2">
        <v>3487</v>
      </c>
      <c r="C295" s="2">
        <v>39</v>
      </c>
      <c r="D295" s="2">
        <v>2495</v>
      </c>
      <c r="E295" s="2">
        <v>198387</v>
      </c>
      <c r="F295" s="2">
        <v>167281</v>
      </c>
      <c r="G295" s="2">
        <v>1922</v>
      </c>
      <c r="H295" s="2">
        <f t="shared" si="4"/>
        <v>29184</v>
      </c>
      <c r="L295" s="25"/>
    </row>
    <row r="296" spans="1:12" x14ac:dyDescent="0.3">
      <c r="A296" s="3">
        <v>44182</v>
      </c>
      <c r="B296" s="2">
        <v>2985</v>
      </c>
      <c r="C296" s="2">
        <v>31</v>
      </c>
      <c r="D296" s="2">
        <v>2001</v>
      </c>
      <c r="E296" s="2">
        <v>201368</v>
      </c>
      <c r="F296" s="2">
        <v>169282</v>
      </c>
      <c r="G296" s="2">
        <v>1953</v>
      </c>
      <c r="H296" s="2">
        <f t="shared" si="4"/>
        <v>30133</v>
      </c>
      <c r="L296" s="25"/>
    </row>
    <row r="297" spans="1:12" x14ac:dyDescent="0.3">
      <c r="A297" s="3">
        <v>44183</v>
      </c>
      <c r="B297" s="2">
        <v>2635</v>
      </c>
      <c r="C297" s="2">
        <v>49</v>
      </c>
      <c r="D297" s="2">
        <v>2244</v>
      </c>
      <c r="E297" s="2">
        <v>204003</v>
      </c>
      <c r="F297" s="2">
        <v>171526</v>
      </c>
      <c r="G297" s="2">
        <v>2002</v>
      </c>
      <c r="H297" s="2">
        <f t="shared" si="4"/>
        <v>30475</v>
      </c>
      <c r="L297" s="25"/>
    </row>
    <row r="298" spans="1:12" x14ac:dyDescent="0.3">
      <c r="A298" s="3">
        <v>44184</v>
      </c>
      <c r="B298" s="2">
        <v>2904</v>
      </c>
      <c r="C298" s="2">
        <v>53</v>
      </c>
      <c r="D298" s="2">
        <v>4316</v>
      </c>
      <c r="E298" s="2">
        <v>206907</v>
      </c>
      <c r="F298" s="2">
        <v>175842</v>
      </c>
      <c r="G298" s="2">
        <v>2055</v>
      </c>
      <c r="H298" s="2">
        <f t="shared" si="4"/>
        <v>29010</v>
      </c>
      <c r="L298" s="25"/>
    </row>
    <row r="299" spans="1:12" x14ac:dyDescent="0.3">
      <c r="A299" s="3">
        <v>44185</v>
      </c>
      <c r="B299" s="2">
        <v>1731</v>
      </c>
      <c r="C299" s="2">
        <v>39</v>
      </c>
      <c r="D299" s="2">
        <v>4599</v>
      </c>
      <c r="E299" s="2">
        <v>208638</v>
      </c>
      <c r="F299" s="2">
        <v>180441</v>
      </c>
      <c r="G299" s="2">
        <v>2094</v>
      </c>
      <c r="H299" s="2">
        <f t="shared" si="4"/>
        <v>26103</v>
      </c>
      <c r="L299" s="25"/>
    </row>
    <row r="300" spans="1:12" x14ac:dyDescent="0.3">
      <c r="A300" s="3">
        <v>44186</v>
      </c>
      <c r="B300" s="2">
        <v>824</v>
      </c>
      <c r="C300" s="2">
        <v>46</v>
      </c>
      <c r="D300" s="2">
        <v>4227</v>
      </c>
      <c r="E300" s="2">
        <v>209462</v>
      </c>
      <c r="F300" s="2">
        <v>184668</v>
      </c>
      <c r="G300" s="2">
        <v>2140</v>
      </c>
      <c r="H300" s="2">
        <f t="shared" si="4"/>
        <v>22654</v>
      </c>
      <c r="L300" s="25"/>
    </row>
    <row r="301" spans="1:12" x14ac:dyDescent="0.3">
      <c r="A301" s="3">
        <v>44187</v>
      </c>
      <c r="B301" s="2">
        <v>3064</v>
      </c>
      <c r="C301" s="2">
        <v>42</v>
      </c>
      <c r="D301" s="2">
        <v>3740</v>
      </c>
      <c r="E301" s="2">
        <v>212526</v>
      </c>
      <c r="F301" s="2">
        <v>188408</v>
      </c>
      <c r="G301" s="2">
        <v>2182</v>
      </c>
      <c r="H301" s="2">
        <f t="shared" si="4"/>
        <v>21936</v>
      </c>
      <c r="L301" s="25"/>
    </row>
    <row r="302" spans="1:12" x14ac:dyDescent="0.3">
      <c r="A302" s="3">
        <v>44188</v>
      </c>
      <c r="B302" s="2">
        <v>2345</v>
      </c>
      <c r="C302" s="2">
        <v>51</v>
      </c>
      <c r="D302" s="2">
        <v>3560</v>
      </c>
      <c r="E302" s="2">
        <v>214871</v>
      </c>
      <c r="F302" s="2">
        <v>191968</v>
      </c>
      <c r="G302" s="2">
        <v>2233</v>
      </c>
      <c r="H302" s="2">
        <f t="shared" si="4"/>
        <v>20670</v>
      </c>
      <c r="L302" s="25"/>
    </row>
    <row r="303" spans="1:12" x14ac:dyDescent="0.3">
      <c r="A303" s="3">
        <v>44189</v>
      </c>
      <c r="B303" s="2">
        <v>1972</v>
      </c>
      <c r="C303" s="2">
        <v>43</v>
      </c>
      <c r="D303" s="2">
        <v>2737</v>
      </c>
      <c r="E303" s="2">
        <v>216843</v>
      </c>
      <c r="F303" s="2">
        <v>194705</v>
      </c>
      <c r="G303" s="2">
        <v>2276</v>
      </c>
      <c r="H303" s="2">
        <f t="shared" si="4"/>
        <v>19862</v>
      </c>
      <c r="L303" s="25"/>
    </row>
    <row r="304" spans="1:12" x14ac:dyDescent="0.3">
      <c r="A304" s="3">
        <v>44190</v>
      </c>
      <c r="B304" s="2">
        <v>1881</v>
      </c>
      <c r="C304" s="2">
        <v>37</v>
      </c>
      <c r="D304" s="2">
        <v>1515</v>
      </c>
      <c r="E304" s="2">
        <v>218724</v>
      </c>
      <c r="F304" s="2">
        <v>196220</v>
      </c>
      <c r="G304" s="2">
        <v>2313</v>
      </c>
      <c r="H304" s="2">
        <f t="shared" si="4"/>
        <v>20191</v>
      </c>
      <c r="L304" s="25"/>
    </row>
    <row r="305" spans="1:12" x14ac:dyDescent="0.3">
      <c r="A305" s="3">
        <v>44191</v>
      </c>
      <c r="B305" s="2">
        <v>1784</v>
      </c>
      <c r="C305" s="2">
        <v>39</v>
      </c>
      <c r="D305" s="2">
        <v>4119</v>
      </c>
      <c r="E305" s="2">
        <v>220508</v>
      </c>
      <c r="F305" s="2">
        <v>200339</v>
      </c>
      <c r="G305" s="2">
        <v>2352</v>
      </c>
      <c r="H305" s="2">
        <f t="shared" si="4"/>
        <v>17817</v>
      </c>
      <c r="L305" s="25"/>
    </row>
    <row r="306" spans="1:12" x14ac:dyDescent="0.3">
      <c r="A306" s="3">
        <v>44192</v>
      </c>
      <c r="B306" s="2">
        <v>1097</v>
      </c>
      <c r="C306" s="2">
        <v>25</v>
      </c>
      <c r="D306" s="2">
        <v>2377</v>
      </c>
      <c r="E306" s="2">
        <v>221605</v>
      </c>
      <c r="F306" s="2">
        <v>202716</v>
      </c>
      <c r="G306" s="2">
        <v>2377</v>
      </c>
      <c r="H306" s="2">
        <f t="shared" si="4"/>
        <v>16512</v>
      </c>
      <c r="L306" s="25"/>
    </row>
    <row r="307" spans="1:12" x14ac:dyDescent="0.3">
      <c r="A307" s="3">
        <v>44193</v>
      </c>
      <c r="B307" s="2">
        <v>538</v>
      </c>
      <c r="C307" s="2">
        <v>41</v>
      </c>
      <c r="D307" s="2">
        <v>2766</v>
      </c>
      <c r="E307" s="2">
        <v>222143</v>
      </c>
      <c r="F307" s="2">
        <v>205482</v>
      </c>
      <c r="G307" s="2">
        <v>2418</v>
      </c>
      <c r="H307" s="2">
        <f t="shared" si="4"/>
        <v>14243</v>
      </c>
      <c r="L307" s="25"/>
    </row>
    <row r="308" spans="1:12" x14ac:dyDescent="0.3">
      <c r="A308" s="3">
        <v>44194</v>
      </c>
      <c r="B308" s="2">
        <v>2012</v>
      </c>
      <c r="C308" s="2">
        <v>25</v>
      </c>
      <c r="D308" s="2">
        <v>2638</v>
      </c>
      <c r="E308" s="2">
        <v>224155</v>
      </c>
      <c r="F308" s="2">
        <v>208120</v>
      </c>
      <c r="G308" s="2">
        <v>2443</v>
      </c>
      <c r="H308" s="2">
        <f t="shared" si="4"/>
        <v>13592</v>
      </c>
      <c r="L308" s="25"/>
    </row>
    <row r="309" spans="1:12" x14ac:dyDescent="0.3">
      <c r="A309" s="3">
        <v>44195</v>
      </c>
      <c r="B309" s="2">
        <v>1738</v>
      </c>
      <c r="C309" s="2">
        <v>38</v>
      </c>
      <c r="D309" s="2">
        <v>1494</v>
      </c>
      <c r="E309" s="2">
        <v>225893</v>
      </c>
      <c r="F309" s="2">
        <v>209614</v>
      </c>
      <c r="G309" s="2">
        <v>2481</v>
      </c>
      <c r="H309" s="2">
        <f t="shared" si="4"/>
        <v>13798</v>
      </c>
      <c r="L309" s="25"/>
    </row>
    <row r="310" spans="1:12" x14ac:dyDescent="0.3">
      <c r="A310" s="3">
        <v>44196</v>
      </c>
      <c r="B310" s="2">
        <v>1527</v>
      </c>
      <c r="C310" s="2">
        <v>24</v>
      </c>
      <c r="D310" s="2">
        <v>1282</v>
      </c>
      <c r="E310" s="2">
        <v>227429</v>
      </c>
      <c r="F310" s="2">
        <v>210896</v>
      </c>
      <c r="G310" s="2">
        <v>2505</v>
      </c>
      <c r="H310" s="2">
        <f t="shared" si="4"/>
        <v>14028</v>
      </c>
      <c r="L310" s="25"/>
    </row>
    <row r="311" spans="1:12" x14ac:dyDescent="0.3">
      <c r="A311" s="3">
        <v>44197</v>
      </c>
      <c r="B311" s="2">
        <v>990</v>
      </c>
      <c r="C311" s="2">
        <v>23</v>
      </c>
      <c r="D311" s="2">
        <v>3265</v>
      </c>
      <c r="E311" s="2">
        <v>228410</v>
      </c>
      <c r="F311" s="2">
        <v>214161</v>
      </c>
      <c r="G311" s="2">
        <v>2528</v>
      </c>
      <c r="H311" s="2">
        <f t="shared" si="4"/>
        <v>11721</v>
      </c>
      <c r="L311" s="25"/>
    </row>
    <row r="312" spans="1:12" x14ac:dyDescent="0.3">
      <c r="A312" s="3">
        <v>44198</v>
      </c>
      <c r="B312" s="2">
        <v>342</v>
      </c>
      <c r="C312" s="2">
        <v>44</v>
      </c>
      <c r="D312" s="2">
        <v>2981</v>
      </c>
      <c r="E312" s="2">
        <v>228752</v>
      </c>
      <c r="F312" s="2">
        <v>217142</v>
      </c>
      <c r="G312" s="2">
        <v>2572</v>
      </c>
      <c r="H312" s="2">
        <f t="shared" si="4"/>
        <v>9038</v>
      </c>
      <c r="L312" s="25"/>
    </row>
    <row r="313" spans="1:12" x14ac:dyDescent="0.3">
      <c r="A313" s="3">
        <v>44199</v>
      </c>
      <c r="B313" s="2">
        <v>417</v>
      </c>
      <c r="C313" s="2">
        <v>31</v>
      </c>
      <c r="D313" s="2">
        <v>2469</v>
      </c>
      <c r="E313" s="2">
        <v>229169</v>
      </c>
      <c r="F313" s="2">
        <v>219611</v>
      </c>
      <c r="G313" s="2">
        <v>2603</v>
      </c>
      <c r="H313" s="2">
        <f t="shared" si="4"/>
        <v>6955</v>
      </c>
      <c r="L313" s="25"/>
    </row>
    <row r="314" spans="1:12" x14ac:dyDescent="0.3">
      <c r="A314" s="3">
        <v>44200</v>
      </c>
      <c r="B314" s="2">
        <v>594</v>
      </c>
      <c r="C314" s="2">
        <v>25</v>
      </c>
      <c r="D314" s="2">
        <v>1963</v>
      </c>
      <c r="E314" s="2">
        <v>229763</v>
      </c>
      <c r="F314" s="2">
        <v>221574</v>
      </c>
      <c r="G314" s="2">
        <v>2628</v>
      </c>
      <c r="H314" s="2">
        <f t="shared" si="4"/>
        <v>5561</v>
      </c>
      <c r="L314" s="25"/>
    </row>
    <row r="315" spans="1:12" x14ac:dyDescent="0.3">
      <c r="A315" s="3">
        <v>44201</v>
      </c>
      <c r="B315" s="2">
        <v>2316</v>
      </c>
      <c r="C315" s="2">
        <v>18</v>
      </c>
      <c r="D315" s="2">
        <v>382</v>
      </c>
      <c r="E315" s="2">
        <v>232079</v>
      </c>
      <c r="F315" s="2">
        <v>221956</v>
      </c>
      <c r="G315" s="2">
        <v>2646</v>
      </c>
      <c r="H315" s="2">
        <f t="shared" si="4"/>
        <v>7477</v>
      </c>
      <c r="L315" s="25"/>
    </row>
    <row r="316" spans="1:12" x14ac:dyDescent="0.3">
      <c r="A316" s="3">
        <v>44202</v>
      </c>
      <c r="B316" s="2">
        <v>1800</v>
      </c>
      <c r="C316" s="2">
        <v>20</v>
      </c>
      <c r="D316" s="2">
        <v>489</v>
      </c>
      <c r="E316" s="2">
        <v>233879</v>
      </c>
      <c r="F316" s="2">
        <v>222445</v>
      </c>
      <c r="G316" s="2">
        <v>2666</v>
      </c>
      <c r="H316" s="2">
        <f t="shared" si="4"/>
        <v>8768</v>
      </c>
      <c r="L316" s="25"/>
    </row>
    <row r="317" spans="1:12" x14ac:dyDescent="0.3">
      <c r="A317" s="3">
        <v>44203</v>
      </c>
      <c r="B317" s="2">
        <v>1612</v>
      </c>
      <c r="C317" s="2">
        <v>28</v>
      </c>
      <c r="D317" s="2">
        <v>419</v>
      </c>
      <c r="E317" s="2">
        <v>235491</v>
      </c>
      <c r="F317" s="2">
        <v>222864</v>
      </c>
      <c r="G317" s="2">
        <v>2694</v>
      </c>
      <c r="H317" s="2">
        <f t="shared" si="4"/>
        <v>9933</v>
      </c>
      <c r="L317" s="25"/>
    </row>
    <row r="318" spans="1:12" x14ac:dyDescent="0.3">
      <c r="A318" s="3">
        <v>44204</v>
      </c>
      <c r="B318" s="2">
        <v>537</v>
      </c>
      <c r="C318" s="2">
        <v>34</v>
      </c>
      <c r="D318" s="2">
        <v>494</v>
      </c>
      <c r="E318" s="2">
        <v>236028</v>
      </c>
      <c r="F318" s="2">
        <v>223358</v>
      </c>
      <c r="G318" s="2">
        <v>2728</v>
      </c>
      <c r="H318" s="2">
        <f t="shared" si="4"/>
        <v>9942</v>
      </c>
      <c r="L318" s="25"/>
    </row>
    <row r="319" spans="1:12" x14ac:dyDescent="0.3">
      <c r="A319" s="3">
        <v>44205</v>
      </c>
      <c r="B319" s="2">
        <v>2058</v>
      </c>
      <c r="C319" s="2">
        <v>22</v>
      </c>
      <c r="D319" s="2">
        <v>529</v>
      </c>
      <c r="E319" s="2">
        <v>238086</v>
      </c>
      <c r="F319" s="2">
        <v>223887</v>
      </c>
      <c r="G319" s="2">
        <v>2750</v>
      </c>
      <c r="H319" s="2">
        <f t="shared" si="4"/>
        <v>11449</v>
      </c>
      <c r="L319" s="25"/>
    </row>
    <row r="320" spans="1:12" x14ac:dyDescent="0.3">
      <c r="A320" s="3">
        <v>44206</v>
      </c>
      <c r="B320" s="2">
        <v>1143</v>
      </c>
      <c r="C320" s="2">
        <v>23</v>
      </c>
      <c r="D320" s="2">
        <v>617</v>
      </c>
      <c r="E320" s="2">
        <v>239229</v>
      </c>
      <c r="F320" s="2">
        <v>224504</v>
      </c>
      <c r="G320" s="2">
        <v>2773</v>
      </c>
      <c r="H320" s="2">
        <f t="shared" si="4"/>
        <v>11952</v>
      </c>
      <c r="L320" s="25"/>
    </row>
    <row r="321" spans="1:12" x14ac:dyDescent="0.3">
      <c r="A321" s="3">
        <v>44207</v>
      </c>
      <c r="B321" s="2">
        <v>551</v>
      </c>
      <c r="C321" s="2">
        <v>23</v>
      </c>
      <c r="D321" s="2">
        <v>880</v>
      </c>
      <c r="E321" s="2">
        <v>239780</v>
      </c>
      <c r="F321" s="2">
        <v>225384</v>
      </c>
      <c r="G321" s="2">
        <v>2796</v>
      </c>
      <c r="H321" s="2">
        <f t="shared" si="4"/>
        <v>11600</v>
      </c>
      <c r="L321" s="25"/>
    </row>
    <row r="322" spans="1:12" x14ac:dyDescent="0.3">
      <c r="A322" s="3">
        <v>44208</v>
      </c>
      <c r="B322" s="2">
        <v>1857</v>
      </c>
      <c r="C322" s="2">
        <v>24</v>
      </c>
      <c r="D322" s="2">
        <v>993</v>
      </c>
      <c r="E322" s="2">
        <v>241637</v>
      </c>
      <c r="F322" s="2">
        <v>226377</v>
      </c>
      <c r="G322" s="2">
        <v>2820</v>
      </c>
      <c r="H322" s="2">
        <f t="shared" si="4"/>
        <v>12440</v>
      </c>
      <c r="L322" s="25"/>
    </row>
    <row r="323" spans="1:12" x14ac:dyDescent="0.3">
      <c r="A323" s="3">
        <v>44209</v>
      </c>
      <c r="B323" s="2">
        <v>1618</v>
      </c>
      <c r="C323" s="2">
        <v>26</v>
      </c>
      <c r="D323" s="2">
        <v>403</v>
      </c>
      <c r="E323" s="2">
        <v>243255</v>
      </c>
      <c r="F323" s="2">
        <v>226780</v>
      </c>
      <c r="G323" s="2">
        <v>2846</v>
      </c>
      <c r="H323" s="2">
        <f t="shared" si="4"/>
        <v>13629</v>
      </c>
      <c r="L323" s="25"/>
    </row>
    <row r="324" spans="1:12" x14ac:dyDescent="0.3">
      <c r="A324" s="3">
        <v>44210</v>
      </c>
      <c r="B324" s="2">
        <v>1357</v>
      </c>
      <c r="C324" s="2">
        <v>21</v>
      </c>
      <c r="D324" s="2">
        <v>748</v>
      </c>
      <c r="E324" s="2">
        <v>244612</v>
      </c>
      <c r="F324" s="2">
        <v>227528</v>
      </c>
      <c r="G324" s="2">
        <v>2867</v>
      </c>
      <c r="H324" s="2">
        <f t="shared" si="4"/>
        <v>14217</v>
      </c>
      <c r="L324" s="25"/>
    </row>
    <row r="325" spans="1:12" x14ac:dyDescent="0.3">
      <c r="A325" s="3">
        <v>44211</v>
      </c>
      <c r="B325" s="2">
        <v>1177</v>
      </c>
      <c r="C325" s="2">
        <v>26</v>
      </c>
      <c r="D325" s="2">
        <v>837</v>
      </c>
      <c r="E325" s="2">
        <v>245789</v>
      </c>
      <c r="F325" s="2">
        <v>228365</v>
      </c>
      <c r="G325" s="2">
        <v>2893</v>
      </c>
      <c r="H325" s="2">
        <f t="shared" si="4"/>
        <v>14531</v>
      </c>
      <c r="L325" s="25"/>
    </row>
    <row r="326" spans="1:12" x14ac:dyDescent="0.3">
      <c r="A326" s="3">
        <v>44212</v>
      </c>
      <c r="B326" s="2">
        <v>1236</v>
      </c>
      <c r="C326" s="2">
        <v>23</v>
      </c>
      <c r="D326" s="2">
        <v>2189</v>
      </c>
      <c r="E326" s="2">
        <v>247025</v>
      </c>
      <c r="F326" s="2">
        <v>230554</v>
      </c>
      <c r="G326" s="2">
        <v>2916</v>
      </c>
      <c r="H326" s="2">
        <f t="shared" si="4"/>
        <v>13555</v>
      </c>
      <c r="L326" s="25"/>
    </row>
    <row r="327" spans="1:12" x14ac:dyDescent="0.3">
      <c r="A327" s="3">
        <v>44213</v>
      </c>
      <c r="B327" s="2">
        <v>780</v>
      </c>
      <c r="C327" s="2">
        <v>17</v>
      </c>
      <c r="D327" s="2">
        <v>1608</v>
      </c>
      <c r="E327" s="2">
        <v>247805</v>
      </c>
      <c r="F327" s="2">
        <v>232162</v>
      </c>
      <c r="G327" s="2">
        <v>2933</v>
      </c>
      <c r="H327" s="2">
        <f t="shared" si="4"/>
        <v>12710</v>
      </c>
      <c r="L327" s="25"/>
    </row>
    <row r="328" spans="1:12" x14ac:dyDescent="0.3">
      <c r="A328" s="3">
        <v>44214</v>
      </c>
      <c r="B328" s="2">
        <v>110</v>
      </c>
      <c r="C328" s="2">
        <v>25</v>
      </c>
      <c r="D328" s="2">
        <v>1643</v>
      </c>
      <c r="E328" s="2">
        <v>247915</v>
      </c>
      <c r="F328" s="2">
        <v>233805</v>
      </c>
      <c r="G328" s="2">
        <v>2958</v>
      </c>
      <c r="H328" s="2">
        <f t="shared" si="4"/>
        <v>11152</v>
      </c>
      <c r="L328" s="25"/>
    </row>
    <row r="329" spans="1:12" x14ac:dyDescent="0.3">
      <c r="A329" s="3">
        <v>44215</v>
      </c>
      <c r="B329" s="2">
        <v>1550</v>
      </c>
      <c r="C329" s="2">
        <v>15</v>
      </c>
      <c r="D329" s="2">
        <v>494</v>
      </c>
      <c r="E329" s="2">
        <v>249465</v>
      </c>
      <c r="F329" s="2">
        <v>234299</v>
      </c>
      <c r="G329" s="2">
        <v>2973</v>
      </c>
      <c r="H329" s="2">
        <f t="shared" si="4"/>
        <v>12193</v>
      </c>
      <c r="L329" s="25"/>
    </row>
    <row r="330" spans="1:12" x14ac:dyDescent="0.3">
      <c r="A330" s="3">
        <v>44216</v>
      </c>
      <c r="B330" s="2">
        <v>469</v>
      </c>
      <c r="C330" s="2">
        <v>14</v>
      </c>
      <c r="D330" s="2">
        <v>1792</v>
      </c>
      <c r="E330" s="2">
        <v>249934</v>
      </c>
      <c r="F330" s="2">
        <v>236091</v>
      </c>
      <c r="G330" s="2">
        <v>2987</v>
      </c>
      <c r="H330" s="2">
        <f t="shared" si="4"/>
        <v>10856</v>
      </c>
      <c r="L330" s="25"/>
    </row>
    <row r="331" spans="1:12" x14ac:dyDescent="0.3">
      <c r="A331" s="3">
        <v>44217</v>
      </c>
      <c r="B331" s="2">
        <v>1137</v>
      </c>
      <c r="C331" s="2">
        <v>11</v>
      </c>
      <c r="D331" s="2">
        <v>1179</v>
      </c>
      <c r="E331" s="2">
        <v>251071</v>
      </c>
      <c r="F331" s="2">
        <v>237270</v>
      </c>
      <c r="G331" s="2">
        <v>2998</v>
      </c>
      <c r="H331" s="2">
        <f t="shared" si="4"/>
        <v>10803</v>
      </c>
      <c r="L331" s="25"/>
    </row>
    <row r="332" spans="1:12" x14ac:dyDescent="0.3">
      <c r="A332" s="3">
        <v>44218</v>
      </c>
      <c r="B332" s="2">
        <v>903</v>
      </c>
      <c r="C332" s="2">
        <v>24</v>
      </c>
      <c r="D332" s="2">
        <v>636</v>
      </c>
      <c r="E332" s="2">
        <v>251974</v>
      </c>
      <c r="F332" s="2">
        <v>237906</v>
      </c>
      <c r="G332" s="2">
        <v>3022</v>
      </c>
      <c r="H332" s="2">
        <f t="shared" si="4"/>
        <v>11046</v>
      </c>
      <c r="L332" s="25"/>
    </row>
    <row r="333" spans="1:12" x14ac:dyDescent="0.3">
      <c r="A333" s="3">
        <v>44219</v>
      </c>
      <c r="B333" s="2">
        <v>998</v>
      </c>
      <c r="C333" s="2">
        <v>16</v>
      </c>
      <c r="D333" s="2">
        <v>1892</v>
      </c>
      <c r="E333" s="2">
        <v>252972</v>
      </c>
      <c r="F333" s="2">
        <v>239798</v>
      </c>
      <c r="G333" s="2">
        <v>3038</v>
      </c>
      <c r="H333" s="2">
        <f t="shared" si="4"/>
        <v>10136</v>
      </c>
      <c r="L333" s="25"/>
    </row>
    <row r="334" spans="1:12" x14ac:dyDescent="0.3">
      <c r="A334" s="3">
        <v>44220</v>
      </c>
      <c r="B334" s="2">
        <v>546</v>
      </c>
      <c r="C334" s="2">
        <v>17</v>
      </c>
      <c r="D334" s="2">
        <v>1456</v>
      </c>
      <c r="E334" s="2">
        <v>253518</v>
      </c>
      <c r="F334" s="2">
        <v>241254</v>
      </c>
      <c r="G334" s="2">
        <v>3055</v>
      </c>
      <c r="H334" s="2">
        <f t="shared" si="4"/>
        <v>9209</v>
      </c>
      <c r="L334" s="25"/>
    </row>
    <row r="335" spans="1:12" x14ac:dyDescent="0.3">
      <c r="A335" s="3">
        <v>44221</v>
      </c>
      <c r="B335" s="2">
        <v>298</v>
      </c>
      <c r="C335" s="2">
        <v>16</v>
      </c>
      <c r="D335" s="2">
        <v>1311</v>
      </c>
      <c r="E335" s="2">
        <v>253816</v>
      </c>
      <c r="F335" s="2">
        <v>242565</v>
      </c>
      <c r="G335" s="2">
        <v>3071</v>
      </c>
      <c r="H335" s="2">
        <f t="shared" si="4"/>
        <v>8180</v>
      </c>
      <c r="L335" s="25"/>
    </row>
    <row r="336" spans="1:12" x14ac:dyDescent="0.3">
      <c r="A336" s="3">
        <v>44222</v>
      </c>
      <c r="B336" s="2">
        <v>1006</v>
      </c>
      <c r="C336" s="2">
        <v>25</v>
      </c>
      <c r="D336" s="2">
        <v>1050</v>
      </c>
      <c r="E336" s="2">
        <v>254822</v>
      </c>
      <c r="F336" s="2">
        <v>244446</v>
      </c>
      <c r="G336" s="2">
        <v>3096</v>
      </c>
      <c r="H336" s="2">
        <f t="shared" si="4"/>
        <v>7280</v>
      </c>
      <c r="L336" s="25"/>
    </row>
    <row r="337" spans="1:12" x14ac:dyDescent="0.3">
      <c r="A337" s="3">
        <v>44223</v>
      </c>
      <c r="B337" s="2">
        <v>742</v>
      </c>
      <c r="C337" s="2">
        <v>12</v>
      </c>
      <c r="D337" s="2">
        <v>1081</v>
      </c>
      <c r="E337" s="2">
        <v>255564</v>
      </c>
      <c r="F337" s="2">
        <v>245527</v>
      </c>
      <c r="G337" s="2">
        <v>3108</v>
      </c>
      <c r="H337" s="2">
        <f t="shared" si="4"/>
        <v>6929</v>
      </c>
      <c r="L337" s="25"/>
    </row>
    <row r="338" spans="1:12" x14ac:dyDescent="0.3">
      <c r="A338" s="3">
        <v>44224</v>
      </c>
      <c r="B338" s="2">
        <v>723</v>
      </c>
      <c r="C338" s="2">
        <v>19</v>
      </c>
      <c r="D338" s="2">
        <v>932</v>
      </c>
      <c r="E338" s="2">
        <v>256287</v>
      </c>
      <c r="F338" s="2">
        <v>246459</v>
      </c>
      <c r="G338" s="2">
        <v>3127</v>
      </c>
      <c r="H338" s="2">
        <f t="shared" si="4"/>
        <v>6701</v>
      </c>
      <c r="L338" s="25"/>
    </row>
    <row r="339" spans="1:12" x14ac:dyDescent="0.3">
      <c r="A339" s="3">
        <v>44225</v>
      </c>
      <c r="B339" s="2">
        <v>669</v>
      </c>
      <c r="C339" s="2">
        <v>21</v>
      </c>
      <c r="D339" s="2">
        <v>637</v>
      </c>
      <c r="E339" s="2">
        <v>256956</v>
      </c>
      <c r="F339" s="2">
        <v>247096</v>
      </c>
      <c r="G339" s="2">
        <v>3148</v>
      </c>
      <c r="H339" s="2">
        <f t="shared" si="4"/>
        <v>6712</v>
      </c>
      <c r="L339" s="25"/>
    </row>
    <row r="340" spans="1:12" x14ac:dyDescent="0.3">
      <c r="A340" s="3">
        <v>44226</v>
      </c>
      <c r="B340" s="2">
        <v>776</v>
      </c>
      <c r="C340" s="2">
        <v>11</v>
      </c>
      <c r="D340" s="2">
        <v>1441</v>
      </c>
      <c r="E340" s="2">
        <v>257632</v>
      </c>
      <c r="F340" s="2">
        <v>248537</v>
      </c>
      <c r="G340" s="2">
        <v>3159</v>
      </c>
      <c r="H340" s="2">
        <f t="shared" si="4"/>
        <v>5936</v>
      </c>
      <c r="L340" s="25"/>
    </row>
    <row r="341" spans="1:12" x14ac:dyDescent="0.3">
      <c r="A341" s="3">
        <v>44227</v>
      </c>
      <c r="B341" s="2">
        <v>479</v>
      </c>
      <c r="C341" s="2">
        <v>19</v>
      </c>
      <c r="D341" s="2">
        <v>491</v>
      </c>
      <c r="E341" s="2">
        <v>258111</v>
      </c>
      <c r="F341" s="2">
        <v>249028</v>
      </c>
      <c r="G341" s="2">
        <v>3178</v>
      </c>
      <c r="H341" s="2">
        <f t="shared" si="4"/>
        <v>5905</v>
      </c>
      <c r="L341" s="25"/>
    </row>
    <row r="342" spans="1:12" x14ac:dyDescent="0.3">
      <c r="A342" s="3">
        <v>44228</v>
      </c>
      <c r="B342" s="2">
        <v>240</v>
      </c>
      <c r="C342" s="2">
        <v>16</v>
      </c>
      <c r="D342" s="2">
        <v>681</v>
      </c>
      <c r="E342" s="2">
        <v>258351</v>
      </c>
      <c r="F342" s="2">
        <v>249709</v>
      </c>
      <c r="G342" s="2">
        <v>3194</v>
      </c>
      <c r="H342" s="2">
        <f t="shared" si="4"/>
        <v>5448</v>
      </c>
      <c r="L342" s="25"/>
    </row>
    <row r="343" spans="1:12" x14ac:dyDescent="0.3">
      <c r="A343" s="3">
        <v>44229</v>
      </c>
      <c r="B343" s="2">
        <v>858</v>
      </c>
      <c r="C343" s="2">
        <v>14</v>
      </c>
      <c r="D343" s="2">
        <v>580</v>
      </c>
      <c r="E343" s="2">
        <v>259209</v>
      </c>
      <c r="F343" s="2">
        <v>250289</v>
      </c>
      <c r="G343" s="2">
        <v>3208</v>
      </c>
      <c r="H343" s="2">
        <f t="shared" si="4"/>
        <v>5712</v>
      </c>
      <c r="L343" s="25"/>
    </row>
    <row r="344" spans="1:12" x14ac:dyDescent="0.3">
      <c r="A344" s="3">
        <v>44230</v>
      </c>
      <c r="B344" s="2">
        <v>688</v>
      </c>
      <c r="C344" s="2">
        <v>13</v>
      </c>
      <c r="D344" s="2">
        <v>788</v>
      </c>
      <c r="E344" s="2">
        <v>259897</v>
      </c>
      <c r="F344" s="2">
        <v>251077</v>
      </c>
      <c r="G344" s="2">
        <v>3221</v>
      </c>
      <c r="H344" s="2">
        <f t="shared" si="4"/>
        <v>5599</v>
      </c>
      <c r="L344" s="25"/>
    </row>
    <row r="345" spans="1:12" x14ac:dyDescent="0.3">
      <c r="A345" s="3">
        <v>44231</v>
      </c>
      <c r="B345" s="2">
        <v>583</v>
      </c>
      <c r="C345" s="2">
        <v>19</v>
      </c>
      <c r="D345" s="2">
        <v>671</v>
      </c>
      <c r="E345" s="2">
        <v>260480</v>
      </c>
      <c r="F345" s="2">
        <v>251748</v>
      </c>
      <c r="G345" s="2">
        <v>3240</v>
      </c>
      <c r="H345" s="2">
        <f t="shared" si="4"/>
        <v>5492</v>
      </c>
      <c r="L345" s="25"/>
    </row>
    <row r="346" spans="1:12" x14ac:dyDescent="0.3">
      <c r="A346" s="3">
        <v>44232</v>
      </c>
      <c r="B346" s="2">
        <v>538</v>
      </c>
      <c r="C346" s="2">
        <v>18</v>
      </c>
      <c r="D346" s="2">
        <v>498</v>
      </c>
      <c r="E346" s="2">
        <v>261018</v>
      </c>
      <c r="F346" s="2">
        <v>252246</v>
      </c>
      <c r="G346" s="2">
        <v>3258</v>
      </c>
      <c r="H346" s="2">
        <f t="shared" si="4"/>
        <v>5514</v>
      </c>
      <c r="L346" s="25"/>
    </row>
    <row r="347" spans="1:12" x14ac:dyDescent="0.3">
      <c r="A347" s="3">
        <v>44233</v>
      </c>
      <c r="B347" s="2">
        <v>602</v>
      </c>
      <c r="C347" s="2">
        <v>11</v>
      </c>
      <c r="D347" s="2">
        <v>569</v>
      </c>
      <c r="E347" s="2">
        <v>261620</v>
      </c>
      <c r="F347" s="2">
        <v>252815</v>
      </c>
      <c r="G347" s="2">
        <v>3269</v>
      </c>
      <c r="H347" s="2">
        <f t="shared" si="4"/>
        <v>5536</v>
      </c>
      <c r="L347" s="25"/>
    </row>
    <row r="348" spans="1:12" x14ac:dyDescent="0.3">
      <c r="A348" s="3">
        <v>44234</v>
      </c>
      <c r="B348" s="2">
        <v>404</v>
      </c>
      <c r="C348" s="2">
        <v>14</v>
      </c>
      <c r="D348" s="2">
        <v>799</v>
      </c>
      <c r="E348" s="2">
        <v>262024</v>
      </c>
      <c r="F348" s="2">
        <v>253614</v>
      </c>
      <c r="G348" s="2">
        <v>3283</v>
      </c>
      <c r="H348" s="2">
        <f t="shared" si="4"/>
        <v>5127</v>
      </c>
      <c r="L348" s="25"/>
    </row>
    <row r="349" spans="1:12" x14ac:dyDescent="0.3">
      <c r="A349" s="3">
        <v>44235</v>
      </c>
      <c r="B349" s="2">
        <v>204</v>
      </c>
      <c r="C349" s="2">
        <v>15</v>
      </c>
      <c r="D349" s="2">
        <v>736</v>
      </c>
      <c r="E349" s="2">
        <v>262228</v>
      </c>
      <c r="F349" s="2">
        <v>254350</v>
      </c>
      <c r="G349" s="2">
        <v>3298</v>
      </c>
      <c r="H349" s="2">
        <f t="shared" si="4"/>
        <v>4580</v>
      </c>
      <c r="L349" s="25"/>
    </row>
    <row r="350" spans="1:12" x14ac:dyDescent="0.3">
      <c r="A350" s="3">
        <v>44236</v>
      </c>
      <c r="B350" s="2">
        <v>829</v>
      </c>
      <c r="C350" s="2">
        <v>8</v>
      </c>
      <c r="D350" s="2">
        <v>566</v>
      </c>
      <c r="E350" s="2">
        <v>263057</v>
      </c>
      <c r="F350" s="2">
        <v>254916</v>
      </c>
      <c r="G350" s="2">
        <v>3306</v>
      </c>
      <c r="H350" s="2">
        <f t="shared" si="4"/>
        <v>4835</v>
      </c>
      <c r="L350" s="25"/>
    </row>
    <row r="351" spans="1:12" x14ac:dyDescent="0.3">
      <c r="A351" s="3">
        <v>44237</v>
      </c>
      <c r="B351" s="2">
        <v>544</v>
      </c>
      <c r="C351" s="2">
        <v>5</v>
      </c>
      <c r="D351" s="2">
        <v>469</v>
      </c>
      <c r="E351" s="2">
        <v>263601</v>
      </c>
      <c r="F351" s="2">
        <v>255385</v>
      </c>
      <c r="G351" s="2">
        <v>3311</v>
      </c>
      <c r="H351" s="2">
        <f t="shared" si="4"/>
        <v>4905</v>
      </c>
      <c r="L351" s="25"/>
    </row>
    <row r="352" spans="1:12" x14ac:dyDescent="0.3">
      <c r="A352" s="3">
        <v>44238</v>
      </c>
      <c r="B352" s="2">
        <v>557</v>
      </c>
      <c r="C352" s="2">
        <v>10</v>
      </c>
      <c r="D352" s="2">
        <v>639</v>
      </c>
      <c r="E352" s="2">
        <v>264158</v>
      </c>
      <c r="F352" s="2">
        <v>256024</v>
      </c>
      <c r="G352" s="2">
        <v>3321</v>
      </c>
      <c r="H352" s="2">
        <f t="shared" si="4"/>
        <v>4813</v>
      </c>
      <c r="L352" s="25"/>
    </row>
    <row r="353" spans="1:12" x14ac:dyDescent="0.3">
      <c r="A353" s="3">
        <v>44239</v>
      </c>
      <c r="B353" s="2">
        <v>507</v>
      </c>
      <c r="C353" s="2">
        <v>15</v>
      </c>
      <c r="D353" s="2">
        <v>660</v>
      </c>
      <c r="E353" s="2">
        <v>264665</v>
      </c>
      <c r="F353" s="2">
        <v>256684</v>
      </c>
      <c r="G353" s="2">
        <v>3336</v>
      </c>
      <c r="H353" s="2">
        <f t="shared" si="4"/>
        <v>4645</v>
      </c>
      <c r="L353" s="25"/>
    </row>
    <row r="354" spans="1:12" x14ac:dyDescent="0.3">
      <c r="A354" s="3">
        <v>44240</v>
      </c>
      <c r="B354" s="2">
        <v>535</v>
      </c>
      <c r="C354" s="2">
        <v>7</v>
      </c>
      <c r="D354" s="2">
        <v>757</v>
      </c>
      <c r="E354" s="2">
        <v>265200</v>
      </c>
      <c r="F354" s="2">
        <v>257441</v>
      </c>
      <c r="G354" s="2">
        <v>3343</v>
      </c>
      <c r="H354" s="2">
        <f t="shared" si="4"/>
        <v>4416</v>
      </c>
      <c r="L354" s="25"/>
    </row>
    <row r="355" spans="1:12" x14ac:dyDescent="0.3">
      <c r="A355" s="3">
        <v>44241</v>
      </c>
      <c r="B355" s="2">
        <v>357</v>
      </c>
      <c r="C355" s="2">
        <v>9</v>
      </c>
      <c r="D355" s="2">
        <v>652</v>
      </c>
      <c r="E355" s="2">
        <v>265557</v>
      </c>
      <c r="F355" s="2">
        <v>258093</v>
      </c>
      <c r="G355" s="2">
        <v>3352</v>
      </c>
      <c r="H355" s="2">
        <f t="shared" si="4"/>
        <v>4112</v>
      </c>
      <c r="L355" s="25"/>
    </row>
    <row r="356" spans="1:12" x14ac:dyDescent="0.3">
      <c r="A356" s="3">
        <v>44242</v>
      </c>
      <c r="B356" s="2">
        <v>165</v>
      </c>
      <c r="C356" s="2">
        <v>11</v>
      </c>
      <c r="D356" s="2">
        <v>639</v>
      </c>
      <c r="E356" s="2">
        <v>265722</v>
      </c>
      <c r="F356" s="2">
        <v>258732</v>
      </c>
      <c r="G356" s="2">
        <v>3363</v>
      </c>
      <c r="H356" s="2">
        <f t="shared" si="4"/>
        <v>3627</v>
      </c>
      <c r="L356" s="25"/>
    </row>
    <row r="357" spans="1:12" x14ac:dyDescent="0.3">
      <c r="A357" s="3">
        <v>44243</v>
      </c>
      <c r="B357" s="2">
        <v>740</v>
      </c>
      <c r="C357" s="2">
        <v>14</v>
      </c>
      <c r="D357" s="2">
        <v>496</v>
      </c>
      <c r="E357" s="2">
        <v>266462</v>
      </c>
      <c r="F357" s="2">
        <v>259228</v>
      </c>
      <c r="G357" s="2">
        <v>3377</v>
      </c>
      <c r="H357" s="2">
        <f t="shared" si="4"/>
        <v>3857</v>
      </c>
      <c r="L357" s="25"/>
    </row>
    <row r="358" spans="1:12" x14ac:dyDescent="0.3">
      <c r="A358" s="3">
        <v>44244</v>
      </c>
      <c r="B358" s="2">
        <v>486</v>
      </c>
      <c r="C358" s="2">
        <v>13</v>
      </c>
      <c r="D358" s="2">
        <v>499</v>
      </c>
      <c r="E358" s="2">
        <v>266948</v>
      </c>
      <c r="F358" s="2">
        <v>259727</v>
      </c>
      <c r="G358" s="2">
        <v>3390</v>
      </c>
      <c r="H358" s="2">
        <f t="shared" si="4"/>
        <v>3831</v>
      </c>
      <c r="L358" s="25"/>
    </row>
    <row r="359" spans="1:12" x14ac:dyDescent="0.3">
      <c r="A359" s="3">
        <v>44245</v>
      </c>
      <c r="B359" s="2">
        <v>365</v>
      </c>
      <c r="C359" s="2">
        <v>9</v>
      </c>
      <c r="D359" s="2">
        <v>539</v>
      </c>
      <c r="E359" s="2">
        <v>267313</v>
      </c>
      <c r="F359" s="2">
        <v>260266</v>
      </c>
      <c r="G359" s="2">
        <v>3399</v>
      </c>
      <c r="H359" s="2">
        <f t="shared" si="4"/>
        <v>3648</v>
      </c>
      <c r="L359" s="25"/>
    </row>
    <row r="360" spans="1:12" x14ac:dyDescent="0.3">
      <c r="A360" s="3">
        <v>44246</v>
      </c>
      <c r="B360" s="2">
        <v>388</v>
      </c>
      <c r="C360" s="2">
        <v>7</v>
      </c>
      <c r="D360" s="2">
        <v>331</v>
      </c>
      <c r="E360" s="2">
        <v>267701</v>
      </c>
      <c r="F360" s="2">
        <v>260597</v>
      </c>
      <c r="G360" s="2">
        <v>3406</v>
      </c>
      <c r="H360" s="2">
        <f t="shared" si="4"/>
        <v>3698</v>
      </c>
      <c r="L360" s="25"/>
    </row>
    <row r="361" spans="1:12" x14ac:dyDescent="0.3">
      <c r="A361" s="3">
        <v>44247</v>
      </c>
      <c r="B361" s="2">
        <v>396</v>
      </c>
      <c r="C361" s="2">
        <v>19</v>
      </c>
      <c r="D361" s="2">
        <v>469</v>
      </c>
      <c r="E361" s="2">
        <v>268097</v>
      </c>
      <c r="F361" s="2">
        <v>261066</v>
      </c>
      <c r="G361" s="2">
        <v>3425</v>
      </c>
      <c r="H361" s="2">
        <f t="shared" si="4"/>
        <v>3606</v>
      </c>
      <c r="L361" s="25"/>
    </row>
    <row r="362" spans="1:12" x14ac:dyDescent="0.3">
      <c r="A362" s="3">
        <v>44248</v>
      </c>
      <c r="B362" s="2">
        <v>258</v>
      </c>
      <c r="C362" s="2">
        <v>10</v>
      </c>
      <c r="D362" s="2">
        <v>571</v>
      </c>
      <c r="E362" s="2">
        <v>268355</v>
      </c>
      <c r="F362" s="2">
        <v>261637</v>
      </c>
      <c r="G362" s="2">
        <v>3435</v>
      </c>
      <c r="H362" s="2">
        <f t="shared" si="4"/>
        <v>3283</v>
      </c>
      <c r="L362" s="25"/>
    </row>
    <row r="363" spans="1:12" x14ac:dyDescent="0.3">
      <c r="A363" s="3">
        <v>44249</v>
      </c>
      <c r="B363" s="2">
        <v>147</v>
      </c>
      <c r="C363" s="2">
        <v>12</v>
      </c>
      <c r="D363" s="2">
        <v>607</v>
      </c>
      <c r="E363" s="2">
        <v>268502</v>
      </c>
      <c r="F363" s="2">
        <v>262244</v>
      </c>
      <c r="G363" s="2">
        <v>3447</v>
      </c>
      <c r="H363" s="2">
        <f t="shared" si="4"/>
        <v>2811</v>
      </c>
      <c r="L363" s="25"/>
    </row>
    <row r="364" spans="1:12" x14ac:dyDescent="0.3">
      <c r="A364" s="3">
        <v>44250</v>
      </c>
      <c r="B364" s="2">
        <v>493</v>
      </c>
      <c r="C364" s="2">
        <v>10</v>
      </c>
      <c r="D364" s="2">
        <v>552</v>
      </c>
      <c r="E364" s="2">
        <v>268995</v>
      </c>
      <c r="F364" s="2">
        <v>262796</v>
      </c>
      <c r="G364" s="2">
        <v>3457</v>
      </c>
      <c r="H364" s="2">
        <f t="shared" si="4"/>
        <v>2742</v>
      </c>
      <c r="L364" s="25"/>
    </row>
    <row r="365" spans="1:12" x14ac:dyDescent="0.3">
      <c r="A365" s="3">
        <v>44251</v>
      </c>
      <c r="B365" s="2">
        <v>443</v>
      </c>
      <c r="C365" s="2">
        <v>6</v>
      </c>
      <c r="D365" s="2">
        <v>461</v>
      </c>
      <c r="E365" s="2">
        <v>269438</v>
      </c>
      <c r="F365" s="2">
        <v>263257</v>
      </c>
      <c r="G365" s="2">
        <v>3463</v>
      </c>
      <c r="H365" s="2">
        <f t="shared" si="4"/>
        <v>2718</v>
      </c>
      <c r="L365" s="25"/>
    </row>
    <row r="366" spans="1:12" x14ac:dyDescent="0.3">
      <c r="A366" s="3">
        <v>44252</v>
      </c>
      <c r="B366" s="2">
        <v>362</v>
      </c>
      <c r="C366" s="2">
        <v>12</v>
      </c>
      <c r="D366" s="2">
        <v>470</v>
      </c>
      <c r="E366" s="2">
        <v>269800</v>
      </c>
      <c r="F366" s="2">
        <v>263727</v>
      </c>
      <c r="G366" s="2">
        <v>3475</v>
      </c>
      <c r="H366" s="2">
        <f t="shared" si="4"/>
        <v>2598</v>
      </c>
      <c r="L366" s="25"/>
    </row>
    <row r="367" spans="1:12" x14ac:dyDescent="0.3">
      <c r="A367" s="3">
        <v>44253</v>
      </c>
      <c r="B367" s="2">
        <v>337</v>
      </c>
      <c r="C367" s="2">
        <v>10</v>
      </c>
      <c r="D367" s="2">
        <v>320</v>
      </c>
      <c r="E367" s="2">
        <f t="shared" ref="E367:E579" si="5">E366+B367</f>
        <v>270137</v>
      </c>
      <c r="F367" s="2">
        <v>264047</v>
      </c>
      <c r="G367" s="2">
        <v>3485</v>
      </c>
      <c r="H367" s="2">
        <f t="shared" si="4"/>
        <v>2605</v>
      </c>
      <c r="L367" s="25"/>
    </row>
    <row r="368" spans="1:12" x14ac:dyDescent="0.3">
      <c r="A368" s="3">
        <v>44254</v>
      </c>
      <c r="B368" s="2">
        <v>373</v>
      </c>
      <c r="C368" s="2">
        <v>14</v>
      </c>
      <c r="D368" s="2">
        <v>542</v>
      </c>
      <c r="E368" s="2">
        <f t="shared" si="5"/>
        <v>270510</v>
      </c>
      <c r="F368" s="2">
        <v>264589</v>
      </c>
      <c r="G368" s="2">
        <v>3499</v>
      </c>
      <c r="H368" s="2">
        <f t="shared" si="4"/>
        <v>2422</v>
      </c>
      <c r="L368" s="25"/>
    </row>
    <row r="369" spans="1:12" x14ac:dyDescent="0.3">
      <c r="A369" s="3">
        <v>44255</v>
      </c>
      <c r="B369" s="2">
        <v>248</v>
      </c>
      <c r="C369" s="2">
        <v>11</v>
      </c>
      <c r="D369" s="2">
        <v>525</v>
      </c>
      <c r="E369" s="2">
        <f t="shared" si="5"/>
        <v>270758</v>
      </c>
      <c r="F369" s="2">
        <v>265114</v>
      </c>
      <c r="G369" s="2">
        <v>3510</v>
      </c>
      <c r="H369" s="2">
        <f t="shared" si="4"/>
        <v>2134</v>
      </c>
      <c r="L369" s="25"/>
    </row>
    <row r="370" spans="1:12" x14ac:dyDescent="0.3">
      <c r="A370" s="3">
        <v>44256</v>
      </c>
      <c r="B370" s="2">
        <v>160</v>
      </c>
      <c r="C370" s="2">
        <v>10</v>
      </c>
      <c r="D370" s="2">
        <v>409</v>
      </c>
      <c r="E370" s="2">
        <f t="shared" si="5"/>
        <v>270918</v>
      </c>
      <c r="F370" s="2">
        <v>265523</v>
      </c>
      <c r="G370" s="2">
        <v>3520</v>
      </c>
      <c r="H370" s="2">
        <f t="shared" si="4"/>
        <v>1875</v>
      </c>
      <c r="L370" s="25"/>
    </row>
    <row r="371" spans="1:12" x14ac:dyDescent="0.3">
      <c r="A371" s="3">
        <v>44257</v>
      </c>
      <c r="B371" s="2">
        <v>461</v>
      </c>
      <c r="C371" s="2">
        <v>12</v>
      </c>
      <c r="D371" s="2">
        <v>163</v>
      </c>
      <c r="E371" s="2">
        <f t="shared" si="5"/>
        <v>271379</v>
      </c>
      <c r="F371" s="2">
        <f t="shared" ref="F371:F579" si="6">F370+D371</f>
        <v>265686</v>
      </c>
      <c r="G371" s="2">
        <f t="shared" ref="G371:G579" si="7">G370+C371</f>
        <v>3532</v>
      </c>
      <c r="H371" s="2">
        <f t="shared" si="4"/>
        <v>2161</v>
      </c>
      <c r="L371" s="25"/>
    </row>
    <row r="372" spans="1:12" x14ac:dyDescent="0.3">
      <c r="A372" s="3">
        <v>44258</v>
      </c>
      <c r="B372" s="2">
        <v>360</v>
      </c>
      <c r="C372" s="2">
        <v>9</v>
      </c>
      <c r="D372" s="2">
        <v>119</v>
      </c>
      <c r="E372" s="2">
        <f t="shared" si="5"/>
        <v>271739</v>
      </c>
      <c r="F372" s="2">
        <f t="shared" si="6"/>
        <v>265805</v>
      </c>
      <c r="G372" s="2">
        <f t="shared" si="7"/>
        <v>3541</v>
      </c>
      <c r="H372" s="2">
        <f t="shared" si="4"/>
        <v>2393</v>
      </c>
      <c r="L372" s="25"/>
    </row>
    <row r="373" spans="1:12" x14ac:dyDescent="0.3">
      <c r="A373" s="3">
        <v>44259</v>
      </c>
      <c r="B373" s="2">
        <v>133</v>
      </c>
      <c r="C373" s="2">
        <v>12</v>
      </c>
      <c r="D373" s="2">
        <v>276</v>
      </c>
      <c r="E373" s="2">
        <f t="shared" si="5"/>
        <v>271872</v>
      </c>
      <c r="F373" s="2">
        <f t="shared" si="6"/>
        <v>266081</v>
      </c>
      <c r="G373" s="2">
        <f t="shared" si="7"/>
        <v>3553</v>
      </c>
      <c r="H373" s="2">
        <f t="shared" si="4"/>
        <v>2238</v>
      </c>
      <c r="L373" s="25"/>
    </row>
    <row r="374" spans="1:12" x14ac:dyDescent="0.3">
      <c r="A374" s="3">
        <v>44260</v>
      </c>
      <c r="B374" s="2">
        <v>390</v>
      </c>
      <c r="C374" s="2">
        <v>10</v>
      </c>
      <c r="D374" s="2">
        <v>171</v>
      </c>
      <c r="E374" s="2">
        <f t="shared" si="5"/>
        <v>272262</v>
      </c>
      <c r="F374" s="2">
        <f t="shared" si="6"/>
        <v>266252</v>
      </c>
      <c r="G374" s="2">
        <f t="shared" si="7"/>
        <v>3563</v>
      </c>
      <c r="H374" s="2">
        <f t="shared" si="4"/>
        <v>2447</v>
      </c>
      <c r="L374" s="25"/>
    </row>
    <row r="375" spans="1:12" x14ac:dyDescent="0.3">
      <c r="A375" s="3">
        <v>44261</v>
      </c>
      <c r="B375" s="2">
        <v>355</v>
      </c>
      <c r="C375" s="2">
        <v>4</v>
      </c>
      <c r="D375" s="2">
        <v>91</v>
      </c>
      <c r="E375" s="2">
        <f t="shared" si="5"/>
        <v>272617</v>
      </c>
      <c r="F375" s="2">
        <f t="shared" si="6"/>
        <v>266343</v>
      </c>
      <c r="G375" s="2">
        <f t="shared" si="7"/>
        <v>3567</v>
      </c>
      <c r="H375" s="2">
        <f t="shared" si="4"/>
        <v>2707</v>
      </c>
      <c r="L375" s="25"/>
    </row>
    <row r="376" spans="1:12" x14ac:dyDescent="0.3">
      <c r="A376" s="3">
        <v>44262</v>
      </c>
      <c r="B376" s="2">
        <v>234</v>
      </c>
      <c r="C376" s="2">
        <v>9</v>
      </c>
      <c r="D376" s="2">
        <v>349</v>
      </c>
      <c r="E376" s="2">
        <f t="shared" si="5"/>
        <v>272851</v>
      </c>
      <c r="F376" s="2">
        <f t="shared" si="6"/>
        <v>266692</v>
      </c>
      <c r="G376" s="2">
        <f t="shared" si="7"/>
        <v>3576</v>
      </c>
      <c r="H376" s="2">
        <f t="shared" si="4"/>
        <v>2583</v>
      </c>
      <c r="L376" s="25"/>
    </row>
    <row r="377" spans="1:12" x14ac:dyDescent="0.3">
      <c r="A377" s="3">
        <v>44263</v>
      </c>
      <c r="B377" s="2">
        <v>147</v>
      </c>
      <c r="C377" s="2">
        <v>15</v>
      </c>
      <c r="D377" s="2">
        <v>193</v>
      </c>
      <c r="E377" s="2">
        <f t="shared" si="5"/>
        <v>272998</v>
      </c>
      <c r="F377" s="2">
        <f t="shared" si="6"/>
        <v>266885</v>
      </c>
      <c r="G377" s="2">
        <f t="shared" si="7"/>
        <v>3591</v>
      </c>
      <c r="H377" s="2">
        <f t="shared" si="4"/>
        <v>2522</v>
      </c>
      <c r="L377" s="25"/>
    </row>
    <row r="378" spans="1:12" x14ac:dyDescent="0.3">
      <c r="A378" s="3">
        <v>44264</v>
      </c>
      <c r="B378" s="2">
        <v>139</v>
      </c>
      <c r="C378" s="2">
        <v>10</v>
      </c>
      <c r="D378" s="2">
        <v>129</v>
      </c>
      <c r="E378" s="2">
        <f t="shared" si="5"/>
        <v>273137</v>
      </c>
      <c r="F378" s="2">
        <f t="shared" si="6"/>
        <v>267014</v>
      </c>
      <c r="G378" s="2">
        <f t="shared" si="7"/>
        <v>3601</v>
      </c>
      <c r="H378" s="2">
        <f t="shared" si="4"/>
        <v>2522</v>
      </c>
      <c r="L378" s="25"/>
    </row>
    <row r="379" spans="1:12" x14ac:dyDescent="0.3">
      <c r="A379" s="3">
        <v>44265</v>
      </c>
      <c r="B379" s="2">
        <v>513</v>
      </c>
      <c r="C379" s="2">
        <v>12</v>
      </c>
      <c r="D379" s="2">
        <v>96</v>
      </c>
      <c r="E379" s="2">
        <f t="shared" si="5"/>
        <v>273650</v>
      </c>
      <c r="F379" s="2">
        <f t="shared" si="6"/>
        <v>267110</v>
      </c>
      <c r="G379" s="2">
        <f t="shared" si="7"/>
        <v>3613</v>
      </c>
      <c r="H379" s="2">
        <f t="shared" si="4"/>
        <v>2927</v>
      </c>
      <c r="L379" s="25"/>
    </row>
    <row r="380" spans="1:12" x14ac:dyDescent="0.3">
      <c r="A380" s="3">
        <v>44266</v>
      </c>
      <c r="B380" s="2">
        <v>395</v>
      </c>
      <c r="C380" s="2">
        <v>9</v>
      </c>
      <c r="D380" s="2">
        <v>310</v>
      </c>
      <c r="E380" s="2">
        <f t="shared" si="5"/>
        <v>274045</v>
      </c>
      <c r="F380" s="2">
        <f t="shared" si="6"/>
        <v>267420</v>
      </c>
      <c r="G380" s="2">
        <f t="shared" si="7"/>
        <v>3622</v>
      </c>
      <c r="H380" s="2">
        <f t="shared" si="4"/>
        <v>3003</v>
      </c>
      <c r="L380" s="25"/>
    </row>
    <row r="381" spans="1:12" x14ac:dyDescent="0.3">
      <c r="A381" s="3">
        <v>44267</v>
      </c>
      <c r="B381" s="2">
        <v>332</v>
      </c>
      <c r="C381" s="2">
        <v>12</v>
      </c>
      <c r="D381" s="2">
        <v>343</v>
      </c>
      <c r="E381" s="2">
        <f t="shared" si="5"/>
        <v>274377</v>
      </c>
      <c r="F381" s="2">
        <f t="shared" si="6"/>
        <v>267763</v>
      </c>
      <c r="G381" s="2">
        <f t="shared" si="7"/>
        <v>3634</v>
      </c>
      <c r="H381" s="2">
        <f t="shared" si="4"/>
        <v>2980</v>
      </c>
      <c r="L381" s="25"/>
    </row>
    <row r="382" spans="1:12" x14ac:dyDescent="0.3">
      <c r="A382" s="3">
        <v>44268</v>
      </c>
      <c r="B382" s="2">
        <v>344</v>
      </c>
      <c r="C382" s="2">
        <v>9</v>
      </c>
      <c r="D382" s="2">
        <v>240</v>
      </c>
      <c r="E382" s="2">
        <f t="shared" si="5"/>
        <v>274721</v>
      </c>
      <c r="F382" s="2">
        <f t="shared" si="6"/>
        <v>268003</v>
      </c>
      <c r="G382" s="2">
        <f t="shared" si="7"/>
        <v>3643</v>
      </c>
      <c r="H382" s="2">
        <f t="shared" si="4"/>
        <v>3075</v>
      </c>
      <c r="L382" s="25"/>
    </row>
    <row r="383" spans="1:12" x14ac:dyDescent="0.3">
      <c r="A383" s="3">
        <v>44269</v>
      </c>
      <c r="B383" s="2">
        <v>268</v>
      </c>
      <c r="C383" s="2">
        <v>5</v>
      </c>
      <c r="D383" s="2">
        <v>233</v>
      </c>
      <c r="E383" s="2">
        <f t="shared" si="5"/>
        <v>274989</v>
      </c>
      <c r="F383" s="2">
        <f t="shared" si="6"/>
        <v>268236</v>
      </c>
      <c r="G383" s="2">
        <f t="shared" si="7"/>
        <v>3648</v>
      </c>
      <c r="H383" s="2">
        <f t="shared" si="4"/>
        <v>3105</v>
      </c>
      <c r="L383" s="25"/>
    </row>
    <row r="384" spans="1:12" x14ac:dyDescent="0.3">
      <c r="A384" s="3">
        <v>44270</v>
      </c>
      <c r="B384" s="2">
        <v>159</v>
      </c>
      <c r="C384" s="2">
        <v>2</v>
      </c>
      <c r="D384" s="2">
        <v>328</v>
      </c>
      <c r="E384" s="2">
        <f t="shared" si="5"/>
        <v>275148</v>
      </c>
      <c r="F384" s="2">
        <f t="shared" si="6"/>
        <v>268564</v>
      </c>
      <c r="G384" s="2">
        <f t="shared" si="7"/>
        <v>3650</v>
      </c>
      <c r="H384" s="2">
        <f t="shared" si="4"/>
        <v>2934</v>
      </c>
      <c r="L384" s="25"/>
    </row>
    <row r="385" spans="1:23" x14ac:dyDescent="0.3">
      <c r="A385" s="3">
        <v>44271</v>
      </c>
      <c r="B385" s="2">
        <v>537</v>
      </c>
      <c r="C385" s="2">
        <v>8</v>
      </c>
      <c r="D385" s="2">
        <v>128</v>
      </c>
      <c r="E385" s="2">
        <f t="shared" si="5"/>
        <v>275685</v>
      </c>
      <c r="F385" s="2">
        <f t="shared" si="6"/>
        <v>268692</v>
      </c>
      <c r="G385" s="2">
        <f t="shared" si="7"/>
        <v>3658</v>
      </c>
      <c r="H385" s="2">
        <f t="shared" si="4"/>
        <v>3335</v>
      </c>
      <c r="I385" s="2">
        <v>668</v>
      </c>
      <c r="J385" s="2">
        <v>668</v>
      </c>
      <c r="K385" s="7">
        <f>I385/3728573*100</f>
        <v>1.7915701261581842E-2</v>
      </c>
      <c r="L385" s="7">
        <f>I385/2841132*100</f>
        <v>2.3511755173642054E-2</v>
      </c>
      <c r="P385" s="2">
        <f t="shared" ref="P385:P424" si="8">J385</f>
        <v>668</v>
      </c>
      <c r="S385" s="2">
        <f t="shared" ref="S385:S424" si="9">I385</f>
        <v>668</v>
      </c>
      <c r="T385" s="2">
        <f t="shared" ref="T385:T448" si="10">S385+M385</f>
        <v>668</v>
      </c>
      <c r="V385" s="7">
        <f t="shared" ref="V385:V419" si="11">(SUM(S385,M385)/3728600)*100</f>
        <v>1.7915571528187523E-2</v>
      </c>
      <c r="W385" s="10">
        <f t="shared" ref="W385:W448" si="12">(S385+M385)/2917147</f>
        <v>2.2899085990524303E-4</v>
      </c>
    </row>
    <row r="386" spans="1:23" x14ac:dyDescent="0.3">
      <c r="A386" s="3">
        <v>44272</v>
      </c>
      <c r="B386" s="2">
        <v>382</v>
      </c>
      <c r="C386" s="2">
        <v>7</v>
      </c>
      <c r="D386" s="2">
        <v>313</v>
      </c>
      <c r="E386" s="2">
        <f t="shared" si="5"/>
        <v>276067</v>
      </c>
      <c r="F386" s="2">
        <f t="shared" si="6"/>
        <v>269005</v>
      </c>
      <c r="G386" s="2">
        <f t="shared" si="7"/>
        <v>3665</v>
      </c>
      <c r="H386" s="2">
        <f t="shared" si="4"/>
        <v>3397</v>
      </c>
      <c r="I386" s="2">
        <v>1447</v>
      </c>
      <c r="J386" s="2">
        <f t="shared" ref="J386:J430" si="13">I386-I385</f>
        <v>779</v>
      </c>
      <c r="K386" s="7">
        <f t="shared" ref="K386:K449" si="14">I386/3728573*100</f>
        <v>3.8808412762737915E-2</v>
      </c>
      <c r="L386" s="7">
        <f t="shared" ref="L386:L449" si="15">I386/2841132*100</f>
        <v>5.0930403796796482E-2</v>
      </c>
      <c r="P386" s="2">
        <f t="shared" si="8"/>
        <v>779</v>
      </c>
      <c r="S386" s="2">
        <f t="shared" si="9"/>
        <v>1447</v>
      </c>
      <c r="T386" s="2">
        <f t="shared" si="10"/>
        <v>1447</v>
      </c>
      <c r="V386" s="7">
        <f t="shared" si="11"/>
        <v>3.8808131738454106E-2</v>
      </c>
      <c r="W386" s="10">
        <f t="shared" si="12"/>
        <v>4.9603259623186627E-4</v>
      </c>
    </row>
    <row r="387" spans="1:23" x14ac:dyDescent="0.3">
      <c r="A387" s="3">
        <v>44273</v>
      </c>
      <c r="B387" s="2">
        <v>369</v>
      </c>
      <c r="C387" s="2">
        <v>9</v>
      </c>
      <c r="D387" s="2">
        <v>378</v>
      </c>
      <c r="E387" s="2">
        <f t="shared" si="5"/>
        <v>276436</v>
      </c>
      <c r="F387" s="2">
        <f t="shared" si="6"/>
        <v>269383</v>
      </c>
      <c r="G387" s="2">
        <f t="shared" si="7"/>
        <v>3674</v>
      </c>
      <c r="H387" s="2">
        <f t="shared" si="4"/>
        <v>3379</v>
      </c>
      <c r="I387" s="2">
        <v>2719</v>
      </c>
      <c r="J387" s="2">
        <f t="shared" si="13"/>
        <v>1272</v>
      </c>
      <c r="K387" s="7">
        <f t="shared" si="14"/>
        <v>7.2923340913534473E-2</v>
      </c>
      <c r="L387" s="7">
        <f t="shared" si="15"/>
        <v>9.5701290893911301E-2</v>
      </c>
      <c r="P387" s="2">
        <f t="shared" si="8"/>
        <v>1272</v>
      </c>
      <c r="S387" s="2">
        <f t="shared" si="9"/>
        <v>2719</v>
      </c>
      <c r="T387" s="2">
        <f t="shared" si="10"/>
        <v>2719</v>
      </c>
      <c r="V387" s="7">
        <f t="shared" si="11"/>
        <v>7.29228128520088E-2</v>
      </c>
      <c r="W387" s="10">
        <f t="shared" si="12"/>
        <v>9.3207507197957452E-4</v>
      </c>
    </row>
    <row r="388" spans="1:23" x14ac:dyDescent="0.3">
      <c r="A388" s="3">
        <v>44274</v>
      </c>
      <c r="B388" s="2">
        <v>360</v>
      </c>
      <c r="C388" s="2">
        <v>9</v>
      </c>
      <c r="D388" s="2">
        <v>242</v>
      </c>
      <c r="E388" s="2">
        <f t="shared" si="5"/>
        <v>276796</v>
      </c>
      <c r="F388" s="2">
        <f t="shared" si="6"/>
        <v>269625</v>
      </c>
      <c r="G388" s="2">
        <f t="shared" si="7"/>
        <v>3683</v>
      </c>
      <c r="H388" s="2">
        <f t="shared" si="4"/>
        <v>3488</v>
      </c>
      <c r="I388" s="2">
        <v>3642</v>
      </c>
      <c r="J388" s="2">
        <f t="shared" si="13"/>
        <v>923</v>
      </c>
      <c r="K388" s="7">
        <f t="shared" si="14"/>
        <v>9.7678119752516585E-2</v>
      </c>
      <c r="L388" s="7">
        <f t="shared" si="15"/>
        <v>0.12818834182994665</v>
      </c>
      <c r="P388" s="2">
        <f t="shared" si="8"/>
        <v>923</v>
      </c>
      <c r="S388" s="2">
        <f t="shared" si="9"/>
        <v>3642</v>
      </c>
      <c r="T388" s="2">
        <f t="shared" si="10"/>
        <v>3642</v>
      </c>
      <c r="V388" s="7">
        <f t="shared" si="11"/>
        <v>9.76774124336212E-2</v>
      </c>
      <c r="W388" s="10">
        <f t="shared" si="12"/>
        <v>1.2484801074474478E-3</v>
      </c>
    </row>
    <row r="389" spans="1:23" x14ac:dyDescent="0.3">
      <c r="A389" s="3">
        <v>44275</v>
      </c>
      <c r="B389" s="2">
        <v>422</v>
      </c>
      <c r="C389" s="2">
        <v>8</v>
      </c>
      <c r="D389" s="2">
        <v>158</v>
      </c>
      <c r="E389" s="2">
        <f t="shared" si="5"/>
        <v>277218</v>
      </c>
      <c r="F389" s="2">
        <f t="shared" si="6"/>
        <v>269783</v>
      </c>
      <c r="G389" s="2">
        <f t="shared" si="7"/>
        <v>3691</v>
      </c>
      <c r="H389" s="2">
        <f t="shared" si="4"/>
        <v>3744</v>
      </c>
      <c r="I389" s="2">
        <v>3653</v>
      </c>
      <c r="J389" s="2">
        <f t="shared" si="13"/>
        <v>11</v>
      </c>
      <c r="K389" s="7">
        <f t="shared" si="14"/>
        <v>9.7973138785267186E-2</v>
      </c>
      <c r="L389" s="7">
        <f t="shared" si="15"/>
        <v>0.12857551145106949</v>
      </c>
      <c r="P389" s="2">
        <f t="shared" si="8"/>
        <v>11</v>
      </c>
      <c r="S389" s="2">
        <f t="shared" si="9"/>
        <v>3653</v>
      </c>
      <c r="T389" s="2">
        <f t="shared" si="10"/>
        <v>3653</v>
      </c>
      <c r="V389" s="7">
        <f t="shared" si="11"/>
        <v>9.7972429330043451E-2</v>
      </c>
      <c r="W389" s="10">
        <f t="shared" si="12"/>
        <v>1.2522509150207377E-3</v>
      </c>
    </row>
    <row r="390" spans="1:23" x14ac:dyDescent="0.3">
      <c r="A390" s="3">
        <v>44276</v>
      </c>
      <c r="B390" s="2">
        <v>262</v>
      </c>
      <c r="C390" s="2">
        <v>9</v>
      </c>
      <c r="D390" s="2">
        <v>189</v>
      </c>
      <c r="E390" s="2">
        <f t="shared" si="5"/>
        <v>277480</v>
      </c>
      <c r="F390" s="2">
        <f t="shared" si="6"/>
        <v>269972</v>
      </c>
      <c r="G390" s="2">
        <f t="shared" si="7"/>
        <v>3700</v>
      </c>
      <c r="H390" s="2">
        <f t="shared" si="4"/>
        <v>3808</v>
      </c>
      <c r="I390" s="24">
        <v>3818</v>
      </c>
      <c r="J390" s="2">
        <f t="shared" si="13"/>
        <v>165</v>
      </c>
      <c r="K390" s="7">
        <f t="shared" si="14"/>
        <v>0.10239842427652616</v>
      </c>
      <c r="L390" s="7">
        <f t="shared" si="15"/>
        <v>0.13438305576791224</v>
      </c>
      <c r="P390" s="2">
        <f t="shared" si="8"/>
        <v>165</v>
      </c>
      <c r="S390" s="2">
        <f t="shared" si="9"/>
        <v>3818</v>
      </c>
      <c r="T390" s="2">
        <f t="shared" si="10"/>
        <v>3818</v>
      </c>
      <c r="V390" s="7">
        <f t="shared" si="11"/>
        <v>0.1023976827763772</v>
      </c>
      <c r="W390" s="10">
        <f t="shared" si="12"/>
        <v>1.3088130286200866E-3</v>
      </c>
    </row>
    <row r="391" spans="1:23" x14ac:dyDescent="0.3">
      <c r="A391" s="3">
        <v>44277</v>
      </c>
      <c r="B391" s="2">
        <v>170</v>
      </c>
      <c r="C391" s="2">
        <v>10</v>
      </c>
      <c r="D391" s="2">
        <v>396</v>
      </c>
      <c r="E391" s="2">
        <f t="shared" si="5"/>
        <v>277650</v>
      </c>
      <c r="F391" s="2">
        <f t="shared" si="6"/>
        <v>270368</v>
      </c>
      <c r="G391" s="2">
        <f t="shared" si="7"/>
        <v>3710</v>
      </c>
      <c r="H391" s="2">
        <f t="shared" si="4"/>
        <v>3572</v>
      </c>
      <c r="I391" s="2">
        <v>3823</v>
      </c>
      <c r="J391" s="2">
        <f t="shared" si="13"/>
        <v>5</v>
      </c>
      <c r="K391" s="7">
        <f t="shared" si="14"/>
        <v>0.10253252383686734</v>
      </c>
      <c r="L391" s="7">
        <f t="shared" si="15"/>
        <v>0.13455904195933169</v>
      </c>
      <c r="P391" s="2">
        <f t="shared" si="8"/>
        <v>5</v>
      </c>
      <c r="S391" s="2">
        <f t="shared" si="9"/>
        <v>3823</v>
      </c>
      <c r="T391" s="2">
        <f t="shared" si="10"/>
        <v>3823</v>
      </c>
      <c r="V391" s="7">
        <f t="shared" si="11"/>
        <v>0.10253178136566005</v>
      </c>
      <c r="W391" s="10">
        <f t="shared" si="12"/>
        <v>1.3105270320624912E-3</v>
      </c>
    </row>
    <row r="392" spans="1:23" x14ac:dyDescent="0.3">
      <c r="A392" s="3">
        <v>44278</v>
      </c>
      <c r="B392" s="2">
        <v>528</v>
      </c>
      <c r="C392" s="2">
        <v>4</v>
      </c>
      <c r="D392" s="2">
        <v>299</v>
      </c>
      <c r="E392" s="2">
        <f t="shared" si="5"/>
        <v>278178</v>
      </c>
      <c r="F392" s="2">
        <f t="shared" si="6"/>
        <v>270667</v>
      </c>
      <c r="G392" s="2">
        <f t="shared" si="7"/>
        <v>3714</v>
      </c>
      <c r="H392" s="2">
        <f t="shared" si="4"/>
        <v>3797</v>
      </c>
      <c r="I392" s="2">
        <v>3950</v>
      </c>
      <c r="J392" s="2">
        <f t="shared" si="13"/>
        <v>127</v>
      </c>
      <c r="K392" s="7">
        <f t="shared" si="14"/>
        <v>0.10593865266953337</v>
      </c>
      <c r="L392" s="7">
        <f t="shared" si="15"/>
        <v>0.1390290912213864</v>
      </c>
      <c r="P392" s="2">
        <f t="shared" si="8"/>
        <v>127</v>
      </c>
      <c r="S392" s="2">
        <f t="shared" si="9"/>
        <v>3950</v>
      </c>
      <c r="T392" s="2">
        <f t="shared" si="10"/>
        <v>3950</v>
      </c>
      <c r="V392" s="7">
        <f t="shared" si="11"/>
        <v>0.10593788553344419</v>
      </c>
      <c r="W392" s="10">
        <f t="shared" si="12"/>
        <v>1.3540627194995659E-3</v>
      </c>
    </row>
    <row r="393" spans="1:23" x14ac:dyDescent="0.3">
      <c r="A393" s="3">
        <v>44279</v>
      </c>
      <c r="B393" s="2">
        <v>450</v>
      </c>
      <c r="C393" s="2">
        <v>8</v>
      </c>
      <c r="D393" s="2">
        <v>254</v>
      </c>
      <c r="E393" s="2">
        <f t="shared" si="5"/>
        <v>278628</v>
      </c>
      <c r="F393" s="2">
        <f t="shared" si="6"/>
        <v>270921</v>
      </c>
      <c r="G393" s="2">
        <f t="shared" si="7"/>
        <v>3722</v>
      </c>
      <c r="H393" s="2">
        <f t="shared" si="4"/>
        <v>3985</v>
      </c>
      <c r="I393" s="2">
        <v>4048</v>
      </c>
      <c r="J393" s="2">
        <f t="shared" si="13"/>
        <v>98</v>
      </c>
      <c r="K393" s="7">
        <f t="shared" si="14"/>
        <v>0.10856700405222051</v>
      </c>
      <c r="L393" s="7">
        <f t="shared" si="15"/>
        <v>0.14247842057320814</v>
      </c>
      <c r="P393" s="2">
        <f t="shared" si="8"/>
        <v>98</v>
      </c>
      <c r="S393" s="2">
        <f t="shared" si="9"/>
        <v>4048</v>
      </c>
      <c r="T393" s="2">
        <f t="shared" si="10"/>
        <v>4048</v>
      </c>
      <c r="V393" s="7">
        <f t="shared" si="11"/>
        <v>0.10856621788338787</v>
      </c>
      <c r="W393" s="10">
        <f t="shared" si="12"/>
        <v>1.3876571869706944E-3</v>
      </c>
    </row>
    <row r="394" spans="1:23" x14ac:dyDescent="0.3">
      <c r="A394" s="3">
        <v>44280</v>
      </c>
      <c r="B394" s="2">
        <v>399</v>
      </c>
      <c r="C394" s="2">
        <v>10</v>
      </c>
      <c r="D394" s="2">
        <v>356</v>
      </c>
      <c r="E394" s="2">
        <f t="shared" si="5"/>
        <v>279027</v>
      </c>
      <c r="F394" s="2">
        <f t="shared" si="6"/>
        <v>271277</v>
      </c>
      <c r="G394" s="2">
        <f t="shared" si="7"/>
        <v>3732</v>
      </c>
      <c r="H394" s="2">
        <f t="shared" si="4"/>
        <v>4018</v>
      </c>
      <c r="I394" s="2">
        <v>4152</v>
      </c>
      <c r="J394" s="2">
        <f t="shared" si="13"/>
        <v>104</v>
      </c>
      <c r="K394" s="7">
        <f t="shared" si="14"/>
        <v>0.11135627490731709</v>
      </c>
      <c r="L394" s="7">
        <f t="shared" si="15"/>
        <v>0.14613893335473327</v>
      </c>
      <c r="P394" s="2">
        <f t="shared" si="8"/>
        <v>104</v>
      </c>
      <c r="S394" s="2">
        <f t="shared" si="9"/>
        <v>4152</v>
      </c>
      <c r="T394" s="2">
        <f t="shared" si="10"/>
        <v>4152</v>
      </c>
      <c r="V394" s="7">
        <f t="shared" si="11"/>
        <v>0.11135546854047094</v>
      </c>
      <c r="W394" s="10">
        <f t="shared" si="12"/>
        <v>1.4233084585727081E-3</v>
      </c>
    </row>
    <row r="395" spans="1:23" x14ac:dyDescent="0.3">
      <c r="A395" s="3">
        <v>44281</v>
      </c>
      <c r="B395" s="2">
        <v>419</v>
      </c>
      <c r="C395" s="2">
        <v>6</v>
      </c>
      <c r="D395" s="2">
        <v>307</v>
      </c>
      <c r="E395" s="2">
        <f t="shared" si="5"/>
        <v>279446</v>
      </c>
      <c r="F395" s="2">
        <f t="shared" si="6"/>
        <v>271584</v>
      </c>
      <c r="G395" s="2">
        <f t="shared" si="7"/>
        <v>3738</v>
      </c>
      <c r="H395" s="2">
        <f t="shared" si="4"/>
        <v>4124</v>
      </c>
      <c r="I395" s="2">
        <v>4281</v>
      </c>
      <c r="J395" s="2">
        <f t="shared" si="13"/>
        <v>129</v>
      </c>
      <c r="K395" s="7">
        <f t="shared" si="14"/>
        <v>0.11481604356411958</v>
      </c>
      <c r="L395" s="7">
        <f t="shared" si="15"/>
        <v>0.15067937709335574</v>
      </c>
      <c r="P395" s="2">
        <f t="shared" si="8"/>
        <v>129</v>
      </c>
      <c r="S395" s="2">
        <f t="shared" si="9"/>
        <v>4281</v>
      </c>
      <c r="T395" s="2">
        <f t="shared" si="10"/>
        <v>4281</v>
      </c>
      <c r="V395" s="7">
        <f t="shared" si="11"/>
        <v>0.11481521214396825</v>
      </c>
      <c r="W395" s="10">
        <f t="shared" si="12"/>
        <v>1.4675297473867447E-3</v>
      </c>
    </row>
    <row r="396" spans="1:23" x14ac:dyDescent="0.3">
      <c r="A396" s="3">
        <v>44282</v>
      </c>
      <c r="B396" s="2">
        <v>490</v>
      </c>
      <c r="C396" s="2">
        <v>8</v>
      </c>
      <c r="D396" s="2">
        <v>219</v>
      </c>
      <c r="E396" s="2">
        <f t="shared" si="5"/>
        <v>279936</v>
      </c>
      <c r="F396" s="2">
        <f t="shared" si="6"/>
        <v>271803</v>
      </c>
      <c r="G396" s="2">
        <f t="shared" si="7"/>
        <v>3746</v>
      </c>
      <c r="H396" s="2">
        <f t="shared" si="4"/>
        <v>4387</v>
      </c>
      <c r="I396" s="2">
        <v>4460</v>
      </c>
      <c r="J396" s="2">
        <f t="shared" si="13"/>
        <v>179</v>
      </c>
      <c r="K396" s="7">
        <f t="shared" si="14"/>
        <v>0.11961680782433387</v>
      </c>
      <c r="L396" s="7">
        <f t="shared" si="15"/>
        <v>0.15697968274617299</v>
      </c>
      <c r="P396" s="2">
        <f t="shared" si="8"/>
        <v>179</v>
      </c>
      <c r="S396" s="2">
        <f t="shared" si="9"/>
        <v>4460</v>
      </c>
      <c r="T396" s="2">
        <f t="shared" si="10"/>
        <v>4460</v>
      </c>
      <c r="V396" s="7">
        <f t="shared" si="11"/>
        <v>0.11961594164029395</v>
      </c>
      <c r="W396" s="10">
        <f t="shared" si="12"/>
        <v>1.5288910706248262E-3</v>
      </c>
    </row>
    <row r="397" spans="1:23" x14ac:dyDescent="0.3">
      <c r="A397" s="3">
        <v>44283</v>
      </c>
      <c r="B397" s="2">
        <v>365</v>
      </c>
      <c r="C397" s="2">
        <v>5</v>
      </c>
      <c r="D397" s="2">
        <v>415</v>
      </c>
      <c r="E397" s="2">
        <f t="shared" si="5"/>
        <v>280301</v>
      </c>
      <c r="F397" s="2">
        <f t="shared" si="6"/>
        <v>272218</v>
      </c>
      <c r="G397" s="2">
        <f t="shared" si="7"/>
        <v>3751</v>
      </c>
      <c r="H397" s="2">
        <f t="shared" si="4"/>
        <v>4332</v>
      </c>
      <c r="I397" s="2">
        <v>4854</v>
      </c>
      <c r="J397" s="2">
        <f t="shared" si="13"/>
        <v>394</v>
      </c>
      <c r="K397" s="7">
        <f t="shared" si="14"/>
        <v>0.13018385317921899</v>
      </c>
      <c r="L397" s="7">
        <f t="shared" si="15"/>
        <v>0.17084739463002777</v>
      </c>
      <c r="P397" s="2">
        <f t="shared" si="8"/>
        <v>394</v>
      </c>
      <c r="S397" s="2">
        <f t="shared" si="9"/>
        <v>4854</v>
      </c>
      <c r="T397" s="2">
        <f t="shared" si="10"/>
        <v>4854</v>
      </c>
      <c r="V397" s="7">
        <f t="shared" si="11"/>
        <v>0.13018291047578179</v>
      </c>
      <c r="W397" s="10">
        <f t="shared" si="12"/>
        <v>1.6639545418863019E-3</v>
      </c>
    </row>
    <row r="398" spans="1:23" x14ac:dyDescent="0.3">
      <c r="A398" s="3">
        <v>44284</v>
      </c>
      <c r="B398" s="2">
        <v>171</v>
      </c>
      <c r="C398" s="2">
        <v>14</v>
      </c>
      <c r="D398" s="2">
        <v>382</v>
      </c>
      <c r="E398" s="2">
        <f t="shared" si="5"/>
        <v>280472</v>
      </c>
      <c r="F398" s="2">
        <f t="shared" si="6"/>
        <v>272600</v>
      </c>
      <c r="G398" s="2">
        <f t="shared" si="7"/>
        <v>3765</v>
      </c>
      <c r="H398" s="2">
        <f t="shared" si="4"/>
        <v>4107</v>
      </c>
      <c r="I398" s="2">
        <v>4924</v>
      </c>
      <c r="J398" s="2">
        <f t="shared" si="13"/>
        <v>70</v>
      </c>
      <c r="K398" s="7">
        <f t="shared" si="14"/>
        <v>0.13206124702399552</v>
      </c>
      <c r="L398" s="7">
        <f t="shared" si="15"/>
        <v>0.17331120130990044</v>
      </c>
      <c r="P398" s="2">
        <f t="shared" si="8"/>
        <v>70</v>
      </c>
      <c r="S398" s="2">
        <f t="shared" si="9"/>
        <v>4924</v>
      </c>
      <c r="T398" s="2">
        <f t="shared" si="10"/>
        <v>4924</v>
      </c>
      <c r="V398" s="7">
        <f t="shared" si="11"/>
        <v>0.13206029072574155</v>
      </c>
      <c r="W398" s="10">
        <f t="shared" si="12"/>
        <v>1.6879505900799651E-3</v>
      </c>
    </row>
    <row r="399" spans="1:23" x14ac:dyDescent="0.3">
      <c r="A399" s="3">
        <v>44285</v>
      </c>
      <c r="B399" s="2">
        <v>673</v>
      </c>
      <c r="C399" s="2">
        <v>8</v>
      </c>
      <c r="D399" s="2">
        <v>298</v>
      </c>
      <c r="E399" s="2">
        <f t="shared" si="5"/>
        <v>281145</v>
      </c>
      <c r="F399" s="2">
        <f t="shared" si="6"/>
        <v>272898</v>
      </c>
      <c r="G399" s="2">
        <f t="shared" si="7"/>
        <v>3773</v>
      </c>
      <c r="H399" s="2">
        <f t="shared" si="4"/>
        <v>4474</v>
      </c>
      <c r="I399" s="2">
        <v>5706</v>
      </c>
      <c r="J399" s="2">
        <f t="shared" si="13"/>
        <v>782</v>
      </c>
      <c r="K399" s="7">
        <f t="shared" si="14"/>
        <v>0.15303441826135628</v>
      </c>
      <c r="L399" s="7">
        <f t="shared" si="15"/>
        <v>0.20083544164790657</v>
      </c>
      <c r="P399" s="2">
        <f t="shared" si="8"/>
        <v>782</v>
      </c>
      <c r="S399" s="2">
        <f t="shared" si="9"/>
        <v>5706</v>
      </c>
      <c r="T399" s="2">
        <f t="shared" si="10"/>
        <v>5706</v>
      </c>
      <c r="V399" s="7">
        <f t="shared" si="11"/>
        <v>0.15303331008957785</v>
      </c>
      <c r="W399" s="10">
        <f t="shared" si="12"/>
        <v>1.9560207284720311E-3</v>
      </c>
    </row>
    <row r="400" spans="1:23" x14ac:dyDescent="0.3">
      <c r="A400" s="3">
        <v>44286</v>
      </c>
      <c r="B400" s="2">
        <v>616</v>
      </c>
      <c r="C400" s="2">
        <v>5</v>
      </c>
      <c r="D400" s="2">
        <v>268</v>
      </c>
      <c r="E400" s="2">
        <f t="shared" si="5"/>
        <v>281761</v>
      </c>
      <c r="F400" s="2">
        <f t="shared" si="6"/>
        <v>273166</v>
      </c>
      <c r="G400" s="2">
        <f t="shared" si="7"/>
        <v>3778</v>
      </c>
      <c r="H400" s="2">
        <f t="shared" si="4"/>
        <v>4817</v>
      </c>
      <c r="I400" s="2">
        <v>6777</v>
      </c>
      <c r="J400" s="2">
        <f t="shared" si="13"/>
        <v>1071</v>
      </c>
      <c r="K400" s="7">
        <f t="shared" si="14"/>
        <v>0.18175854408643738</v>
      </c>
      <c r="L400" s="7">
        <f t="shared" si="15"/>
        <v>0.23853168384995843</v>
      </c>
      <c r="P400" s="2">
        <f t="shared" si="8"/>
        <v>1071</v>
      </c>
      <c r="S400" s="2">
        <f t="shared" si="9"/>
        <v>6777</v>
      </c>
      <c r="T400" s="2">
        <f t="shared" si="10"/>
        <v>6777</v>
      </c>
      <c r="V400" s="7">
        <f t="shared" si="11"/>
        <v>0.18175722791396234</v>
      </c>
      <c r="W400" s="10">
        <f t="shared" si="12"/>
        <v>2.3231602658350778E-3</v>
      </c>
    </row>
    <row r="401" spans="1:23" x14ac:dyDescent="0.3">
      <c r="A401" s="3">
        <v>44287</v>
      </c>
      <c r="B401" s="2">
        <v>499</v>
      </c>
      <c r="C401" s="2">
        <v>7</v>
      </c>
      <c r="D401" s="2">
        <v>437</v>
      </c>
      <c r="E401" s="2">
        <f t="shared" si="5"/>
        <v>282260</v>
      </c>
      <c r="F401" s="2">
        <f t="shared" si="6"/>
        <v>273603</v>
      </c>
      <c r="G401" s="2">
        <f t="shared" si="7"/>
        <v>3785</v>
      </c>
      <c r="H401" s="2">
        <f t="shared" si="4"/>
        <v>4872</v>
      </c>
      <c r="I401" s="2">
        <v>7832</v>
      </c>
      <c r="J401" s="2">
        <f t="shared" si="13"/>
        <v>1055</v>
      </c>
      <c r="K401" s="7">
        <f t="shared" si="14"/>
        <v>0.21005355131842665</v>
      </c>
      <c r="L401" s="7">
        <f t="shared" si="15"/>
        <v>0.27566477023946795</v>
      </c>
      <c r="P401" s="2">
        <f t="shared" si="8"/>
        <v>1055</v>
      </c>
      <c r="S401" s="2">
        <f t="shared" si="9"/>
        <v>7832</v>
      </c>
      <c r="T401" s="2">
        <f t="shared" si="10"/>
        <v>7832</v>
      </c>
      <c r="V401" s="7">
        <f t="shared" si="11"/>
        <v>0.21005203025264174</v>
      </c>
      <c r="W401" s="10">
        <f t="shared" si="12"/>
        <v>2.6848149921824302E-3</v>
      </c>
    </row>
    <row r="402" spans="1:23" x14ac:dyDescent="0.3">
      <c r="A402" s="3">
        <v>44288</v>
      </c>
      <c r="B402" s="2">
        <v>529</v>
      </c>
      <c r="C402" s="2">
        <v>13</v>
      </c>
      <c r="D402" s="2">
        <v>326</v>
      </c>
      <c r="E402" s="2">
        <f t="shared" si="5"/>
        <v>282789</v>
      </c>
      <c r="F402" s="2">
        <f t="shared" si="6"/>
        <v>273929</v>
      </c>
      <c r="G402" s="2">
        <f t="shared" si="7"/>
        <v>3798</v>
      </c>
      <c r="H402" s="2">
        <f t="shared" si="4"/>
        <v>5062</v>
      </c>
      <c r="I402" s="2">
        <v>8909</v>
      </c>
      <c r="J402" s="2">
        <f t="shared" si="13"/>
        <v>1077</v>
      </c>
      <c r="K402" s="7">
        <f t="shared" si="14"/>
        <v>0.23893859661591713</v>
      </c>
      <c r="L402" s="7">
        <f t="shared" si="15"/>
        <v>0.31357219587122315</v>
      </c>
      <c r="P402" s="2">
        <f t="shared" si="8"/>
        <v>1077</v>
      </c>
      <c r="S402" s="2">
        <f t="shared" si="9"/>
        <v>8909</v>
      </c>
      <c r="T402" s="2">
        <f t="shared" si="10"/>
        <v>8909</v>
      </c>
      <c r="V402" s="7">
        <f t="shared" si="11"/>
        <v>0.23893686638416564</v>
      </c>
      <c r="W402" s="10">
        <f t="shared" si="12"/>
        <v>3.0540113336763627E-3</v>
      </c>
    </row>
    <row r="403" spans="1:23" x14ac:dyDescent="0.3">
      <c r="A403" s="3">
        <v>44289</v>
      </c>
      <c r="B403" s="2">
        <v>580</v>
      </c>
      <c r="C403" s="2">
        <v>6</v>
      </c>
      <c r="D403" s="2">
        <v>215</v>
      </c>
      <c r="E403" s="2">
        <f t="shared" si="5"/>
        <v>283369</v>
      </c>
      <c r="F403" s="2">
        <f t="shared" si="6"/>
        <v>274144</v>
      </c>
      <c r="G403" s="2">
        <f t="shared" si="7"/>
        <v>3804</v>
      </c>
      <c r="H403" s="2">
        <f t="shared" si="4"/>
        <v>5421</v>
      </c>
      <c r="I403" s="2">
        <v>9735</v>
      </c>
      <c r="J403" s="2">
        <f t="shared" si="13"/>
        <v>826</v>
      </c>
      <c r="K403" s="7">
        <f t="shared" si="14"/>
        <v>0.26109184398428031</v>
      </c>
      <c r="L403" s="7">
        <f t="shared" si="15"/>
        <v>0.34264511469372066</v>
      </c>
      <c r="P403" s="2">
        <f t="shared" si="8"/>
        <v>826</v>
      </c>
      <c r="S403" s="2">
        <f t="shared" si="9"/>
        <v>9735</v>
      </c>
      <c r="T403" s="2">
        <f t="shared" si="10"/>
        <v>9735</v>
      </c>
      <c r="V403" s="7">
        <f t="shared" si="11"/>
        <v>0.26108995333369089</v>
      </c>
      <c r="W403" s="10">
        <f t="shared" si="12"/>
        <v>3.3371647023615883E-3</v>
      </c>
    </row>
    <row r="404" spans="1:23" x14ac:dyDescent="0.3">
      <c r="A404" s="3">
        <v>44290</v>
      </c>
      <c r="B404" s="2">
        <v>464</v>
      </c>
      <c r="C404" s="2">
        <v>7</v>
      </c>
      <c r="D404" s="2">
        <v>454</v>
      </c>
      <c r="E404" s="2">
        <f t="shared" si="5"/>
        <v>283833</v>
      </c>
      <c r="F404" s="2">
        <f t="shared" si="6"/>
        <v>274598</v>
      </c>
      <c r="G404" s="2">
        <f t="shared" si="7"/>
        <v>3811</v>
      </c>
      <c r="H404" s="2">
        <f t="shared" si="4"/>
        <v>5424</v>
      </c>
      <c r="I404" s="2">
        <v>10845</v>
      </c>
      <c r="J404" s="2">
        <f t="shared" si="13"/>
        <v>1110</v>
      </c>
      <c r="K404" s="7">
        <f t="shared" si="14"/>
        <v>0.29086194638002261</v>
      </c>
      <c r="L404" s="7">
        <f t="shared" si="15"/>
        <v>0.38171404918884444</v>
      </c>
      <c r="P404" s="2">
        <f t="shared" si="8"/>
        <v>1110</v>
      </c>
      <c r="S404" s="2">
        <f t="shared" si="9"/>
        <v>10845</v>
      </c>
      <c r="T404" s="2">
        <f t="shared" si="10"/>
        <v>10845</v>
      </c>
      <c r="V404" s="7">
        <f t="shared" si="11"/>
        <v>0.29085984015448157</v>
      </c>
      <c r="W404" s="10">
        <f t="shared" si="12"/>
        <v>3.7176734665753902E-3</v>
      </c>
    </row>
    <row r="405" spans="1:23" x14ac:dyDescent="0.3">
      <c r="A405" s="3">
        <v>44291</v>
      </c>
      <c r="B405" s="2">
        <v>228</v>
      </c>
      <c r="C405" s="2">
        <v>11</v>
      </c>
      <c r="D405" s="2">
        <v>425</v>
      </c>
      <c r="E405" s="2">
        <f t="shared" si="5"/>
        <v>284061</v>
      </c>
      <c r="F405" s="2">
        <f t="shared" si="6"/>
        <v>275023</v>
      </c>
      <c r="G405" s="2">
        <f t="shared" si="7"/>
        <v>3822</v>
      </c>
      <c r="H405" s="2">
        <f t="shared" si="4"/>
        <v>5216</v>
      </c>
      <c r="I405" s="2">
        <v>11603</v>
      </c>
      <c r="J405" s="2">
        <f t="shared" si="13"/>
        <v>758</v>
      </c>
      <c r="K405" s="7">
        <f t="shared" si="14"/>
        <v>0.31119143972774571</v>
      </c>
      <c r="L405" s="7">
        <f t="shared" si="15"/>
        <v>0.40839355580803705</v>
      </c>
      <c r="P405" s="2">
        <f t="shared" si="8"/>
        <v>758</v>
      </c>
      <c r="S405" s="2">
        <f t="shared" si="9"/>
        <v>11603</v>
      </c>
      <c r="T405" s="2">
        <f t="shared" si="10"/>
        <v>11603</v>
      </c>
      <c r="V405" s="7">
        <f t="shared" si="11"/>
        <v>0.31118918628976022</v>
      </c>
      <c r="W405" s="10">
        <f t="shared" si="12"/>
        <v>3.9775163884439146E-3</v>
      </c>
    </row>
    <row r="406" spans="1:23" x14ac:dyDescent="0.3">
      <c r="A406" s="3">
        <v>44292</v>
      </c>
      <c r="B406" s="2">
        <v>897</v>
      </c>
      <c r="C406" s="2">
        <v>10</v>
      </c>
      <c r="D406" s="2">
        <v>196</v>
      </c>
      <c r="E406" s="2">
        <f t="shared" si="5"/>
        <v>284958</v>
      </c>
      <c r="F406" s="2">
        <f t="shared" si="6"/>
        <v>275219</v>
      </c>
      <c r="G406" s="2">
        <f t="shared" si="7"/>
        <v>3832</v>
      </c>
      <c r="H406" s="2">
        <f t="shared" si="4"/>
        <v>5907</v>
      </c>
      <c r="I406" s="2">
        <v>12846</v>
      </c>
      <c r="J406" s="2">
        <f t="shared" si="13"/>
        <v>1243</v>
      </c>
      <c r="K406" s="7">
        <f t="shared" si="14"/>
        <v>0.34452859042856343</v>
      </c>
      <c r="L406" s="7">
        <f t="shared" si="15"/>
        <v>0.45214372299491895</v>
      </c>
      <c r="P406" s="2">
        <f t="shared" si="8"/>
        <v>1243</v>
      </c>
      <c r="S406" s="2">
        <f t="shared" si="9"/>
        <v>12846</v>
      </c>
      <c r="T406" s="2">
        <f t="shared" si="10"/>
        <v>12846</v>
      </c>
      <c r="V406" s="7">
        <f t="shared" si="11"/>
        <v>0.34452609558547442</v>
      </c>
      <c r="W406" s="10">
        <f t="shared" si="12"/>
        <v>4.4036176442256766E-3</v>
      </c>
    </row>
    <row r="407" spans="1:23" x14ac:dyDescent="0.3">
      <c r="A407" s="3">
        <v>44293</v>
      </c>
      <c r="B407" s="2">
        <v>687</v>
      </c>
      <c r="C407" s="2">
        <v>9</v>
      </c>
      <c r="D407" s="2">
        <v>327</v>
      </c>
      <c r="E407" s="2">
        <f t="shared" si="5"/>
        <v>285645</v>
      </c>
      <c r="F407" s="2">
        <f t="shared" si="6"/>
        <v>275546</v>
      </c>
      <c r="G407" s="2">
        <f t="shared" si="7"/>
        <v>3841</v>
      </c>
      <c r="H407" s="2">
        <f t="shared" si="4"/>
        <v>6258</v>
      </c>
      <c r="I407" s="2">
        <v>14207</v>
      </c>
      <c r="J407" s="2">
        <f t="shared" si="13"/>
        <v>1361</v>
      </c>
      <c r="K407" s="7">
        <f t="shared" si="14"/>
        <v>0.38103049075343304</v>
      </c>
      <c r="L407" s="7">
        <f t="shared" si="15"/>
        <v>0.50004716429930041</v>
      </c>
      <c r="P407" s="2">
        <f t="shared" si="8"/>
        <v>1361</v>
      </c>
      <c r="S407" s="2">
        <f t="shared" si="9"/>
        <v>14207</v>
      </c>
      <c r="T407" s="2">
        <f t="shared" si="10"/>
        <v>14207</v>
      </c>
      <c r="V407" s="7">
        <f t="shared" si="11"/>
        <v>0.3810277315882637</v>
      </c>
      <c r="W407" s="10">
        <f t="shared" si="12"/>
        <v>4.8701693812481855E-3</v>
      </c>
    </row>
    <row r="408" spans="1:23" x14ac:dyDescent="0.3">
      <c r="A408" s="3">
        <v>44294</v>
      </c>
      <c r="B408" s="2">
        <v>761</v>
      </c>
      <c r="C408" s="2">
        <v>9</v>
      </c>
      <c r="D408" s="2">
        <v>537</v>
      </c>
      <c r="E408" s="2">
        <f t="shared" si="5"/>
        <v>286406</v>
      </c>
      <c r="F408" s="2">
        <f t="shared" si="6"/>
        <v>276083</v>
      </c>
      <c r="G408" s="2">
        <f t="shared" si="7"/>
        <v>3850</v>
      </c>
      <c r="H408" s="2">
        <f t="shared" si="4"/>
        <v>6473</v>
      </c>
      <c r="I408" s="2">
        <v>15693</v>
      </c>
      <c r="J408" s="2">
        <f t="shared" si="13"/>
        <v>1486</v>
      </c>
      <c r="K408" s="7">
        <f t="shared" si="14"/>
        <v>0.42088488008683217</v>
      </c>
      <c r="L408" s="7">
        <f t="shared" si="15"/>
        <v>0.55235026038916879</v>
      </c>
      <c r="P408" s="2">
        <f t="shared" si="8"/>
        <v>1486</v>
      </c>
      <c r="S408" s="2">
        <f t="shared" si="9"/>
        <v>15693</v>
      </c>
      <c r="T408" s="2">
        <f t="shared" si="10"/>
        <v>15693</v>
      </c>
      <c r="V408" s="7">
        <f t="shared" si="11"/>
        <v>0.42088183232312398</v>
      </c>
      <c r="W408" s="10">
        <f t="shared" si="12"/>
        <v>5.3795712043308071E-3</v>
      </c>
    </row>
    <row r="409" spans="1:23" x14ac:dyDescent="0.3">
      <c r="A409" s="3">
        <v>44295</v>
      </c>
      <c r="B409" s="2">
        <v>777</v>
      </c>
      <c r="C409" s="2">
        <v>9</v>
      </c>
      <c r="D409" s="2">
        <v>342</v>
      </c>
      <c r="E409" s="2">
        <f t="shared" si="5"/>
        <v>287183</v>
      </c>
      <c r="F409" s="2">
        <f t="shared" si="6"/>
        <v>276425</v>
      </c>
      <c r="G409" s="2">
        <f t="shared" si="7"/>
        <v>3859</v>
      </c>
      <c r="H409" s="2">
        <f t="shared" si="4"/>
        <v>6899</v>
      </c>
      <c r="I409" s="2">
        <v>17261</v>
      </c>
      <c r="J409" s="2">
        <f t="shared" si="13"/>
        <v>1568</v>
      </c>
      <c r="K409" s="7">
        <f t="shared" si="14"/>
        <v>0.46293850220982663</v>
      </c>
      <c r="L409" s="7">
        <f t="shared" si="15"/>
        <v>0.60753953001831662</v>
      </c>
      <c r="P409" s="2">
        <f t="shared" si="8"/>
        <v>1568</v>
      </c>
      <c r="S409" s="2">
        <f t="shared" si="9"/>
        <v>17261</v>
      </c>
      <c r="T409" s="2">
        <f t="shared" si="10"/>
        <v>17261</v>
      </c>
      <c r="V409" s="7">
        <f t="shared" si="11"/>
        <v>0.46293514992222279</v>
      </c>
      <c r="W409" s="10">
        <f t="shared" si="12"/>
        <v>5.9170826838688623E-3</v>
      </c>
    </row>
    <row r="410" spans="1:23" x14ac:dyDescent="0.3">
      <c r="A410" s="3">
        <v>44296</v>
      </c>
      <c r="B410" s="2">
        <v>506</v>
      </c>
      <c r="C410" s="2">
        <v>11</v>
      </c>
      <c r="D410" s="2">
        <v>285</v>
      </c>
      <c r="E410" s="2">
        <f t="shared" si="5"/>
        <v>287689</v>
      </c>
      <c r="F410" s="2">
        <f t="shared" si="6"/>
        <v>276710</v>
      </c>
      <c r="G410" s="2">
        <f t="shared" si="7"/>
        <v>3870</v>
      </c>
      <c r="H410" s="2">
        <f t="shared" si="4"/>
        <v>7109</v>
      </c>
      <c r="I410" s="2">
        <v>18287</v>
      </c>
      <c r="J410" s="2">
        <f t="shared" si="13"/>
        <v>1026</v>
      </c>
      <c r="K410" s="7">
        <f t="shared" si="14"/>
        <v>0.49045573199183706</v>
      </c>
      <c r="L410" s="7">
        <f t="shared" si="15"/>
        <v>0.64365189649759325</v>
      </c>
      <c r="P410" s="2">
        <f t="shared" si="8"/>
        <v>1026</v>
      </c>
      <c r="S410" s="2">
        <f t="shared" si="9"/>
        <v>18287</v>
      </c>
      <c r="T410" s="2">
        <f t="shared" si="10"/>
        <v>18287</v>
      </c>
      <c r="V410" s="7">
        <f t="shared" si="11"/>
        <v>0.49045218044306171</v>
      </c>
      <c r="W410" s="10">
        <f t="shared" si="12"/>
        <v>6.2687961902502688E-3</v>
      </c>
    </row>
    <row r="411" spans="1:23" x14ac:dyDescent="0.3">
      <c r="A411" s="3">
        <v>44297</v>
      </c>
      <c r="B411" s="2">
        <v>707</v>
      </c>
      <c r="C411" s="2">
        <v>8</v>
      </c>
      <c r="D411" s="2">
        <v>592</v>
      </c>
      <c r="E411" s="2">
        <f t="shared" si="5"/>
        <v>288396</v>
      </c>
      <c r="F411" s="2">
        <f t="shared" si="6"/>
        <v>277302</v>
      </c>
      <c r="G411" s="2">
        <f t="shared" si="7"/>
        <v>3878</v>
      </c>
      <c r="H411" s="2">
        <f t="shared" si="4"/>
        <v>7216</v>
      </c>
      <c r="I411" s="2">
        <v>19694</v>
      </c>
      <c r="J411" s="2">
        <f t="shared" si="13"/>
        <v>1407</v>
      </c>
      <c r="K411" s="7">
        <f t="shared" si="14"/>
        <v>0.52819134827184555</v>
      </c>
      <c r="L411" s="7">
        <f t="shared" si="15"/>
        <v>0.69317441076303388</v>
      </c>
      <c r="P411" s="2">
        <f t="shared" si="8"/>
        <v>1407</v>
      </c>
      <c r="S411" s="2">
        <f t="shared" si="9"/>
        <v>19694</v>
      </c>
      <c r="T411" s="2">
        <f t="shared" si="10"/>
        <v>19694</v>
      </c>
      <c r="V411" s="7">
        <f t="shared" si="11"/>
        <v>0.52818752346725317</v>
      </c>
      <c r="W411" s="10">
        <f t="shared" si="12"/>
        <v>6.7511167589428987E-3</v>
      </c>
    </row>
    <row r="412" spans="1:23" x14ac:dyDescent="0.3">
      <c r="A412" s="3">
        <v>44298</v>
      </c>
      <c r="B412" s="2">
        <v>359</v>
      </c>
      <c r="C412" s="2">
        <v>6</v>
      </c>
      <c r="D412" s="2">
        <v>526</v>
      </c>
      <c r="E412" s="2">
        <f t="shared" si="5"/>
        <v>288755</v>
      </c>
      <c r="F412" s="2">
        <f t="shared" si="6"/>
        <v>277828</v>
      </c>
      <c r="G412" s="2">
        <v>3883</v>
      </c>
      <c r="H412" s="2">
        <f t="shared" si="4"/>
        <v>7044</v>
      </c>
      <c r="I412" s="2">
        <v>20622</v>
      </c>
      <c r="J412" s="2">
        <f t="shared" si="13"/>
        <v>928</v>
      </c>
      <c r="K412" s="7">
        <f t="shared" si="14"/>
        <v>0.55308022667116885</v>
      </c>
      <c r="L412" s="7">
        <f t="shared" si="15"/>
        <v>0.72583744789048865</v>
      </c>
      <c r="P412" s="2">
        <f t="shared" si="8"/>
        <v>928</v>
      </c>
      <c r="S412" s="2">
        <f t="shared" si="9"/>
        <v>20622</v>
      </c>
      <c r="T412" s="2">
        <f t="shared" si="10"/>
        <v>20622</v>
      </c>
      <c r="V412" s="7">
        <f t="shared" si="11"/>
        <v>0.5530762216381484</v>
      </c>
      <c r="W412" s="10">
        <f t="shared" si="12"/>
        <v>7.069235797853176E-3</v>
      </c>
    </row>
    <row r="413" spans="1:23" x14ac:dyDescent="0.3">
      <c r="A413" s="3">
        <v>44299</v>
      </c>
      <c r="B413" s="2">
        <v>1374</v>
      </c>
      <c r="C413" s="2">
        <v>11</v>
      </c>
      <c r="D413" s="2">
        <v>422</v>
      </c>
      <c r="E413" s="2">
        <f t="shared" si="5"/>
        <v>290129</v>
      </c>
      <c r="F413" s="2">
        <f t="shared" si="6"/>
        <v>278250</v>
      </c>
      <c r="G413" s="2">
        <f t="shared" si="7"/>
        <v>3894</v>
      </c>
      <c r="H413" s="2">
        <f t="shared" si="4"/>
        <v>7985</v>
      </c>
      <c r="I413" s="2">
        <v>22090</v>
      </c>
      <c r="J413" s="2">
        <f t="shared" si="13"/>
        <v>1468</v>
      </c>
      <c r="K413" s="7">
        <f t="shared" si="14"/>
        <v>0.59245185758733965</v>
      </c>
      <c r="L413" s="7">
        <f t="shared" si="15"/>
        <v>0.77750699369124698</v>
      </c>
      <c r="P413" s="2">
        <f t="shared" si="8"/>
        <v>1468</v>
      </c>
      <c r="S413" s="2">
        <f t="shared" si="9"/>
        <v>22090</v>
      </c>
      <c r="T413" s="2">
        <f t="shared" si="10"/>
        <v>22090</v>
      </c>
      <c r="V413" s="7">
        <f t="shared" si="11"/>
        <v>0.59244756745159044</v>
      </c>
      <c r="W413" s="10">
        <f t="shared" si="12"/>
        <v>7.5724672085431413E-3</v>
      </c>
    </row>
    <row r="414" spans="1:23" x14ac:dyDescent="0.3">
      <c r="A414" s="3">
        <v>44300</v>
      </c>
      <c r="B414" s="2">
        <v>1085</v>
      </c>
      <c r="C414" s="2">
        <v>7</v>
      </c>
      <c r="D414" s="2">
        <v>432</v>
      </c>
      <c r="E414" s="2">
        <f t="shared" si="5"/>
        <v>291214</v>
      </c>
      <c r="F414" s="2">
        <f t="shared" si="6"/>
        <v>278682</v>
      </c>
      <c r="G414" s="2">
        <f t="shared" si="7"/>
        <v>3901</v>
      </c>
      <c r="H414" s="2">
        <f t="shared" si="4"/>
        <v>8631</v>
      </c>
      <c r="I414" s="2">
        <v>23493</v>
      </c>
      <c r="J414" s="2">
        <f t="shared" si="13"/>
        <v>1403</v>
      </c>
      <c r="K414" s="7">
        <f t="shared" si="14"/>
        <v>0.63008019421907524</v>
      </c>
      <c r="L414" s="7">
        <f t="shared" si="15"/>
        <v>0.8268887190035521</v>
      </c>
      <c r="P414" s="2">
        <f t="shared" si="8"/>
        <v>1403</v>
      </c>
      <c r="S414" s="2">
        <f t="shared" si="9"/>
        <v>23493</v>
      </c>
      <c r="T414" s="2">
        <f t="shared" si="10"/>
        <v>23493</v>
      </c>
      <c r="V414" s="7">
        <f t="shared" si="11"/>
        <v>0.63007563160435553</v>
      </c>
      <c r="W414" s="10">
        <f t="shared" si="12"/>
        <v>8.0534165744818483E-3</v>
      </c>
    </row>
    <row r="415" spans="1:23" x14ac:dyDescent="0.3">
      <c r="A415" s="3">
        <v>44301</v>
      </c>
      <c r="B415" s="2">
        <v>1030</v>
      </c>
      <c r="C415" s="2">
        <v>7</v>
      </c>
      <c r="D415" s="2">
        <v>706</v>
      </c>
      <c r="E415" s="2">
        <f t="shared" si="5"/>
        <v>292244</v>
      </c>
      <c r="F415" s="2">
        <f t="shared" si="6"/>
        <v>279388</v>
      </c>
      <c r="G415" s="2">
        <f t="shared" si="7"/>
        <v>3908</v>
      </c>
      <c r="H415" s="2">
        <f t="shared" si="4"/>
        <v>8948</v>
      </c>
      <c r="I415" s="2">
        <v>24917</v>
      </c>
      <c r="J415" s="2">
        <f t="shared" si="13"/>
        <v>1424</v>
      </c>
      <c r="K415" s="7">
        <f t="shared" si="14"/>
        <v>0.6682717490042438</v>
      </c>
      <c r="L415" s="7">
        <f t="shared" si="15"/>
        <v>0.87700958631981907</v>
      </c>
      <c r="P415" s="2">
        <f t="shared" si="8"/>
        <v>1424</v>
      </c>
      <c r="S415" s="2">
        <f t="shared" si="9"/>
        <v>24917</v>
      </c>
      <c r="T415" s="2">
        <f t="shared" si="10"/>
        <v>24917</v>
      </c>
      <c r="V415" s="7">
        <f t="shared" si="11"/>
        <v>0.66826690983210857</v>
      </c>
      <c r="W415" s="10">
        <f t="shared" si="12"/>
        <v>8.5415647548786541E-3</v>
      </c>
    </row>
    <row r="416" spans="1:23" x14ac:dyDescent="0.3">
      <c r="A416" s="3">
        <v>44302</v>
      </c>
      <c r="B416" s="2">
        <v>1077</v>
      </c>
      <c r="C416" s="2">
        <v>8</v>
      </c>
      <c r="D416" s="2">
        <v>442</v>
      </c>
      <c r="E416" s="2">
        <f t="shared" si="5"/>
        <v>293321</v>
      </c>
      <c r="F416" s="2">
        <f t="shared" si="6"/>
        <v>279830</v>
      </c>
      <c r="G416" s="2">
        <f t="shared" si="7"/>
        <v>3916</v>
      </c>
      <c r="H416" s="2">
        <f t="shared" si="4"/>
        <v>9575</v>
      </c>
      <c r="I416" s="2">
        <v>26427</v>
      </c>
      <c r="J416" s="2">
        <f t="shared" si="13"/>
        <v>1510</v>
      </c>
      <c r="K416" s="7">
        <f t="shared" si="14"/>
        <v>0.70876981622728052</v>
      </c>
      <c r="L416" s="7">
        <f t="shared" si="15"/>
        <v>0.930157416128501</v>
      </c>
      <c r="P416" s="2">
        <f t="shared" si="8"/>
        <v>1510</v>
      </c>
      <c r="S416" s="2">
        <f t="shared" si="9"/>
        <v>26427</v>
      </c>
      <c r="T416" s="2">
        <f t="shared" si="10"/>
        <v>26427</v>
      </c>
      <c r="V416" s="7">
        <f t="shared" si="11"/>
        <v>0.70876468379552648</v>
      </c>
      <c r="W416" s="10">
        <f t="shared" si="12"/>
        <v>9.0591937944848166E-3</v>
      </c>
    </row>
    <row r="417" spans="1:23" x14ac:dyDescent="0.3">
      <c r="A417" s="3">
        <v>44303</v>
      </c>
      <c r="B417" s="2">
        <v>1219</v>
      </c>
      <c r="C417" s="2">
        <v>9</v>
      </c>
      <c r="D417" s="2">
        <v>301</v>
      </c>
      <c r="E417" s="2">
        <f t="shared" si="5"/>
        <v>294540</v>
      </c>
      <c r="F417" s="2">
        <f t="shared" si="6"/>
        <v>280131</v>
      </c>
      <c r="G417" s="2">
        <f t="shared" si="7"/>
        <v>3925</v>
      </c>
      <c r="H417" s="2">
        <f t="shared" si="4"/>
        <v>10484</v>
      </c>
      <c r="I417" s="2">
        <v>27654</v>
      </c>
      <c r="J417" s="2">
        <f t="shared" si="13"/>
        <v>1227</v>
      </c>
      <c r="K417" s="7">
        <f t="shared" si="14"/>
        <v>0.7416778483350065</v>
      </c>
      <c r="L417" s="7">
        <f t="shared" si="15"/>
        <v>0.97334442750284034</v>
      </c>
      <c r="P417" s="2">
        <f t="shared" si="8"/>
        <v>1227</v>
      </c>
      <c r="S417" s="2">
        <f t="shared" si="9"/>
        <v>27654</v>
      </c>
      <c r="T417" s="2">
        <f t="shared" si="10"/>
        <v>27654</v>
      </c>
      <c r="V417" s="7">
        <f t="shared" si="11"/>
        <v>0.74167247760553556</v>
      </c>
      <c r="W417" s="10">
        <f t="shared" si="12"/>
        <v>9.4798102392508847E-3</v>
      </c>
    </row>
    <row r="418" spans="1:23" x14ac:dyDescent="0.3">
      <c r="A418" s="3">
        <v>44304</v>
      </c>
      <c r="B418" s="2">
        <v>818</v>
      </c>
      <c r="C418" s="2">
        <v>14</v>
      </c>
      <c r="D418" s="2">
        <v>783</v>
      </c>
      <c r="E418" s="2">
        <f t="shared" si="5"/>
        <v>295358</v>
      </c>
      <c r="F418" s="2">
        <f t="shared" si="6"/>
        <v>280914</v>
      </c>
      <c r="G418" s="2">
        <f t="shared" si="7"/>
        <v>3939</v>
      </c>
      <c r="H418" s="2">
        <f t="shared" si="4"/>
        <v>10505</v>
      </c>
      <c r="I418" s="2">
        <v>29184</v>
      </c>
      <c r="J418" s="2">
        <f t="shared" si="13"/>
        <v>1530</v>
      </c>
      <c r="K418" s="7">
        <f t="shared" si="14"/>
        <v>0.78271231379940798</v>
      </c>
      <c r="L418" s="7">
        <f t="shared" si="15"/>
        <v>1.0271962020772003</v>
      </c>
      <c r="P418" s="2">
        <f t="shared" si="8"/>
        <v>1530</v>
      </c>
      <c r="S418" s="2">
        <f t="shared" si="9"/>
        <v>29184</v>
      </c>
      <c r="T418" s="2">
        <f t="shared" si="10"/>
        <v>29184</v>
      </c>
      <c r="V418" s="7">
        <f t="shared" si="11"/>
        <v>0.78270664592608485</v>
      </c>
      <c r="W418" s="10">
        <f t="shared" si="12"/>
        <v>1.0004295292626666E-2</v>
      </c>
    </row>
    <row r="419" spans="1:23" x14ac:dyDescent="0.3">
      <c r="A419" s="3">
        <v>44305</v>
      </c>
      <c r="B419" s="2">
        <v>578</v>
      </c>
      <c r="C419" s="2">
        <v>10</v>
      </c>
      <c r="D419" s="2">
        <v>659</v>
      </c>
      <c r="E419" s="2">
        <f t="shared" si="5"/>
        <v>295936</v>
      </c>
      <c r="F419" s="2">
        <f t="shared" si="6"/>
        <v>281573</v>
      </c>
      <c r="G419" s="2">
        <f t="shared" si="7"/>
        <v>3949</v>
      </c>
      <c r="H419" s="2">
        <f t="shared" si="4"/>
        <v>10414</v>
      </c>
      <c r="I419" s="2">
        <v>30209</v>
      </c>
      <c r="J419" s="2">
        <f t="shared" si="13"/>
        <v>1025</v>
      </c>
      <c r="K419" s="7">
        <f t="shared" si="14"/>
        <v>0.81020272366935009</v>
      </c>
      <c r="L419" s="7">
        <f t="shared" si="15"/>
        <v>1.0632733713181928</v>
      </c>
      <c r="P419" s="2">
        <f t="shared" si="8"/>
        <v>1025</v>
      </c>
      <c r="S419" s="2">
        <f t="shared" si="9"/>
        <v>30209</v>
      </c>
      <c r="T419" s="2">
        <f t="shared" si="10"/>
        <v>30209</v>
      </c>
      <c r="V419" s="7">
        <f t="shared" si="11"/>
        <v>0.81019685672906716</v>
      </c>
      <c r="W419" s="10">
        <f t="shared" si="12"/>
        <v>1.035566599831959E-2</v>
      </c>
    </row>
    <row r="420" spans="1:23" x14ac:dyDescent="0.3">
      <c r="A420" s="3">
        <v>44306</v>
      </c>
      <c r="B420" s="2">
        <v>1792</v>
      </c>
      <c r="C420" s="2">
        <v>10</v>
      </c>
      <c r="D420" s="2">
        <v>663</v>
      </c>
      <c r="E420" s="2">
        <f t="shared" si="5"/>
        <v>297728</v>
      </c>
      <c r="F420" s="2">
        <f t="shared" si="6"/>
        <v>282236</v>
      </c>
      <c r="G420" s="2">
        <f t="shared" si="7"/>
        <v>3959</v>
      </c>
      <c r="H420" s="2">
        <f t="shared" si="4"/>
        <v>11533</v>
      </c>
      <c r="I420" s="2">
        <v>31019</v>
      </c>
      <c r="J420" s="2">
        <f t="shared" si="13"/>
        <v>810</v>
      </c>
      <c r="K420" s="7">
        <f t="shared" si="14"/>
        <v>0.8319268524446215</v>
      </c>
      <c r="L420" s="7">
        <f t="shared" si="15"/>
        <v>1.0917831343281481</v>
      </c>
      <c r="P420" s="2">
        <f t="shared" si="8"/>
        <v>810</v>
      </c>
      <c r="S420" s="2">
        <f t="shared" si="9"/>
        <v>31019</v>
      </c>
      <c r="T420" s="2">
        <f t="shared" si="10"/>
        <v>31019</v>
      </c>
      <c r="V420" s="7">
        <f t="shared" ref="V420:V425" si="16">(SUM(S420,M420)/3728600)*100</f>
        <v>0.83192082819288737</v>
      </c>
      <c r="W420" s="10">
        <f t="shared" si="12"/>
        <v>1.0633334555989122E-2</v>
      </c>
    </row>
    <row r="421" spans="1:23" x14ac:dyDescent="0.3">
      <c r="A421" s="3">
        <v>44307</v>
      </c>
      <c r="B421" s="2">
        <v>1310</v>
      </c>
      <c r="C421" s="2">
        <v>12</v>
      </c>
      <c r="D421" s="2">
        <v>632</v>
      </c>
      <c r="E421" s="2">
        <f t="shared" si="5"/>
        <v>299038</v>
      </c>
      <c r="F421" s="2">
        <f t="shared" si="6"/>
        <v>282868</v>
      </c>
      <c r="G421" s="2">
        <f t="shared" si="7"/>
        <v>3971</v>
      </c>
      <c r="H421" s="2">
        <f t="shared" si="4"/>
        <v>12199</v>
      </c>
      <c r="I421" s="2">
        <v>31911</v>
      </c>
      <c r="J421" s="2">
        <f t="shared" si="13"/>
        <v>892</v>
      </c>
      <c r="K421" s="7">
        <f t="shared" si="14"/>
        <v>0.85585021400948824</v>
      </c>
      <c r="L421" s="7">
        <f t="shared" si="15"/>
        <v>1.1231790708773826</v>
      </c>
      <c r="P421" s="2">
        <f t="shared" si="8"/>
        <v>892</v>
      </c>
      <c r="S421" s="2">
        <f t="shared" si="9"/>
        <v>31911</v>
      </c>
      <c r="T421" s="2">
        <f t="shared" si="10"/>
        <v>31911</v>
      </c>
      <c r="V421" s="7">
        <f t="shared" si="16"/>
        <v>0.8558440165209461</v>
      </c>
      <c r="W421" s="10">
        <f t="shared" si="12"/>
        <v>1.0939112770114088E-2</v>
      </c>
    </row>
    <row r="422" spans="1:23" x14ac:dyDescent="0.3">
      <c r="A422" s="3">
        <v>44308</v>
      </c>
      <c r="B422" s="2">
        <v>1226</v>
      </c>
      <c r="C422" s="2">
        <v>10</v>
      </c>
      <c r="D422" s="2">
        <v>688</v>
      </c>
      <c r="E422" s="2">
        <f t="shared" si="5"/>
        <v>300264</v>
      </c>
      <c r="F422" s="2">
        <f t="shared" si="6"/>
        <v>283556</v>
      </c>
      <c r="G422" s="2">
        <f t="shared" si="7"/>
        <v>3981</v>
      </c>
      <c r="H422" s="2">
        <f t="shared" si="4"/>
        <v>12727</v>
      </c>
      <c r="I422" s="2">
        <v>33337</v>
      </c>
      <c r="J422" s="2">
        <f t="shared" si="13"/>
        <v>1426</v>
      </c>
      <c r="K422" s="7">
        <f t="shared" si="14"/>
        <v>0.89409540861879333</v>
      </c>
      <c r="L422" s="7">
        <f t="shared" si="15"/>
        <v>1.1733703326702174</v>
      </c>
      <c r="P422" s="2">
        <f t="shared" si="8"/>
        <v>1426</v>
      </c>
      <c r="S422" s="2">
        <f t="shared" si="9"/>
        <v>33337</v>
      </c>
      <c r="T422" s="2">
        <f t="shared" si="10"/>
        <v>33337</v>
      </c>
      <c r="V422" s="7">
        <f t="shared" si="16"/>
        <v>0.89408893418441249</v>
      </c>
      <c r="W422" s="10">
        <f t="shared" si="12"/>
        <v>1.1427946551887854E-2</v>
      </c>
    </row>
    <row r="423" spans="1:23" x14ac:dyDescent="0.3">
      <c r="A423" s="3">
        <v>44309</v>
      </c>
      <c r="B423" s="2">
        <v>1271</v>
      </c>
      <c r="C423" s="2">
        <v>11</v>
      </c>
      <c r="D423" s="2">
        <v>729</v>
      </c>
      <c r="E423" s="2">
        <f t="shared" si="5"/>
        <v>301535</v>
      </c>
      <c r="F423" s="2">
        <f t="shared" si="6"/>
        <v>284285</v>
      </c>
      <c r="G423" s="2">
        <f t="shared" si="7"/>
        <v>3992</v>
      </c>
      <c r="H423" s="2">
        <f t="shared" si="4"/>
        <v>13258</v>
      </c>
      <c r="I423" s="2">
        <v>34897</v>
      </c>
      <c r="J423" s="2">
        <f t="shared" si="13"/>
        <v>1560</v>
      </c>
      <c r="K423" s="7">
        <f t="shared" si="14"/>
        <v>0.935934471445242</v>
      </c>
      <c r="L423" s="7">
        <f t="shared" si="15"/>
        <v>1.228278024393094</v>
      </c>
      <c r="P423" s="2">
        <f t="shared" si="8"/>
        <v>1560</v>
      </c>
      <c r="S423" s="2">
        <f t="shared" si="9"/>
        <v>34897</v>
      </c>
      <c r="T423" s="2">
        <f t="shared" si="10"/>
        <v>34897</v>
      </c>
      <c r="V423" s="7">
        <f t="shared" si="16"/>
        <v>0.93592769404065879</v>
      </c>
      <c r="W423" s="10">
        <f t="shared" si="12"/>
        <v>1.1962715625918063E-2</v>
      </c>
    </row>
    <row r="424" spans="1:23" x14ac:dyDescent="0.3">
      <c r="A424" s="3">
        <v>44310</v>
      </c>
      <c r="B424" s="2">
        <v>1250</v>
      </c>
      <c r="C424" s="2">
        <v>15</v>
      </c>
      <c r="D424" s="2">
        <v>463</v>
      </c>
      <c r="E424" s="2">
        <f t="shared" si="5"/>
        <v>302785</v>
      </c>
      <c r="F424" s="2">
        <f t="shared" si="6"/>
        <v>284748</v>
      </c>
      <c r="G424" s="2">
        <f t="shared" si="7"/>
        <v>4007</v>
      </c>
      <c r="H424" s="2">
        <f t="shared" si="4"/>
        <v>14030</v>
      </c>
      <c r="I424" s="2">
        <v>36057</v>
      </c>
      <c r="J424" s="2">
        <f t="shared" si="13"/>
        <v>1160</v>
      </c>
      <c r="K424" s="7">
        <f t="shared" si="14"/>
        <v>0.96704556944439601</v>
      </c>
      <c r="L424" s="7">
        <f t="shared" si="15"/>
        <v>1.2691068208024125</v>
      </c>
      <c r="P424" s="2">
        <f t="shared" si="8"/>
        <v>1160</v>
      </c>
      <c r="S424" s="2">
        <f t="shared" si="9"/>
        <v>36057</v>
      </c>
      <c r="T424" s="2">
        <f t="shared" si="10"/>
        <v>36057</v>
      </c>
      <c r="V424" s="7">
        <f t="shared" si="16"/>
        <v>0.9670385667542778</v>
      </c>
      <c r="W424" s="10">
        <f t="shared" si="12"/>
        <v>1.236036442455591E-2</v>
      </c>
    </row>
    <row r="425" spans="1:23" x14ac:dyDescent="0.3">
      <c r="A425" s="3">
        <v>44311</v>
      </c>
      <c r="B425" s="2">
        <v>966</v>
      </c>
      <c r="C425" s="2">
        <v>18</v>
      </c>
      <c r="D425" s="2">
        <v>1222</v>
      </c>
      <c r="E425" s="2">
        <f t="shared" si="5"/>
        <v>303751</v>
      </c>
      <c r="F425" s="2">
        <f t="shared" si="6"/>
        <v>285970</v>
      </c>
      <c r="G425" s="2">
        <f t="shared" si="7"/>
        <v>4025</v>
      </c>
      <c r="H425" s="2">
        <f t="shared" si="4"/>
        <v>13756</v>
      </c>
      <c r="I425" s="2">
        <v>37590</v>
      </c>
      <c r="J425" s="2">
        <f t="shared" si="13"/>
        <v>1533</v>
      </c>
      <c r="K425" s="7">
        <f t="shared" si="14"/>
        <v>1.0081604946450022</v>
      </c>
      <c r="L425" s="7">
        <f t="shared" si="15"/>
        <v>1.323064187091624</v>
      </c>
      <c r="P425" s="2">
        <f>J425</f>
        <v>1533</v>
      </c>
      <c r="S425" s="2">
        <f>I425</f>
        <v>37590</v>
      </c>
      <c r="T425" s="2">
        <f t="shared" si="10"/>
        <v>37590</v>
      </c>
      <c r="V425" s="7">
        <f t="shared" si="16"/>
        <v>1.0081531942283968</v>
      </c>
      <c r="W425" s="10">
        <f t="shared" si="12"/>
        <v>1.2885877879997135E-2</v>
      </c>
    </row>
    <row r="426" spans="1:23" x14ac:dyDescent="0.3">
      <c r="A426" s="3">
        <v>44312</v>
      </c>
      <c r="B426" s="2">
        <v>521</v>
      </c>
      <c r="C426" s="2">
        <v>18</v>
      </c>
      <c r="D426" s="2">
        <v>1058</v>
      </c>
      <c r="E426" s="2">
        <f t="shared" si="5"/>
        <v>304272</v>
      </c>
      <c r="F426" s="2">
        <f t="shared" si="6"/>
        <v>287028</v>
      </c>
      <c r="G426" s="2">
        <f t="shared" si="7"/>
        <v>4043</v>
      </c>
      <c r="H426" s="2">
        <f t="shared" si="4"/>
        <v>13201</v>
      </c>
      <c r="I426" s="2">
        <v>38553</v>
      </c>
      <c r="J426" s="2">
        <f t="shared" si="13"/>
        <v>963</v>
      </c>
      <c r="K426" s="7">
        <f t="shared" si="14"/>
        <v>1.0339880699667137</v>
      </c>
      <c r="L426" s="7">
        <f t="shared" si="15"/>
        <v>1.3569591275590152</v>
      </c>
      <c r="M426" s="2">
        <v>2887</v>
      </c>
      <c r="N426" s="2">
        <f t="shared" ref="N426:N489" si="17">M426*2</f>
        <v>5774</v>
      </c>
      <c r="Q426" s="7">
        <f>M426/3728573*100</f>
        <v>7.742908614099818E-2</v>
      </c>
      <c r="R426" s="7">
        <f t="shared" ref="R426:R489" si="18">M426/2836483*100</f>
        <v>0.1017809731276373</v>
      </c>
      <c r="S426" s="2">
        <f t="shared" ref="S426:S457" si="19">I426-N426</f>
        <v>32779</v>
      </c>
      <c r="T426" s="2">
        <f t="shared" si="10"/>
        <v>35666</v>
      </c>
      <c r="U426" s="7">
        <f>S426/3728573*100</f>
        <v>0.87912989768471739</v>
      </c>
      <c r="V426" s="7">
        <f t="shared" ref="V426:V489" si="20">(SUM(S426,M426)/3728600)*100</f>
        <v>0.95655205707235957</v>
      </c>
      <c r="W426" s="10">
        <f t="shared" si="12"/>
        <v>1.2226329355359878E-2</v>
      </c>
    </row>
    <row r="427" spans="1:23" x14ac:dyDescent="0.3">
      <c r="A427" s="3">
        <v>44313</v>
      </c>
      <c r="B427" s="2">
        <v>1578</v>
      </c>
      <c r="C427" s="2">
        <v>17</v>
      </c>
      <c r="D427" s="2">
        <v>909</v>
      </c>
      <c r="E427" s="2">
        <f t="shared" si="5"/>
        <v>305850</v>
      </c>
      <c r="F427" s="2">
        <f t="shared" si="6"/>
        <v>287937</v>
      </c>
      <c r="G427" s="2">
        <f t="shared" si="7"/>
        <v>4060</v>
      </c>
      <c r="H427" s="2">
        <f t="shared" si="4"/>
        <v>13853</v>
      </c>
      <c r="I427" s="2">
        <v>40095</v>
      </c>
      <c r="J427" s="2">
        <f t="shared" si="13"/>
        <v>1542</v>
      </c>
      <c r="K427" s="7">
        <f t="shared" si="14"/>
        <v>1.0753443743759341</v>
      </c>
      <c r="L427" s="7">
        <f t="shared" si="15"/>
        <v>1.4112332689927818</v>
      </c>
      <c r="M427" s="2">
        <v>3622</v>
      </c>
      <c r="N427" s="2">
        <f t="shared" si="17"/>
        <v>7244</v>
      </c>
      <c r="O427" s="2">
        <f>M427-M426</f>
        <v>735</v>
      </c>
      <c r="P427" s="2">
        <f>J427-O427</f>
        <v>807</v>
      </c>
      <c r="Q427" s="7">
        <f t="shared" ref="Q427:Q490" si="21">M427/3728573*100</f>
        <v>9.7141721511151857E-2</v>
      </c>
      <c r="R427" s="7">
        <f t="shared" si="18"/>
        <v>0.12769334418715009</v>
      </c>
      <c r="S427" s="2">
        <f t="shared" si="19"/>
        <v>32851</v>
      </c>
      <c r="T427" s="2">
        <f t="shared" si="10"/>
        <v>36473</v>
      </c>
      <c r="U427" s="7">
        <f t="shared" ref="U427:U490" si="22">S427/3728573*100</f>
        <v>0.88106093135363051</v>
      </c>
      <c r="V427" s="7">
        <f t="shared" si="20"/>
        <v>0.9781955693826101</v>
      </c>
      <c r="W427" s="10">
        <f t="shared" si="12"/>
        <v>1.2502969510963967E-2</v>
      </c>
    </row>
    <row r="428" spans="1:23" x14ac:dyDescent="0.3">
      <c r="A428" s="3">
        <v>44314</v>
      </c>
      <c r="B428" s="2">
        <v>1551</v>
      </c>
      <c r="C428" s="2">
        <v>17</v>
      </c>
      <c r="D428" s="2">
        <v>878</v>
      </c>
      <c r="E428" s="2">
        <f t="shared" si="5"/>
        <v>307401</v>
      </c>
      <c r="F428" s="2">
        <f t="shared" si="6"/>
        <v>288815</v>
      </c>
      <c r="G428" s="2">
        <f t="shared" si="7"/>
        <v>4077</v>
      </c>
      <c r="H428" s="2">
        <f t="shared" si="4"/>
        <v>14509</v>
      </c>
      <c r="I428" s="2">
        <v>41801</v>
      </c>
      <c r="J428" s="2">
        <f t="shared" si="13"/>
        <v>1706</v>
      </c>
      <c r="K428" s="7">
        <f t="shared" si="14"/>
        <v>1.1210991443643454</v>
      </c>
      <c r="L428" s="7">
        <f t="shared" si="15"/>
        <v>1.4712797575051071</v>
      </c>
      <c r="M428" s="2">
        <v>4397</v>
      </c>
      <c r="N428" s="2">
        <f t="shared" si="17"/>
        <v>8794</v>
      </c>
      <c r="O428" s="2">
        <f t="shared" ref="O428:O491" si="23">M428-M427</f>
        <v>775</v>
      </c>
      <c r="P428" s="2">
        <f t="shared" ref="P428:P491" si="24">J428-O428</f>
        <v>931</v>
      </c>
      <c r="Q428" s="7">
        <f t="shared" si="21"/>
        <v>0.11792715336403498</v>
      </c>
      <c r="R428" s="7">
        <f t="shared" si="18"/>
        <v>0.15501591231112613</v>
      </c>
      <c r="S428" s="2">
        <f t="shared" si="19"/>
        <v>33007</v>
      </c>
      <c r="T428" s="2">
        <f t="shared" si="10"/>
        <v>37404</v>
      </c>
      <c r="U428" s="7">
        <f t="shared" si="22"/>
        <v>0.88524483763627537</v>
      </c>
      <c r="V428" s="7">
        <f t="shared" si="20"/>
        <v>1.0031647267070751</v>
      </c>
      <c r="W428" s="10">
        <f t="shared" si="12"/>
        <v>1.2822116951939687E-2</v>
      </c>
    </row>
    <row r="429" spans="1:23" x14ac:dyDescent="0.3">
      <c r="A429" s="3">
        <v>44315</v>
      </c>
      <c r="B429" s="2">
        <v>1433</v>
      </c>
      <c r="C429" s="2">
        <v>18</v>
      </c>
      <c r="D429" s="2">
        <v>1160</v>
      </c>
      <c r="E429" s="2">
        <f t="shared" si="5"/>
        <v>308834</v>
      </c>
      <c r="F429" s="2">
        <f t="shared" si="6"/>
        <v>289975</v>
      </c>
      <c r="G429" s="2">
        <f t="shared" si="7"/>
        <v>4095</v>
      </c>
      <c r="H429" s="2">
        <f t="shared" si="4"/>
        <v>14764</v>
      </c>
      <c r="I429" s="2">
        <v>43568</v>
      </c>
      <c r="J429" s="2">
        <f t="shared" si="13"/>
        <v>1767</v>
      </c>
      <c r="K429" s="7">
        <f t="shared" si="14"/>
        <v>1.1684899289889188</v>
      </c>
      <c r="L429" s="7">
        <f t="shared" si="15"/>
        <v>1.5334732775527502</v>
      </c>
      <c r="M429" s="2">
        <v>5218</v>
      </c>
      <c r="N429" s="2">
        <f t="shared" si="17"/>
        <v>10436</v>
      </c>
      <c r="O429" s="2">
        <f t="shared" si="23"/>
        <v>821</v>
      </c>
      <c r="P429" s="2">
        <f t="shared" si="24"/>
        <v>946</v>
      </c>
      <c r="Q429" s="7">
        <f t="shared" si="21"/>
        <v>0.13994630117205697</v>
      </c>
      <c r="R429" s="7">
        <f t="shared" si="18"/>
        <v>0.18396020705923496</v>
      </c>
      <c r="S429" s="2">
        <f t="shared" si="19"/>
        <v>33132</v>
      </c>
      <c r="T429" s="2">
        <f t="shared" si="10"/>
        <v>38350</v>
      </c>
      <c r="U429" s="7">
        <f t="shared" si="22"/>
        <v>0.88859732664480473</v>
      </c>
      <c r="V429" s="7">
        <f t="shared" si="20"/>
        <v>1.0285361797993884</v>
      </c>
      <c r="W429" s="10">
        <f t="shared" si="12"/>
        <v>1.3146406403242621E-2</v>
      </c>
    </row>
    <row r="430" spans="1:23" x14ac:dyDescent="0.3">
      <c r="A430" s="3">
        <v>44316</v>
      </c>
      <c r="B430" s="2">
        <v>1476</v>
      </c>
      <c r="C430" s="2">
        <v>15</v>
      </c>
      <c r="D430" s="2">
        <v>791</v>
      </c>
      <c r="E430" s="2">
        <f t="shared" si="5"/>
        <v>310310</v>
      </c>
      <c r="F430" s="2">
        <f t="shared" si="6"/>
        <v>290766</v>
      </c>
      <c r="G430" s="2">
        <f t="shared" si="7"/>
        <v>4110</v>
      </c>
      <c r="H430" s="2">
        <f t="shared" si="4"/>
        <v>15434</v>
      </c>
      <c r="I430" s="2">
        <v>45338</v>
      </c>
      <c r="J430" s="2">
        <f t="shared" si="13"/>
        <v>1770</v>
      </c>
      <c r="K430" s="7">
        <f t="shared" si="14"/>
        <v>1.2159611733496971</v>
      </c>
      <c r="L430" s="7">
        <f t="shared" si="15"/>
        <v>1.5957723893152447</v>
      </c>
      <c r="M430" s="2">
        <v>6064</v>
      </c>
      <c r="N430" s="2">
        <f t="shared" si="17"/>
        <v>12128</v>
      </c>
      <c r="O430" s="2">
        <f t="shared" si="23"/>
        <v>846</v>
      </c>
      <c r="P430" s="2">
        <f t="shared" si="24"/>
        <v>924</v>
      </c>
      <c r="Q430" s="7">
        <f t="shared" si="21"/>
        <v>0.16263594678178489</v>
      </c>
      <c r="R430" s="7">
        <f t="shared" si="18"/>
        <v>0.21378587497263338</v>
      </c>
      <c r="S430" s="2">
        <f t="shared" si="19"/>
        <v>33210</v>
      </c>
      <c r="T430" s="2">
        <f t="shared" si="10"/>
        <v>39274</v>
      </c>
      <c r="U430" s="7">
        <f t="shared" si="22"/>
        <v>0.89068927978612733</v>
      </c>
      <c r="V430" s="7">
        <f t="shared" si="20"/>
        <v>1.0533175990988575</v>
      </c>
      <c r="W430" s="10">
        <f t="shared" si="12"/>
        <v>1.3463154239398974E-2</v>
      </c>
    </row>
    <row r="431" spans="1:23" x14ac:dyDescent="0.3">
      <c r="A431" s="3">
        <v>44317</v>
      </c>
      <c r="B431" s="2">
        <v>1147</v>
      </c>
      <c r="C431" s="2">
        <v>20</v>
      </c>
      <c r="D431" s="2">
        <v>690</v>
      </c>
      <c r="E431" s="2">
        <f t="shared" si="5"/>
        <v>311457</v>
      </c>
      <c r="F431" s="2">
        <f t="shared" si="6"/>
        <v>291456</v>
      </c>
      <c r="G431" s="2">
        <f t="shared" si="7"/>
        <v>4130</v>
      </c>
      <c r="H431" s="2">
        <f t="shared" si="4"/>
        <v>15871</v>
      </c>
      <c r="I431" s="2">
        <v>45338</v>
      </c>
      <c r="K431" s="7">
        <f t="shared" si="14"/>
        <v>1.2159611733496971</v>
      </c>
      <c r="L431" s="7">
        <f t="shared" si="15"/>
        <v>1.5957723893152447</v>
      </c>
      <c r="M431" s="2">
        <v>6064</v>
      </c>
      <c r="N431" s="2">
        <f t="shared" si="17"/>
        <v>12128</v>
      </c>
      <c r="O431" s="2">
        <f t="shared" si="23"/>
        <v>0</v>
      </c>
      <c r="P431" s="2">
        <f t="shared" si="24"/>
        <v>0</v>
      </c>
      <c r="Q431" s="7">
        <f t="shared" si="21"/>
        <v>0.16263594678178489</v>
      </c>
      <c r="R431" s="7">
        <f t="shared" si="18"/>
        <v>0.21378587497263338</v>
      </c>
      <c r="S431" s="2">
        <f t="shared" si="19"/>
        <v>33210</v>
      </c>
      <c r="T431" s="2">
        <f t="shared" si="10"/>
        <v>39274</v>
      </c>
      <c r="U431" s="7">
        <f t="shared" si="22"/>
        <v>0.89068927978612733</v>
      </c>
      <c r="V431" s="7">
        <f t="shared" si="20"/>
        <v>1.0533175990988575</v>
      </c>
      <c r="W431" s="10">
        <f t="shared" si="12"/>
        <v>1.3463154239398974E-2</v>
      </c>
    </row>
    <row r="432" spans="1:23" x14ac:dyDescent="0.3">
      <c r="A432" s="3">
        <v>44318</v>
      </c>
      <c r="B432" s="2">
        <v>988</v>
      </c>
      <c r="C432" s="2">
        <v>21</v>
      </c>
      <c r="D432" s="2">
        <v>1595</v>
      </c>
      <c r="E432" s="2">
        <f t="shared" si="5"/>
        <v>312445</v>
      </c>
      <c r="F432" s="2">
        <f t="shared" si="6"/>
        <v>293051</v>
      </c>
      <c r="G432" s="2">
        <f t="shared" si="7"/>
        <v>4151</v>
      </c>
      <c r="H432" s="2">
        <f t="shared" si="4"/>
        <v>15243</v>
      </c>
      <c r="I432" s="2">
        <v>45344</v>
      </c>
      <c r="J432" s="2">
        <v>6</v>
      </c>
      <c r="K432" s="7">
        <f t="shared" si="14"/>
        <v>1.2161220928221064</v>
      </c>
      <c r="L432" s="7">
        <f t="shared" si="15"/>
        <v>1.5959835727449481</v>
      </c>
      <c r="M432" s="2">
        <v>6064</v>
      </c>
      <c r="N432" s="2">
        <f t="shared" si="17"/>
        <v>12128</v>
      </c>
      <c r="O432" s="2">
        <f t="shared" si="23"/>
        <v>0</v>
      </c>
      <c r="P432" s="2">
        <f t="shared" si="24"/>
        <v>6</v>
      </c>
      <c r="Q432" s="7">
        <f t="shared" si="21"/>
        <v>0.16263594678178489</v>
      </c>
      <c r="R432" s="7">
        <f t="shared" si="18"/>
        <v>0.21378587497263338</v>
      </c>
      <c r="S432" s="2">
        <f t="shared" si="19"/>
        <v>33216</v>
      </c>
      <c r="T432" s="2">
        <f t="shared" si="10"/>
        <v>39280</v>
      </c>
      <c r="U432" s="7">
        <f t="shared" si="22"/>
        <v>0.8908501992585367</v>
      </c>
      <c r="V432" s="7">
        <f t="shared" si="20"/>
        <v>1.0534785174059969</v>
      </c>
      <c r="W432" s="10">
        <f t="shared" si="12"/>
        <v>1.346521104352986E-2</v>
      </c>
    </row>
    <row r="433" spans="1:23" x14ac:dyDescent="0.3">
      <c r="A433" s="3">
        <v>44319</v>
      </c>
      <c r="B433" s="2">
        <v>509</v>
      </c>
      <c r="C433" s="2">
        <v>12</v>
      </c>
      <c r="D433" s="2">
        <v>1200</v>
      </c>
      <c r="E433" s="2">
        <f t="shared" si="5"/>
        <v>312954</v>
      </c>
      <c r="F433" s="2">
        <f t="shared" si="6"/>
        <v>294251</v>
      </c>
      <c r="G433" s="2">
        <f t="shared" si="7"/>
        <v>4163</v>
      </c>
      <c r="H433" s="2">
        <f t="shared" si="4"/>
        <v>14540</v>
      </c>
      <c r="I433" s="2">
        <v>45344</v>
      </c>
      <c r="K433" s="7">
        <f t="shared" si="14"/>
        <v>1.2161220928221064</v>
      </c>
      <c r="L433" s="7">
        <f t="shared" si="15"/>
        <v>1.5959835727449481</v>
      </c>
      <c r="M433" s="2">
        <v>6064</v>
      </c>
      <c r="N433" s="2">
        <f t="shared" si="17"/>
        <v>12128</v>
      </c>
      <c r="O433" s="2">
        <f t="shared" si="23"/>
        <v>0</v>
      </c>
      <c r="P433" s="2">
        <f t="shared" si="24"/>
        <v>0</v>
      </c>
      <c r="Q433" s="7">
        <f t="shared" si="21"/>
        <v>0.16263594678178489</v>
      </c>
      <c r="R433" s="7">
        <f t="shared" si="18"/>
        <v>0.21378587497263338</v>
      </c>
      <c r="S433" s="2">
        <f t="shared" si="19"/>
        <v>33216</v>
      </c>
      <c r="T433" s="2">
        <f t="shared" si="10"/>
        <v>39280</v>
      </c>
      <c r="U433" s="7">
        <f t="shared" si="22"/>
        <v>0.8908501992585367</v>
      </c>
      <c r="V433" s="7">
        <f t="shared" si="20"/>
        <v>1.0534785174059969</v>
      </c>
      <c r="W433" s="10">
        <f t="shared" si="12"/>
        <v>1.346521104352986E-2</v>
      </c>
    </row>
    <row r="434" spans="1:23" x14ac:dyDescent="0.3">
      <c r="A434" s="3">
        <v>44320</v>
      </c>
      <c r="B434" s="2">
        <v>788</v>
      </c>
      <c r="C434" s="2">
        <v>20</v>
      </c>
      <c r="D434" s="2">
        <v>1206</v>
      </c>
      <c r="E434" s="2">
        <f t="shared" si="5"/>
        <v>313742</v>
      </c>
      <c r="F434" s="2">
        <f t="shared" si="6"/>
        <v>295457</v>
      </c>
      <c r="G434" s="2">
        <f t="shared" si="7"/>
        <v>4183</v>
      </c>
      <c r="H434" s="2">
        <f t="shared" si="4"/>
        <v>14102</v>
      </c>
      <c r="I434" s="2">
        <v>45344</v>
      </c>
      <c r="K434" s="7">
        <f t="shared" si="14"/>
        <v>1.2161220928221064</v>
      </c>
      <c r="L434" s="7">
        <f t="shared" si="15"/>
        <v>1.5959835727449481</v>
      </c>
      <c r="M434" s="2">
        <v>6064</v>
      </c>
      <c r="N434" s="2">
        <f t="shared" si="17"/>
        <v>12128</v>
      </c>
      <c r="O434" s="2">
        <f t="shared" si="23"/>
        <v>0</v>
      </c>
      <c r="P434" s="2">
        <f t="shared" si="24"/>
        <v>0</v>
      </c>
      <c r="Q434" s="7">
        <f t="shared" si="21"/>
        <v>0.16263594678178489</v>
      </c>
      <c r="R434" s="7">
        <f t="shared" si="18"/>
        <v>0.21378587497263338</v>
      </c>
      <c r="S434" s="2">
        <f t="shared" si="19"/>
        <v>33216</v>
      </c>
      <c r="T434" s="2">
        <f t="shared" si="10"/>
        <v>39280</v>
      </c>
      <c r="U434" s="7">
        <f t="shared" si="22"/>
        <v>0.8908501992585367</v>
      </c>
      <c r="V434" s="7">
        <f t="shared" si="20"/>
        <v>1.0534785174059969</v>
      </c>
      <c r="W434" s="10">
        <f t="shared" si="12"/>
        <v>1.346521104352986E-2</v>
      </c>
    </row>
    <row r="435" spans="1:23" x14ac:dyDescent="0.3">
      <c r="A435" s="3">
        <v>44321</v>
      </c>
      <c r="B435" s="2">
        <v>2171</v>
      </c>
      <c r="C435" s="2">
        <v>24</v>
      </c>
      <c r="D435" s="2">
        <v>1074</v>
      </c>
      <c r="E435" s="2">
        <f t="shared" si="5"/>
        <v>315913</v>
      </c>
      <c r="F435" s="2">
        <f t="shared" si="6"/>
        <v>296531</v>
      </c>
      <c r="G435" s="2">
        <f t="shared" si="7"/>
        <v>4207</v>
      </c>
      <c r="H435" s="2">
        <f t="shared" si="4"/>
        <v>15175</v>
      </c>
      <c r="I435" s="2">
        <v>47949</v>
      </c>
      <c r="J435" s="2">
        <v>2564</v>
      </c>
      <c r="K435" s="7">
        <f t="shared" si="14"/>
        <v>1.2859879637598621</v>
      </c>
      <c r="L435" s="7">
        <f t="shared" si="15"/>
        <v>1.6876723784744954</v>
      </c>
      <c r="M435" s="2">
        <v>7009</v>
      </c>
      <c r="N435" s="2">
        <f t="shared" si="17"/>
        <v>14018</v>
      </c>
      <c r="O435" s="2">
        <f t="shared" si="23"/>
        <v>945</v>
      </c>
      <c r="P435" s="2">
        <f t="shared" si="24"/>
        <v>1619</v>
      </c>
      <c r="Q435" s="7">
        <f t="shared" si="21"/>
        <v>0.18798076368626818</v>
      </c>
      <c r="R435" s="7">
        <f t="shared" si="18"/>
        <v>0.24710178062057839</v>
      </c>
      <c r="S435" s="2">
        <f t="shared" si="19"/>
        <v>33931</v>
      </c>
      <c r="T435" s="2">
        <f t="shared" si="10"/>
        <v>40940</v>
      </c>
      <c r="U435" s="7">
        <f t="shared" si="22"/>
        <v>0.91002643638732561</v>
      </c>
      <c r="V435" s="7">
        <f t="shared" si="20"/>
        <v>1.0979992490479</v>
      </c>
      <c r="W435" s="10">
        <f t="shared" si="12"/>
        <v>1.4034260186408158E-2</v>
      </c>
    </row>
    <row r="436" spans="1:23" x14ac:dyDescent="0.3">
      <c r="A436" s="3">
        <v>44322</v>
      </c>
      <c r="B436" s="2">
        <v>1806</v>
      </c>
      <c r="C436" s="2">
        <v>20</v>
      </c>
      <c r="D436" s="2">
        <v>1144</v>
      </c>
      <c r="E436" s="2">
        <f t="shared" si="5"/>
        <v>317719</v>
      </c>
      <c r="F436" s="2">
        <f t="shared" si="6"/>
        <v>297675</v>
      </c>
      <c r="G436" s="2">
        <f t="shared" si="7"/>
        <v>4227</v>
      </c>
      <c r="H436" s="2">
        <f t="shared" si="4"/>
        <v>15817</v>
      </c>
      <c r="I436" s="2">
        <v>51600</v>
      </c>
      <c r="J436" s="2">
        <v>3651</v>
      </c>
      <c r="K436" s="7">
        <f t="shared" si="14"/>
        <v>1.3839074627209929</v>
      </c>
      <c r="L436" s="7">
        <f t="shared" si="15"/>
        <v>1.8161774954489971</v>
      </c>
      <c r="M436" s="2">
        <v>7873</v>
      </c>
      <c r="N436" s="2">
        <f t="shared" si="17"/>
        <v>15746</v>
      </c>
      <c r="O436" s="2">
        <f t="shared" si="23"/>
        <v>864</v>
      </c>
      <c r="P436" s="2">
        <f t="shared" si="24"/>
        <v>2787</v>
      </c>
      <c r="Q436" s="7">
        <f t="shared" si="21"/>
        <v>0.21115316771322434</v>
      </c>
      <c r="R436" s="7">
        <f t="shared" si="18"/>
        <v>0.27756203721298522</v>
      </c>
      <c r="S436" s="2">
        <f t="shared" si="19"/>
        <v>35854</v>
      </c>
      <c r="T436" s="2">
        <f t="shared" si="10"/>
        <v>43727</v>
      </c>
      <c r="U436" s="7">
        <f t="shared" si="22"/>
        <v>0.96160112729454417</v>
      </c>
      <c r="V436" s="7">
        <f t="shared" si="20"/>
        <v>1.1727458027141555</v>
      </c>
      <c r="W436" s="10">
        <f t="shared" si="12"/>
        <v>1.4989645705204434E-2</v>
      </c>
    </row>
    <row r="437" spans="1:23" x14ac:dyDescent="0.3">
      <c r="A437" s="3">
        <v>44323</v>
      </c>
      <c r="B437" s="2">
        <v>1547</v>
      </c>
      <c r="C437" s="2">
        <v>18</v>
      </c>
      <c r="D437" s="2">
        <v>1131</v>
      </c>
      <c r="E437" s="2">
        <f t="shared" si="5"/>
        <v>319266</v>
      </c>
      <c r="F437" s="2">
        <f t="shared" si="6"/>
        <v>298806</v>
      </c>
      <c r="G437" s="2">
        <f t="shared" si="7"/>
        <v>4245</v>
      </c>
      <c r="H437" s="2">
        <f t="shared" si="4"/>
        <v>16215</v>
      </c>
      <c r="I437" s="2">
        <v>54687</v>
      </c>
      <c r="J437" s="2">
        <v>3089</v>
      </c>
      <c r="K437" s="7">
        <f t="shared" si="14"/>
        <v>1.4667005312756383</v>
      </c>
      <c r="L437" s="7">
        <f t="shared" si="15"/>
        <v>1.9248313700313817</v>
      </c>
      <c r="M437" s="2">
        <v>8700</v>
      </c>
      <c r="N437" s="2">
        <f t="shared" si="17"/>
        <v>17400</v>
      </c>
      <c r="O437" s="2">
        <f t="shared" si="23"/>
        <v>827</v>
      </c>
      <c r="P437" s="2">
        <f t="shared" si="24"/>
        <v>2262</v>
      </c>
      <c r="Q437" s="7">
        <f t="shared" si="21"/>
        <v>0.23333323499365577</v>
      </c>
      <c r="R437" s="7">
        <f t="shared" si="18"/>
        <v>0.30671786152076358</v>
      </c>
      <c r="S437" s="2">
        <f t="shared" si="19"/>
        <v>37287</v>
      </c>
      <c r="T437" s="2">
        <f t="shared" si="10"/>
        <v>45987</v>
      </c>
      <c r="U437" s="7">
        <f t="shared" si="22"/>
        <v>1.0000340612883267</v>
      </c>
      <c r="V437" s="7">
        <f t="shared" si="20"/>
        <v>1.2333583650699995</v>
      </c>
      <c r="W437" s="10">
        <f t="shared" si="12"/>
        <v>1.5764375261171276E-2</v>
      </c>
    </row>
    <row r="438" spans="1:23" x14ac:dyDescent="0.3">
      <c r="A438" s="3">
        <v>44324</v>
      </c>
      <c r="B438" s="2">
        <v>1564</v>
      </c>
      <c r="C438" s="2">
        <v>18</v>
      </c>
      <c r="D438" s="2">
        <v>693</v>
      </c>
      <c r="E438" s="2">
        <f t="shared" si="5"/>
        <v>320830</v>
      </c>
      <c r="F438" s="2">
        <f t="shared" si="6"/>
        <v>299499</v>
      </c>
      <c r="G438" s="2">
        <f t="shared" si="7"/>
        <v>4263</v>
      </c>
      <c r="H438" s="2">
        <f t="shared" si="4"/>
        <v>17068</v>
      </c>
      <c r="I438" s="2">
        <v>58533</v>
      </c>
      <c r="J438" s="2">
        <v>3846</v>
      </c>
      <c r="K438" s="7">
        <f t="shared" si="14"/>
        <v>1.5698499130900749</v>
      </c>
      <c r="L438" s="7">
        <f t="shared" si="15"/>
        <v>2.0601999484712432</v>
      </c>
      <c r="M438" s="2">
        <v>9512</v>
      </c>
      <c r="N438" s="2">
        <f t="shared" si="17"/>
        <v>19024</v>
      </c>
      <c r="O438" s="2">
        <f t="shared" si="23"/>
        <v>812</v>
      </c>
      <c r="P438" s="2">
        <f t="shared" si="24"/>
        <v>3034</v>
      </c>
      <c r="Q438" s="7">
        <f t="shared" si="21"/>
        <v>0.2551110035930636</v>
      </c>
      <c r="R438" s="7">
        <f t="shared" si="18"/>
        <v>0.33534486192936819</v>
      </c>
      <c r="S438" s="2">
        <f t="shared" si="19"/>
        <v>39509</v>
      </c>
      <c r="T438" s="2">
        <f t="shared" si="10"/>
        <v>49021</v>
      </c>
      <c r="U438" s="7">
        <f t="shared" si="22"/>
        <v>1.0596279059039477</v>
      </c>
      <c r="V438" s="7">
        <f t="shared" si="20"/>
        <v>1.3147293890468272</v>
      </c>
      <c r="W438" s="10">
        <f t="shared" si="12"/>
        <v>1.6804432550022334E-2</v>
      </c>
    </row>
    <row r="439" spans="1:23" x14ac:dyDescent="0.3">
      <c r="A439" s="3">
        <v>44325</v>
      </c>
      <c r="B439" s="2">
        <v>1089</v>
      </c>
      <c r="C439" s="2">
        <v>18</v>
      </c>
      <c r="D439" s="2">
        <v>1489</v>
      </c>
      <c r="E439" s="2">
        <f t="shared" si="5"/>
        <v>321919</v>
      </c>
      <c r="F439" s="2">
        <f t="shared" si="6"/>
        <v>300988</v>
      </c>
      <c r="G439" s="2">
        <f t="shared" si="7"/>
        <v>4281</v>
      </c>
      <c r="H439" s="2">
        <f t="shared" si="4"/>
        <v>16650</v>
      </c>
      <c r="I439" s="2">
        <v>61319</v>
      </c>
      <c r="J439" s="2">
        <v>2765</v>
      </c>
      <c r="K439" s="7">
        <f t="shared" si="14"/>
        <v>1.644570188112181</v>
      </c>
      <c r="L439" s="7">
        <f t="shared" si="15"/>
        <v>2.1582594543301754</v>
      </c>
      <c r="M439" s="2">
        <v>10170</v>
      </c>
      <c r="N439" s="2">
        <f t="shared" si="17"/>
        <v>20340</v>
      </c>
      <c r="O439" s="2">
        <f t="shared" si="23"/>
        <v>658</v>
      </c>
      <c r="P439" s="2">
        <f t="shared" si="24"/>
        <v>2107</v>
      </c>
      <c r="Q439" s="7">
        <f t="shared" si="21"/>
        <v>0.2727585057339631</v>
      </c>
      <c r="R439" s="7">
        <f t="shared" si="18"/>
        <v>0.35854260363978913</v>
      </c>
      <c r="S439" s="2">
        <f t="shared" si="19"/>
        <v>40979</v>
      </c>
      <c r="T439" s="2">
        <f t="shared" si="10"/>
        <v>51149</v>
      </c>
      <c r="U439" s="7">
        <f t="shared" si="22"/>
        <v>1.0990531766442551</v>
      </c>
      <c r="V439" s="7">
        <f t="shared" si="20"/>
        <v>1.3718017486456042</v>
      </c>
      <c r="W439" s="10">
        <f t="shared" si="12"/>
        <v>1.7533912415109695E-2</v>
      </c>
    </row>
    <row r="440" spans="1:23" x14ac:dyDescent="0.3">
      <c r="A440" s="3">
        <v>44326</v>
      </c>
      <c r="B440" s="2">
        <v>549</v>
      </c>
      <c r="C440" s="2">
        <v>24</v>
      </c>
      <c r="D440" s="2">
        <v>1439</v>
      </c>
      <c r="E440" s="2">
        <f t="shared" si="5"/>
        <v>322468</v>
      </c>
      <c r="F440" s="2">
        <f t="shared" si="6"/>
        <v>302427</v>
      </c>
      <c r="G440" s="2">
        <f t="shared" si="7"/>
        <v>4305</v>
      </c>
      <c r="H440" s="2">
        <f t="shared" si="4"/>
        <v>15736</v>
      </c>
      <c r="I440" s="2">
        <v>62447</v>
      </c>
      <c r="J440" s="2">
        <v>1089</v>
      </c>
      <c r="K440" s="7">
        <f t="shared" si="14"/>
        <v>1.6748230489251517</v>
      </c>
      <c r="L440" s="7">
        <f t="shared" si="15"/>
        <v>2.1979619391144092</v>
      </c>
      <c r="M440" s="2">
        <v>10852</v>
      </c>
      <c r="N440" s="2">
        <f t="shared" si="17"/>
        <v>21704</v>
      </c>
      <c r="O440" s="2">
        <f t="shared" si="23"/>
        <v>682</v>
      </c>
      <c r="P440" s="2">
        <f t="shared" si="24"/>
        <v>407</v>
      </c>
      <c r="Q440" s="7">
        <f t="shared" si="21"/>
        <v>0.29104968576450024</v>
      </c>
      <c r="R440" s="7">
        <f t="shared" si="18"/>
        <v>0.38258646358888804</v>
      </c>
      <c r="S440" s="2">
        <f t="shared" si="19"/>
        <v>40743</v>
      </c>
      <c r="T440" s="2">
        <f t="shared" si="10"/>
        <v>51595</v>
      </c>
      <c r="U440" s="7">
        <f t="shared" si="22"/>
        <v>1.0927236773961513</v>
      </c>
      <c r="V440" s="7">
        <f t="shared" si="20"/>
        <v>1.3837633428096336</v>
      </c>
      <c r="W440" s="10">
        <f t="shared" si="12"/>
        <v>1.7686801522172176E-2</v>
      </c>
    </row>
    <row r="441" spans="1:23" x14ac:dyDescent="0.3">
      <c r="A441" s="3">
        <v>44327</v>
      </c>
      <c r="B441" s="2">
        <v>1788</v>
      </c>
      <c r="C441" s="2">
        <v>31</v>
      </c>
      <c r="D441" s="2">
        <v>1251</v>
      </c>
      <c r="E441" s="2">
        <f t="shared" si="5"/>
        <v>324256</v>
      </c>
      <c r="F441" s="2">
        <f t="shared" si="6"/>
        <v>303678</v>
      </c>
      <c r="G441" s="2">
        <f t="shared" si="7"/>
        <v>4336</v>
      </c>
      <c r="H441" s="2">
        <f t="shared" si="4"/>
        <v>16242</v>
      </c>
      <c r="I441" s="2">
        <v>67136</v>
      </c>
      <c r="J441" s="2">
        <v>4689</v>
      </c>
      <c r="K441" s="7">
        <f t="shared" si="14"/>
        <v>1.8005816166131117</v>
      </c>
      <c r="L441" s="7">
        <f t="shared" si="15"/>
        <v>2.3630017894275945</v>
      </c>
      <c r="M441" s="2">
        <v>11504</v>
      </c>
      <c r="N441" s="2">
        <f t="shared" si="17"/>
        <v>23008</v>
      </c>
      <c r="O441" s="2">
        <f t="shared" si="23"/>
        <v>652</v>
      </c>
      <c r="P441" s="2">
        <f t="shared" si="24"/>
        <v>4037</v>
      </c>
      <c r="Q441" s="7">
        <f t="shared" si="21"/>
        <v>0.30853626843299031</v>
      </c>
      <c r="R441" s="7">
        <f t="shared" si="18"/>
        <v>0.40557267573963957</v>
      </c>
      <c r="S441" s="2">
        <f t="shared" si="19"/>
        <v>44128</v>
      </c>
      <c r="T441" s="2">
        <f t="shared" si="10"/>
        <v>55632</v>
      </c>
      <c r="U441" s="7">
        <f t="shared" si="22"/>
        <v>1.183509079747131</v>
      </c>
      <c r="V441" s="7">
        <f t="shared" si="20"/>
        <v>1.4920345437965994</v>
      </c>
      <c r="W441" s="10">
        <f t="shared" si="12"/>
        <v>1.9070687901569582E-2</v>
      </c>
    </row>
    <row r="442" spans="1:23" x14ac:dyDescent="0.3">
      <c r="A442" s="3">
        <v>44328</v>
      </c>
      <c r="B442" s="2">
        <v>1409</v>
      </c>
      <c r="C442" s="2">
        <v>27</v>
      </c>
      <c r="D442" s="2">
        <v>1256</v>
      </c>
      <c r="E442" s="2">
        <f t="shared" si="5"/>
        <v>325665</v>
      </c>
      <c r="F442" s="2">
        <f t="shared" si="6"/>
        <v>304934</v>
      </c>
      <c r="G442" s="2">
        <f t="shared" si="7"/>
        <v>4363</v>
      </c>
      <c r="H442" s="2">
        <f t="shared" si="4"/>
        <v>16368</v>
      </c>
      <c r="I442" s="2">
        <v>71570</v>
      </c>
      <c r="J442" s="2">
        <v>4433</v>
      </c>
      <c r="K442" s="7">
        <f t="shared" si="14"/>
        <v>1.9195011067236714</v>
      </c>
      <c r="L442" s="7">
        <f t="shared" si="15"/>
        <v>2.5190663439783862</v>
      </c>
      <c r="M442" s="2">
        <v>12375</v>
      </c>
      <c r="N442" s="2">
        <f t="shared" si="17"/>
        <v>24750</v>
      </c>
      <c r="O442" s="2">
        <f t="shared" si="23"/>
        <v>871</v>
      </c>
      <c r="P442" s="2">
        <f t="shared" si="24"/>
        <v>3562</v>
      </c>
      <c r="Q442" s="7">
        <f t="shared" si="21"/>
        <v>0.33189641184442409</v>
      </c>
      <c r="R442" s="7">
        <f t="shared" si="18"/>
        <v>0.43627971681832745</v>
      </c>
      <c r="S442" s="2">
        <f t="shared" si="19"/>
        <v>46820</v>
      </c>
      <c r="T442" s="2">
        <f t="shared" si="10"/>
        <v>59195</v>
      </c>
      <c r="U442" s="7">
        <f t="shared" si="22"/>
        <v>1.2557082830348232</v>
      </c>
      <c r="V442" s="7">
        <f t="shared" si="20"/>
        <v>1.5875931985195515</v>
      </c>
      <c r="W442" s="10">
        <f t="shared" si="12"/>
        <v>2.0292086754627039E-2</v>
      </c>
    </row>
    <row r="443" spans="1:23" x14ac:dyDescent="0.3">
      <c r="A443" s="3">
        <v>44329</v>
      </c>
      <c r="B443" s="2">
        <v>776</v>
      </c>
      <c r="C443" s="2">
        <v>16</v>
      </c>
      <c r="D443" s="2">
        <v>1329</v>
      </c>
      <c r="E443" s="2">
        <f t="shared" si="5"/>
        <v>326441</v>
      </c>
      <c r="F443" s="2">
        <f t="shared" si="6"/>
        <v>306263</v>
      </c>
      <c r="G443" s="2">
        <f t="shared" si="7"/>
        <v>4379</v>
      </c>
      <c r="H443" s="2">
        <f t="shared" si="4"/>
        <v>15799</v>
      </c>
      <c r="I443" s="2">
        <v>77343</v>
      </c>
      <c r="J443" s="2">
        <v>5762</v>
      </c>
      <c r="K443" s="7">
        <f t="shared" si="14"/>
        <v>2.0743324590935996</v>
      </c>
      <c r="L443" s="7">
        <f t="shared" si="15"/>
        <v>2.7222600005913136</v>
      </c>
      <c r="M443" s="2">
        <v>13084</v>
      </c>
      <c r="N443" s="2">
        <f t="shared" si="17"/>
        <v>26168</v>
      </c>
      <c r="O443" s="2">
        <f t="shared" si="23"/>
        <v>709</v>
      </c>
      <c r="P443" s="2">
        <f t="shared" si="24"/>
        <v>5053</v>
      </c>
      <c r="Q443" s="7">
        <f t="shared" si="21"/>
        <v>0.35091172950080368</v>
      </c>
      <c r="R443" s="7">
        <f t="shared" si="18"/>
        <v>0.46127545978593915</v>
      </c>
      <c r="S443" s="2">
        <f t="shared" si="19"/>
        <v>51175</v>
      </c>
      <c r="T443" s="2">
        <f t="shared" si="10"/>
        <v>64259</v>
      </c>
      <c r="U443" s="7">
        <f t="shared" si="22"/>
        <v>1.3725090000919922</v>
      </c>
      <c r="V443" s="7">
        <f t="shared" si="20"/>
        <v>1.7234082497452126</v>
      </c>
      <c r="W443" s="10">
        <f t="shared" si="12"/>
        <v>2.2028029441094329E-2</v>
      </c>
    </row>
    <row r="444" spans="1:23" x14ac:dyDescent="0.3">
      <c r="A444" s="3">
        <v>44330</v>
      </c>
      <c r="B444" s="2">
        <v>1390</v>
      </c>
      <c r="C444" s="2">
        <v>18</v>
      </c>
      <c r="D444" s="2">
        <v>1070</v>
      </c>
      <c r="E444" s="2">
        <f t="shared" si="5"/>
        <v>327831</v>
      </c>
      <c r="F444" s="2">
        <f t="shared" si="6"/>
        <v>307333</v>
      </c>
      <c r="G444" s="2">
        <f t="shared" si="7"/>
        <v>4397</v>
      </c>
      <c r="H444" s="2">
        <f t="shared" si="4"/>
        <v>16101</v>
      </c>
      <c r="I444" s="2">
        <v>81076</v>
      </c>
      <c r="J444" s="2">
        <v>3722</v>
      </c>
      <c r="K444" s="7">
        <f t="shared" si="14"/>
        <v>2.1744511908443256</v>
      </c>
      <c r="L444" s="7">
        <f t="shared" si="15"/>
        <v>2.8536512911050949</v>
      </c>
      <c r="M444" s="2">
        <v>13507</v>
      </c>
      <c r="N444" s="2">
        <f t="shared" si="17"/>
        <v>27014</v>
      </c>
      <c r="O444" s="2">
        <f t="shared" si="23"/>
        <v>423</v>
      </c>
      <c r="P444" s="2">
        <f t="shared" si="24"/>
        <v>3299</v>
      </c>
      <c r="Q444" s="7">
        <f t="shared" si="21"/>
        <v>0.36225655230566761</v>
      </c>
      <c r="R444" s="7">
        <f t="shared" si="18"/>
        <v>0.47618829374263832</v>
      </c>
      <c r="S444" s="2">
        <f t="shared" si="19"/>
        <v>54062</v>
      </c>
      <c r="T444" s="2">
        <f t="shared" si="10"/>
        <v>67569</v>
      </c>
      <c r="U444" s="7">
        <f t="shared" si="22"/>
        <v>1.4499380862329905</v>
      </c>
      <c r="V444" s="7">
        <f t="shared" si="20"/>
        <v>1.8121815158504533</v>
      </c>
      <c r="W444" s="10">
        <f t="shared" si="12"/>
        <v>2.3162699719966116E-2</v>
      </c>
    </row>
    <row r="445" spans="1:23" x14ac:dyDescent="0.3">
      <c r="A445" s="3">
        <v>44331</v>
      </c>
      <c r="B445" s="2">
        <v>1576</v>
      </c>
      <c r="C445" s="2">
        <v>29</v>
      </c>
      <c r="D445" s="2">
        <v>584</v>
      </c>
      <c r="E445" s="2">
        <f t="shared" si="5"/>
        <v>329407</v>
      </c>
      <c r="F445" s="2">
        <f t="shared" si="6"/>
        <v>307917</v>
      </c>
      <c r="G445" s="2">
        <f t="shared" si="7"/>
        <v>4426</v>
      </c>
      <c r="H445" s="2">
        <f t="shared" si="4"/>
        <v>17064</v>
      </c>
      <c r="I445" s="2">
        <v>85286</v>
      </c>
      <c r="J445" s="2">
        <v>4210</v>
      </c>
      <c r="K445" s="7">
        <f t="shared" si="14"/>
        <v>2.2873630206516005</v>
      </c>
      <c r="L445" s="7">
        <f t="shared" si="15"/>
        <v>3.001831664280294</v>
      </c>
      <c r="M445" s="2">
        <v>13948</v>
      </c>
      <c r="N445" s="2">
        <f t="shared" si="17"/>
        <v>27896</v>
      </c>
      <c r="O445" s="2">
        <f t="shared" si="23"/>
        <v>441</v>
      </c>
      <c r="P445" s="2">
        <f t="shared" si="24"/>
        <v>3769</v>
      </c>
      <c r="Q445" s="7">
        <f t="shared" si="21"/>
        <v>0.37408413352775982</v>
      </c>
      <c r="R445" s="7">
        <f t="shared" si="18"/>
        <v>0.49173571637834596</v>
      </c>
      <c r="S445" s="2">
        <f t="shared" si="19"/>
        <v>57390</v>
      </c>
      <c r="T445" s="2">
        <f t="shared" si="10"/>
        <v>71338</v>
      </c>
      <c r="U445" s="7">
        <f t="shared" si="22"/>
        <v>1.5391947535960808</v>
      </c>
      <c r="V445" s="7">
        <f t="shared" si="20"/>
        <v>1.9132650324518587</v>
      </c>
      <c r="W445" s="10">
        <f t="shared" si="12"/>
        <v>2.445471551485064E-2</v>
      </c>
    </row>
    <row r="446" spans="1:23" x14ac:dyDescent="0.3">
      <c r="A446" s="3">
        <v>44332</v>
      </c>
      <c r="B446" s="2">
        <v>968</v>
      </c>
      <c r="C446" s="2">
        <v>16</v>
      </c>
      <c r="D446" s="2">
        <v>903</v>
      </c>
      <c r="E446" s="2">
        <f t="shared" si="5"/>
        <v>330375</v>
      </c>
      <c r="F446" s="2">
        <f t="shared" si="6"/>
        <v>308820</v>
      </c>
      <c r="G446" s="2">
        <f t="shared" si="7"/>
        <v>4442</v>
      </c>
      <c r="H446" s="2">
        <f t="shared" si="4"/>
        <v>17113</v>
      </c>
      <c r="I446" s="2">
        <v>88522</v>
      </c>
      <c r="J446" s="2">
        <v>3130</v>
      </c>
      <c r="K446" s="7">
        <f t="shared" si="14"/>
        <v>2.3741522561044133</v>
      </c>
      <c r="L446" s="7">
        <f t="shared" si="15"/>
        <v>3.1157299273669792</v>
      </c>
      <c r="M446" s="2">
        <v>14567</v>
      </c>
      <c r="N446" s="2">
        <f t="shared" si="17"/>
        <v>29134</v>
      </c>
      <c r="O446" s="2">
        <f t="shared" si="23"/>
        <v>619</v>
      </c>
      <c r="P446" s="2">
        <f t="shared" si="24"/>
        <v>2511</v>
      </c>
      <c r="Q446" s="7">
        <f t="shared" si="21"/>
        <v>0.39068565909799802</v>
      </c>
      <c r="R446" s="7">
        <f t="shared" si="18"/>
        <v>0.51355851595091528</v>
      </c>
      <c r="S446" s="2">
        <f t="shared" si="19"/>
        <v>59388</v>
      </c>
      <c r="T446" s="2">
        <f t="shared" si="10"/>
        <v>73955</v>
      </c>
      <c r="U446" s="7">
        <f t="shared" si="22"/>
        <v>1.5927809379084172</v>
      </c>
      <c r="V446" s="7">
        <f t="shared" si="20"/>
        <v>1.9834522340824976</v>
      </c>
      <c r="W446" s="10">
        <f t="shared" si="12"/>
        <v>2.5351824916605162E-2</v>
      </c>
    </row>
    <row r="447" spans="1:23" x14ac:dyDescent="0.3">
      <c r="A447" s="3">
        <v>44333</v>
      </c>
      <c r="B447" s="2">
        <v>504</v>
      </c>
      <c r="C447" s="2">
        <v>27</v>
      </c>
      <c r="D447" s="2">
        <v>2038</v>
      </c>
      <c r="E447" s="2">
        <f t="shared" si="5"/>
        <v>330879</v>
      </c>
      <c r="F447" s="2">
        <f t="shared" si="6"/>
        <v>310858</v>
      </c>
      <c r="G447" s="2">
        <f t="shared" si="7"/>
        <v>4469</v>
      </c>
      <c r="H447" s="2">
        <f t="shared" si="4"/>
        <v>15552</v>
      </c>
      <c r="I447" s="2">
        <v>89260</v>
      </c>
      <c r="J447" s="2">
        <v>738</v>
      </c>
      <c r="K447" s="7">
        <f t="shared" si="14"/>
        <v>2.3939453512107716</v>
      </c>
      <c r="L447" s="7">
        <f t="shared" si="15"/>
        <v>3.1417054892204934</v>
      </c>
      <c r="M447" s="2">
        <f>M446+76</f>
        <v>14643</v>
      </c>
      <c r="N447" s="2">
        <f t="shared" si="17"/>
        <v>29286</v>
      </c>
      <c r="O447" s="2">
        <f t="shared" si="23"/>
        <v>76</v>
      </c>
      <c r="P447" s="2">
        <f t="shared" si="24"/>
        <v>662</v>
      </c>
      <c r="Q447" s="7">
        <f t="shared" si="21"/>
        <v>0.39272397241518409</v>
      </c>
      <c r="R447" s="7">
        <f t="shared" si="18"/>
        <v>0.51623789037339551</v>
      </c>
      <c r="S447" s="2">
        <f t="shared" si="19"/>
        <v>59974</v>
      </c>
      <c r="T447" s="2">
        <f t="shared" si="10"/>
        <v>74617</v>
      </c>
      <c r="U447" s="7">
        <f t="shared" si="22"/>
        <v>1.6084974063804034</v>
      </c>
      <c r="V447" s="7">
        <f t="shared" si="20"/>
        <v>2.0012068873035456</v>
      </c>
      <c r="W447" s="10">
        <f t="shared" si="12"/>
        <v>2.5578758972379521E-2</v>
      </c>
    </row>
    <row r="448" spans="1:23" x14ac:dyDescent="0.3">
      <c r="A448" s="3">
        <v>44334</v>
      </c>
      <c r="B448" s="2">
        <v>1562</v>
      </c>
      <c r="C448" s="2">
        <v>30</v>
      </c>
      <c r="D448" s="2">
        <v>1490</v>
      </c>
      <c r="E448" s="2">
        <f t="shared" si="5"/>
        <v>332441</v>
      </c>
      <c r="F448" s="2">
        <f t="shared" si="6"/>
        <v>312348</v>
      </c>
      <c r="G448" s="2">
        <f t="shared" si="7"/>
        <v>4499</v>
      </c>
      <c r="H448" s="2">
        <f t="shared" si="4"/>
        <v>15594</v>
      </c>
      <c r="I448" s="2">
        <v>93305</v>
      </c>
      <c r="J448" s="2">
        <v>4021</v>
      </c>
      <c r="K448" s="7">
        <f t="shared" si="14"/>
        <v>2.502431895526787</v>
      </c>
      <c r="L448" s="7">
        <f t="shared" si="15"/>
        <v>3.28407831807885</v>
      </c>
      <c r="M448" s="2">
        <f>13505+1572</f>
        <v>15077</v>
      </c>
      <c r="N448" s="2">
        <f t="shared" si="17"/>
        <v>30154</v>
      </c>
      <c r="O448" s="2">
        <f t="shared" si="23"/>
        <v>434</v>
      </c>
      <c r="P448" s="2">
        <f t="shared" si="24"/>
        <v>3587</v>
      </c>
      <c r="Q448" s="7">
        <f t="shared" si="21"/>
        <v>0.40436381425279855</v>
      </c>
      <c r="R448" s="7">
        <f t="shared" si="18"/>
        <v>0.53153852852282213</v>
      </c>
      <c r="S448" s="2">
        <f t="shared" si="19"/>
        <v>63151</v>
      </c>
      <c r="T448" s="2">
        <f t="shared" si="10"/>
        <v>78228</v>
      </c>
      <c r="U448" s="7">
        <f t="shared" si="22"/>
        <v>1.6937042670211904</v>
      </c>
      <c r="V448" s="7">
        <f t="shared" si="20"/>
        <v>2.0980528884836134</v>
      </c>
      <c r="W448" s="10">
        <f t="shared" si="12"/>
        <v>2.6816612258484061E-2</v>
      </c>
    </row>
    <row r="449" spans="1:23" x14ac:dyDescent="0.3">
      <c r="A449" s="3">
        <v>44335</v>
      </c>
      <c r="B449" s="2">
        <v>1160</v>
      </c>
      <c r="C449" s="2">
        <v>20</v>
      </c>
      <c r="D449" s="2">
        <v>1302</v>
      </c>
      <c r="E449" s="2">
        <f t="shared" si="5"/>
        <v>333601</v>
      </c>
      <c r="F449" s="2">
        <f t="shared" si="6"/>
        <v>313650</v>
      </c>
      <c r="G449" s="2">
        <f t="shared" si="7"/>
        <v>4519</v>
      </c>
      <c r="H449" s="2">
        <f t="shared" si="4"/>
        <v>15432</v>
      </c>
      <c r="I449" s="2">
        <v>97153</v>
      </c>
      <c r="J449" s="2">
        <v>3819</v>
      </c>
      <c r="K449" s="7">
        <f t="shared" si="14"/>
        <v>2.6056349171653608</v>
      </c>
      <c r="L449" s="7">
        <f t="shared" si="15"/>
        <v>3.4195172909952798</v>
      </c>
      <c r="M449" s="2">
        <f>13521+1992</f>
        <v>15513</v>
      </c>
      <c r="N449" s="2">
        <f t="shared" si="17"/>
        <v>31026</v>
      </c>
      <c r="O449" s="2">
        <f t="shared" si="23"/>
        <v>436</v>
      </c>
      <c r="P449" s="2">
        <f t="shared" si="24"/>
        <v>3383</v>
      </c>
      <c r="Q449" s="7">
        <f t="shared" si="21"/>
        <v>0.4160572959145496</v>
      </c>
      <c r="R449" s="7">
        <f t="shared" si="18"/>
        <v>0.54690967652547184</v>
      </c>
      <c r="S449" s="2">
        <f t="shared" si="19"/>
        <v>66127</v>
      </c>
      <c r="T449" s="2">
        <f t="shared" ref="T449:T512" si="25">S449+M449</f>
        <v>81640</v>
      </c>
      <c r="U449" s="7">
        <f t="shared" si="22"/>
        <v>1.7735203253362615</v>
      </c>
      <c r="V449" s="7">
        <f t="shared" si="20"/>
        <v>2.1895617658102235</v>
      </c>
      <c r="W449" s="10">
        <f t="shared" ref="W449:W512" si="26">(S449+M449)/2917147</f>
        <v>2.7986248207580899E-2</v>
      </c>
    </row>
    <row r="450" spans="1:23" x14ac:dyDescent="0.3">
      <c r="A450" s="3">
        <v>44336</v>
      </c>
      <c r="B450" s="2">
        <v>1104</v>
      </c>
      <c r="C450" s="2">
        <v>21</v>
      </c>
      <c r="D450" s="2">
        <v>1603</v>
      </c>
      <c r="E450" s="2">
        <f t="shared" si="5"/>
        <v>334705</v>
      </c>
      <c r="F450" s="2">
        <f t="shared" si="6"/>
        <v>315253</v>
      </c>
      <c r="G450" s="2">
        <f t="shared" si="7"/>
        <v>4540</v>
      </c>
      <c r="H450" s="2">
        <f t="shared" si="4"/>
        <v>14912</v>
      </c>
      <c r="I450" s="2">
        <v>101415</v>
      </c>
      <c r="J450" s="2">
        <v>4233</v>
      </c>
      <c r="K450" s="7">
        <f t="shared" ref="K450:K494" si="27">I450/3728573*100</f>
        <v>2.7199413824001839</v>
      </c>
      <c r="L450" s="7">
        <f t="shared" ref="L450:L494" si="28">I450/2841132*100</f>
        <v>3.5695279205612414</v>
      </c>
      <c r="M450" s="2">
        <f>13539+2335</f>
        <v>15874</v>
      </c>
      <c r="N450" s="2">
        <f t="shared" si="17"/>
        <v>31748</v>
      </c>
      <c r="O450" s="2">
        <f t="shared" si="23"/>
        <v>361</v>
      </c>
      <c r="P450" s="2">
        <f t="shared" si="24"/>
        <v>3872</v>
      </c>
      <c r="Q450" s="7">
        <f t="shared" si="21"/>
        <v>0.4257392841711829</v>
      </c>
      <c r="R450" s="7">
        <f t="shared" si="18"/>
        <v>0.55963670503225293</v>
      </c>
      <c r="S450" s="2">
        <f t="shared" si="19"/>
        <v>69667</v>
      </c>
      <c r="T450" s="2">
        <f t="shared" si="25"/>
        <v>85541</v>
      </c>
      <c r="U450" s="7">
        <f t="shared" si="22"/>
        <v>1.8684628140578179</v>
      </c>
      <c r="V450" s="7">
        <f t="shared" si="20"/>
        <v>2.294185485168696</v>
      </c>
      <c r="W450" s="10">
        <f t="shared" si="26"/>
        <v>2.9323513693344901E-2</v>
      </c>
    </row>
    <row r="451" spans="1:23" x14ac:dyDescent="0.3">
      <c r="A451" s="3">
        <v>44337</v>
      </c>
      <c r="B451" s="2">
        <v>1064</v>
      </c>
      <c r="C451" s="2">
        <v>29</v>
      </c>
      <c r="D451" s="2">
        <v>1135</v>
      </c>
      <c r="E451" s="2">
        <f t="shared" si="5"/>
        <v>335769</v>
      </c>
      <c r="F451" s="2">
        <f t="shared" si="6"/>
        <v>316388</v>
      </c>
      <c r="G451" s="2">
        <f t="shared" si="7"/>
        <v>4569</v>
      </c>
      <c r="H451" s="2">
        <f t="shared" si="4"/>
        <v>14812</v>
      </c>
      <c r="I451" s="2">
        <v>105500</v>
      </c>
      <c r="J451" s="2">
        <v>3613</v>
      </c>
      <c r="K451" s="7">
        <f t="shared" si="27"/>
        <v>2.8295007231989291</v>
      </c>
      <c r="L451" s="7">
        <f t="shared" si="28"/>
        <v>3.7133086389509531</v>
      </c>
      <c r="M451" s="2">
        <f>2608+13539</f>
        <v>16147</v>
      </c>
      <c r="N451" s="2">
        <f t="shared" si="17"/>
        <v>32294</v>
      </c>
      <c r="O451" s="2">
        <f t="shared" si="23"/>
        <v>273</v>
      </c>
      <c r="P451" s="2">
        <f t="shared" si="24"/>
        <v>3340</v>
      </c>
      <c r="Q451" s="7">
        <f t="shared" si="21"/>
        <v>0.43306112016581144</v>
      </c>
      <c r="R451" s="7">
        <f t="shared" si="18"/>
        <v>0.56926129999721486</v>
      </c>
      <c r="S451" s="2">
        <f t="shared" si="19"/>
        <v>73206</v>
      </c>
      <c r="T451" s="2">
        <f t="shared" si="25"/>
        <v>89353</v>
      </c>
      <c r="U451" s="7">
        <f t="shared" si="22"/>
        <v>1.9633784828673062</v>
      </c>
      <c r="V451" s="7">
        <f t="shared" si="20"/>
        <v>2.3964222496379337</v>
      </c>
      <c r="W451" s="10">
        <f t="shared" si="26"/>
        <v>3.0630269917834102E-2</v>
      </c>
    </row>
    <row r="452" spans="1:23" x14ac:dyDescent="0.3">
      <c r="A452" s="3">
        <v>44338</v>
      </c>
      <c r="B452" s="2">
        <v>1071</v>
      </c>
      <c r="C452" s="2">
        <v>33</v>
      </c>
      <c r="D452" s="2">
        <v>680</v>
      </c>
      <c r="E452" s="2">
        <f t="shared" si="5"/>
        <v>336840</v>
      </c>
      <c r="F452" s="2">
        <f t="shared" si="6"/>
        <v>317068</v>
      </c>
      <c r="G452" s="2">
        <f t="shared" si="7"/>
        <v>4602</v>
      </c>
      <c r="H452" s="2">
        <f t="shared" si="4"/>
        <v>15170</v>
      </c>
      <c r="I452" s="2">
        <v>109395</v>
      </c>
      <c r="J452" s="2">
        <v>3866</v>
      </c>
      <c r="K452" s="7">
        <f t="shared" si="27"/>
        <v>2.9339642807047093</v>
      </c>
      <c r="L452" s="7">
        <f t="shared" si="28"/>
        <v>3.8504018820667256</v>
      </c>
      <c r="M452" s="2">
        <f>13551+2772</f>
        <v>16323</v>
      </c>
      <c r="N452" s="2">
        <f t="shared" si="17"/>
        <v>32646</v>
      </c>
      <c r="O452" s="2">
        <f t="shared" si="23"/>
        <v>176</v>
      </c>
      <c r="P452" s="2">
        <f t="shared" si="24"/>
        <v>3690</v>
      </c>
      <c r="Q452" s="7">
        <f t="shared" si="21"/>
        <v>0.43778142468982101</v>
      </c>
      <c r="R452" s="7">
        <f t="shared" si="18"/>
        <v>0.5754661670808533</v>
      </c>
      <c r="S452" s="2">
        <f t="shared" si="19"/>
        <v>76749</v>
      </c>
      <c r="T452" s="2">
        <f t="shared" si="25"/>
        <v>93072</v>
      </c>
      <c r="U452" s="7">
        <f t="shared" si="22"/>
        <v>2.0584014313250671</v>
      </c>
      <c r="V452" s="7">
        <f t="shared" si="20"/>
        <v>2.4961647803465108</v>
      </c>
      <c r="W452" s="10">
        <f t="shared" si="26"/>
        <v>3.1905145678294583E-2</v>
      </c>
    </row>
    <row r="453" spans="1:23" x14ac:dyDescent="0.3">
      <c r="A453" s="3">
        <v>44339</v>
      </c>
      <c r="B453" s="2">
        <v>733</v>
      </c>
      <c r="C453" s="2">
        <v>20</v>
      </c>
      <c r="D453" s="2">
        <v>1530</v>
      </c>
      <c r="E453" s="2">
        <f t="shared" si="5"/>
        <v>337573</v>
      </c>
      <c r="F453" s="2">
        <f t="shared" si="6"/>
        <v>318598</v>
      </c>
      <c r="G453" s="2">
        <f t="shared" si="7"/>
        <v>4622</v>
      </c>
      <c r="H453" s="2">
        <f t="shared" si="4"/>
        <v>14353</v>
      </c>
      <c r="I453" s="2">
        <v>112192</v>
      </c>
      <c r="J453" s="2">
        <v>2787</v>
      </c>
      <c r="K453" s="7">
        <f t="shared" si="27"/>
        <v>3.0089795747595662</v>
      </c>
      <c r="L453" s="7">
        <f t="shared" si="28"/>
        <v>3.9488485575467811</v>
      </c>
      <c r="M453" s="2">
        <f>13551+2985</f>
        <v>16536</v>
      </c>
      <c r="N453" s="2">
        <f t="shared" si="17"/>
        <v>33072</v>
      </c>
      <c r="O453" s="2">
        <f t="shared" si="23"/>
        <v>213</v>
      </c>
      <c r="P453" s="2">
        <f t="shared" si="24"/>
        <v>2574</v>
      </c>
      <c r="Q453" s="7">
        <f t="shared" si="21"/>
        <v>0.44349406596035534</v>
      </c>
      <c r="R453" s="7">
        <f t="shared" si="18"/>
        <v>0.58297546644912024</v>
      </c>
      <c r="S453" s="2">
        <f t="shared" si="19"/>
        <v>79120</v>
      </c>
      <c r="T453" s="2">
        <f t="shared" si="25"/>
        <v>95656</v>
      </c>
      <c r="U453" s="7">
        <f t="shared" si="22"/>
        <v>2.1219914428388558</v>
      </c>
      <c r="V453" s="7">
        <f t="shared" si="20"/>
        <v>2.5654669312878831</v>
      </c>
      <c r="W453" s="10">
        <f t="shared" si="26"/>
        <v>3.2790942657329236E-2</v>
      </c>
    </row>
    <row r="454" spans="1:23" x14ac:dyDescent="0.3">
      <c r="A454" s="3">
        <v>44340</v>
      </c>
      <c r="B454" s="2">
        <v>388</v>
      </c>
      <c r="C454" s="2">
        <v>17</v>
      </c>
      <c r="D454" s="2">
        <v>1357</v>
      </c>
      <c r="E454" s="2">
        <f t="shared" si="5"/>
        <v>337961</v>
      </c>
      <c r="F454" s="2">
        <f t="shared" si="6"/>
        <v>319955</v>
      </c>
      <c r="G454" s="2">
        <f t="shared" si="7"/>
        <v>4639</v>
      </c>
      <c r="H454" s="2">
        <f t="shared" si="4"/>
        <v>13367</v>
      </c>
      <c r="I454" s="2">
        <v>113000</v>
      </c>
      <c r="J454" s="2">
        <v>798</v>
      </c>
      <c r="K454" s="7">
        <f t="shared" si="27"/>
        <v>3.0306500637107008</v>
      </c>
      <c r="L454" s="7">
        <f t="shared" si="28"/>
        <v>3.9772879260801681</v>
      </c>
      <c r="M454" s="2">
        <f>3004+13551</f>
        <v>16555</v>
      </c>
      <c r="N454" s="2">
        <f t="shared" si="17"/>
        <v>33110</v>
      </c>
      <c r="O454" s="2">
        <f t="shared" si="23"/>
        <v>19</v>
      </c>
      <c r="P454" s="2">
        <f t="shared" si="24"/>
        <v>779</v>
      </c>
      <c r="Q454" s="7">
        <f t="shared" si="21"/>
        <v>0.44400364428965183</v>
      </c>
      <c r="R454" s="7">
        <f t="shared" si="18"/>
        <v>0.5836453100547403</v>
      </c>
      <c r="S454" s="2">
        <f t="shared" si="19"/>
        <v>79890</v>
      </c>
      <c r="T454" s="2">
        <f t="shared" si="25"/>
        <v>96445</v>
      </c>
      <c r="U454" s="7">
        <f t="shared" si="22"/>
        <v>2.1426427751313972</v>
      </c>
      <c r="V454" s="7">
        <f t="shared" si="20"/>
        <v>2.5866276886767148</v>
      </c>
      <c r="W454" s="10">
        <f t="shared" si="26"/>
        <v>3.3061412400540668E-2</v>
      </c>
    </row>
    <row r="455" spans="1:23" x14ac:dyDescent="0.3">
      <c r="A455" s="3">
        <v>44341</v>
      </c>
      <c r="B455" s="2">
        <v>1354</v>
      </c>
      <c r="C455" s="2">
        <v>15</v>
      </c>
      <c r="D455" s="2">
        <v>821</v>
      </c>
      <c r="E455" s="2">
        <f t="shared" si="5"/>
        <v>339315</v>
      </c>
      <c r="F455" s="2">
        <f t="shared" si="6"/>
        <v>320776</v>
      </c>
      <c r="G455" s="2">
        <f t="shared" si="7"/>
        <v>4654</v>
      </c>
      <c r="H455" s="2">
        <f t="shared" si="4"/>
        <v>13885</v>
      </c>
      <c r="I455" s="2">
        <v>117354</v>
      </c>
      <c r="J455" s="2">
        <v>4094</v>
      </c>
      <c r="K455" s="7">
        <f t="shared" si="27"/>
        <v>3.1474239608558019</v>
      </c>
      <c r="L455" s="7">
        <f t="shared" si="28"/>
        <v>4.1305367015682481</v>
      </c>
      <c r="M455" s="2">
        <f>13575+3288</f>
        <v>16863</v>
      </c>
      <c r="N455" s="2">
        <f t="shared" si="17"/>
        <v>33726</v>
      </c>
      <c r="O455" s="2">
        <f t="shared" si="23"/>
        <v>308</v>
      </c>
      <c r="P455" s="2">
        <f t="shared" si="24"/>
        <v>3786</v>
      </c>
      <c r="Q455" s="7">
        <f t="shared" si="21"/>
        <v>0.45226417720666856</v>
      </c>
      <c r="R455" s="7">
        <f t="shared" si="18"/>
        <v>0.59450382745110764</v>
      </c>
      <c r="S455" s="2">
        <f t="shared" si="19"/>
        <v>83628</v>
      </c>
      <c r="T455" s="2">
        <f t="shared" si="25"/>
        <v>100491</v>
      </c>
      <c r="U455" s="7">
        <f t="shared" si="22"/>
        <v>2.2428956064424646</v>
      </c>
      <c r="V455" s="7">
        <f t="shared" si="20"/>
        <v>2.69514026712439</v>
      </c>
      <c r="W455" s="10">
        <f t="shared" si="26"/>
        <v>3.4448383986134395E-2</v>
      </c>
    </row>
    <row r="456" spans="1:23" x14ac:dyDescent="0.3">
      <c r="A456" s="3">
        <v>44342</v>
      </c>
      <c r="B456" s="2">
        <v>1015</v>
      </c>
      <c r="C456" s="2">
        <v>28</v>
      </c>
      <c r="D456" s="2">
        <v>1151</v>
      </c>
      <c r="E456" s="2">
        <f t="shared" si="5"/>
        <v>340330</v>
      </c>
      <c r="F456" s="2">
        <f t="shared" si="6"/>
        <v>321927</v>
      </c>
      <c r="G456" s="2">
        <f t="shared" si="7"/>
        <v>4682</v>
      </c>
      <c r="H456" s="2">
        <f t="shared" si="4"/>
        <v>13721</v>
      </c>
      <c r="I456" s="2">
        <v>121263</v>
      </c>
      <c r="J456" s="2">
        <v>3882</v>
      </c>
      <c r="K456" s="7">
        <f t="shared" si="27"/>
        <v>3.2522629971305372</v>
      </c>
      <c r="L456" s="7">
        <f t="shared" si="28"/>
        <v>4.2681227060199953</v>
      </c>
      <c r="M456" s="2">
        <f>13611+3545+362</f>
        <v>17518</v>
      </c>
      <c r="N456" s="2">
        <f t="shared" si="17"/>
        <v>35036</v>
      </c>
      <c r="O456" s="2">
        <f t="shared" si="23"/>
        <v>655</v>
      </c>
      <c r="P456" s="2">
        <f t="shared" si="24"/>
        <v>3227</v>
      </c>
      <c r="Q456" s="7">
        <f t="shared" si="21"/>
        <v>0.46983121961136337</v>
      </c>
      <c r="R456" s="7">
        <f t="shared" si="18"/>
        <v>0.61759580438169381</v>
      </c>
      <c r="S456" s="2">
        <f t="shared" si="19"/>
        <v>86227</v>
      </c>
      <c r="T456" s="2">
        <f t="shared" si="25"/>
        <v>103745</v>
      </c>
      <c r="U456" s="7">
        <f t="shared" si="22"/>
        <v>2.3126005579078108</v>
      </c>
      <c r="V456" s="7">
        <f t="shared" si="20"/>
        <v>2.7824116290296628</v>
      </c>
      <c r="W456" s="10">
        <f t="shared" si="26"/>
        <v>3.5563857426451254E-2</v>
      </c>
    </row>
    <row r="457" spans="1:23" x14ac:dyDescent="0.3">
      <c r="A457" s="3">
        <v>44343</v>
      </c>
      <c r="B457" s="2">
        <v>508</v>
      </c>
      <c r="C457" s="2">
        <v>17</v>
      </c>
      <c r="D457" s="2">
        <v>1481</v>
      </c>
      <c r="E457" s="2">
        <f t="shared" si="5"/>
        <v>340838</v>
      </c>
      <c r="F457" s="2">
        <f t="shared" si="6"/>
        <v>323408</v>
      </c>
      <c r="G457" s="2">
        <f t="shared" si="7"/>
        <v>4699</v>
      </c>
      <c r="H457" s="2">
        <f t="shared" si="4"/>
        <v>12731</v>
      </c>
      <c r="I457" s="2">
        <v>125601</v>
      </c>
      <c r="J457" s="2">
        <v>4291</v>
      </c>
      <c r="K457" s="7">
        <f t="shared" si="27"/>
        <v>3.3686077756825465</v>
      </c>
      <c r="L457" s="7">
        <f t="shared" si="28"/>
        <v>4.4208083256955328</v>
      </c>
      <c r="M457" s="2">
        <f>3813+13598+1981</f>
        <v>19392</v>
      </c>
      <c r="N457" s="2">
        <f t="shared" si="17"/>
        <v>38784</v>
      </c>
      <c r="O457" s="2">
        <f t="shared" si="23"/>
        <v>1874</v>
      </c>
      <c r="P457" s="2">
        <f t="shared" si="24"/>
        <v>2417</v>
      </c>
      <c r="Q457" s="7">
        <f t="shared" si="21"/>
        <v>0.52009173482723814</v>
      </c>
      <c r="R457" s="7">
        <f t="shared" si="18"/>
        <v>0.68366353685179848</v>
      </c>
      <c r="S457" s="2">
        <f t="shared" si="19"/>
        <v>86817</v>
      </c>
      <c r="T457" s="2">
        <f t="shared" si="25"/>
        <v>106209</v>
      </c>
      <c r="U457" s="7">
        <f t="shared" si="22"/>
        <v>2.3284243060280705</v>
      </c>
      <c r="V457" s="7">
        <f t="shared" si="20"/>
        <v>2.8484954138282466</v>
      </c>
      <c r="W457" s="10">
        <f t="shared" si="26"/>
        <v>3.6408518322868198E-2</v>
      </c>
    </row>
    <row r="458" spans="1:23" x14ac:dyDescent="0.3">
      <c r="A458" s="3">
        <v>44344</v>
      </c>
      <c r="B458" s="2">
        <v>1056</v>
      </c>
      <c r="C458" s="2">
        <v>28</v>
      </c>
      <c r="D458" s="2">
        <v>1071</v>
      </c>
      <c r="E458" s="2">
        <f t="shared" si="5"/>
        <v>341894</v>
      </c>
      <c r="F458" s="2">
        <f t="shared" si="6"/>
        <v>324479</v>
      </c>
      <c r="G458" s="2">
        <f t="shared" si="7"/>
        <v>4727</v>
      </c>
      <c r="H458" s="2">
        <f t="shared" si="4"/>
        <v>12688</v>
      </c>
      <c r="I458" s="2">
        <v>130037</v>
      </c>
      <c r="J458" s="2">
        <v>4445</v>
      </c>
      <c r="K458" s="7">
        <f t="shared" si="27"/>
        <v>3.4875809056172429</v>
      </c>
      <c r="L458" s="7">
        <f t="shared" si="28"/>
        <v>4.5769432747228924</v>
      </c>
      <c r="M458" s="2">
        <v>21058</v>
      </c>
      <c r="N458" s="2">
        <f t="shared" si="17"/>
        <v>42116</v>
      </c>
      <c r="O458" s="2">
        <f t="shared" si="23"/>
        <v>1666</v>
      </c>
      <c r="P458" s="2">
        <f t="shared" si="24"/>
        <v>2779</v>
      </c>
      <c r="Q458" s="7">
        <f t="shared" si="21"/>
        <v>0.56477370833291984</v>
      </c>
      <c r="R458" s="7">
        <f t="shared" si="18"/>
        <v>0.74239824458669412</v>
      </c>
      <c r="S458" s="2">
        <f t="shared" ref="S458:S489" si="29">I458-N458</f>
        <v>87921</v>
      </c>
      <c r="T458" s="2">
        <f t="shared" si="25"/>
        <v>108979</v>
      </c>
      <c r="U458" s="7">
        <f t="shared" si="22"/>
        <v>2.3580334889514032</v>
      </c>
      <c r="V458" s="7">
        <f t="shared" si="20"/>
        <v>2.92278603229094</v>
      </c>
      <c r="W458" s="10">
        <f t="shared" si="26"/>
        <v>3.7358076229960298E-2</v>
      </c>
    </row>
    <row r="459" spans="1:23" x14ac:dyDescent="0.3">
      <c r="A459" s="3">
        <v>44345</v>
      </c>
      <c r="B459" s="2">
        <v>986</v>
      </c>
      <c r="C459" s="2">
        <v>12</v>
      </c>
      <c r="D459" s="2">
        <v>590</v>
      </c>
      <c r="E459" s="2">
        <f t="shared" si="5"/>
        <v>342880</v>
      </c>
      <c r="F459" s="2">
        <f t="shared" si="6"/>
        <v>325069</v>
      </c>
      <c r="G459" s="2">
        <f t="shared" si="7"/>
        <v>4739</v>
      </c>
      <c r="H459" s="2">
        <f t="shared" si="4"/>
        <v>13072</v>
      </c>
      <c r="I459" s="2">
        <f>I460-J460</f>
        <v>134667</v>
      </c>
      <c r="J459" s="2">
        <f>I459-I458</f>
        <v>4630</v>
      </c>
      <c r="K459" s="7">
        <f t="shared" si="27"/>
        <v>3.6117570984931771</v>
      </c>
      <c r="L459" s="7">
        <f t="shared" si="28"/>
        <v>4.7399064879773274</v>
      </c>
      <c r="M459" s="2">
        <v>24607</v>
      </c>
      <c r="N459" s="2">
        <f t="shared" si="17"/>
        <v>49214</v>
      </c>
      <c r="O459" s="2">
        <f t="shared" si="23"/>
        <v>3549</v>
      </c>
      <c r="P459" s="2">
        <f t="shared" si="24"/>
        <v>1081</v>
      </c>
      <c r="Q459" s="7">
        <f t="shared" si="21"/>
        <v>0.65995757626309048</v>
      </c>
      <c r="R459" s="7">
        <f t="shared" si="18"/>
        <v>0.86751797913119877</v>
      </c>
      <c r="S459" s="2">
        <f t="shared" si="29"/>
        <v>85453</v>
      </c>
      <c r="T459" s="2">
        <f t="shared" si="25"/>
        <v>110060</v>
      </c>
      <c r="U459" s="7">
        <f t="shared" si="22"/>
        <v>2.2918419459669961</v>
      </c>
      <c r="V459" s="7">
        <f t="shared" si="20"/>
        <v>2.9517781472938904</v>
      </c>
      <c r="W459" s="10">
        <f t="shared" si="26"/>
        <v>3.7728643774208155E-2</v>
      </c>
    </row>
    <row r="460" spans="1:23" x14ac:dyDescent="0.3">
      <c r="A460" s="3">
        <v>44346</v>
      </c>
      <c r="B460" s="2">
        <v>723</v>
      </c>
      <c r="C460" s="2">
        <v>18</v>
      </c>
      <c r="D460" s="2">
        <v>1407</v>
      </c>
      <c r="E460" s="2">
        <f t="shared" si="5"/>
        <v>343603</v>
      </c>
      <c r="F460" s="2">
        <f t="shared" si="6"/>
        <v>326476</v>
      </c>
      <c r="G460" s="2">
        <f t="shared" si="7"/>
        <v>4757</v>
      </c>
      <c r="H460" s="2">
        <f t="shared" si="4"/>
        <v>12370</v>
      </c>
      <c r="I460" s="2">
        <v>138151</v>
      </c>
      <c r="J460" s="2">
        <v>3484</v>
      </c>
      <c r="K460" s="7">
        <f t="shared" si="27"/>
        <v>3.7051976721389122</v>
      </c>
      <c r="L460" s="7">
        <f t="shared" si="28"/>
        <v>4.8625336661584191</v>
      </c>
      <c r="M460" s="2">
        <f>6124+13598+6317</f>
        <v>26039</v>
      </c>
      <c r="N460" s="2">
        <f t="shared" si="17"/>
        <v>52078</v>
      </c>
      <c r="O460" s="2">
        <f t="shared" si="23"/>
        <v>1432</v>
      </c>
      <c r="P460" s="2">
        <f t="shared" si="24"/>
        <v>2052</v>
      </c>
      <c r="Q460" s="7">
        <f t="shared" si="21"/>
        <v>0.69836369034480483</v>
      </c>
      <c r="R460" s="7">
        <f t="shared" si="18"/>
        <v>0.9180030340389842</v>
      </c>
      <c r="S460" s="2">
        <f t="shared" si="29"/>
        <v>86073</v>
      </c>
      <c r="T460" s="2">
        <f t="shared" si="25"/>
        <v>112112</v>
      </c>
      <c r="U460" s="7">
        <f t="shared" si="22"/>
        <v>2.3084702914493027</v>
      </c>
      <c r="V460" s="7">
        <f t="shared" si="20"/>
        <v>3.0068122083355684</v>
      </c>
      <c r="W460" s="10">
        <f t="shared" si="26"/>
        <v>3.8432070786970966E-2</v>
      </c>
    </row>
    <row r="461" spans="1:23" x14ac:dyDescent="0.3">
      <c r="A461" s="3">
        <v>44347</v>
      </c>
      <c r="B461" s="2">
        <v>360</v>
      </c>
      <c r="C461" s="2">
        <v>16</v>
      </c>
      <c r="D461" s="2">
        <v>1195</v>
      </c>
      <c r="E461" s="2">
        <f t="shared" si="5"/>
        <v>343963</v>
      </c>
      <c r="F461" s="2">
        <f t="shared" si="6"/>
        <v>327671</v>
      </c>
      <c r="G461" s="2">
        <f t="shared" si="7"/>
        <v>4773</v>
      </c>
      <c r="H461" s="2">
        <f t="shared" si="4"/>
        <v>11519</v>
      </c>
      <c r="I461" s="2">
        <v>138914</v>
      </c>
      <c r="J461" s="2">
        <v>763</v>
      </c>
      <c r="K461" s="7">
        <f t="shared" si="27"/>
        <v>3.7256612650469765</v>
      </c>
      <c r="L461" s="7">
        <f t="shared" si="28"/>
        <v>4.8893891589690304</v>
      </c>
      <c r="M461" s="2">
        <f>6336+13598+5233</f>
        <v>25167</v>
      </c>
      <c r="N461" s="2">
        <f t="shared" si="17"/>
        <v>50334</v>
      </c>
      <c r="P461" s="2">
        <f t="shared" si="24"/>
        <v>763</v>
      </c>
      <c r="Q461" s="7">
        <f t="shared" si="21"/>
        <v>0.67497672702130274</v>
      </c>
      <c r="R461" s="7">
        <f t="shared" si="18"/>
        <v>0.88726073803368466</v>
      </c>
      <c r="S461" s="2">
        <f t="shared" si="29"/>
        <v>88580</v>
      </c>
      <c r="T461" s="2">
        <f t="shared" si="25"/>
        <v>113747</v>
      </c>
      <c r="U461" s="7">
        <f t="shared" si="22"/>
        <v>2.3757078110043706</v>
      </c>
      <c r="V461" s="7">
        <f t="shared" si="20"/>
        <v>3.050662447031057</v>
      </c>
      <c r="W461" s="10">
        <f t="shared" si="26"/>
        <v>3.8992549912637245E-2</v>
      </c>
    </row>
    <row r="462" spans="1:23" x14ac:dyDescent="0.3">
      <c r="A462" s="3">
        <v>44348</v>
      </c>
      <c r="B462" s="2">
        <v>1233</v>
      </c>
      <c r="C462" s="2">
        <v>31</v>
      </c>
      <c r="D462" s="2">
        <v>1002</v>
      </c>
      <c r="E462" s="2">
        <f t="shared" si="5"/>
        <v>345196</v>
      </c>
      <c r="F462" s="2">
        <f t="shared" si="6"/>
        <v>328673</v>
      </c>
      <c r="G462" s="2">
        <f t="shared" si="7"/>
        <v>4804</v>
      </c>
      <c r="H462" s="2">
        <f t="shared" si="4"/>
        <v>11719</v>
      </c>
      <c r="I462" s="2">
        <v>143970</v>
      </c>
      <c r="J462" s="2">
        <v>5056</v>
      </c>
      <c r="K462" s="7">
        <f t="shared" si="27"/>
        <v>3.861262740463979</v>
      </c>
      <c r="L462" s="7">
        <f t="shared" si="28"/>
        <v>5.0673463957324056</v>
      </c>
      <c r="M462" s="2">
        <f>7735+13598+9389</f>
        <v>30722</v>
      </c>
      <c r="N462" s="2">
        <f t="shared" si="17"/>
        <v>61444</v>
      </c>
      <c r="O462" s="2">
        <f t="shared" si="23"/>
        <v>5555</v>
      </c>
      <c r="Q462" s="7">
        <f t="shared" si="21"/>
        <v>0.82396133856035536</v>
      </c>
      <c r="R462" s="7">
        <f t="shared" si="18"/>
        <v>1.0831018553610228</v>
      </c>
      <c r="S462" s="2">
        <f t="shared" si="29"/>
        <v>82526</v>
      </c>
      <c r="T462" s="2">
        <f t="shared" si="25"/>
        <v>113248</v>
      </c>
      <c r="U462" s="7">
        <f t="shared" si="22"/>
        <v>2.213340063343268</v>
      </c>
      <c r="V462" s="7">
        <f t="shared" si="20"/>
        <v>3.0372794078206296</v>
      </c>
      <c r="W462" s="10">
        <f t="shared" si="26"/>
        <v>3.8821492369085275E-2</v>
      </c>
    </row>
    <row r="463" spans="1:23" x14ac:dyDescent="0.3">
      <c r="A463" s="3">
        <v>44349</v>
      </c>
      <c r="B463" s="2">
        <v>954</v>
      </c>
      <c r="C463" s="2">
        <v>30</v>
      </c>
      <c r="D463" s="2">
        <v>896</v>
      </c>
      <c r="E463" s="2">
        <f t="shared" si="5"/>
        <v>346150</v>
      </c>
      <c r="F463" s="2">
        <f t="shared" si="6"/>
        <v>329569</v>
      </c>
      <c r="G463" s="2">
        <f t="shared" si="7"/>
        <v>4834</v>
      </c>
      <c r="H463" s="2">
        <f t="shared" si="4"/>
        <v>11747</v>
      </c>
      <c r="I463" s="2">
        <v>149191</v>
      </c>
      <c r="J463" s="2">
        <v>5251</v>
      </c>
      <c r="K463" s="7">
        <f t="shared" si="27"/>
        <v>4.0012895013722405</v>
      </c>
      <c r="L463" s="7">
        <f t="shared" si="28"/>
        <v>5.2511111768126231</v>
      </c>
      <c r="M463" s="2">
        <f>8350+13598+11770</f>
        <v>33718</v>
      </c>
      <c r="N463" s="2">
        <f t="shared" si="17"/>
        <v>67436</v>
      </c>
      <c r="O463" s="2">
        <f t="shared" si="23"/>
        <v>2996</v>
      </c>
      <c r="P463" s="2">
        <f t="shared" si="24"/>
        <v>2255</v>
      </c>
      <c r="Q463" s="7">
        <f t="shared" si="21"/>
        <v>0.90431379511679133</v>
      </c>
      <c r="R463" s="7">
        <f t="shared" si="18"/>
        <v>1.1887256154893227</v>
      </c>
      <c r="S463" s="2">
        <f t="shared" si="29"/>
        <v>81755</v>
      </c>
      <c r="T463" s="2">
        <f t="shared" si="25"/>
        <v>115473</v>
      </c>
      <c r="U463" s="7">
        <f t="shared" si="22"/>
        <v>2.192661911138658</v>
      </c>
      <c r="V463" s="7">
        <f t="shared" si="20"/>
        <v>3.0969532800514941</v>
      </c>
      <c r="W463" s="10">
        <f t="shared" si="26"/>
        <v>3.9584223900955284E-2</v>
      </c>
    </row>
    <row r="464" spans="1:23" x14ac:dyDescent="0.3">
      <c r="A464" s="3">
        <v>44350</v>
      </c>
      <c r="B464" s="2">
        <v>833</v>
      </c>
      <c r="C464" s="2">
        <v>19</v>
      </c>
      <c r="D464" s="2">
        <v>1205</v>
      </c>
      <c r="E464" s="2">
        <f t="shared" si="5"/>
        <v>346983</v>
      </c>
      <c r="F464" s="2">
        <f t="shared" si="6"/>
        <v>330774</v>
      </c>
      <c r="G464" s="2">
        <f t="shared" si="7"/>
        <v>4853</v>
      </c>
      <c r="H464" s="2">
        <f t="shared" si="4"/>
        <v>11356</v>
      </c>
      <c r="I464" s="2">
        <v>155538</v>
      </c>
      <c r="J464" s="2">
        <v>6158</v>
      </c>
      <c r="K464" s="7">
        <f t="shared" si="27"/>
        <v>4.171515483269336</v>
      </c>
      <c r="L464" s="7">
        <f t="shared" si="28"/>
        <v>5.474508048200506</v>
      </c>
      <c r="M464" s="2">
        <f>13629+8975+15176</f>
        <v>37780</v>
      </c>
      <c r="N464" s="2">
        <f t="shared" si="17"/>
        <v>75560</v>
      </c>
      <c r="O464" s="2">
        <f t="shared" si="23"/>
        <v>4062</v>
      </c>
      <c r="P464" s="2">
        <f t="shared" si="24"/>
        <v>2096</v>
      </c>
      <c r="Q464" s="7">
        <f t="shared" si="21"/>
        <v>1.0132562779379672</v>
      </c>
      <c r="R464" s="7">
        <f t="shared" si="18"/>
        <v>1.3319311273855687</v>
      </c>
      <c r="S464" s="2">
        <f t="shared" si="29"/>
        <v>79978</v>
      </c>
      <c r="T464" s="2">
        <f t="shared" si="25"/>
        <v>117758</v>
      </c>
      <c r="U464" s="7">
        <f t="shared" si="22"/>
        <v>2.1450029273934024</v>
      </c>
      <c r="V464" s="7">
        <f t="shared" si="20"/>
        <v>3.1582363353537519</v>
      </c>
      <c r="W464" s="10">
        <f t="shared" si="26"/>
        <v>4.0367523474134144E-2</v>
      </c>
    </row>
    <row r="465" spans="1:23" x14ac:dyDescent="0.3">
      <c r="A465" s="3">
        <v>44351</v>
      </c>
      <c r="B465" s="2">
        <v>779</v>
      </c>
      <c r="C465" s="2">
        <v>23</v>
      </c>
      <c r="D465" s="2">
        <v>959</v>
      </c>
      <c r="E465" s="2">
        <f t="shared" si="5"/>
        <v>347762</v>
      </c>
      <c r="F465" s="2">
        <f t="shared" si="6"/>
        <v>331733</v>
      </c>
      <c r="G465" s="2">
        <f t="shared" si="7"/>
        <v>4876</v>
      </c>
      <c r="H465" s="2">
        <f t="shared" si="4"/>
        <v>11153</v>
      </c>
      <c r="I465" s="2">
        <v>161947</v>
      </c>
      <c r="J465" s="2">
        <v>6317</v>
      </c>
      <c r="K465" s="7">
        <f t="shared" si="27"/>
        <v>4.3434042997146625</v>
      </c>
      <c r="L465" s="7">
        <f t="shared" si="28"/>
        <v>5.700087148361991</v>
      </c>
      <c r="M465" s="2">
        <v>40811</v>
      </c>
      <c r="N465" s="2">
        <f t="shared" si="17"/>
        <v>81622</v>
      </c>
      <c r="O465" s="2">
        <f t="shared" si="23"/>
        <v>3031</v>
      </c>
      <c r="P465" s="2">
        <f t="shared" si="24"/>
        <v>3286</v>
      </c>
      <c r="Q465" s="7">
        <f t="shared" si="21"/>
        <v>1.0945474314167913</v>
      </c>
      <c r="R465" s="7">
        <f t="shared" si="18"/>
        <v>1.4387888099452737</v>
      </c>
      <c r="S465" s="2">
        <f t="shared" si="29"/>
        <v>80325</v>
      </c>
      <c r="T465" s="2">
        <f t="shared" si="25"/>
        <v>121136</v>
      </c>
      <c r="U465" s="7">
        <f t="shared" si="22"/>
        <v>2.1543094368810802</v>
      </c>
      <c r="V465" s="7">
        <f t="shared" si="20"/>
        <v>3.2488333422732394</v>
      </c>
      <c r="W465" s="10">
        <f t="shared" si="26"/>
        <v>4.1525504199822635E-2</v>
      </c>
    </row>
    <row r="466" spans="1:23" x14ac:dyDescent="0.3">
      <c r="A466" s="3">
        <v>44352</v>
      </c>
      <c r="B466" s="2">
        <v>832</v>
      </c>
      <c r="C466" s="2">
        <v>17</v>
      </c>
      <c r="D466" s="2">
        <v>959</v>
      </c>
      <c r="E466" s="2">
        <f t="shared" si="5"/>
        <v>348594</v>
      </c>
      <c r="F466" s="2">
        <f t="shared" si="6"/>
        <v>332692</v>
      </c>
      <c r="G466" s="2">
        <f t="shared" si="7"/>
        <v>4893</v>
      </c>
      <c r="H466" s="2">
        <f t="shared" si="4"/>
        <v>11009</v>
      </c>
      <c r="I466" s="2">
        <v>167332</v>
      </c>
      <c r="J466" s="2">
        <v>5791</v>
      </c>
      <c r="K466" s="7">
        <f t="shared" si="27"/>
        <v>4.4878295262021153</v>
      </c>
      <c r="L466" s="7">
        <f t="shared" si="28"/>
        <v>5.8896242765207667</v>
      </c>
      <c r="M466" s="2">
        <f>10217+13671+20508</f>
        <v>44396</v>
      </c>
      <c r="N466" s="2">
        <f t="shared" si="17"/>
        <v>88792</v>
      </c>
      <c r="O466" s="2">
        <f t="shared" si="23"/>
        <v>3585</v>
      </c>
      <c r="P466" s="2">
        <f t="shared" si="24"/>
        <v>2206</v>
      </c>
      <c r="Q466" s="7">
        <f t="shared" si="21"/>
        <v>1.1906968161814184</v>
      </c>
      <c r="R466" s="7">
        <f t="shared" si="18"/>
        <v>1.5651777218477954</v>
      </c>
      <c r="S466" s="2">
        <f t="shared" si="29"/>
        <v>78540</v>
      </c>
      <c r="T466" s="2">
        <f t="shared" si="25"/>
        <v>122936</v>
      </c>
      <c r="U466" s="7">
        <f t="shared" si="22"/>
        <v>2.1064358938392784</v>
      </c>
      <c r="V466" s="7">
        <f t="shared" si="20"/>
        <v>3.2971088344150621</v>
      </c>
      <c r="W466" s="10">
        <f t="shared" si="26"/>
        <v>4.2142545439088262E-2</v>
      </c>
    </row>
    <row r="467" spans="1:23" x14ac:dyDescent="0.3">
      <c r="A467" s="3">
        <v>44353</v>
      </c>
      <c r="B467" s="2">
        <v>504</v>
      </c>
      <c r="C467" s="2">
        <v>17</v>
      </c>
      <c r="D467" s="2">
        <v>1201</v>
      </c>
      <c r="E467" s="2">
        <f t="shared" si="5"/>
        <v>349098</v>
      </c>
      <c r="F467" s="2">
        <f t="shared" si="6"/>
        <v>333893</v>
      </c>
      <c r="G467" s="2">
        <f t="shared" si="7"/>
        <v>4910</v>
      </c>
      <c r="H467" s="2">
        <f t="shared" si="4"/>
        <v>10295</v>
      </c>
      <c r="I467" s="2">
        <v>172216</v>
      </c>
      <c r="J467" s="2">
        <v>4884</v>
      </c>
      <c r="K467" s="7">
        <f t="shared" si="27"/>
        <v>4.6188179767433812</v>
      </c>
      <c r="L467" s="7">
        <f t="shared" si="28"/>
        <v>6.0615275882993123</v>
      </c>
      <c r="M467" s="2">
        <f>11202+13676+22179</f>
        <v>47057</v>
      </c>
      <c r="N467" s="2">
        <f t="shared" si="17"/>
        <v>94114</v>
      </c>
      <c r="O467" s="2">
        <f t="shared" si="23"/>
        <v>2661</v>
      </c>
      <c r="P467" s="2">
        <f t="shared" si="24"/>
        <v>2223</v>
      </c>
      <c r="Q467" s="7">
        <f t="shared" si="21"/>
        <v>1.2620646021949953</v>
      </c>
      <c r="R467" s="7">
        <f t="shared" si="18"/>
        <v>1.658991081561215</v>
      </c>
      <c r="S467" s="2">
        <f t="shared" si="29"/>
        <v>78102</v>
      </c>
      <c r="T467" s="2">
        <f t="shared" si="25"/>
        <v>125159</v>
      </c>
      <c r="U467" s="7">
        <f t="shared" si="22"/>
        <v>2.0946887723533911</v>
      </c>
      <c r="V467" s="7">
        <f t="shared" si="20"/>
        <v>3.356729067210213</v>
      </c>
      <c r="W467" s="10">
        <f t="shared" si="26"/>
        <v>4.2904591369581309E-2</v>
      </c>
    </row>
    <row r="468" spans="1:23" x14ac:dyDescent="0.3">
      <c r="A468" s="3">
        <v>44354</v>
      </c>
      <c r="B468" s="2">
        <v>307</v>
      </c>
      <c r="C468" s="2">
        <v>24</v>
      </c>
      <c r="D468" s="2">
        <v>1014</v>
      </c>
      <c r="E468" s="2">
        <f t="shared" si="5"/>
        <v>349405</v>
      </c>
      <c r="F468" s="2">
        <f t="shared" si="6"/>
        <v>334907</v>
      </c>
      <c r="G468" s="2">
        <f t="shared" si="7"/>
        <v>4934</v>
      </c>
      <c r="H468" s="2">
        <f t="shared" si="4"/>
        <v>9564</v>
      </c>
      <c r="I468" s="2">
        <v>173345</v>
      </c>
      <c r="J468" s="2">
        <v>1119</v>
      </c>
      <c r="K468" s="7">
        <f t="shared" si="27"/>
        <v>4.6490976574684195</v>
      </c>
      <c r="L468" s="7">
        <f t="shared" si="28"/>
        <v>6.1012652703218295</v>
      </c>
      <c r="M468" s="2">
        <f>11559+13676+22514</f>
        <v>47749</v>
      </c>
      <c r="N468" s="2">
        <f t="shared" si="17"/>
        <v>95498</v>
      </c>
      <c r="O468" s="2">
        <f t="shared" si="23"/>
        <v>692</v>
      </c>
      <c r="P468" s="2">
        <f t="shared" si="24"/>
        <v>427</v>
      </c>
      <c r="Q468" s="7">
        <f t="shared" si="21"/>
        <v>1.2806239813462148</v>
      </c>
      <c r="R468" s="7">
        <f t="shared" si="18"/>
        <v>1.6833874907764299</v>
      </c>
      <c r="S468" s="2">
        <f t="shared" si="29"/>
        <v>77847</v>
      </c>
      <c r="T468" s="2">
        <f t="shared" si="25"/>
        <v>125596</v>
      </c>
      <c r="U468" s="7">
        <f t="shared" si="22"/>
        <v>2.0878496947759908</v>
      </c>
      <c r="V468" s="7">
        <f t="shared" si="20"/>
        <v>3.3684492839135336</v>
      </c>
      <c r="W468" s="10">
        <f t="shared" si="26"/>
        <v>4.3054395270447458E-2</v>
      </c>
    </row>
    <row r="469" spans="1:23" x14ac:dyDescent="0.3">
      <c r="A469" s="3">
        <v>44355</v>
      </c>
      <c r="B469" s="2">
        <v>1023</v>
      </c>
      <c r="C469" s="2">
        <v>17</v>
      </c>
      <c r="D469" s="2">
        <v>510</v>
      </c>
      <c r="E469" s="2">
        <f t="shared" si="5"/>
        <v>350428</v>
      </c>
      <c r="F469" s="2">
        <f t="shared" si="6"/>
        <v>335417</v>
      </c>
      <c r="G469" s="2">
        <f t="shared" si="7"/>
        <v>4951</v>
      </c>
      <c r="H469" s="2">
        <f t="shared" si="4"/>
        <v>10060</v>
      </c>
      <c r="I469" s="2">
        <v>178738</v>
      </c>
      <c r="J469" s="2">
        <v>5455</v>
      </c>
      <c r="K469" s="7">
        <f t="shared" si="27"/>
        <v>4.7937374432524189</v>
      </c>
      <c r="L469" s="7">
        <f t="shared" si="28"/>
        <v>6.2910839763868767</v>
      </c>
      <c r="M469" s="2">
        <f>12474+13707+25067</f>
        <v>51248</v>
      </c>
      <c r="N469" s="2">
        <f t="shared" si="17"/>
        <v>102496</v>
      </c>
      <c r="O469" s="2">
        <f t="shared" si="23"/>
        <v>3499</v>
      </c>
      <c r="P469" s="2">
        <f t="shared" si="24"/>
        <v>1956</v>
      </c>
      <c r="Q469" s="7">
        <f t="shared" si="21"/>
        <v>1.3744668536729736</v>
      </c>
      <c r="R469" s="7">
        <f t="shared" si="18"/>
        <v>1.8067444789903555</v>
      </c>
      <c r="S469" s="2">
        <f t="shared" si="29"/>
        <v>76242</v>
      </c>
      <c r="T469" s="2">
        <f t="shared" si="25"/>
        <v>127490</v>
      </c>
      <c r="U469" s="7">
        <f t="shared" si="22"/>
        <v>2.0448037359064712</v>
      </c>
      <c r="V469" s="7">
        <f t="shared" si="20"/>
        <v>3.4192458295338737</v>
      </c>
      <c r="W469" s="10">
        <f t="shared" si="26"/>
        <v>4.370365977443029E-2</v>
      </c>
    </row>
    <row r="470" spans="1:23" x14ac:dyDescent="0.3">
      <c r="A470" s="3">
        <v>44356</v>
      </c>
      <c r="B470" s="2">
        <v>821</v>
      </c>
      <c r="C470" s="2">
        <v>31</v>
      </c>
      <c r="D470" s="2">
        <v>866</v>
      </c>
      <c r="E470" s="2">
        <f t="shared" si="5"/>
        <v>351249</v>
      </c>
      <c r="F470" s="2">
        <f t="shared" si="6"/>
        <v>336283</v>
      </c>
      <c r="G470" s="2">
        <f t="shared" si="7"/>
        <v>4982</v>
      </c>
      <c r="H470" s="2">
        <f t="shared" si="4"/>
        <v>9984</v>
      </c>
      <c r="I470" s="2">
        <v>184718</v>
      </c>
      <c r="J470" s="2">
        <v>5970</v>
      </c>
      <c r="K470" s="7">
        <f t="shared" si="27"/>
        <v>4.9541205174204714</v>
      </c>
      <c r="L470" s="7">
        <f t="shared" si="28"/>
        <v>6.5015634613245705</v>
      </c>
      <c r="M470" s="2">
        <f>13499+13707+27268</f>
        <v>54474</v>
      </c>
      <c r="N470" s="2">
        <f t="shared" si="17"/>
        <v>108948</v>
      </c>
      <c r="O470" s="2">
        <f t="shared" si="23"/>
        <v>3226</v>
      </c>
      <c r="P470" s="2">
        <f t="shared" si="24"/>
        <v>2744</v>
      </c>
      <c r="Q470" s="7">
        <f t="shared" si="21"/>
        <v>1.4609878900051039</v>
      </c>
      <c r="R470" s="7">
        <f t="shared" si="18"/>
        <v>1.9204768722393188</v>
      </c>
      <c r="S470" s="2">
        <f t="shared" si="29"/>
        <v>75770</v>
      </c>
      <c r="T470" s="2">
        <f t="shared" si="25"/>
        <v>130244</v>
      </c>
      <c r="U470" s="7">
        <f t="shared" si="22"/>
        <v>2.0321447374102641</v>
      </c>
      <c r="V470" s="7">
        <f t="shared" si="20"/>
        <v>3.4931073325108621</v>
      </c>
      <c r="W470" s="10">
        <f t="shared" si="26"/>
        <v>4.4647732870506697E-2</v>
      </c>
    </row>
    <row r="471" spans="1:23" x14ac:dyDescent="0.3">
      <c r="A471" s="3">
        <v>44357</v>
      </c>
      <c r="B471" s="2">
        <v>705</v>
      </c>
      <c r="C471" s="2">
        <v>14</v>
      </c>
      <c r="D471" s="2">
        <v>1128</v>
      </c>
      <c r="E471" s="2">
        <f t="shared" si="5"/>
        <v>351954</v>
      </c>
      <c r="F471" s="2">
        <f t="shared" si="6"/>
        <v>337411</v>
      </c>
      <c r="G471" s="2">
        <f t="shared" si="7"/>
        <v>4996</v>
      </c>
      <c r="H471" s="2">
        <f t="shared" si="4"/>
        <v>9547</v>
      </c>
      <c r="I471" s="2">
        <v>191001</v>
      </c>
      <c r="J471" s="2">
        <v>6184</v>
      </c>
      <c r="K471" s="7">
        <f t="shared" si="27"/>
        <v>5.1226300249452006</v>
      </c>
      <c r="L471" s="7">
        <f t="shared" si="28"/>
        <v>6.7227077094622851</v>
      </c>
      <c r="M471" s="2">
        <v>58267</v>
      </c>
      <c r="N471" s="2">
        <f t="shared" si="17"/>
        <v>116534</v>
      </c>
      <c r="O471" s="2">
        <f t="shared" si="23"/>
        <v>3793</v>
      </c>
      <c r="P471" s="2">
        <f t="shared" si="24"/>
        <v>2391</v>
      </c>
      <c r="Q471" s="7">
        <f t="shared" si="21"/>
        <v>1.5627158164799242</v>
      </c>
      <c r="R471" s="7">
        <f t="shared" si="18"/>
        <v>2.0541988088770493</v>
      </c>
      <c r="S471" s="2">
        <f t="shared" si="29"/>
        <v>74467</v>
      </c>
      <c r="T471" s="2">
        <f t="shared" si="25"/>
        <v>132734</v>
      </c>
      <c r="U471" s="7">
        <f t="shared" si="22"/>
        <v>1.9971983919853522</v>
      </c>
      <c r="V471" s="7">
        <f t="shared" si="20"/>
        <v>3.559888429973717</v>
      </c>
      <c r="W471" s="10">
        <f t="shared" si="26"/>
        <v>4.5501306584824146E-2</v>
      </c>
    </row>
    <row r="472" spans="1:23" x14ac:dyDescent="0.3">
      <c r="A472" s="3">
        <v>44358</v>
      </c>
      <c r="B472" s="2">
        <v>695</v>
      </c>
      <c r="C472" s="2">
        <v>16</v>
      </c>
      <c r="D472" s="2">
        <v>797</v>
      </c>
      <c r="E472" s="2">
        <f t="shared" si="5"/>
        <v>352649</v>
      </c>
      <c r="F472" s="2">
        <f t="shared" si="6"/>
        <v>338208</v>
      </c>
      <c r="G472" s="2">
        <f t="shared" si="7"/>
        <v>5012</v>
      </c>
      <c r="H472" s="2">
        <f t="shared" si="4"/>
        <v>9429</v>
      </c>
      <c r="I472" s="2">
        <v>197114</v>
      </c>
      <c r="J472" s="2">
        <v>6083</v>
      </c>
      <c r="K472" s="7">
        <f t="shared" si="27"/>
        <v>5.2865801474183289</v>
      </c>
      <c r="L472" s="7">
        <f t="shared" si="28"/>
        <v>6.937868427091737</v>
      </c>
      <c r="M472" s="2">
        <v>61315</v>
      </c>
      <c r="N472" s="2">
        <f t="shared" si="17"/>
        <v>122630</v>
      </c>
      <c r="O472" s="2">
        <f t="shared" si="23"/>
        <v>3048</v>
      </c>
      <c r="P472" s="2">
        <f t="shared" si="24"/>
        <v>3035</v>
      </c>
      <c r="Q472" s="7">
        <f t="shared" si="21"/>
        <v>1.6444629084639082</v>
      </c>
      <c r="R472" s="7">
        <f t="shared" si="18"/>
        <v>2.1616558251891513</v>
      </c>
      <c r="S472" s="2">
        <f t="shared" si="29"/>
        <v>74484</v>
      </c>
      <c r="T472" s="2">
        <f t="shared" si="25"/>
        <v>135799</v>
      </c>
      <c r="U472" s="7">
        <f t="shared" si="22"/>
        <v>1.9976543304905121</v>
      </c>
      <c r="V472" s="7">
        <f t="shared" si="20"/>
        <v>3.6420908652040977</v>
      </c>
      <c r="W472" s="10">
        <f t="shared" si="26"/>
        <v>4.6551990695018114E-2</v>
      </c>
    </row>
    <row r="473" spans="1:23" x14ac:dyDescent="0.3">
      <c r="A473" s="3">
        <v>44359</v>
      </c>
      <c r="B473" s="2">
        <v>794</v>
      </c>
      <c r="C473" s="2">
        <v>22</v>
      </c>
      <c r="D473" s="2">
        <v>498</v>
      </c>
      <c r="E473" s="2">
        <f t="shared" si="5"/>
        <v>353443</v>
      </c>
      <c r="F473" s="2">
        <f t="shared" si="6"/>
        <v>338706</v>
      </c>
      <c r="G473" s="2">
        <f t="shared" si="7"/>
        <v>5034</v>
      </c>
      <c r="H473" s="2">
        <f t="shared" si="4"/>
        <v>9703</v>
      </c>
      <c r="I473" s="2">
        <v>202314</v>
      </c>
      <c r="J473" s="2">
        <v>5283</v>
      </c>
      <c r="K473" s="7">
        <f t="shared" si="27"/>
        <v>5.4260436901731577</v>
      </c>
      <c r="L473" s="7">
        <f t="shared" si="28"/>
        <v>7.1208940661679918</v>
      </c>
      <c r="M473" s="2">
        <v>63832</v>
      </c>
      <c r="N473" s="2">
        <f t="shared" si="17"/>
        <v>127664</v>
      </c>
      <c r="O473" s="2">
        <f t="shared" si="23"/>
        <v>2517</v>
      </c>
      <c r="P473" s="2">
        <f t="shared" si="24"/>
        <v>2766</v>
      </c>
      <c r="Q473" s="7">
        <f t="shared" si="21"/>
        <v>1.711968627139659</v>
      </c>
      <c r="R473" s="7">
        <f t="shared" si="18"/>
        <v>2.2503924754705031</v>
      </c>
      <c r="S473" s="2">
        <f t="shared" si="29"/>
        <v>74650</v>
      </c>
      <c r="T473" s="2">
        <f t="shared" si="25"/>
        <v>138482</v>
      </c>
      <c r="U473" s="7">
        <f t="shared" si="22"/>
        <v>2.0021064358938396</v>
      </c>
      <c r="V473" s="7">
        <f t="shared" si="20"/>
        <v>3.71404816821327</v>
      </c>
      <c r="W473" s="10">
        <f t="shared" si="26"/>
        <v>4.747172494221237E-2</v>
      </c>
    </row>
    <row r="474" spans="1:23" x14ac:dyDescent="0.3">
      <c r="A474" s="3">
        <v>44360</v>
      </c>
      <c r="B474" s="2">
        <v>522</v>
      </c>
      <c r="C474" s="2">
        <v>14</v>
      </c>
      <c r="D474" s="2">
        <v>1074</v>
      </c>
      <c r="E474" s="2">
        <f t="shared" si="5"/>
        <v>353965</v>
      </c>
      <c r="F474" s="2">
        <f t="shared" si="6"/>
        <v>339780</v>
      </c>
      <c r="G474" s="2">
        <f t="shared" si="7"/>
        <v>5048</v>
      </c>
      <c r="H474" s="2">
        <f t="shared" si="4"/>
        <v>9137</v>
      </c>
      <c r="I474" s="2">
        <v>206742</v>
      </c>
      <c r="J474" s="2">
        <v>4425</v>
      </c>
      <c r="K474" s="7">
        <f t="shared" si="27"/>
        <v>5.5448022608113083</v>
      </c>
      <c r="L474" s="7">
        <f t="shared" si="28"/>
        <v>7.2767474372890799</v>
      </c>
      <c r="M474" s="2">
        <v>65976</v>
      </c>
      <c r="N474" s="2">
        <f t="shared" si="17"/>
        <v>131952</v>
      </c>
      <c r="O474" s="2">
        <f t="shared" si="23"/>
        <v>2144</v>
      </c>
      <c r="P474" s="2">
        <f t="shared" si="24"/>
        <v>2281</v>
      </c>
      <c r="Q474" s="7">
        <f t="shared" si="21"/>
        <v>1.7694705186139577</v>
      </c>
      <c r="R474" s="7">
        <f t="shared" si="18"/>
        <v>2.3259790381257353</v>
      </c>
      <c r="S474" s="2">
        <f t="shared" si="29"/>
        <v>74790</v>
      </c>
      <c r="T474" s="2">
        <f t="shared" si="25"/>
        <v>140766</v>
      </c>
      <c r="U474" s="7">
        <f t="shared" si="22"/>
        <v>2.0058612235833926</v>
      </c>
      <c r="V474" s="7">
        <f t="shared" si="20"/>
        <v>3.775304403797672</v>
      </c>
      <c r="W474" s="10">
        <f t="shared" si="26"/>
        <v>4.8254681714702756E-2</v>
      </c>
    </row>
    <row r="475" spans="1:23" x14ac:dyDescent="0.3">
      <c r="A475" s="3">
        <v>44361</v>
      </c>
      <c r="B475" s="2">
        <v>311</v>
      </c>
      <c r="C475" s="2">
        <v>12</v>
      </c>
      <c r="D475" s="2">
        <v>936</v>
      </c>
      <c r="E475" s="2">
        <f t="shared" si="5"/>
        <v>354276</v>
      </c>
      <c r="F475" s="2">
        <f t="shared" si="6"/>
        <v>340716</v>
      </c>
      <c r="G475" s="2">
        <f t="shared" si="7"/>
        <v>5060</v>
      </c>
      <c r="H475" s="2">
        <f t="shared" si="4"/>
        <v>8500</v>
      </c>
      <c r="I475" s="2">
        <v>207470</v>
      </c>
      <c r="J475" s="2">
        <v>728</v>
      </c>
      <c r="K475" s="7">
        <f t="shared" si="27"/>
        <v>5.5643271567969839</v>
      </c>
      <c r="L475" s="7">
        <f t="shared" si="28"/>
        <v>7.3023710267597561</v>
      </c>
      <c r="M475" s="2">
        <v>66265</v>
      </c>
      <c r="N475" s="2">
        <f t="shared" si="17"/>
        <v>132530</v>
      </c>
      <c r="O475" s="2">
        <f t="shared" si="23"/>
        <v>289</v>
      </c>
      <c r="P475" s="2">
        <f t="shared" si="24"/>
        <v>439</v>
      </c>
      <c r="Q475" s="7">
        <f t="shared" si="21"/>
        <v>1.7772214732016778</v>
      </c>
      <c r="R475" s="7">
        <f t="shared" si="18"/>
        <v>2.3361677119164823</v>
      </c>
      <c r="S475" s="2">
        <f t="shared" si="29"/>
        <v>74940</v>
      </c>
      <c r="T475" s="2">
        <f t="shared" si="25"/>
        <v>141205</v>
      </c>
      <c r="U475" s="7">
        <f t="shared" si="22"/>
        <v>2.0098842103936279</v>
      </c>
      <c r="V475" s="7">
        <f t="shared" si="20"/>
        <v>3.7870782599367057</v>
      </c>
      <c r="W475" s="10">
        <f t="shared" si="26"/>
        <v>4.8405171216945875E-2</v>
      </c>
    </row>
    <row r="476" spans="1:23" x14ac:dyDescent="0.3">
      <c r="A476" s="3">
        <v>44362</v>
      </c>
      <c r="B476" s="2">
        <v>1092</v>
      </c>
      <c r="C476" s="2">
        <v>23</v>
      </c>
      <c r="D476" s="2">
        <v>775</v>
      </c>
      <c r="E476" s="2">
        <f t="shared" si="5"/>
        <v>355368</v>
      </c>
      <c r="F476" s="2">
        <f t="shared" si="6"/>
        <v>341491</v>
      </c>
      <c r="G476" s="2">
        <f t="shared" si="7"/>
        <v>5083</v>
      </c>
      <c r="H476" s="2">
        <f t="shared" si="4"/>
        <v>8794</v>
      </c>
      <c r="I476" s="2">
        <v>212163</v>
      </c>
      <c r="J476" s="2">
        <v>4596</v>
      </c>
      <c r="K476" s="7">
        <f t="shared" si="27"/>
        <v>5.6901930041332163</v>
      </c>
      <c r="L476" s="7">
        <f t="shared" si="28"/>
        <v>7.4675516660260772</v>
      </c>
      <c r="M476" s="2">
        <v>69197</v>
      </c>
      <c r="N476" s="2">
        <f t="shared" si="17"/>
        <v>138394</v>
      </c>
      <c r="O476" s="2">
        <f t="shared" si="23"/>
        <v>2932</v>
      </c>
      <c r="P476" s="2">
        <f t="shared" si="24"/>
        <v>1664</v>
      </c>
      <c r="Q476" s="7">
        <f t="shared" si="21"/>
        <v>1.8558574553857468</v>
      </c>
      <c r="R476" s="7">
        <f t="shared" si="18"/>
        <v>2.4395351567416408</v>
      </c>
      <c r="S476" s="2">
        <f t="shared" si="29"/>
        <v>73769</v>
      </c>
      <c r="T476" s="2">
        <f t="shared" si="25"/>
        <v>142966</v>
      </c>
      <c r="U476" s="7">
        <f t="shared" si="22"/>
        <v>1.978478093361723</v>
      </c>
      <c r="V476" s="7">
        <f t="shared" si="20"/>
        <v>3.8343077830821222</v>
      </c>
      <c r="W476" s="10">
        <f t="shared" si="26"/>
        <v>4.9008843229360742E-2</v>
      </c>
    </row>
    <row r="477" spans="1:23" x14ac:dyDescent="0.3">
      <c r="A477" s="3">
        <v>44363</v>
      </c>
      <c r="B477" s="2">
        <v>811</v>
      </c>
      <c r="C477" s="2">
        <v>13</v>
      </c>
      <c r="D477" s="2">
        <v>672</v>
      </c>
      <c r="E477" s="2">
        <f t="shared" si="5"/>
        <v>356179</v>
      </c>
      <c r="F477" s="2">
        <f t="shared" si="6"/>
        <v>342163</v>
      </c>
      <c r="G477" s="2">
        <f t="shared" si="7"/>
        <v>5096</v>
      </c>
      <c r="H477" s="2">
        <f t="shared" si="4"/>
        <v>8920</v>
      </c>
      <c r="I477" s="2">
        <v>216742</v>
      </c>
      <c r="J477" s="2">
        <v>4569</v>
      </c>
      <c r="K477" s="7">
        <f t="shared" si="27"/>
        <v>5.8130013814936712</v>
      </c>
      <c r="L477" s="7">
        <f t="shared" si="28"/>
        <v>7.6287198201280342</v>
      </c>
      <c r="M477" s="2">
        <v>72015</v>
      </c>
      <c r="N477" s="2">
        <f t="shared" si="17"/>
        <v>144030</v>
      </c>
      <c r="O477" s="2">
        <f t="shared" si="23"/>
        <v>2818</v>
      </c>
      <c r="P477" s="2">
        <f t="shared" si="24"/>
        <v>1751</v>
      </c>
      <c r="Q477" s="7">
        <f t="shared" si="21"/>
        <v>1.9314359675940367</v>
      </c>
      <c r="R477" s="7">
        <f t="shared" si="18"/>
        <v>2.5388835399330794</v>
      </c>
      <c r="S477" s="2">
        <f t="shared" si="29"/>
        <v>72712</v>
      </c>
      <c r="T477" s="2">
        <f t="shared" si="25"/>
        <v>144727</v>
      </c>
      <c r="U477" s="7">
        <f t="shared" si="22"/>
        <v>1.9501294463055974</v>
      </c>
      <c r="V477" s="7">
        <f t="shared" si="20"/>
        <v>3.8815373062275387</v>
      </c>
      <c r="W477" s="10">
        <f t="shared" si="26"/>
        <v>4.9612515241775609E-2</v>
      </c>
    </row>
    <row r="478" spans="1:23" x14ac:dyDescent="0.3">
      <c r="A478" s="3">
        <v>44364</v>
      </c>
      <c r="B478" s="2">
        <v>741</v>
      </c>
      <c r="C478" s="2">
        <v>18</v>
      </c>
      <c r="D478" s="2">
        <v>945</v>
      </c>
      <c r="E478" s="2">
        <f t="shared" si="5"/>
        <v>356920</v>
      </c>
      <c r="F478" s="2">
        <f t="shared" si="6"/>
        <v>343108</v>
      </c>
      <c r="G478" s="2">
        <f t="shared" si="7"/>
        <v>5114</v>
      </c>
      <c r="H478" s="2">
        <f t="shared" si="4"/>
        <v>8698</v>
      </c>
      <c r="I478" s="2">
        <v>221156</v>
      </c>
      <c r="J478" s="2">
        <v>4302</v>
      </c>
      <c r="K478" s="7">
        <f t="shared" si="27"/>
        <v>5.9313844733628658</v>
      </c>
      <c r="L478" s="7">
        <f t="shared" si="28"/>
        <v>7.7840804299131472</v>
      </c>
      <c r="M478" s="2">
        <v>74495</v>
      </c>
      <c r="N478" s="2">
        <f t="shared" si="17"/>
        <v>148990</v>
      </c>
      <c r="O478" s="2">
        <f t="shared" si="23"/>
        <v>2480</v>
      </c>
      <c r="P478" s="2">
        <f t="shared" si="24"/>
        <v>1822</v>
      </c>
      <c r="Q478" s="7">
        <f t="shared" si="21"/>
        <v>1.9979493495232628</v>
      </c>
      <c r="R478" s="7">
        <f t="shared" si="18"/>
        <v>2.6263157579298024</v>
      </c>
      <c r="S478" s="2">
        <f t="shared" si="29"/>
        <v>72166</v>
      </c>
      <c r="T478" s="2">
        <f t="shared" si="25"/>
        <v>146661</v>
      </c>
      <c r="U478" s="7">
        <f t="shared" si="22"/>
        <v>1.9354857743163403</v>
      </c>
      <c r="V478" s="7">
        <f t="shared" si="20"/>
        <v>3.9334066405621413</v>
      </c>
      <c r="W478" s="10">
        <f t="shared" si="26"/>
        <v>5.0275491773297674E-2</v>
      </c>
    </row>
    <row r="479" spans="1:23" x14ac:dyDescent="0.3">
      <c r="A479" s="3">
        <v>44365</v>
      </c>
      <c r="B479" s="2">
        <v>671</v>
      </c>
      <c r="C479" s="2">
        <v>17</v>
      </c>
      <c r="D479" s="2">
        <v>657</v>
      </c>
      <c r="E479" s="2">
        <f t="shared" si="5"/>
        <v>357591</v>
      </c>
      <c r="F479" s="2">
        <f t="shared" si="6"/>
        <v>343765</v>
      </c>
      <c r="G479" s="2">
        <f t="shared" si="7"/>
        <v>5131</v>
      </c>
      <c r="H479" s="2">
        <f t="shared" si="4"/>
        <v>8695</v>
      </c>
      <c r="I479" s="2">
        <v>225666</v>
      </c>
      <c r="J479" s="2">
        <v>4441</v>
      </c>
      <c r="K479" s="7">
        <f t="shared" si="27"/>
        <v>6.0523422767906112</v>
      </c>
      <c r="L479" s="7">
        <f t="shared" si="28"/>
        <v>7.9428199745735144</v>
      </c>
      <c r="M479" s="2">
        <v>76944</v>
      </c>
      <c r="N479" s="2">
        <f t="shared" si="17"/>
        <v>153888</v>
      </c>
      <c r="O479" s="2">
        <f t="shared" si="23"/>
        <v>2449</v>
      </c>
      <c r="P479" s="2">
        <f t="shared" si="24"/>
        <v>1992</v>
      </c>
      <c r="Q479" s="7">
        <f t="shared" si="21"/>
        <v>2.0636313141783735</v>
      </c>
      <c r="R479" s="7">
        <f t="shared" si="18"/>
        <v>2.7126550732015668</v>
      </c>
      <c r="S479" s="2">
        <f t="shared" si="29"/>
        <v>71778</v>
      </c>
      <c r="T479" s="2">
        <f t="shared" si="25"/>
        <v>148722</v>
      </c>
      <c r="U479" s="7">
        <f t="shared" si="22"/>
        <v>1.9250796484338646</v>
      </c>
      <c r="V479" s="7">
        <f t="shared" si="20"/>
        <v>3.9886820790645281</v>
      </c>
      <c r="W479" s="10">
        <f t="shared" si="26"/>
        <v>5.0982003992256816E-2</v>
      </c>
    </row>
    <row r="480" spans="1:23" x14ac:dyDescent="0.3">
      <c r="A480" s="3">
        <v>44366</v>
      </c>
      <c r="B480" s="2">
        <v>769</v>
      </c>
      <c r="C480" s="2">
        <v>17</v>
      </c>
      <c r="D480" s="2">
        <v>460</v>
      </c>
      <c r="E480" s="2">
        <f t="shared" si="5"/>
        <v>358360</v>
      </c>
      <c r="F480" s="2">
        <f t="shared" si="6"/>
        <v>344225</v>
      </c>
      <c r="G480" s="2">
        <f t="shared" si="7"/>
        <v>5148</v>
      </c>
      <c r="H480" s="2">
        <f t="shared" si="4"/>
        <v>8987</v>
      </c>
      <c r="I480" s="2">
        <f>I481-J481</f>
        <v>229905</v>
      </c>
      <c r="J480" s="2">
        <v>4232</v>
      </c>
      <c r="K480" s="7">
        <f t="shared" si="27"/>
        <v>6.1660318840478654</v>
      </c>
      <c r="L480" s="7">
        <f t="shared" si="28"/>
        <v>8.0920210676589477</v>
      </c>
      <c r="M480" s="2">
        <v>79222</v>
      </c>
      <c r="N480" s="2">
        <f t="shared" si="17"/>
        <v>158444</v>
      </c>
      <c r="O480" s="2">
        <f t="shared" si="23"/>
        <v>2278</v>
      </c>
      <c r="P480" s="2">
        <f t="shared" si="24"/>
        <v>1954</v>
      </c>
      <c r="Q480" s="7">
        <f t="shared" si="21"/>
        <v>2.1247270738698156</v>
      </c>
      <c r="R480" s="7">
        <f t="shared" si="18"/>
        <v>2.792965796022751</v>
      </c>
      <c r="S480" s="2">
        <f t="shared" si="29"/>
        <v>71461</v>
      </c>
      <c r="T480" s="2">
        <f t="shared" si="25"/>
        <v>150683</v>
      </c>
      <c r="U480" s="7">
        <f t="shared" si="22"/>
        <v>1.9165777363082337</v>
      </c>
      <c r="V480" s="7">
        <f t="shared" si="20"/>
        <v>4.0412755457812581</v>
      </c>
      <c r="W480" s="10">
        <f t="shared" si="26"/>
        <v>5.1654236142367867E-2</v>
      </c>
    </row>
    <row r="481" spans="1:23" x14ac:dyDescent="0.3">
      <c r="A481" s="3">
        <v>44367</v>
      </c>
      <c r="B481" s="2">
        <v>521</v>
      </c>
      <c r="C481" s="2">
        <v>12</v>
      </c>
      <c r="D481" s="2">
        <v>911</v>
      </c>
      <c r="E481" s="2">
        <f t="shared" si="5"/>
        <v>358881</v>
      </c>
      <c r="F481" s="2">
        <f t="shared" si="6"/>
        <v>345136</v>
      </c>
      <c r="G481" s="2">
        <f t="shared" si="7"/>
        <v>5160</v>
      </c>
      <c r="H481" s="2">
        <f t="shared" si="4"/>
        <v>8585</v>
      </c>
      <c r="I481" s="2">
        <v>233488</v>
      </c>
      <c r="J481" s="2">
        <v>3583</v>
      </c>
      <c r="K481" s="7">
        <f t="shared" si="27"/>
        <v>6.2621276289883552</v>
      </c>
      <c r="L481" s="7">
        <f t="shared" si="28"/>
        <v>8.2181327724301436</v>
      </c>
      <c r="M481" s="2">
        <v>81633</v>
      </c>
      <c r="N481" s="2">
        <f t="shared" si="17"/>
        <v>163266</v>
      </c>
      <c r="O481" s="2">
        <f t="shared" si="23"/>
        <v>2411</v>
      </c>
      <c r="P481" s="2">
        <f t="shared" si="24"/>
        <v>1172</v>
      </c>
      <c r="Q481" s="7">
        <f t="shared" si="21"/>
        <v>2.1893898818663335</v>
      </c>
      <c r="R481" s="7">
        <f t="shared" si="18"/>
        <v>2.8779654240832748</v>
      </c>
      <c r="S481" s="2">
        <f t="shared" si="29"/>
        <v>70222</v>
      </c>
      <c r="T481" s="2">
        <f t="shared" si="25"/>
        <v>151855</v>
      </c>
      <c r="U481" s="7">
        <f t="shared" si="22"/>
        <v>1.8833478652556892</v>
      </c>
      <c r="V481" s="7">
        <f t="shared" si="20"/>
        <v>4.0727082551091556</v>
      </c>
      <c r="W481" s="10">
        <f t="shared" si="26"/>
        <v>5.2055998549267485E-2</v>
      </c>
    </row>
    <row r="482" spans="1:23" x14ac:dyDescent="0.3">
      <c r="A482" s="3">
        <v>44368</v>
      </c>
      <c r="B482" s="2">
        <v>260</v>
      </c>
      <c r="C482" s="2">
        <v>15</v>
      </c>
      <c r="D482" s="2">
        <v>834</v>
      </c>
      <c r="E482" s="2">
        <f t="shared" si="5"/>
        <v>359141</v>
      </c>
      <c r="F482" s="2">
        <f t="shared" si="6"/>
        <v>345970</v>
      </c>
      <c r="G482" s="2">
        <f t="shared" si="7"/>
        <v>5175</v>
      </c>
      <c r="H482" s="2">
        <f t="shared" si="4"/>
        <v>7996</v>
      </c>
      <c r="I482" s="2">
        <v>234410</v>
      </c>
      <c r="J482" s="2">
        <v>922</v>
      </c>
      <c r="K482" s="7">
        <f t="shared" si="27"/>
        <v>6.2868555879152686</v>
      </c>
      <c r="L482" s="7">
        <f t="shared" si="28"/>
        <v>8.2505846261278943</v>
      </c>
      <c r="M482" s="2">
        <v>82189</v>
      </c>
      <c r="N482" s="2">
        <f t="shared" si="17"/>
        <v>164378</v>
      </c>
      <c r="O482" s="2">
        <f t="shared" si="23"/>
        <v>556</v>
      </c>
      <c r="P482" s="2">
        <f t="shared" si="24"/>
        <v>366</v>
      </c>
      <c r="Q482" s="7">
        <f t="shared" si="21"/>
        <v>2.204301752976273</v>
      </c>
      <c r="R482" s="7">
        <f t="shared" si="18"/>
        <v>2.8975671632793145</v>
      </c>
      <c r="S482" s="2">
        <f t="shared" si="29"/>
        <v>70032</v>
      </c>
      <c r="T482" s="2">
        <f t="shared" si="25"/>
        <v>152221</v>
      </c>
      <c r="U482" s="7">
        <f t="shared" si="22"/>
        <v>1.8782520819627242</v>
      </c>
      <c r="V482" s="7">
        <f t="shared" si="20"/>
        <v>4.0825242718446599</v>
      </c>
      <c r="W482" s="10">
        <f t="shared" si="26"/>
        <v>5.2181463601251497E-2</v>
      </c>
    </row>
    <row r="483" spans="1:23" x14ac:dyDescent="0.3">
      <c r="A483" s="3">
        <v>44369</v>
      </c>
      <c r="B483" s="2">
        <v>914</v>
      </c>
      <c r="C483" s="2">
        <v>24</v>
      </c>
      <c r="D483" s="2">
        <v>635</v>
      </c>
      <c r="E483" s="2">
        <f t="shared" si="5"/>
        <v>360055</v>
      </c>
      <c r="F483" s="2">
        <f t="shared" si="6"/>
        <v>346605</v>
      </c>
      <c r="G483" s="2">
        <f t="shared" si="7"/>
        <v>5199</v>
      </c>
      <c r="H483" s="2">
        <f t="shared" si="4"/>
        <v>8251</v>
      </c>
      <c r="I483" s="2">
        <v>238220</v>
      </c>
      <c r="J483" s="2">
        <v>3847</v>
      </c>
      <c r="K483" s="7">
        <f t="shared" si="27"/>
        <v>6.3890394528952497</v>
      </c>
      <c r="L483" s="7">
        <f t="shared" si="28"/>
        <v>8.3846861039895355</v>
      </c>
      <c r="M483" s="2">
        <v>84756</v>
      </c>
      <c r="N483" s="2">
        <f t="shared" si="17"/>
        <v>169512</v>
      </c>
      <c r="O483" s="2">
        <f t="shared" si="23"/>
        <v>2567</v>
      </c>
      <c r="P483" s="2">
        <f t="shared" si="24"/>
        <v>1280</v>
      </c>
      <c r="Q483" s="7">
        <f t="shared" si="21"/>
        <v>2.2731484672554352</v>
      </c>
      <c r="R483" s="7">
        <f t="shared" si="18"/>
        <v>2.9880665598912457</v>
      </c>
      <c r="S483" s="2">
        <f t="shared" si="29"/>
        <v>68708</v>
      </c>
      <c r="T483" s="2">
        <f t="shared" si="25"/>
        <v>153464</v>
      </c>
      <c r="U483" s="7">
        <f t="shared" si="22"/>
        <v>1.8427425183843791</v>
      </c>
      <c r="V483" s="7">
        <f t="shared" si="20"/>
        <v>4.1158611811403745</v>
      </c>
      <c r="W483" s="10">
        <f t="shared" si="26"/>
        <v>5.2607564857033259E-2</v>
      </c>
    </row>
    <row r="484" spans="1:23" x14ac:dyDescent="0.3">
      <c r="A484" s="3">
        <v>44370</v>
      </c>
      <c r="B484" s="2">
        <v>773</v>
      </c>
      <c r="C484" s="2">
        <v>12</v>
      </c>
      <c r="D484" s="2">
        <v>575</v>
      </c>
      <c r="E484" s="2">
        <f t="shared" si="5"/>
        <v>360828</v>
      </c>
      <c r="F484" s="2">
        <f t="shared" si="6"/>
        <v>347180</v>
      </c>
      <c r="G484" s="2">
        <f t="shared" si="7"/>
        <v>5211</v>
      </c>
      <c r="H484" s="2">
        <f t="shared" si="4"/>
        <v>8437</v>
      </c>
      <c r="I484" s="2">
        <v>242451</v>
      </c>
      <c r="J484" s="2">
        <v>3957</v>
      </c>
      <c r="K484" s="7">
        <f t="shared" si="27"/>
        <v>6.5025145008559573</v>
      </c>
      <c r="L484" s="7">
        <f t="shared" si="28"/>
        <v>8.5336056191686982</v>
      </c>
      <c r="M484" s="2">
        <v>87131</v>
      </c>
      <c r="N484" s="2">
        <f t="shared" si="17"/>
        <v>174262</v>
      </c>
      <c r="O484" s="2">
        <f t="shared" si="23"/>
        <v>2375</v>
      </c>
      <c r="P484" s="2">
        <f t="shared" si="24"/>
        <v>1582</v>
      </c>
      <c r="Q484" s="7">
        <f t="shared" si="21"/>
        <v>2.3368457584174962</v>
      </c>
      <c r="R484" s="7">
        <f t="shared" si="18"/>
        <v>3.0717970105937531</v>
      </c>
      <c r="S484" s="2">
        <f t="shared" si="29"/>
        <v>68189</v>
      </c>
      <c r="T484" s="2">
        <f t="shared" si="25"/>
        <v>155320</v>
      </c>
      <c r="U484" s="7">
        <f t="shared" si="22"/>
        <v>1.8288229840209644</v>
      </c>
      <c r="V484" s="7">
        <f t="shared" si="20"/>
        <v>4.1656385774821647</v>
      </c>
      <c r="W484" s="10">
        <f t="shared" si="26"/>
        <v>5.3243802934853812E-2</v>
      </c>
    </row>
    <row r="485" spans="1:23" x14ac:dyDescent="0.3">
      <c r="A485" s="3">
        <v>44371</v>
      </c>
      <c r="B485" s="2">
        <v>656</v>
      </c>
      <c r="C485" s="2">
        <v>17</v>
      </c>
      <c r="D485" s="2">
        <v>861</v>
      </c>
      <c r="E485" s="2">
        <f t="shared" si="5"/>
        <v>361484</v>
      </c>
      <c r="F485" s="2">
        <f t="shared" si="6"/>
        <v>348041</v>
      </c>
      <c r="G485" s="2">
        <f t="shared" si="7"/>
        <v>5228</v>
      </c>
      <c r="H485" s="2">
        <f t="shared" si="4"/>
        <v>8215</v>
      </c>
      <c r="I485" s="2">
        <f>I486-J486</f>
        <v>245344</v>
      </c>
      <c r="J485" s="2">
        <v>2792</v>
      </c>
      <c r="K485" s="7">
        <f t="shared" si="27"/>
        <v>6.5801045064693655</v>
      </c>
      <c r="L485" s="7">
        <f t="shared" si="28"/>
        <v>8.6354312295240074</v>
      </c>
      <c r="M485" s="2">
        <v>88754</v>
      </c>
      <c r="N485" s="2">
        <f t="shared" si="17"/>
        <v>177508</v>
      </c>
      <c r="O485" s="2">
        <f t="shared" si="23"/>
        <v>1623</v>
      </c>
      <c r="P485" s="2">
        <f t="shared" si="24"/>
        <v>1169</v>
      </c>
      <c r="Q485" s="7">
        <f t="shared" si="21"/>
        <v>2.3803744757042442</v>
      </c>
      <c r="R485" s="7">
        <f t="shared" si="18"/>
        <v>3.1290157564843506</v>
      </c>
      <c r="S485" s="2">
        <f t="shared" si="29"/>
        <v>67836</v>
      </c>
      <c r="T485" s="2">
        <f t="shared" si="25"/>
        <v>156590</v>
      </c>
      <c r="U485" s="7">
        <f t="shared" si="22"/>
        <v>1.8193555550608771</v>
      </c>
      <c r="V485" s="7">
        <f t="shared" si="20"/>
        <v>4.1996996191600067</v>
      </c>
      <c r="W485" s="10">
        <f t="shared" si="26"/>
        <v>5.3679159809224559E-2</v>
      </c>
    </row>
    <row r="486" spans="1:23" x14ac:dyDescent="0.3">
      <c r="A486" s="3">
        <v>44372</v>
      </c>
      <c r="B486" s="2">
        <v>699</v>
      </c>
      <c r="C486" s="2">
        <v>9</v>
      </c>
      <c r="D486" s="2">
        <v>614</v>
      </c>
      <c r="E486" s="2">
        <f t="shared" si="5"/>
        <v>362183</v>
      </c>
      <c r="F486" s="2">
        <f t="shared" si="6"/>
        <v>348655</v>
      </c>
      <c r="G486" s="2">
        <f t="shared" si="7"/>
        <v>5237</v>
      </c>
      <c r="H486" s="2">
        <f t="shared" si="4"/>
        <v>8291</v>
      </c>
      <c r="I486" s="2">
        <v>248545</v>
      </c>
      <c r="J486" s="2">
        <v>3201</v>
      </c>
      <c r="K486" s="7">
        <f t="shared" si="27"/>
        <v>6.66595504499979</v>
      </c>
      <c r="L486" s="7">
        <f t="shared" si="28"/>
        <v>8.7480975892707544</v>
      </c>
      <c r="M486" s="2">
        <v>90870</v>
      </c>
      <c r="N486" s="2">
        <f t="shared" si="17"/>
        <v>181740</v>
      </c>
      <c r="O486" s="2">
        <f t="shared" si="23"/>
        <v>2116</v>
      </c>
      <c r="P486" s="2">
        <f t="shared" si="24"/>
        <v>1085</v>
      </c>
      <c r="Q486" s="7">
        <f t="shared" si="21"/>
        <v>2.4371254096406321</v>
      </c>
      <c r="R486" s="7">
        <f t="shared" si="18"/>
        <v>3.2036151811944578</v>
      </c>
      <c r="S486" s="2">
        <f t="shared" si="29"/>
        <v>66805</v>
      </c>
      <c r="T486" s="2">
        <f t="shared" si="25"/>
        <v>157675</v>
      </c>
      <c r="U486" s="7">
        <f t="shared" si="22"/>
        <v>1.7917042257185256</v>
      </c>
      <c r="V486" s="7">
        <f t="shared" si="20"/>
        <v>4.2287990130343829</v>
      </c>
      <c r="W486" s="10">
        <f t="shared" si="26"/>
        <v>5.4051098556226342E-2</v>
      </c>
    </row>
    <row r="487" spans="1:23" x14ac:dyDescent="0.3">
      <c r="A487" s="3">
        <v>44373</v>
      </c>
      <c r="B487" s="2">
        <v>754</v>
      </c>
      <c r="C487" s="2">
        <v>18</v>
      </c>
      <c r="D487" s="2">
        <v>438</v>
      </c>
      <c r="E487" s="2">
        <f t="shared" si="5"/>
        <v>362937</v>
      </c>
      <c r="F487" s="2">
        <f t="shared" si="6"/>
        <v>349093</v>
      </c>
      <c r="G487" s="2">
        <f t="shared" si="7"/>
        <v>5255</v>
      </c>
      <c r="H487" s="2">
        <f t="shared" si="4"/>
        <v>8589</v>
      </c>
      <c r="I487" s="2">
        <v>251529</v>
      </c>
      <c r="J487" s="2">
        <v>2984</v>
      </c>
      <c r="K487" s="7">
        <f t="shared" si="27"/>
        <v>6.7459856626114059</v>
      </c>
      <c r="L487" s="7">
        <f t="shared" si="28"/>
        <v>8.8531261483098991</v>
      </c>
      <c r="M487" s="2">
        <v>92790</v>
      </c>
      <c r="N487" s="2">
        <f t="shared" si="17"/>
        <v>185580</v>
      </c>
      <c r="O487" s="2">
        <f t="shared" si="23"/>
        <v>1920</v>
      </c>
      <c r="P487" s="2">
        <f t="shared" si="24"/>
        <v>1064</v>
      </c>
      <c r="Q487" s="7">
        <f t="shared" si="21"/>
        <v>2.4886196408116454</v>
      </c>
      <c r="R487" s="7">
        <f t="shared" si="18"/>
        <v>3.2713046402886956</v>
      </c>
      <c r="S487" s="2">
        <f t="shared" si="29"/>
        <v>65949</v>
      </c>
      <c r="T487" s="2">
        <f t="shared" si="25"/>
        <v>158739</v>
      </c>
      <c r="U487" s="7">
        <f t="shared" si="22"/>
        <v>1.7687463809881152</v>
      </c>
      <c r="V487" s="7">
        <f t="shared" si="20"/>
        <v>4.2573351928337715</v>
      </c>
      <c r="W487" s="10">
        <f t="shared" si="26"/>
        <v>5.4415838488770019E-2</v>
      </c>
    </row>
    <row r="488" spans="1:23" x14ac:dyDescent="0.3">
      <c r="A488" s="3">
        <v>44374</v>
      </c>
      <c r="B488" s="2">
        <v>585</v>
      </c>
      <c r="C488" s="2">
        <v>11</v>
      </c>
      <c r="D488" s="2">
        <v>956</v>
      </c>
      <c r="E488" s="2">
        <f t="shared" si="5"/>
        <v>363522</v>
      </c>
      <c r="F488" s="2">
        <f t="shared" si="6"/>
        <v>350049</v>
      </c>
      <c r="G488" s="2">
        <f t="shared" si="7"/>
        <v>5266</v>
      </c>
      <c r="H488" s="2">
        <f t="shared" si="4"/>
        <v>8207</v>
      </c>
      <c r="I488" s="2">
        <v>253988</v>
      </c>
      <c r="J488" s="2">
        <v>2267</v>
      </c>
      <c r="K488" s="7">
        <f t="shared" si="27"/>
        <v>6.8119358263871996</v>
      </c>
      <c r="L488" s="7">
        <f t="shared" si="28"/>
        <v>8.9396761572499965</v>
      </c>
      <c r="M488" s="2">
        <v>94377</v>
      </c>
      <c r="N488" s="2">
        <f t="shared" si="17"/>
        <v>188754</v>
      </c>
      <c r="O488" s="2">
        <f t="shared" si="23"/>
        <v>1587</v>
      </c>
      <c r="P488" s="2">
        <f t="shared" si="24"/>
        <v>680</v>
      </c>
      <c r="Q488" s="7">
        <f t="shared" si="21"/>
        <v>2.5311828412639366</v>
      </c>
      <c r="R488" s="7">
        <f t="shared" si="18"/>
        <v>3.3272542088212758</v>
      </c>
      <c r="S488" s="2">
        <f t="shared" si="29"/>
        <v>65234</v>
      </c>
      <c r="T488" s="2">
        <f t="shared" si="25"/>
        <v>159611</v>
      </c>
      <c r="U488" s="7">
        <f t="shared" si="22"/>
        <v>1.7495701438593265</v>
      </c>
      <c r="V488" s="7">
        <f t="shared" si="20"/>
        <v>4.2807219868046991</v>
      </c>
      <c r="W488" s="10">
        <f t="shared" si="26"/>
        <v>5.4714760689125369E-2</v>
      </c>
    </row>
    <row r="489" spans="1:23" x14ac:dyDescent="0.3">
      <c r="A489" s="3">
        <v>44375</v>
      </c>
      <c r="B489" s="2">
        <v>352</v>
      </c>
      <c r="C489" s="2">
        <v>9</v>
      </c>
      <c r="D489" s="2">
        <v>808</v>
      </c>
      <c r="E489" s="2">
        <f t="shared" si="5"/>
        <v>363874</v>
      </c>
      <c r="F489" s="2">
        <f t="shared" si="6"/>
        <v>350857</v>
      </c>
      <c r="G489" s="2">
        <f t="shared" si="7"/>
        <v>5275</v>
      </c>
      <c r="H489" s="2">
        <f t="shared" si="4"/>
        <v>7742</v>
      </c>
      <c r="I489" s="2">
        <v>254737</v>
      </c>
      <c r="J489" s="2">
        <v>604</v>
      </c>
      <c r="K489" s="7">
        <f t="shared" si="27"/>
        <v>6.8320239405263088</v>
      </c>
      <c r="L489" s="7">
        <f t="shared" si="28"/>
        <v>8.9660388887246345</v>
      </c>
      <c r="M489" s="2">
        <v>94740</v>
      </c>
      <c r="N489" s="2">
        <f t="shared" si="17"/>
        <v>189480</v>
      </c>
      <c r="O489" s="2">
        <f t="shared" si="23"/>
        <v>363</v>
      </c>
      <c r="P489" s="2">
        <f t="shared" si="24"/>
        <v>241</v>
      </c>
      <c r="Q489" s="7">
        <f t="shared" si="21"/>
        <v>2.5409184693447067</v>
      </c>
      <c r="R489" s="7">
        <f t="shared" si="18"/>
        <v>3.3400517471812803</v>
      </c>
      <c r="S489" s="2">
        <f t="shared" si="29"/>
        <v>65257</v>
      </c>
      <c r="T489" s="2">
        <f t="shared" si="25"/>
        <v>159997</v>
      </c>
      <c r="U489" s="7">
        <f t="shared" si="22"/>
        <v>1.7501870018368959</v>
      </c>
      <c r="V489" s="7">
        <f t="shared" si="20"/>
        <v>4.2910743978973338</v>
      </c>
      <c r="W489" s="10">
        <f t="shared" si="26"/>
        <v>5.4847081754878999E-2</v>
      </c>
    </row>
    <row r="490" spans="1:23" x14ac:dyDescent="0.3">
      <c r="A490" s="3">
        <v>44376</v>
      </c>
      <c r="B490" s="2">
        <v>1194</v>
      </c>
      <c r="C490" s="2">
        <v>22</v>
      </c>
      <c r="D490" s="2">
        <v>678</v>
      </c>
      <c r="E490" s="2">
        <f t="shared" si="5"/>
        <v>365068</v>
      </c>
      <c r="F490" s="2">
        <f t="shared" si="6"/>
        <v>351535</v>
      </c>
      <c r="G490" s="2">
        <f t="shared" si="7"/>
        <v>5297</v>
      </c>
      <c r="H490" s="2">
        <f t="shared" si="4"/>
        <v>8236</v>
      </c>
      <c r="I490" s="2">
        <v>257974</v>
      </c>
      <c r="J490" s="2">
        <v>2777</v>
      </c>
      <c r="K490" s="7">
        <f t="shared" si="27"/>
        <v>6.9188399958911893</v>
      </c>
      <c r="L490" s="7">
        <f t="shared" si="28"/>
        <v>9.0799723490496049</v>
      </c>
      <c r="M490" s="2">
        <v>96975</v>
      </c>
      <c r="N490" s="2">
        <f t="shared" ref="N490:N532" si="30">M490*2</f>
        <v>193950</v>
      </c>
      <c r="O490" s="2">
        <f t="shared" si="23"/>
        <v>2235</v>
      </c>
      <c r="P490" s="2">
        <f t="shared" si="24"/>
        <v>542</v>
      </c>
      <c r="Q490" s="7">
        <f t="shared" si="21"/>
        <v>2.6008609728172147</v>
      </c>
      <c r="R490" s="7">
        <f t="shared" ref="R490:R542" si="31">M490/2836483*100</f>
        <v>3.4188465081581665</v>
      </c>
      <c r="S490" s="2">
        <f t="shared" ref="S490:S521" si="32">I490-N490</f>
        <v>64024</v>
      </c>
      <c r="T490" s="2">
        <f t="shared" si="25"/>
        <v>160999</v>
      </c>
      <c r="U490" s="7">
        <f t="shared" si="22"/>
        <v>1.7171180502567602</v>
      </c>
      <c r="V490" s="7">
        <f t="shared" ref="V490:V539" si="33">(SUM(S490,M490)/3728600)*100</f>
        <v>4.317947755189615</v>
      </c>
      <c r="W490" s="10">
        <f t="shared" si="26"/>
        <v>5.5190568044736862E-2</v>
      </c>
    </row>
    <row r="491" spans="1:23" x14ac:dyDescent="0.3">
      <c r="A491" s="3">
        <v>44377</v>
      </c>
      <c r="B491" s="2">
        <v>1010</v>
      </c>
      <c r="C491" s="2">
        <v>19</v>
      </c>
      <c r="D491" s="2">
        <v>603</v>
      </c>
      <c r="E491" s="2">
        <f t="shared" si="5"/>
        <v>366078</v>
      </c>
      <c r="F491" s="2">
        <f t="shared" si="6"/>
        <v>352138</v>
      </c>
      <c r="G491" s="2">
        <f t="shared" si="7"/>
        <v>5316</v>
      </c>
      <c r="H491" s="2">
        <f t="shared" si="4"/>
        <v>8624</v>
      </c>
      <c r="I491" s="2">
        <v>261652</v>
      </c>
      <c r="J491" s="2">
        <v>3667</v>
      </c>
      <c r="K491" s="7">
        <f t="shared" si="27"/>
        <v>7.0174836324781626</v>
      </c>
      <c r="L491" s="7">
        <f t="shared" si="28"/>
        <v>9.2094277914577702</v>
      </c>
      <c r="M491" s="2">
        <v>100072</v>
      </c>
      <c r="N491" s="2">
        <f t="shared" si="30"/>
        <v>200144</v>
      </c>
      <c r="O491" s="2">
        <f t="shared" si="23"/>
        <v>3097</v>
      </c>
      <c r="P491" s="2">
        <f t="shared" si="24"/>
        <v>570</v>
      </c>
      <c r="Q491" s="7">
        <f t="shared" ref="Q491:Q494" si="34">M491/3728573*100</f>
        <v>2.6839222404925422</v>
      </c>
      <c r="R491" s="7">
        <f t="shared" si="31"/>
        <v>3.5280310158742356</v>
      </c>
      <c r="S491" s="2">
        <f t="shared" si="32"/>
        <v>61508</v>
      </c>
      <c r="T491" s="2">
        <f t="shared" si="25"/>
        <v>161580</v>
      </c>
      <c r="U491" s="7">
        <f>S491/3728573*100</f>
        <v>1.6496391514930777</v>
      </c>
      <c r="V491" s="7">
        <f t="shared" si="33"/>
        <v>4.3335300112642816</v>
      </c>
      <c r="W491" s="10">
        <f t="shared" si="26"/>
        <v>5.5389735244744269E-2</v>
      </c>
    </row>
    <row r="492" spans="1:23" x14ac:dyDescent="0.3">
      <c r="A492" s="3">
        <v>44378</v>
      </c>
      <c r="B492" s="2">
        <v>980</v>
      </c>
      <c r="C492" s="2">
        <v>11</v>
      </c>
      <c r="D492" s="2">
        <v>877</v>
      </c>
      <c r="E492" s="2">
        <f t="shared" si="5"/>
        <v>367058</v>
      </c>
      <c r="F492" s="2">
        <f t="shared" si="6"/>
        <v>353015</v>
      </c>
      <c r="G492" s="2">
        <f t="shared" si="7"/>
        <v>5327</v>
      </c>
      <c r="H492" s="2">
        <f t="shared" si="4"/>
        <v>8716</v>
      </c>
      <c r="I492" s="2">
        <v>265290</v>
      </c>
      <c r="J492" s="2">
        <v>3174</v>
      </c>
      <c r="K492" s="7">
        <f t="shared" si="27"/>
        <v>7.1150544725824068</v>
      </c>
      <c r="L492" s="7">
        <f t="shared" si="28"/>
        <v>9.3374753443345817</v>
      </c>
      <c r="M492" s="2">
        <v>103170</v>
      </c>
      <c r="N492" s="2">
        <f t="shared" si="30"/>
        <v>206340</v>
      </c>
      <c r="O492" s="2">
        <f t="shared" ref="O492:O579" si="35">M492-M491</f>
        <v>3098</v>
      </c>
      <c r="P492" s="2">
        <f t="shared" ref="P492:P579" si="36">J492-O492</f>
        <v>76</v>
      </c>
      <c r="Q492" s="7">
        <f t="shared" si="34"/>
        <v>2.7670103280799383</v>
      </c>
      <c r="R492" s="7">
        <f t="shared" si="31"/>
        <v>3.637250778516917</v>
      </c>
      <c r="S492" s="2">
        <f t="shared" si="32"/>
        <v>58950</v>
      </c>
      <c r="T492" s="2">
        <f t="shared" si="25"/>
        <v>162120</v>
      </c>
      <c r="U492" s="7">
        <f>S492/3728573*100</f>
        <v>1.5810338164225293</v>
      </c>
      <c r="V492" s="7">
        <f t="shared" si="33"/>
        <v>4.3480126589068284</v>
      </c>
      <c r="W492" s="10">
        <f t="shared" si="26"/>
        <v>5.5574847616523954E-2</v>
      </c>
    </row>
    <row r="493" spans="1:23" x14ac:dyDescent="0.3">
      <c r="A493" s="3">
        <v>44379</v>
      </c>
      <c r="B493" s="2">
        <v>964</v>
      </c>
      <c r="C493" s="2">
        <v>8</v>
      </c>
      <c r="D493" s="2">
        <v>607</v>
      </c>
      <c r="E493" s="2">
        <f t="shared" si="5"/>
        <v>368022</v>
      </c>
      <c r="F493" s="2">
        <f t="shared" si="6"/>
        <v>353622</v>
      </c>
      <c r="G493" s="2">
        <f t="shared" si="7"/>
        <v>5335</v>
      </c>
      <c r="H493" s="2">
        <f t="shared" si="4"/>
        <v>9065</v>
      </c>
      <c r="I493" s="2">
        <v>266161</v>
      </c>
      <c r="J493" s="2">
        <v>1246</v>
      </c>
      <c r="K493" s="7">
        <f t="shared" si="27"/>
        <v>7.1384146159938409</v>
      </c>
      <c r="L493" s="7">
        <f t="shared" si="28"/>
        <v>9.3681321388798544</v>
      </c>
      <c r="M493" s="2">
        <v>104196</v>
      </c>
      <c r="N493" s="2">
        <f t="shared" si="30"/>
        <v>208392</v>
      </c>
      <c r="O493" s="2">
        <f t="shared" si="35"/>
        <v>1026</v>
      </c>
      <c r="P493" s="2">
        <f t="shared" si="36"/>
        <v>220</v>
      </c>
      <c r="Q493" s="7">
        <f t="shared" si="34"/>
        <v>2.7945275578619486</v>
      </c>
      <c r="R493" s="7">
        <f t="shared" si="31"/>
        <v>3.6734223332204006</v>
      </c>
      <c r="S493" s="2">
        <f t="shared" si="32"/>
        <v>57769</v>
      </c>
      <c r="T493" s="2">
        <f t="shared" si="25"/>
        <v>161965</v>
      </c>
      <c r="U493" s="7">
        <f>S493/3728573*100</f>
        <v>1.5493595002699425</v>
      </c>
      <c r="V493" s="7">
        <f t="shared" si="33"/>
        <v>4.34385560263906</v>
      </c>
      <c r="W493" s="10">
        <f t="shared" si="26"/>
        <v>5.552171350980941E-2</v>
      </c>
    </row>
    <row r="494" spans="1:23" x14ac:dyDescent="0.3">
      <c r="A494" s="3">
        <v>44380</v>
      </c>
      <c r="B494" s="2">
        <v>1026</v>
      </c>
      <c r="C494" s="2">
        <v>12</v>
      </c>
      <c r="D494" s="2">
        <v>381</v>
      </c>
      <c r="E494" s="2">
        <f t="shared" si="5"/>
        <v>369048</v>
      </c>
      <c r="F494" s="2">
        <f t="shared" si="6"/>
        <v>354003</v>
      </c>
      <c r="G494" s="2">
        <f t="shared" si="7"/>
        <v>5347</v>
      </c>
      <c r="H494" s="2">
        <f t="shared" si="4"/>
        <v>9698</v>
      </c>
      <c r="I494" s="2">
        <v>267727</v>
      </c>
      <c r="J494" s="2">
        <v>1442</v>
      </c>
      <c r="K494" s="7">
        <f t="shared" si="27"/>
        <v>7.1804145982926979</v>
      </c>
      <c r="L494" s="7">
        <f t="shared" si="28"/>
        <v>9.4232510140324361</v>
      </c>
      <c r="M494" s="2">
        <v>105649</v>
      </c>
      <c r="N494" s="2">
        <f t="shared" si="30"/>
        <v>211298</v>
      </c>
      <c r="O494" s="2">
        <f t="shared" si="35"/>
        <v>1453</v>
      </c>
      <c r="Q494" s="7">
        <f t="shared" si="34"/>
        <v>2.8334968900970958</v>
      </c>
      <c r="R494" s="7">
        <f t="shared" si="31"/>
        <v>3.7246477415870292</v>
      </c>
      <c r="S494" s="2">
        <f t="shared" si="32"/>
        <v>56429</v>
      </c>
      <c r="T494" s="2">
        <f t="shared" si="25"/>
        <v>162078</v>
      </c>
      <c r="U494" s="7">
        <f>S494/3728573*100</f>
        <v>1.5134208180985058</v>
      </c>
      <c r="V494" s="7">
        <f t="shared" si="33"/>
        <v>4.3468862307568523</v>
      </c>
      <c r="W494" s="10">
        <f t="shared" si="26"/>
        <v>5.5560449987607757E-2</v>
      </c>
    </row>
    <row r="495" spans="1:23" x14ac:dyDescent="0.3">
      <c r="A495" s="3">
        <v>44381</v>
      </c>
      <c r="E495" s="2">
        <f t="shared" si="5"/>
        <v>369048</v>
      </c>
      <c r="F495" s="2">
        <f t="shared" si="6"/>
        <v>354003</v>
      </c>
      <c r="G495" s="2">
        <f t="shared" si="7"/>
        <v>5347</v>
      </c>
      <c r="H495" s="2">
        <f t="shared" si="4"/>
        <v>9698</v>
      </c>
      <c r="K495" s="7"/>
      <c r="L495" s="7"/>
      <c r="N495" s="2">
        <f t="shared" si="30"/>
        <v>0</v>
      </c>
      <c r="P495" s="2">
        <f t="shared" si="36"/>
        <v>0</v>
      </c>
      <c r="Q495" s="7"/>
      <c r="R495" s="7"/>
      <c r="T495" s="2">
        <f t="shared" si="25"/>
        <v>0</v>
      </c>
      <c r="U495" s="7"/>
      <c r="W495" s="10">
        <f t="shared" si="26"/>
        <v>0</v>
      </c>
    </row>
    <row r="496" spans="1:23" x14ac:dyDescent="0.3">
      <c r="A496" s="3">
        <v>44382</v>
      </c>
      <c r="B496" s="2">
        <v>838</v>
      </c>
      <c r="C496" s="2">
        <v>26</v>
      </c>
      <c r="D496" s="2">
        <v>1515</v>
      </c>
      <c r="E496" s="2">
        <f t="shared" si="5"/>
        <v>369886</v>
      </c>
      <c r="F496" s="2">
        <f t="shared" si="6"/>
        <v>355518</v>
      </c>
      <c r="G496" s="2">
        <f t="shared" si="7"/>
        <v>5373</v>
      </c>
      <c r="H496" s="2">
        <f t="shared" si="4"/>
        <v>8995</v>
      </c>
      <c r="I496" s="2" t="e">
        <f>M496+#REF!</f>
        <v>#REF!</v>
      </c>
      <c r="J496" s="2" t="e">
        <f>I496-I494</f>
        <v>#REF!</v>
      </c>
      <c r="K496" s="7" t="e">
        <f t="shared" ref="K496:K579" si="37">I496/3728573*100</f>
        <v>#REF!</v>
      </c>
      <c r="L496" s="7" t="e">
        <f t="shared" ref="L496:L579" si="38">I496/2841132*100</f>
        <v>#REF!</v>
      </c>
      <c r="M496" s="2">
        <v>107039</v>
      </c>
      <c r="N496" s="2">
        <f t="shared" si="30"/>
        <v>214078</v>
      </c>
      <c r="O496" s="2">
        <f>M496-M494</f>
        <v>1390</v>
      </c>
      <c r="P496" s="2" t="e">
        <f t="shared" si="36"/>
        <v>#REF!</v>
      </c>
      <c r="Q496" s="7">
        <f t="shared" ref="Q496:Q579" si="39">M496/3728573*100</f>
        <v>2.8707765678719444</v>
      </c>
      <c r="R496" s="7">
        <f t="shared" si="31"/>
        <v>3.7736520895771277</v>
      </c>
      <c r="S496" s="2" t="e">
        <f t="shared" si="32"/>
        <v>#REF!</v>
      </c>
      <c r="T496" s="2" t="e">
        <f t="shared" si="25"/>
        <v>#REF!</v>
      </c>
      <c r="U496" s="7" t="e">
        <f t="shared" ref="U496:U527" si="40">S496/3728573*100</f>
        <v>#REF!</v>
      </c>
      <c r="V496" s="7" t="e">
        <f t="shared" si="33"/>
        <v>#REF!</v>
      </c>
      <c r="W496" s="10" t="e">
        <f t="shared" si="26"/>
        <v>#REF!</v>
      </c>
    </row>
    <row r="497" spans="1:23" x14ac:dyDescent="0.3">
      <c r="A497" s="3">
        <v>44383</v>
      </c>
      <c r="B497" s="2">
        <v>1407</v>
      </c>
      <c r="C497" s="2">
        <v>10</v>
      </c>
      <c r="D497" s="2">
        <v>591</v>
      </c>
      <c r="E497" s="2">
        <f t="shared" si="5"/>
        <v>371293</v>
      </c>
      <c r="F497" s="2">
        <f t="shared" si="6"/>
        <v>356109</v>
      </c>
      <c r="G497" s="2">
        <f t="shared" si="7"/>
        <v>5383</v>
      </c>
      <c r="H497" s="2">
        <f t="shared" si="4"/>
        <v>9801</v>
      </c>
      <c r="I497" s="2">
        <v>272810</v>
      </c>
      <c r="J497" s="2">
        <v>3667</v>
      </c>
      <c r="K497" s="7">
        <f t="shared" si="37"/>
        <v>7.3167402113355431</v>
      </c>
      <c r="L497" s="7">
        <f t="shared" si="38"/>
        <v>9.6021585762294741</v>
      </c>
      <c r="M497" s="2">
        <v>107377</v>
      </c>
      <c r="N497" s="2">
        <f t="shared" si="30"/>
        <v>214754</v>
      </c>
      <c r="O497" s="2">
        <f t="shared" si="35"/>
        <v>338</v>
      </c>
      <c r="P497" s="2">
        <f t="shared" si="36"/>
        <v>3329</v>
      </c>
      <c r="Q497" s="7">
        <f t="shared" si="39"/>
        <v>2.8798416981510084</v>
      </c>
      <c r="R497" s="7">
        <f t="shared" si="31"/>
        <v>3.7855682547718428</v>
      </c>
      <c r="S497" s="2">
        <f t="shared" si="32"/>
        <v>58056</v>
      </c>
      <c r="T497" s="2">
        <f t="shared" si="25"/>
        <v>165433</v>
      </c>
      <c r="U497" s="7">
        <f t="shared" si="40"/>
        <v>1.5570568150335262</v>
      </c>
      <c r="V497" s="7">
        <f t="shared" si="33"/>
        <v>4.4368663841656382</v>
      </c>
      <c r="W497" s="10">
        <f t="shared" si="26"/>
        <v>5.6710546297461181E-2</v>
      </c>
    </row>
    <row r="498" spans="1:23" x14ac:dyDescent="0.3">
      <c r="A498" s="3">
        <v>44384</v>
      </c>
      <c r="B498" s="2">
        <v>1392</v>
      </c>
      <c r="C498" s="2">
        <v>11</v>
      </c>
      <c r="D498" s="2">
        <v>531</v>
      </c>
      <c r="E498" s="2">
        <f t="shared" si="5"/>
        <v>372685</v>
      </c>
      <c r="F498" s="2">
        <f t="shared" si="6"/>
        <v>356640</v>
      </c>
      <c r="G498" s="2">
        <f t="shared" si="7"/>
        <v>5394</v>
      </c>
      <c r="H498" s="2">
        <f t="shared" si="4"/>
        <v>10651</v>
      </c>
      <c r="I498" s="2">
        <v>277872</v>
      </c>
      <c r="J498" s="2">
        <v>4942</v>
      </c>
      <c r="K498" s="7">
        <f t="shared" si="37"/>
        <v>7.4525026062249546</v>
      </c>
      <c r="L498" s="7">
        <f t="shared" si="38"/>
        <v>9.7803269964225539</v>
      </c>
      <c r="M498" s="2">
        <v>109825</v>
      </c>
      <c r="N498" s="2">
        <f t="shared" si="30"/>
        <v>219650</v>
      </c>
      <c r="O498" s="2">
        <f t="shared" si="35"/>
        <v>2448</v>
      </c>
      <c r="P498" s="2">
        <f t="shared" si="36"/>
        <v>2494</v>
      </c>
      <c r="Q498" s="7">
        <f t="shared" si="39"/>
        <v>2.9454968428940509</v>
      </c>
      <c r="R498" s="7">
        <f t="shared" si="31"/>
        <v>3.8718723151169954</v>
      </c>
      <c r="S498" s="2">
        <f t="shared" si="32"/>
        <v>58222</v>
      </c>
      <c r="T498" s="2">
        <f t="shared" si="25"/>
        <v>168047</v>
      </c>
      <c r="U498" s="7">
        <f t="shared" si="40"/>
        <v>1.5615089204368535</v>
      </c>
      <c r="V498" s="7">
        <f t="shared" si="33"/>
        <v>4.5069731266427073</v>
      </c>
      <c r="W498" s="10">
        <f t="shared" si="26"/>
        <v>5.7606627297150263E-2</v>
      </c>
    </row>
    <row r="499" spans="1:23" x14ac:dyDescent="0.3">
      <c r="A499" s="3">
        <v>44385</v>
      </c>
      <c r="B499" s="2">
        <v>1043</v>
      </c>
      <c r="C499" s="2">
        <v>20</v>
      </c>
      <c r="D499" s="2">
        <v>841</v>
      </c>
      <c r="E499" s="2">
        <f t="shared" si="5"/>
        <v>373728</v>
      </c>
      <c r="F499" s="2">
        <f t="shared" si="6"/>
        <v>357481</v>
      </c>
      <c r="G499" s="2">
        <f t="shared" si="7"/>
        <v>5414</v>
      </c>
      <c r="H499" s="2">
        <f t="shared" si="4"/>
        <v>10833</v>
      </c>
      <c r="I499" s="2">
        <v>283361</v>
      </c>
      <c r="J499" s="2">
        <v>5702</v>
      </c>
      <c r="K499" s="7">
        <f t="shared" si="37"/>
        <v>7.5997171035675049</v>
      </c>
      <c r="L499" s="7">
        <f t="shared" si="38"/>
        <v>9.9735246373628552</v>
      </c>
      <c r="M499" s="2">
        <v>111589</v>
      </c>
      <c r="N499" s="2">
        <f t="shared" si="30"/>
        <v>223178</v>
      </c>
      <c r="O499" s="2">
        <f t="shared" si="35"/>
        <v>1764</v>
      </c>
      <c r="P499" s="2">
        <f t="shared" si="36"/>
        <v>3938</v>
      </c>
      <c r="Q499" s="7">
        <f t="shared" si="39"/>
        <v>2.9928071677824195</v>
      </c>
      <c r="R499" s="7">
        <f t="shared" si="31"/>
        <v>3.9340620056598259</v>
      </c>
      <c r="S499" s="2">
        <f t="shared" si="32"/>
        <v>60183</v>
      </c>
      <c r="T499" s="2">
        <f t="shared" si="25"/>
        <v>171772</v>
      </c>
      <c r="U499" s="7">
        <f t="shared" si="40"/>
        <v>1.6141027680026649</v>
      </c>
      <c r="V499" s="7">
        <f t="shared" si="33"/>
        <v>4.6068765756584238</v>
      </c>
      <c r="W499" s="10">
        <f t="shared" si="26"/>
        <v>5.8883559861741624E-2</v>
      </c>
    </row>
    <row r="500" spans="1:23" x14ac:dyDescent="0.3">
      <c r="A500" s="3">
        <v>44386</v>
      </c>
      <c r="B500" s="2">
        <v>1108</v>
      </c>
      <c r="C500" s="2">
        <v>7</v>
      </c>
      <c r="D500" s="2">
        <v>714</v>
      </c>
      <c r="E500" s="2">
        <f t="shared" si="5"/>
        <v>374836</v>
      </c>
      <c r="F500" s="2">
        <f t="shared" si="6"/>
        <v>358195</v>
      </c>
      <c r="G500" s="2">
        <f t="shared" si="7"/>
        <v>5421</v>
      </c>
      <c r="H500" s="2">
        <f t="shared" si="4"/>
        <v>11220</v>
      </c>
      <c r="I500" s="2">
        <v>289399</v>
      </c>
      <c r="J500" s="2">
        <v>5598</v>
      </c>
      <c r="K500" s="7">
        <f t="shared" si="37"/>
        <v>7.7616557326355151</v>
      </c>
      <c r="L500" s="7">
        <f t="shared" si="38"/>
        <v>10.186045562121015</v>
      </c>
      <c r="M500" s="2">
        <v>113895</v>
      </c>
      <c r="N500" s="2">
        <f t="shared" si="30"/>
        <v>227790</v>
      </c>
      <c r="O500" s="2">
        <f t="shared" si="35"/>
        <v>2306</v>
      </c>
      <c r="P500" s="2">
        <f t="shared" si="36"/>
        <v>3292</v>
      </c>
      <c r="Q500" s="7">
        <f t="shared" si="39"/>
        <v>3.0546538850117724</v>
      </c>
      <c r="R500" s="7">
        <f t="shared" si="31"/>
        <v>4.0153598664261336</v>
      </c>
      <c r="S500" s="2">
        <f t="shared" si="32"/>
        <v>61609</v>
      </c>
      <c r="T500" s="2">
        <f t="shared" si="25"/>
        <v>175504</v>
      </c>
      <c r="U500" s="7">
        <f t="shared" si="40"/>
        <v>1.6523479626119699</v>
      </c>
      <c r="V500" s="7">
        <f t="shared" si="33"/>
        <v>4.7069677626991364</v>
      </c>
      <c r="W500" s="10">
        <f t="shared" si="26"/>
        <v>6.0162892031152354E-2</v>
      </c>
    </row>
    <row r="501" spans="1:23" x14ac:dyDescent="0.3">
      <c r="A501" s="3">
        <v>44387</v>
      </c>
      <c r="B501" s="2">
        <v>1364</v>
      </c>
      <c r="C501" s="2">
        <v>22</v>
      </c>
      <c r="D501" s="2">
        <v>423</v>
      </c>
      <c r="E501" s="2">
        <f t="shared" si="5"/>
        <v>376200</v>
      </c>
      <c r="F501" s="2">
        <f t="shared" si="6"/>
        <v>358618</v>
      </c>
      <c r="G501" s="2">
        <f t="shared" si="7"/>
        <v>5443</v>
      </c>
      <c r="H501" s="2">
        <f t="shared" si="4"/>
        <v>12139</v>
      </c>
      <c r="I501" s="2">
        <v>296074</v>
      </c>
      <c r="J501" s="2">
        <v>6488</v>
      </c>
      <c r="K501" s="7">
        <f t="shared" si="37"/>
        <v>7.9406786456909924</v>
      </c>
      <c r="L501" s="7">
        <f t="shared" si="38"/>
        <v>10.420987127666015</v>
      </c>
      <c r="M501" s="2">
        <v>116202</v>
      </c>
      <c r="N501" s="2">
        <f t="shared" si="30"/>
        <v>232404</v>
      </c>
      <c r="O501" s="2">
        <f t="shared" si="35"/>
        <v>2307</v>
      </c>
      <c r="P501" s="2">
        <f t="shared" si="36"/>
        <v>4181</v>
      </c>
      <c r="Q501" s="7">
        <f t="shared" si="39"/>
        <v>3.1165274221531938</v>
      </c>
      <c r="R501" s="7">
        <f t="shared" si="31"/>
        <v>4.0966929821190536</v>
      </c>
      <c r="S501" s="2">
        <f t="shared" si="32"/>
        <v>63670</v>
      </c>
      <c r="T501" s="2">
        <f t="shared" si="25"/>
        <v>179872</v>
      </c>
      <c r="U501" s="7">
        <f t="shared" si="40"/>
        <v>1.7076238013846046</v>
      </c>
      <c r="V501" s="7">
        <f t="shared" si="33"/>
        <v>4.8241162902966259</v>
      </c>
      <c r="W501" s="10">
        <f t="shared" si="26"/>
        <v>6.1660245438436942E-2</v>
      </c>
    </row>
    <row r="502" spans="1:23" x14ac:dyDescent="0.3">
      <c r="A502" s="3">
        <v>44388</v>
      </c>
      <c r="B502" s="2">
        <v>952</v>
      </c>
      <c r="C502" s="2">
        <v>9</v>
      </c>
      <c r="D502" s="2">
        <v>999</v>
      </c>
      <c r="E502" s="2">
        <f t="shared" si="5"/>
        <v>377152</v>
      </c>
      <c r="F502" s="2">
        <f t="shared" si="6"/>
        <v>359617</v>
      </c>
      <c r="G502" s="2">
        <f t="shared" si="7"/>
        <v>5452</v>
      </c>
      <c r="H502" s="2">
        <f t="shared" si="4"/>
        <v>12083</v>
      </c>
      <c r="I502" s="2">
        <v>302388</v>
      </c>
      <c r="J502" s="2">
        <v>6096</v>
      </c>
      <c r="K502" s="7">
        <f t="shared" si="37"/>
        <v>8.1100195704898361</v>
      </c>
      <c r="L502" s="7">
        <f t="shared" si="38"/>
        <v>10.64322249019053</v>
      </c>
      <c r="M502" s="2">
        <v>119233</v>
      </c>
      <c r="N502" s="2">
        <f t="shared" si="30"/>
        <v>238466</v>
      </c>
      <c r="O502" s="2">
        <f t="shared" si="35"/>
        <v>3031</v>
      </c>
      <c r="P502" s="2">
        <f t="shared" si="36"/>
        <v>3065</v>
      </c>
      <c r="Q502" s="7">
        <f t="shared" si="39"/>
        <v>3.1978185756320179</v>
      </c>
      <c r="R502" s="7">
        <f t="shared" si="31"/>
        <v>4.203550664678759</v>
      </c>
      <c r="S502" s="2">
        <f t="shared" si="32"/>
        <v>63922</v>
      </c>
      <c r="T502" s="2">
        <f t="shared" si="25"/>
        <v>183155</v>
      </c>
      <c r="U502" s="7">
        <f t="shared" si="40"/>
        <v>1.7143824192258004</v>
      </c>
      <c r="V502" s="7">
        <f t="shared" si="33"/>
        <v>4.9121654240197392</v>
      </c>
      <c r="W502" s="10">
        <f t="shared" si="26"/>
        <v>6.2785660098719748E-2</v>
      </c>
    </row>
    <row r="503" spans="1:23" x14ac:dyDescent="0.3">
      <c r="A503" s="3">
        <v>44389</v>
      </c>
      <c r="B503" s="2">
        <v>659</v>
      </c>
      <c r="C503" s="2">
        <v>16</v>
      </c>
      <c r="D503" s="2">
        <v>713</v>
      </c>
      <c r="E503" s="2">
        <f t="shared" si="5"/>
        <v>377811</v>
      </c>
      <c r="F503" s="2">
        <f t="shared" si="6"/>
        <v>360330</v>
      </c>
      <c r="G503" s="2">
        <f t="shared" si="7"/>
        <v>5468</v>
      </c>
      <c r="H503" s="2">
        <f t="shared" si="4"/>
        <v>12013</v>
      </c>
      <c r="I503" s="2">
        <v>303407</v>
      </c>
      <c r="J503" s="2">
        <v>1019</v>
      </c>
      <c r="K503" s="7">
        <f t="shared" si="37"/>
        <v>8.1373490608873702</v>
      </c>
      <c r="L503" s="7">
        <f t="shared" si="38"/>
        <v>10.679088476001819</v>
      </c>
      <c r="M503" s="2">
        <v>119379</v>
      </c>
      <c r="N503" s="2">
        <f t="shared" si="30"/>
        <v>238758</v>
      </c>
      <c r="O503" s="2">
        <f t="shared" si="35"/>
        <v>146</v>
      </c>
      <c r="P503" s="2">
        <f t="shared" si="36"/>
        <v>873</v>
      </c>
      <c r="Q503" s="7">
        <f t="shared" si="39"/>
        <v>3.2017342827939803</v>
      </c>
      <c r="R503" s="7">
        <f t="shared" si="31"/>
        <v>4.2086978839640503</v>
      </c>
      <c r="S503" s="2">
        <f t="shared" si="32"/>
        <v>64649</v>
      </c>
      <c r="T503" s="2">
        <f t="shared" si="25"/>
        <v>184028</v>
      </c>
      <c r="U503" s="7">
        <f t="shared" si="40"/>
        <v>1.7338804952994082</v>
      </c>
      <c r="V503" s="7">
        <f t="shared" si="33"/>
        <v>4.9355790377085231</v>
      </c>
      <c r="W503" s="10">
        <f t="shared" si="26"/>
        <v>6.3084925099763572E-2</v>
      </c>
    </row>
    <row r="504" spans="1:23" x14ac:dyDescent="0.3">
      <c r="A504" s="3">
        <v>44390</v>
      </c>
      <c r="B504" s="2">
        <v>1862</v>
      </c>
      <c r="C504" s="2">
        <v>11</v>
      </c>
      <c r="D504" s="2">
        <v>619</v>
      </c>
      <c r="E504" s="2">
        <f t="shared" si="5"/>
        <v>379673</v>
      </c>
      <c r="F504" s="2">
        <f t="shared" si="6"/>
        <v>360949</v>
      </c>
      <c r="G504" s="2">
        <f t="shared" si="7"/>
        <v>5479</v>
      </c>
      <c r="H504" s="2">
        <f t="shared" si="4"/>
        <v>13245</v>
      </c>
      <c r="I504" s="2">
        <v>310332</v>
      </c>
      <c r="J504" s="2">
        <v>6444</v>
      </c>
      <c r="K504" s="7">
        <f t="shared" si="37"/>
        <v>8.323076951959905</v>
      </c>
      <c r="L504" s="7">
        <f t="shared" si="38"/>
        <v>10.922829351117795</v>
      </c>
      <c r="M504" s="2">
        <v>120479</v>
      </c>
      <c r="N504" s="2">
        <f t="shared" si="30"/>
        <v>240958</v>
      </c>
      <c r="O504" s="2">
        <f t="shared" si="35"/>
        <v>1100</v>
      </c>
      <c r="P504" s="2">
        <f t="shared" si="36"/>
        <v>5344</v>
      </c>
      <c r="Q504" s="7">
        <f t="shared" si="39"/>
        <v>3.2312361860690406</v>
      </c>
      <c r="R504" s="7">
        <f t="shared" si="31"/>
        <v>4.2474783032367904</v>
      </c>
      <c r="S504" s="2">
        <f t="shared" si="32"/>
        <v>69374</v>
      </c>
      <c r="T504" s="2">
        <f t="shared" si="25"/>
        <v>189853</v>
      </c>
      <c r="U504" s="7">
        <f t="shared" si="40"/>
        <v>1.8606045798218247</v>
      </c>
      <c r="V504" s="7">
        <f t="shared" si="33"/>
        <v>5.091803894223033</v>
      </c>
      <c r="W504" s="10">
        <f t="shared" si="26"/>
        <v>6.5081739110164835E-2</v>
      </c>
    </row>
    <row r="505" spans="1:23" x14ac:dyDescent="0.3">
      <c r="A505" s="3">
        <v>44391</v>
      </c>
      <c r="B505" s="2">
        <v>1663</v>
      </c>
      <c r="C505" s="2">
        <v>13</v>
      </c>
      <c r="D505" s="2">
        <v>769</v>
      </c>
      <c r="E505" s="2">
        <f t="shared" si="5"/>
        <v>381336</v>
      </c>
      <c r="F505" s="2">
        <f t="shared" si="6"/>
        <v>361718</v>
      </c>
      <c r="G505" s="2">
        <f t="shared" si="7"/>
        <v>5492</v>
      </c>
      <c r="H505" s="2">
        <f t="shared" si="4"/>
        <v>14126</v>
      </c>
      <c r="I505" s="2">
        <v>317537</v>
      </c>
      <c r="J505" s="2">
        <v>6992</v>
      </c>
      <c r="K505" s="7">
        <f t="shared" si="37"/>
        <v>8.5163144184115485</v>
      </c>
      <c r="L505" s="7">
        <f t="shared" si="38"/>
        <v>11.176425452953259</v>
      </c>
      <c r="M505" s="2">
        <v>122180</v>
      </c>
      <c r="N505" s="2">
        <f t="shared" si="30"/>
        <v>244360</v>
      </c>
      <c r="O505" s="2">
        <f t="shared" si="35"/>
        <v>1701</v>
      </c>
      <c r="P505" s="2">
        <f t="shared" si="36"/>
        <v>5291</v>
      </c>
      <c r="Q505" s="7">
        <f t="shared" si="39"/>
        <v>3.2768568564971101</v>
      </c>
      <c r="R505" s="7">
        <f t="shared" si="31"/>
        <v>4.3074469334030914</v>
      </c>
      <c r="S505" s="2">
        <f t="shared" si="32"/>
        <v>73177</v>
      </c>
      <c r="T505" s="2">
        <f t="shared" si="25"/>
        <v>195357</v>
      </c>
      <c r="U505" s="7">
        <f t="shared" si="40"/>
        <v>1.9626007054173271</v>
      </c>
      <c r="V505" s="7">
        <f t="shared" si="33"/>
        <v>5.2394196213055837</v>
      </c>
      <c r="W505" s="10">
        <f t="shared" si="26"/>
        <v>6.6968514099563711E-2</v>
      </c>
    </row>
    <row r="506" spans="1:23" x14ac:dyDescent="0.3">
      <c r="A506" s="3">
        <v>44392</v>
      </c>
      <c r="B506" s="2">
        <v>1398</v>
      </c>
      <c r="C506" s="2">
        <v>11</v>
      </c>
      <c r="D506" s="2">
        <v>1164</v>
      </c>
      <c r="E506" s="2">
        <f t="shared" si="5"/>
        <v>382734</v>
      </c>
      <c r="F506" s="2">
        <f t="shared" si="6"/>
        <v>362882</v>
      </c>
      <c r="G506" s="2">
        <f t="shared" si="7"/>
        <v>5503</v>
      </c>
      <c r="H506" s="2">
        <f t="shared" si="4"/>
        <v>14349</v>
      </c>
      <c r="I506" s="2">
        <v>324802</v>
      </c>
      <c r="J506" s="2">
        <v>7228</v>
      </c>
      <c r="K506" s="7">
        <f t="shared" si="37"/>
        <v>8.7111610795872849</v>
      </c>
      <c r="L506" s="7">
        <f t="shared" si="38"/>
        <v>11.432133389085759</v>
      </c>
      <c r="M506" s="2">
        <v>123848</v>
      </c>
      <c r="N506" s="2">
        <f t="shared" si="30"/>
        <v>247696</v>
      </c>
      <c r="O506" s="2">
        <f t="shared" si="35"/>
        <v>1668</v>
      </c>
      <c r="P506" s="2">
        <f t="shared" si="36"/>
        <v>5560</v>
      </c>
      <c r="Q506" s="7">
        <f t="shared" si="39"/>
        <v>3.3215924698269284</v>
      </c>
      <c r="R506" s="7">
        <f t="shared" si="31"/>
        <v>4.36625215099121</v>
      </c>
      <c r="S506" s="2">
        <f t="shared" si="32"/>
        <v>77106</v>
      </c>
      <c r="T506" s="2">
        <f t="shared" si="25"/>
        <v>200954</v>
      </c>
      <c r="U506" s="7">
        <f t="shared" si="40"/>
        <v>2.0679761399334273</v>
      </c>
      <c r="V506" s="7">
        <f t="shared" si="33"/>
        <v>5.3895295821487954</v>
      </c>
      <c r="W506" s="10">
        <f t="shared" si="26"/>
        <v>6.8887169552991331E-2</v>
      </c>
    </row>
    <row r="507" spans="1:23" x14ac:dyDescent="0.3">
      <c r="A507" s="3">
        <v>44393</v>
      </c>
      <c r="B507" s="2">
        <v>1653</v>
      </c>
      <c r="C507" s="2">
        <v>13</v>
      </c>
      <c r="D507" s="2">
        <v>466</v>
      </c>
      <c r="E507" s="2">
        <f t="shared" si="5"/>
        <v>384387</v>
      </c>
      <c r="F507" s="2">
        <f t="shared" si="6"/>
        <v>363348</v>
      </c>
      <c r="G507" s="2">
        <f t="shared" si="7"/>
        <v>5516</v>
      </c>
      <c r="H507" s="2">
        <f t="shared" si="4"/>
        <v>15523</v>
      </c>
      <c r="I507" s="2">
        <v>334199</v>
      </c>
      <c r="J507" s="2">
        <v>8448</v>
      </c>
      <c r="K507" s="7">
        <f t="shared" si="37"/>
        <v>8.9631877932925015</v>
      </c>
      <c r="L507" s="7">
        <f t="shared" si="38"/>
        <v>11.762881837239522</v>
      </c>
      <c r="M507" s="2">
        <v>126171</v>
      </c>
      <c r="N507" s="2">
        <f t="shared" si="30"/>
        <v>252342</v>
      </c>
      <c r="O507" s="2">
        <f t="shared" si="35"/>
        <v>2323</v>
      </c>
      <c r="P507" s="2">
        <f t="shared" si="36"/>
        <v>6125</v>
      </c>
      <c r="Q507" s="7">
        <f t="shared" si="39"/>
        <v>3.3838951255614411</v>
      </c>
      <c r="R507" s="7">
        <f t="shared" si="31"/>
        <v>4.4481493455099148</v>
      </c>
      <c r="S507" s="2">
        <f t="shared" si="32"/>
        <v>81857</v>
      </c>
      <c r="T507" s="2">
        <f t="shared" si="25"/>
        <v>208028</v>
      </c>
      <c r="U507" s="7">
        <f t="shared" si="40"/>
        <v>2.1953975421696184</v>
      </c>
      <c r="V507" s="7">
        <f t="shared" si="33"/>
        <v>5.5792522662661588</v>
      </c>
      <c r="W507" s="10">
        <f t="shared" si="26"/>
        <v>7.1312141623305236E-2</v>
      </c>
    </row>
    <row r="508" spans="1:23" x14ac:dyDescent="0.3">
      <c r="A508" s="3">
        <v>44394</v>
      </c>
      <c r="B508" s="2">
        <v>1808</v>
      </c>
      <c r="C508" s="2">
        <v>22</v>
      </c>
      <c r="D508" s="2">
        <v>361</v>
      </c>
      <c r="E508" s="2">
        <f t="shared" si="5"/>
        <v>386195</v>
      </c>
      <c r="F508" s="2">
        <f t="shared" si="6"/>
        <v>363709</v>
      </c>
      <c r="G508" s="2">
        <f t="shared" si="7"/>
        <v>5538</v>
      </c>
      <c r="H508" s="2">
        <f t="shared" si="4"/>
        <v>16948</v>
      </c>
      <c r="I508" s="2">
        <v>345295</v>
      </c>
      <c r="J508" s="2">
        <f>I508-I507</f>
        <v>11096</v>
      </c>
      <c r="K508" s="7">
        <f t="shared" si="37"/>
        <v>9.26078153760165</v>
      </c>
      <c r="L508" s="7">
        <f t="shared" si="38"/>
        <v>12.153430393237626</v>
      </c>
      <c r="M508" s="2">
        <v>128096</v>
      </c>
      <c r="N508" s="2">
        <f t="shared" si="30"/>
        <v>256192</v>
      </c>
      <c r="O508" s="2">
        <f t="shared" si="35"/>
        <v>1925</v>
      </c>
      <c r="P508" s="2">
        <f t="shared" si="36"/>
        <v>9171</v>
      </c>
      <c r="Q508" s="7">
        <f t="shared" si="39"/>
        <v>3.4355234562927959</v>
      </c>
      <c r="R508" s="7">
        <f t="shared" si="31"/>
        <v>4.51601507923721</v>
      </c>
      <c r="S508" s="2">
        <f t="shared" si="32"/>
        <v>89103</v>
      </c>
      <c r="T508" s="2">
        <f t="shared" si="25"/>
        <v>217199</v>
      </c>
      <c r="U508" s="7">
        <f t="shared" si="40"/>
        <v>2.3897346250160583</v>
      </c>
      <c r="V508" s="7">
        <f t="shared" si="33"/>
        <v>5.8252158987287448</v>
      </c>
      <c r="W508" s="10">
        <f t="shared" si="26"/>
        <v>7.4455966737363599E-2</v>
      </c>
    </row>
    <row r="509" spans="1:23" x14ac:dyDescent="0.3">
      <c r="A509" s="3">
        <v>44395</v>
      </c>
      <c r="B509" s="2">
        <v>1286</v>
      </c>
      <c r="C509" s="2">
        <v>13</v>
      </c>
      <c r="D509" s="2">
        <v>1701</v>
      </c>
      <c r="E509" s="2">
        <f t="shared" si="5"/>
        <v>387481</v>
      </c>
      <c r="F509" s="2">
        <f t="shared" si="6"/>
        <v>365410</v>
      </c>
      <c r="G509" s="2">
        <f t="shared" si="7"/>
        <v>5551</v>
      </c>
      <c r="H509" s="2">
        <f t="shared" si="4"/>
        <v>16520</v>
      </c>
      <c r="I509" s="2">
        <v>353835</v>
      </c>
      <c r="J509" s="2">
        <v>8501</v>
      </c>
      <c r="K509" s="7">
        <f t="shared" si="37"/>
        <v>9.4898235866643894</v>
      </c>
      <c r="L509" s="7">
        <f t="shared" si="38"/>
        <v>12.454014808182091</v>
      </c>
      <c r="M509" s="2">
        <v>129769</v>
      </c>
      <c r="N509" s="2">
        <f t="shared" si="30"/>
        <v>259538</v>
      </c>
      <c r="O509" s="2">
        <f t="shared" si="35"/>
        <v>1673</v>
      </c>
      <c r="P509" s="2">
        <f t="shared" si="36"/>
        <v>6828</v>
      </c>
      <c r="Q509" s="7">
        <f t="shared" si="39"/>
        <v>3.4803931691829555</v>
      </c>
      <c r="R509" s="7">
        <f t="shared" si="31"/>
        <v>4.5749965714583869</v>
      </c>
      <c r="S509" s="2">
        <f t="shared" si="32"/>
        <v>94297</v>
      </c>
      <c r="T509" s="2">
        <f t="shared" si="25"/>
        <v>224066</v>
      </c>
      <c r="U509" s="7">
        <f t="shared" si="40"/>
        <v>2.5290372482984775</v>
      </c>
      <c r="V509" s="7">
        <f t="shared" si="33"/>
        <v>6.0093869012497994</v>
      </c>
      <c r="W509" s="10">
        <f t="shared" si="26"/>
        <v>7.680997906516196E-2</v>
      </c>
    </row>
    <row r="510" spans="1:23" x14ac:dyDescent="0.3">
      <c r="A510" s="3">
        <v>44396</v>
      </c>
      <c r="B510" s="2">
        <v>848</v>
      </c>
      <c r="C510" s="2">
        <v>15</v>
      </c>
      <c r="D510" s="2">
        <v>1231</v>
      </c>
      <c r="E510" s="2">
        <f t="shared" si="5"/>
        <v>388329</v>
      </c>
      <c r="F510" s="2">
        <f t="shared" si="6"/>
        <v>366641</v>
      </c>
      <c r="G510" s="2">
        <f t="shared" si="7"/>
        <v>5566</v>
      </c>
      <c r="H510" s="2">
        <f t="shared" si="4"/>
        <v>16122</v>
      </c>
      <c r="I510" s="2">
        <v>357106</v>
      </c>
      <c r="J510" s="2">
        <f>I510-I509</f>
        <v>3271</v>
      </c>
      <c r="K510" s="7">
        <f t="shared" si="37"/>
        <v>9.5775515190395897</v>
      </c>
      <c r="L510" s="7">
        <f t="shared" si="38"/>
        <v>12.569144974608712</v>
      </c>
      <c r="M510" s="2">
        <v>130314</v>
      </c>
      <c r="N510" s="2">
        <f t="shared" si="30"/>
        <v>260628</v>
      </c>
      <c r="O510" s="2">
        <f t="shared" si="35"/>
        <v>545</v>
      </c>
      <c r="P510" s="2">
        <f t="shared" si="36"/>
        <v>2726</v>
      </c>
      <c r="Q510" s="7">
        <f t="shared" si="39"/>
        <v>3.495010021260144</v>
      </c>
      <c r="R510" s="7">
        <f t="shared" si="31"/>
        <v>4.5942105064616987</v>
      </c>
      <c r="S510" s="2">
        <f t="shared" si="32"/>
        <v>96478</v>
      </c>
      <c r="T510" s="2">
        <f t="shared" si="25"/>
        <v>226792</v>
      </c>
      <c r="U510" s="7">
        <f t="shared" si="40"/>
        <v>2.5875314765193012</v>
      </c>
      <c r="V510" s="7">
        <f t="shared" si="33"/>
        <v>6.0824974521268036</v>
      </c>
      <c r="W510" s="10">
        <f t="shared" si="26"/>
        <v>7.7744453741960901E-2</v>
      </c>
    </row>
    <row r="511" spans="1:23" x14ac:dyDescent="0.3">
      <c r="A511" s="3">
        <v>44397</v>
      </c>
      <c r="B511" s="2">
        <v>2616</v>
      </c>
      <c r="C511" s="2">
        <v>26</v>
      </c>
      <c r="D511" s="2">
        <v>880</v>
      </c>
      <c r="E511" s="2">
        <f t="shared" si="5"/>
        <v>390945</v>
      </c>
      <c r="F511" s="2">
        <f t="shared" si="6"/>
        <v>367521</v>
      </c>
      <c r="G511" s="2">
        <f t="shared" si="7"/>
        <v>5592</v>
      </c>
      <c r="H511" s="2">
        <f t="shared" si="4"/>
        <v>17832</v>
      </c>
      <c r="I511" s="2">
        <v>368179</v>
      </c>
      <c r="J511" s="2">
        <v>11073</v>
      </c>
      <c r="K511" s="7">
        <f t="shared" si="37"/>
        <v>9.874528405371171</v>
      </c>
      <c r="L511" s="7">
        <f t="shared" si="38"/>
        <v>12.958883994126285</v>
      </c>
      <c r="M511" s="2">
        <v>132207</v>
      </c>
      <c r="N511" s="2">
        <f t="shared" si="30"/>
        <v>264414</v>
      </c>
      <c r="O511" s="2">
        <f t="shared" si="35"/>
        <v>1893</v>
      </c>
      <c r="P511" s="2">
        <f t="shared" si="36"/>
        <v>9180</v>
      </c>
      <c r="Q511" s="7">
        <f t="shared" si="39"/>
        <v>3.5457801148053156</v>
      </c>
      <c r="R511" s="7">
        <f t="shared" si="31"/>
        <v>4.6609480825374243</v>
      </c>
      <c r="S511" s="2">
        <f t="shared" si="32"/>
        <v>103765</v>
      </c>
      <c r="T511" s="2">
        <f t="shared" si="25"/>
        <v>235972</v>
      </c>
      <c r="U511" s="7">
        <f t="shared" si="40"/>
        <v>2.7829681757605389</v>
      </c>
      <c r="V511" s="7">
        <f t="shared" si="33"/>
        <v>6.3287024620500993</v>
      </c>
      <c r="W511" s="10">
        <f t="shared" si="26"/>
        <v>8.0891364062215587E-2</v>
      </c>
    </row>
    <row r="512" spans="1:23" x14ac:dyDescent="0.3">
      <c r="A512" s="3">
        <v>44398</v>
      </c>
      <c r="B512" s="2">
        <v>2415</v>
      </c>
      <c r="C512" s="2">
        <v>26</v>
      </c>
      <c r="D512" s="2">
        <v>943</v>
      </c>
      <c r="E512" s="2">
        <f t="shared" si="5"/>
        <v>393360</v>
      </c>
      <c r="F512" s="2">
        <f t="shared" si="6"/>
        <v>368464</v>
      </c>
      <c r="G512" s="2">
        <f t="shared" si="7"/>
        <v>5618</v>
      </c>
      <c r="H512" s="2">
        <f t="shared" si="4"/>
        <v>19278</v>
      </c>
      <c r="I512" s="2">
        <v>374685</v>
      </c>
      <c r="J512" s="2">
        <v>6586</v>
      </c>
      <c r="K512" s="7">
        <f t="shared" si="37"/>
        <v>10.049018753287116</v>
      </c>
      <c r="L512" s="7">
        <f t="shared" si="38"/>
        <v>13.187877226401307</v>
      </c>
      <c r="M512" s="2">
        <v>133648</v>
      </c>
      <c r="N512" s="2">
        <f t="shared" si="30"/>
        <v>267296</v>
      </c>
      <c r="O512" s="2">
        <f t="shared" si="35"/>
        <v>1441</v>
      </c>
      <c r="P512" s="2">
        <f t="shared" si="36"/>
        <v>5145</v>
      </c>
      <c r="Q512" s="7">
        <f t="shared" si="39"/>
        <v>3.5844276080956443</v>
      </c>
      <c r="R512" s="7">
        <f t="shared" si="31"/>
        <v>4.7117504317847132</v>
      </c>
      <c r="S512" s="2">
        <f t="shared" si="32"/>
        <v>107389</v>
      </c>
      <c r="T512" s="2">
        <f t="shared" si="25"/>
        <v>241037</v>
      </c>
      <c r="U512" s="7">
        <f t="shared" si="40"/>
        <v>2.8801635370958274</v>
      </c>
      <c r="V512" s="7">
        <f t="shared" si="33"/>
        <v>6.4645443329936176</v>
      </c>
      <c r="W512" s="10">
        <f t="shared" si="26"/>
        <v>8.2627649549371351E-2</v>
      </c>
    </row>
    <row r="513" spans="1:23" x14ac:dyDescent="0.3">
      <c r="A513" s="3">
        <v>44399</v>
      </c>
      <c r="B513" s="2">
        <v>2261</v>
      </c>
      <c r="C513" s="2">
        <v>18</v>
      </c>
      <c r="D513" s="2">
        <v>1410</v>
      </c>
      <c r="E513" s="2">
        <f t="shared" si="5"/>
        <v>395621</v>
      </c>
      <c r="F513" s="2">
        <f t="shared" si="6"/>
        <v>369874</v>
      </c>
      <c r="G513" s="2">
        <f t="shared" si="7"/>
        <v>5636</v>
      </c>
      <c r="H513" s="2">
        <f t="shared" si="4"/>
        <v>20111</v>
      </c>
      <c r="I513" s="2">
        <v>383339</v>
      </c>
      <c r="J513" s="2">
        <v>8659</v>
      </c>
      <c r="K513" s="7">
        <f t="shared" si="37"/>
        <v>10.281118272325632</v>
      </c>
      <c r="L513" s="7">
        <f t="shared" si="38"/>
        <v>13.492474126510137</v>
      </c>
      <c r="M513" s="2">
        <v>135291</v>
      </c>
      <c r="N513" s="2">
        <f t="shared" si="30"/>
        <v>270582</v>
      </c>
      <c r="O513" s="2">
        <f t="shared" si="35"/>
        <v>1643</v>
      </c>
      <c r="P513" s="2">
        <f t="shared" si="36"/>
        <v>7016</v>
      </c>
      <c r="Q513" s="7">
        <f t="shared" si="39"/>
        <v>3.6284927236237565</v>
      </c>
      <c r="R513" s="7">
        <f t="shared" si="31"/>
        <v>4.7696742762075433</v>
      </c>
      <c r="S513" s="2">
        <f t="shared" si="32"/>
        <v>112757</v>
      </c>
      <c r="T513" s="2">
        <f t="shared" ref="T513:T550" si="41">S513+M513</f>
        <v>248048</v>
      </c>
      <c r="U513" s="7">
        <f t="shared" si="40"/>
        <v>3.0241328250781194</v>
      </c>
      <c r="V513" s="7">
        <f t="shared" si="33"/>
        <v>6.6525773748860164</v>
      </c>
      <c r="W513" s="10">
        <f t="shared" ref="W513:W545" si="42">(S513+M513)/2917147</f>
        <v>8.5031025176310962E-2</v>
      </c>
    </row>
    <row r="514" spans="1:23" x14ac:dyDescent="0.3">
      <c r="A514" s="3">
        <v>44400</v>
      </c>
      <c r="B514" s="2">
        <v>2460</v>
      </c>
      <c r="C514" s="2">
        <v>20</v>
      </c>
      <c r="D514" s="2">
        <v>1082</v>
      </c>
      <c r="E514" s="2">
        <f t="shared" si="5"/>
        <v>398081</v>
      </c>
      <c r="F514" s="2">
        <f t="shared" si="6"/>
        <v>370956</v>
      </c>
      <c r="G514" s="2">
        <f t="shared" si="7"/>
        <v>5656</v>
      </c>
      <c r="H514" s="2">
        <f t="shared" ref="H514:H579" si="43">E514-(F514+G514)</f>
        <v>21469</v>
      </c>
      <c r="I514" s="2">
        <v>391781</v>
      </c>
      <c r="J514" s="2">
        <v>8286</v>
      </c>
      <c r="K514" s="7">
        <f t="shared" si="37"/>
        <v>10.507531970005683</v>
      </c>
      <c r="L514" s="7">
        <f t="shared" si="38"/>
        <v>13.789609212102782</v>
      </c>
      <c r="M514" s="2">
        <v>136734</v>
      </c>
      <c r="N514" s="2">
        <f t="shared" si="30"/>
        <v>273468</v>
      </c>
      <c r="O514" s="2">
        <f t="shared" si="35"/>
        <v>1443</v>
      </c>
      <c r="P514" s="2">
        <f t="shared" si="36"/>
        <v>6843</v>
      </c>
      <c r="Q514" s="7">
        <f t="shared" si="39"/>
        <v>3.667193856738221</v>
      </c>
      <c r="R514" s="7">
        <f t="shared" si="31"/>
        <v>4.8205471353080558</v>
      </c>
      <c r="S514" s="2">
        <f t="shared" si="32"/>
        <v>118313</v>
      </c>
      <c r="T514" s="2">
        <f t="shared" si="41"/>
        <v>255047</v>
      </c>
      <c r="U514" s="7">
        <f t="shared" si="40"/>
        <v>3.1731442565292407</v>
      </c>
      <c r="V514" s="7">
        <f t="shared" si="33"/>
        <v>6.8402885801641364</v>
      </c>
      <c r="W514" s="10">
        <f t="shared" si="42"/>
        <v>8.7430287194988798E-2</v>
      </c>
    </row>
    <row r="515" spans="1:23" x14ac:dyDescent="0.3">
      <c r="A515" s="3">
        <v>44401</v>
      </c>
      <c r="B515" s="2">
        <v>2617</v>
      </c>
      <c r="C515" s="2">
        <v>9</v>
      </c>
      <c r="D515" s="2">
        <v>869</v>
      </c>
      <c r="E515" s="2">
        <f t="shared" si="5"/>
        <v>400698</v>
      </c>
      <c r="F515" s="2">
        <f t="shared" si="6"/>
        <v>371825</v>
      </c>
      <c r="G515" s="2">
        <f t="shared" si="7"/>
        <v>5665</v>
      </c>
      <c r="H515" s="2">
        <f t="shared" si="43"/>
        <v>23208</v>
      </c>
      <c r="I515" s="2">
        <v>398454</v>
      </c>
      <c r="J515" s="2">
        <v>6673</v>
      </c>
      <c r="K515" s="7">
        <f t="shared" si="37"/>
        <v>10.686501243237025</v>
      </c>
      <c r="L515" s="7">
        <f t="shared" si="38"/>
        <v>14.024480383171214</v>
      </c>
      <c r="M515" s="2">
        <v>137978</v>
      </c>
      <c r="N515" s="2">
        <f t="shared" si="30"/>
        <v>275956</v>
      </c>
      <c r="O515" s="2">
        <f t="shared" si="35"/>
        <v>1244</v>
      </c>
      <c r="P515" s="2">
        <f t="shared" si="36"/>
        <v>5429</v>
      </c>
      <c r="Q515" s="7">
        <f t="shared" si="39"/>
        <v>3.7005578273511071</v>
      </c>
      <c r="R515" s="7">
        <f t="shared" si="31"/>
        <v>4.8644042640128635</v>
      </c>
      <c r="S515" s="2">
        <f t="shared" si="32"/>
        <v>122498</v>
      </c>
      <c r="T515" s="2">
        <f t="shared" si="41"/>
        <v>260476</v>
      </c>
      <c r="U515" s="7">
        <f t="shared" si="40"/>
        <v>3.2853855885348096</v>
      </c>
      <c r="V515" s="7">
        <f t="shared" si="33"/>
        <v>6.9858928284074446</v>
      </c>
      <c r="W515" s="10">
        <f t="shared" si="42"/>
        <v>8.929135213275162E-2</v>
      </c>
    </row>
    <row r="516" spans="1:23" x14ac:dyDescent="0.3">
      <c r="A516" s="3">
        <v>44402</v>
      </c>
      <c r="B516" s="2">
        <v>2061</v>
      </c>
      <c r="C516" s="2">
        <v>23</v>
      </c>
      <c r="D516" s="2">
        <v>1654</v>
      </c>
      <c r="E516" s="2">
        <f t="shared" si="5"/>
        <v>402759</v>
      </c>
      <c r="F516" s="2">
        <f t="shared" si="6"/>
        <v>373479</v>
      </c>
      <c r="G516" s="2">
        <f t="shared" si="7"/>
        <v>5688</v>
      </c>
      <c r="H516" s="2">
        <f t="shared" si="43"/>
        <v>23592</v>
      </c>
      <c r="I516" s="2">
        <v>402765</v>
      </c>
      <c r="J516" s="2">
        <v>4274</v>
      </c>
      <c r="K516" s="7">
        <f t="shared" si="37"/>
        <v>10.80212188416319</v>
      </c>
      <c r="L516" s="7">
        <f t="shared" si="38"/>
        <v>14.176215677413087</v>
      </c>
      <c r="M516" s="2">
        <v>139289</v>
      </c>
      <c r="N516" s="2">
        <f t="shared" si="30"/>
        <v>278578</v>
      </c>
      <c r="O516" s="2">
        <f t="shared" si="35"/>
        <v>1311</v>
      </c>
      <c r="P516" s="2">
        <f t="shared" si="36"/>
        <v>2963</v>
      </c>
      <c r="Q516" s="7">
        <f t="shared" si="39"/>
        <v>3.7357187320725647</v>
      </c>
      <c r="R516" s="7">
        <f t="shared" si="31"/>
        <v>4.9106234728006477</v>
      </c>
      <c r="S516" s="2">
        <f t="shared" si="32"/>
        <v>124187</v>
      </c>
      <c r="T516" s="2">
        <f t="shared" si="41"/>
        <v>263476</v>
      </c>
      <c r="U516" s="7">
        <f t="shared" si="40"/>
        <v>3.3306844200180605</v>
      </c>
      <c r="V516" s="7">
        <f t="shared" si="33"/>
        <v>7.0663519819771494</v>
      </c>
      <c r="W516" s="10">
        <f t="shared" si="42"/>
        <v>9.0319754198194338E-2</v>
      </c>
    </row>
    <row r="517" spans="1:23" x14ac:dyDescent="0.3">
      <c r="A517" s="3">
        <v>44403</v>
      </c>
      <c r="B517" s="2">
        <v>1264</v>
      </c>
      <c r="C517" s="2">
        <v>26</v>
      </c>
      <c r="D517" s="2">
        <v>1665</v>
      </c>
      <c r="E517" s="2">
        <f t="shared" si="5"/>
        <v>404023</v>
      </c>
      <c r="F517" s="2">
        <f t="shared" si="6"/>
        <v>375144</v>
      </c>
      <c r="G517" s="2">
        <f t="shared" si="7"/>
        <v>5714</v>
      </c>
      <c r="H517" s="2">
        <f t="shared" si="43"/>
        <v>23165</v>
      </c>
      <c r="I517" s="2">
        <v>404339</v>
      </c>
      <c r="J517" s="2">
        <v>1572</v>
      </c>
      <c r="K517" s="7">
        <f t="shared" si="37"/>
        <v>10.844336425758595</v>
      </c>
      <c r="L517" s="7">
        <f t="shared" si="38"/>
        <v>14.231616130471938</v>
      </c>
      <c r="M517" s="2">
        <v>139756</v>
      </c>
      <c r="N517" s="2">
        <f t="shared" si="30"/>
        <v>279512</v>
      </c>
      <c r="O517" s="2">
        <f t="shared" si="35"/>
        <v>467</v>
      </c>
      <c r="P517" s="2">
        <f t="shared" si="36"/>
        <v>1105</v>
      </c>
      <c r="Q517" s="7">
        <f t="shared" si="39"/>
        <v>3.7482436310084313</v>
      </c>
      <c r="R517" s="7">
        <f t="shared" si="31"/>
        <v>4.9270875235282574</v>
      </c>
      <c r="S517" s="2">
        <f t="shared" si="32"/>
        <v>124827</v>
      </c>
      <c r="T517" s="2">
        <f t="shared" si="41"/>
        <v>264583</v>
      </c>
      <c r="U517" s="7">
        <f t="shared" si="40"/>
        <v>3.3478491637417318</v>
      </c>
      <c r="V517" s="7">
        <f t="shared" si="33"/>
        <v>7.0960414096443696</v>
      </c>
      <c r="W517" s="10">
        <f t="shared" si="42"/>
        <v>9.0699234560342692E-2</v>
      </c>
    </row>
    <row r="518" spans="1:23" x14ac:dyDescent="0.3">
      <c r="A518" s="3">
        <v>44404</v>
      </c>
      <c r="B518" s="2">
        <v>3666</v>
      </c>
      <c r="C518" s="2">
        <v>17</v>
      </c>
      <c r="D518" s="2">
        <v>1335</v>
      </c>
      <c r="E518" s="2">
        <f t="shared" si="5"/>
        <v>407689</v>
      </c>
      <c r="F518" s="2">
        <f t="shared" si="6"/>
        <v>376479</v>
      </c>
      <c r="G518" s="2">
        <f t="shared" si="7"/>
        <v>5731</v>
      </c>
      <c r="H518" s="2">
        <f t="shared" si="43"/>
        <v>25479</v>
      </c>
      <c r="I518" s="2">
        <v>418398</v>
      </c>
      <c r="J518" s="2">
        <v>13884</v>
      </c>
      <c r="K518" s="7">
        <f t="shared" si="37"/>
        <v>11.221397569525928</v>
      </c>
      <c r="L518" s="7">
        <f t="shared" si="38"/>
        <v>14.726454103505224</v>
      </c>
      <c r="M518" s="2">
        <v>142254</v>
      </c>
      <c r="N518" s="2">
        <f t="shared" si="30"/>
        <v>284508</v>
      </c>
      <c r="O518" s="2">
        <f t="shared" si="35"/>
        <v>2498</v>
      </c>
      <c r="P518" s="2">
        <f t="shared" si="36"/>
        <v>11386</v>
      </c>
      <c r="Q518" s="7">
        <f t="shared" si="39"/>
        <v>3.8152397713548858</v>
      </c>
      <c r="R518" s="7">
        <f t="shared" si="31"/>
        <v>5.0151543302039885</v>
      </c>
      <c r="S518" s="2">
        <f t="shared" si="32"/>
        <v>133890</v>
      </c>
      <c r="T518" s="2">
        <f t="shared" si="41"/>
        <v>276144</v>
      </c>
      <c r="U518" s="7">
        <f t="shared" si="40"/>
        <v>3.5909180268161576</v>
      </c>
      <c r="V518" s="7">
        <f t="shared" si="33"/>
        <v>7.4061041677841555</v>
      </c>
      <c r="W518" s="10">
        <f t="shared" si="42"/>
        <v>9.4662353319870413E-2</v>
      </c>
    </row>
    <row r="519" spans="1:23" x14ac:dyDescent="0.3">
      <c r="A519" s="3">
        <v>44405</v>
      </c>
      <c r="B519" s="2">
        <v>3141</v>
      </c>
      <c r="C519" s="2">
        <v>20</v>
      </c>
      <c r="D519" s="2">
        <v>1509</v>
      </c>
      <c r="E519" s="2">
        <f t="shared" si="5"/>
        <v>410830</v>
      </c>
      <c r="F519" s="2">
        <f t="shared" si="6"/>
        <v>377988</v>
      </c>
      <c r="G519" s="2">
        <f t="shared" si="7"/>
        <v>5751</v>
      </c>
      <c r="H519" s="2">
        <f t="shared" si="43"/>
        <v>27091</v>
      </c>
      <c r="I519" s="2">
        <v>432795</v>
      </c>
      <c r="J519" s="2">
        <v>14210</v>
      </c>
      <c r="K519" s="7">
        <f t="shared" si="37"/>
        <v>11.607523843572325</v>
      </c>
      <c r="L519" s="7">
        <f t="shared" si="38"/>
        <v>15.233188743078463</v>
      </c>
      <c r="M519" s="2">
        <v>144222</v>
      </c>
      <c r="N519" s="2">
        <f t="shared" si="30"/>
        <v>288444</v>
      </c>
      <c r="O519" s="2">
        <f t="shared" si="35"/>
        <v>1968</v>
      </c>
      <c r="P519" s="2">
        <f t="shared" si="36"/>
        <v>12242</v>
      </c>
      <c r="Q519" s="7">
        <f t="shared" si="39"/>
        <v>3.8680213583051746</v>
      </c>
      <c r="R519" s="7">
        <f t="shared" si="31"/>
        <v>5.0845360257755825</v>
      </c>
      <c r="S519" s="2">
        <f t="shared" si="32"/>
        <v>144351</v>
      </c>
      <c r="T519" s="2">
        <f t="shared" si="41"/>
        <v>288573</v>
      </c>
      <c r="U519" s="7">
        <f t="shared" si="40"/>
        <v>3.8714811269619771</v>
      </c>
      <c r="V519" s="7">
        <f t="shared" si="33"/>
        <v>7.73944644102344</v>
      </c>
      <c r="W519" s="10">
        <f t="shared" si="42"/>
        <v>9.8923023076999544E-2</v>
      </c>
    </row>
    <row r="520" spans="1:23" x14ac:dyDescent="0.3">
      <c r="A520" s="3">
        <v>44406</v>
      </c>
      <c r="B520" s="2">
        <v>2796</v>
      </c>
      <c r="C520" s="2">
        <v>17</v>
      </c>
      <c r="D520" s="2">
        <v>2088</v>
      </c>
      <c r="E520" s="2">
        <f t="shared" si="5"/>
        <v>413626</v>
      </c>
      <c r="F520" s="2">
        <f t="shared" si="6"/>
        <v>380076</v>
      </c>
      <c r="G520" s="2">
        <f t="shared" si="7"/>
        <v>5768</v>
      </c>
      <c r="H520" s="2">
        <f t="shared" si="43"/>
        <v>27782</v>
      </c>
      <c r="I520" s="2">
        <v>450026</v>
      </c>
      <c r="J520" s="2">
        <v>17133</v>
      </c>
      <c r="K520" s="7">
        <f t="shared" si="37"/>
        <v>12.069657748420106</v>
      </c>
      <c r="L520" s="7">
        <f t="shared" si="38"/>
        <v>15.839672355948261</v>
      </c>
      <c r="M520" s="2">
        <v>148972</v>
      </c>
      <c r="N520" s="2">
        <f t="shared" si="30"/>
        <v>297944</v>
      </c>
      <c r="O520" s="2">
        <f t="shared" si="35"/>
        <v>4750</v>
      </c>
      <c r="P520" s="2">
        <f t="shared" si="36"/>
        <v>12383</v>
      </c>
      <c r="Q520" s="7">
        <f t="shared" si="39"/>
        <v>3.9954159406292966</v>
      </c>
      <c r="R520" s="7">
        <f t="shared" si="31"/>
        <v>5.2519969271805964</v>
      </c>
      <c r="S520" s="2">
        <f t="shared" si="32"/>
        <v>152082</v>
      </c>
      <c r="T520" s="2">
        <f t="shared" si="41"/>
        <v>301054</v>
      </c>
      <c r="U520" s="7">
        <f t="shared" si="40"/>
        <v>4.0788258671615116</v>
      </c>
      <c r="V520" s="7">
        <f t="shared" si="33"/>
        <v>8.0741833395912685</v>
      </c>
      <c r="W520" s="10">
        <f t="shared" si="42"/>
        <v>0.1032015184699297</v>
      </c>
    </row>
    <row r="521" spans="1:23" x14ac:dyDescent="0.3">
      <c r="A521" s="3">
        <v>44407</v>
      </c>
      <c r="B521" s="2">
        <v>2712</v>
      </c>
      <c r="C521" s="2">
        <v>25</v>
      </c>
      <c r="D521" s="2">
        <v>1561</v>
      </c>
      <c r="E521" s="2">
        <f t="shared" si="5"/>
        <v>416338</v>
      </c>
      <c r="F521" s="2">
        <f t="shared" si="6"/>
        <v>381637</v>
      </c>
      <c r="G521" s="2">
        <f t="shared" si="7"/>
        <v>5793</v>
      </c>
      <c r="H521" s="2">
        <f t="shared" si="43"/>
        <v>28908</v>
      </c>
      <c r="I521" s="2">
        <v>464875</v>
      </c>
      <c r="J521" s="2">
        <v>14738</v>
      </c>
      <c r="K521" s="7">
        <f t="shared" si="37"/>
        <v>12.467906622721346</v>
      </c>
      <c r="L521" s="7">
        <f t="shared" si="38"/>
        <v>16.362316147225826</v>
      </c>
      <c r="M521" s="2">
        <v>153128</v>
      </c>
      <c r="N521" s="2">
        <f t="shared" si="30"/>
        <v>306256</v>
      </c>
      <c r="O521" s="2">
        <f t="shared" si="35"/>
        <v>4156</v>
      </c>
      <c r="P521" s="2">
        <f t="shared" si="36"/>
        <v>10582</v>
      </c>
      <c r="Q521" s="7">
        <f t="shared" si="39"/>
        <v>4.106879495184887</v>
      </c>
      <c r="R521" s="7">
        <f t="shared" si="31"/>
        <v>5.3985164021783314</v>
      </c>
      <c r="S521" s="2">
        <f t="shared" si="32"/>
        <v>158619</v>
      </c>
      <c r="T521" s="2">
        <f t="shared" si="41"/>
        <v>311747</v>
      </c>
      <c r="U521" s="7">
        <f t="shared" si="40"/>
        <v>4.2541476323515726</v>
      </c>
      <c r="V521" s="7">
        <f t="shared" si="33"/>
        <v>8.3609665826315496</v>
      </c>
      <c r="W521" s="10">
        <f t="shared" si="42"/>
        <v>0.10686708623185599</v>
      </c>
    </row>
    <row r="522" spans="1:23" x14ac:dyDescent="0.3">
      <c r="A522" s="3">
        <v>44408</v>
      </c>
      <c r="B522" s="2">
        <v>3196</v>
      </c>
      <c r="C522" s="2">
        <v>27</v>
      </c>
      <c r="D522" s="2">
        <v>1147</v>
      </c>
      <c r="E522" s="2">
        <f t="shared" si="5"/>
        <v>419534</v>
      </c>
      <c r="F522" s="2">
        <f t="shared" si="6"/>
        <v>382784</v>
      </c>
      <c r="G522" s="2">
        <f t="shared" si="7"/>
        <v>5820</v>
      </c>
      <c r="H522" s="2">
        <f t="shared" si="43"/>
        <v>30930</v>
      </c>
      <c r="I522" s="2">
        <v>481591</v>
      </c>
      <c r="J522" s="2">
        <v>16619</v>
      </c>
      <c r="K522" s="7">
        <f t="shared" si="37"/>
        <v>12.916228272853985</v>
      </c>
      <c r="L522" s="7">
        <f t="shared" si="38"/>
        <v>16.950673182379418</v>
      </c>
      <c r="M522" s="2">
        <v>157754</v>
      </c>
      <c r="N522" s="2">
        <f t="shared" si="30"/>
        <v>315508</v>
      </c>
      <c r="O522" s="2">
        <f t="shared" si="35"/>
        <v>4626</v>
      </c>
      <c r="P522" s="2">
        <f t="shared" si="36"/>
        <v>11993</v>
      </c>
      <c r="Q522" s="7">
        <f t="shared" si="39"/>
        <v>4.2309484084125479</v>
      </c>
      <c r="R522" s="7">
        <f t="shared" si="31"/>
        <v>5.5616056926835098</v>
      </c>
      <c r="S522" s="2">
        <f t="shared" ref="S522:S579" si="44">I522-N522</f>
        <v>166083</v>
      </c>
      <c r="T522" s="2">
        <f t="shared" si="41"/>
        <v>323837</v>
      </c>
      <c r="U522" s="7">
        <f t="shared" si="40"/>
        <v>4.4543314560288882</v>
      </c>
      <c r="V522" s="7">
        <f t="shared" si="33"/>
        <v>8.685216971517459</v>
      </c>
      <c r="W522" s="10">
        <f t="shared" si="42"/>
        <v>0.1110115465555901</v>
      </c>
    </row>
    <row r="523" spans="1:23" x14ac:dyDescent="0.3">
      <c r="A523" s="3">
        <v>44409</v>
      </c>
      <c r="B523" s="2">
        <v>2654</v>
      </c>
      <c r="C523" s="2">
        <v>33</v>
      </c>
      <c r="D523" s="2">
        <v>2319</v>
      </c>
      <c r="E523" s="2">
        <f t="shared" si="5"/>
        <v>422188</v>
      </c>
      <c r="F523" s="2">
        <f t="shared" si="6"/>
        <v>385103</v>
      </c>
      <c r="G523" s="2">
        <f t="shared" si="7"/>
        <v>5853</v>
      </c>
      <c r="H523" s="2">
        <f t="shared" si="43"/>
        <v>31232</v>
      </c>
      <c r="I523" s="2">
        <v>495381</v>
      </c>
      <c r="J523" s="2">
        <v>13792</v>
      </c>
      <c r="K523" s="7">
        <f t="shared" si="37"/>
        <v>13.286074860274963</v>
      </c>
      <c r="L523" s="7">
        <f t="shared" si="38"/>
        <v>17.436043098314332</v>
      </c>
      <c r="M523" s="2">
        <v>161069</v>
      </c>
      <c r="N523" s="2">
        <f t="shared" si="30"/>
        <v>322138</v>
      </c>
      <c r="O523" s="2">
        <f t="shared" si="35"/>
        <v>3315</v>
      </c>
      <c r="P523" s="2">
        <f t="shared" si="36"/>
        <v>10477</v>
      </c>
      <c r="Q523" s="7">
        <f t="shared" si="39"/>
        <v>4.3198564169187517</v>
      </c>
      <c r="R523" s="7">
        <f t="shared" si="31"/>
        <v>5.678475774400904</v>
      </c>
      <c r="S523" s="2">
        <f t="shared" si="44"/>
        <v>173243</v>
      </c>
      <c r="T523" s="2">
        <f t="shared" si="41"/>
        <v>334312</v>
      </c>
      <c r="U523" s="7">
        <f t="shared" si="40"/>
        <v>4.6463620264374601</v>
      </c>
      <c r="V523" s="7">
        <f t="shared" si="33"/>
        <v>8.9661535160650097</v>
      </c>
      <c r="W523" s="10">
        <f t="shared" si="42"/>
        <v>0.11460238376742755</v>
      </c>
    </row>
    <row r="524" spans="1:23" x14ac:dyDescent="0.3">
      <c r="A524" s="3">
        <v>44410</v>
      </c>
      <c r="B524" s="2">
        <v>1655</v>
      </c>
      <c r="C524" s="2">
        <v>23</v>
      </c>
      <c r="D524" s="2">
        <v>2286</v>
      </c>
      <c r="E524" s="2">
        <f t="shared" si="5"/>
        <v>423843</v>
      </c>
      <c r="F524" s="2">
        <f t="shared" si="6"/>
        <v>387389</v>
      </c>
      <c r="G524" s="2">
        <f t="shared" si="7"/>
        <v>5876</v>
      </c>
      <c r="H524" s="2">
        <f t="shared" si="43"/>
        <v>30578</v>
      </c>
      <c r="I524" s="2">
        <v>506780</v>
      </c>
      <c r="J524" s="2">
        <v>11126</v>
      </c>
      <c r="K524" s="7">
        <f t="shared" si="37"/>
        <v>13.591795037940788</v>
      </c>
      <c r="L524" s="7">
        <f t="shared" si="38"/>
        <v>17.837256417512457</v>
      </c>
      <c r="M524" s="2">
        <v>161542</v>
      </c>
      <c r="N524" s="2">
        <f t="shared" si="30"/>
        <v>323084</v>
      </c>
      <c r="O524" s="2">
        <f t="shared" si="35"/>
        <v>473</v>
      </c>
      <c r="P524" s="2">
        <f t="shared" si="36"/>
        <v>10653</v>
      </c>
      <c r="Q524" s="7">
        <f t="shared" si="39"/>
        <v>4.3325422353270273</v>
      </c>
      <c r="R524" s="7">
        <f t="shared" si="31"/>
        <v>5.6951513546881829</v>
      </c>
      <c r="S524" s="2">
        <f t="shared" si="44"/>
        <v>183696</v>
      </c>
      <c r="T524" s="2">
        <f t="shared" si="41"/>
        <v>345238</v>
      </c>
      <c r="U524" s="7">
        <f t="shared" si="40"/>
        <v>4.926710567286734</v>
      </c>
      <c r="V524" s="7">
        <f t="shared" si="33"/>
        <v>9.259185753365875</v>
      </c>
      <c r="W524" s="10">
        <f t="shared" si="42"/>
        <v>0.1183478240897699</v>
      </c>
    </row>
    <row r="525" spans="1:23" x14ac:dyDescent="0.3">
      <c r="A525" s="3">
        <v>44411</v>
      </c>
      <c r="B525" s="2">
        <v>4827</v>
      </c>
      <c r="C525" s="2">
        <v>34</v>
      </c>
      <c r="D525" s="2">
        <v>1895</v>
      </c>
      <c r="E525" s="2">
        <f t="shared" si="5"/>
        <v>428670</v>
      </c>
      <c r="F525" s="2">
        <f t="shared" si="6"/>
        <v>389284</v>
      </c>
      <c r="G525" s="2">
        <f t="shared" si="7"/>
        <v>5910</v>
      </c>
      <c r="H525" s="2">
        <f t="shared" si="43"/>
        <v>33476</v>
      </c>
      <c r="I525" s="2">
        <v>523466</v>
      </c>
      <c r="J525" s="2">
        <v>16677</v>
      </c>
      <c r="K525" s="7">
        <f t="shared" si="37"/>
        <v>14.039312090711379</v>
      </c>
      <c r="L525" s="7">
        <f t="shared" si="38"/>
        <v>18.424557535517533</v>
      </c>
      <c r="M525" s="2">
        <v>165084</v>
      </c>
      <c r="N525" s="2">
        <f t="shared" si="30"/>
        <v>330168</v>
      </c>
      <c r="O525" s="2">
        <f t="shared" si="35"/>
        <v>3542</v>
      </c>
      <c r="P525" s="2">
        <f t="shared" si="36"/>
        <v>13135</v>
      </c>
      <c r="Q525" s="7">
        <f t="shared" si="39"/>
        <v>4.4275383638727206</v>
      </c>
      <c r="R525" s="7">
        <f t="shared" si="31"/>
        <v>5.820024304746406</v>
      </c>
      <c r="S525" s="2">
        <f t="shared" si="44"/>
        <v>193298</v>
      </c>
      <c r="T525" s="2">
        <f t="shared" si="41"/>
        <v>358382</v>
      </c>
      <c r="U525" s="7">
        <f t="shared" si="40"/>
        <v>5.1842353629659392</v>
      </c>
      <c r="V525" s="7">
        <f t="shared" si="33"/>
        <v>9.6117041248726061</v>
      </c>
      <c r="W525" s="10">
        <f t="shared" si="42"/>
        <v>0.12285359633916289</v>
      </c>
    </row>
    <row r="526" spans="1:23" x14ac:dyDescent="0.3">
      <c r="A526" s="3">
        <v>44412</v>
      </c>
      <c r="B526" s="2">
        <v>4233</v>
      </c>
      <c r="C526" s="2">
        <v>38</v>
      </c>
      <c r="D526" s="2">
        <v>1934</v>
      </c>
      <c r="E526" s="2">
        <f t="shared" si="5"/>
        <v>432903</v>
      </c>
      <c r="F526" s="2">
        <f t="shared" si="6"/>
        <v>391218</v>
      </c>
      <c r="G526" s="2">
        <f t="shared" si="7"/>
        <v>5948</v>
      </c>
      <c r="H526" s="2">
        <f t="shared" si="43"/>
        <v>35737</v>
      </c>
      <c r="I526" s="2">
        <v>542639</v>
      </c>
      <c r="J526" s="2">
        <v>16852</v>
      </c>
      <c r="K526" s="7">
        <f t="shared" si="37"/>
        <v>14.553530264795675</v>
      </c>
      <c r="L526" s="7">
        <f t="shared" si="38"/>
        <v>19.099394185134656</v>
      </c>
      <c r="M526" s="2">
        <v>171908</v>
      </c>
      <c r="N526" s="2">
        <f t="shared" si="30"/>
        <v>343816</v>
      </c>
      <c r="O526" s="2">
        <f t="shared" si="35"/>
        <v>6824</v>
      </c>
      <c r="P526" s="2">
        <f t="shared" si="36"/>
        <v>10028</v>
      </c>
      <c r="Q526" s="7">
        <f t="shared" si="39"/>
        <v>4.6105574438263641</v>
      </c>
      <c r="R526" s="7">
        <f t="shared" si="31"/>
        <v>6.060603923943841</v>
      </c>
      <c r="S526" s="2">
        <f t="shared" si="44"/>
        <v>198823</v>
      </c>
      <c r="T526" s="2">
        <f t="shared" si="41"/>
        <v>370731</v>
      </c>
      <c r="U526" s="7">
        <f t="shared" si="40"/>
        <v>5.3324153771429446</v>
      </c>
      <c r="V526" s="7">
        <f t="shared" si="33"/>
        <v>9.9429008206833664</v>
      </c>
      <c r="W526" s="10">
        <f t="shared" si="42"/>
        <v>0.12708684204121357</v>
      </c>
    </row>
    <row r="527" spans="1:23" x14ac:dyDescent="0.3">
      <c r="A527" s="3">
        <v>44413</v>
      </c>
      <c r="B527" s="2">
        <v>3670</v>
      </c>
      <c r="C527" s="2">
        <v>38</v>
      </c>
      <c r="D527" s="2">
        <v>2626</v>
      </c>
      <c r="E527" s="2">
        <f t="shared" si="5"/>
        <v>436573</v>
      </c>
      <c r="F527" s="2">
        <f t="shared" si="6"/>
        <v>393844</v>
      </c>
      <c r="G527" s="2">
        <f t="shared" si="7"/>
        <v>5986</v>
      </c>
      <c r="H527" s="2">
        <f t="shared" si="43"/>
        <v>36743</v>
      </c>
      <c r="I527" s="2">
        <v>564691</v>
      </c>
      <c r="J527" s="2">
        <v>20845</v>
      </c>
      <c r="K527" s="7">
        <f t="shared" si="37"/>
        <v>15.144962965724421</v>
      </c>
      <c r="L527" s="7">
        <f t="shared" si="38"/>
        <v>19.875563683771116</v>
      </c>
      <c r="M527" s="2">
        <v>178077</v>
      </c>
      <c r="N527" s="2">
        <f t="shared" si="30"/>
        <v>356154</v>
      </c>
      <c r="O527" s="2">
        <f t="shared" si="35"/>
        <v>6169</v>
      </c>
      <c r="P527" s="2">
        <f t="shared" si="36"/>
        <v>14676</v>
      </c>
      <c r="Q527" s="7">
        <f t="shared" si="39"/>
        <v>4.776009481375314</v>
      </c>
      <c r="R527" s="7">
        <f t="shared" si="31"/>
        <v>6.2780915662106915</v>
      </c>
      <c r="S527" s="2">
        <f t="shared" si="44"/>
        <v>208537</v>
      </c>
      <c r="T527" s="2">
        <f t="shared" si="41"/>
        <v>386614</v>
      </c>
      <c r="U527" s="7">
        <f t="shared" si="40"/>
        <v>5.592944002973792</v>
      </c>
      <c r="V527" s="7">
        <f t="shared" si="33"/>
        <v>10.368878399399238</v>
      </c>
      <c r="W527" s="10">
        <f t="shared" si="42"/>
        <v>0.13253154537635572</v>
      </c>
    </row>
    <row r="528" spans="1:23" x14ac:dyDescent="0.3">
      <c r="A528" s="3">
        <v>44414</v>
      </c>
      <c r="B528" s="2">
        <v>3780</v>
      </c>
      <c r="C528" s="2">
        <v>30</v>
      </c>
      <c r="D528" s="2">
        <v>2052</v>
      </c>
      <c r="E528" s="2">
        <f t="shared" si="5"/>
        <v>440353</v>
      </c>
      <c r="F528" s="2">
        <f t="shared" si="6"/>
        <v>395896</v>
      </c>
      <c r="G528" s="2">
        <f t="shared" si="7"/>
        <v>6016</v>
      </c>
      <c r="H528" s="2">
        <f t="shared" si="43"/>
        <v>38441</v>
      </c>
      <c r="I528" s="2">
        <v>583647</v>
      </c>
      <c r="J528" s="2">
        <v>19067</v>
      </c>
      <c r="K528" s="7">
        <f t="shared" si="37"/>
        <v>15.653361218889907</v>
      </c>
      <c r="L528" s="7">
        <f t="shared" si="38"/>
        <v>20.542762532680637</v>
      </c>
      <c r="M528" s="2">
        <v>182915</v>
      </c>
      <c r="N528" s="2">
        <f t="shared" si="30"/>
        <v>365830</v>
      </c>
      <c r="O528" s="2">
        <f t="shared" si="35"/>
        <v>4838</v>
      </c>
      <c r="P528" s="2">
        <f t="shared" si="36"/>
        <v>14229</v>
      </c>
      <c r="Q528" s="7">
        <f t="shared" si="39"/>
        <v>4.9057642159614421</v>
      </c>
      <c r="R528" s="7">
        <f t="shared" si="31"/>
        <v>6.4486549011575249</v>
      </c>
      <c r="S528" s="2">
        <f t="shared" si="44"/>
        <v>217817</v>
      </c>
      <c r="T528" s="2">
        <f t="shared" si="41"/>
        <v>400732</v>
      </c>
      <c r="U528" s="7">
        <f t="shared" ref="U528:U579" si="45">S528/3728573*100</f>
        <v>5.8418327869670241</v>
      </c>
      <c r="V528" s="7">
        <f t="shared" si="33"/>
        <v>10.747519176098267</v>
      </c>
      <c r="W528" s="10">
        <f t="shared" si="42"/>
        <v>0.13737120549632911</v>
      </c>
    </row>
    <row r="529" spans="1:25" x14ac:dyDescent="0.3">
      <c r="A529" s="3">
        <v>44415</v>
      </c>
      <c r="B529" s="2">
        <v>4216</v>
      </c>
      <c r="C529" s="2">
        <v>38</v>
      </c>
      <c r="D529" s="2">
        <v>1735</v>
      </c>
      <c r="E529" s="2">
        <f t="shared" si="5"/>
        <v>444569</v>
      </c>
      <c r="F529" s="2">
        <f t="shared" si="6"/>
        <v>397631</v>
      </c>
      <c r="G529" s="2">
        <f t="shared" si="7"/>
        <v>6054</v>
      </c>
      <c r="H529" s="2">
        <f t="shared" si="43"/>
        <v>40884</v>
      </c>
      <c r="I529" s="2">
        <v>606988</v>
      </c>
      <c r="J529" s="2">
        <v>23231</v>
      </c>
      <c r="K529" s="7">
        <f t="shared" si="37"/>
        <v>16.279364786474613</v>
      </c>
      <c r="L529" s="7">
        <f t="shared" si="38"/>
        <v>21.364301271465035</v>
      </c>
      <c r="M529" s="2">
        <v>189724</v>
      </c>
      <c r="N529" s="2">
        <f t="shared" si="30"/>
        <v>379448</v>
      </c>
      <c r="O529" s="2">
        <f t="shared" si="35"/>
        <v>6809</v>
      </c>
      <c r="P529" s="2">
        <f t="shared" si="36"/>
        <v>16422</v>
      </c>
      <c r="Q529" s="7">
        <f t="shared" si="39"/>
        <v>5.0883809972340623</v>
      </c>
      <c r="R529" s="7">
        <f t="shared" si="31"/>
        <v>6.6887056964557861</v>
      </c>
      <c r="S529" s="2">
        <f t="shared" si="44"/>
        <v>227540</v>
      </c>
      <c r="T529" s="2">
        <f t="shared" si="41"/>
        <v>417264</v>
      </c>
      <c r="U529" s="7">
        <f t="shared" si="45"/>
        <v>6.1026027920064863</v>
      </c>
      <c r="V529" s="7">
        <f t="shared" si="33"/>
        <v>11.190902751703053</v>
      </c>
      <c r="W529" s="10">
        <f t="shared" si="42"/>
        <v>0.14303838647829539</v>
      </c>
    </row>
    <row r="530" spans="1:25" x14ac:dyDescent="0.3">
      <c r="A530" s="3">
        <v>44416</v>
      </c>
      <c r="B530" s="2">
        <v>3344</v>
      </c>
      <c r="C530" s="2">
        <v>30</v>
      </c>
      <c r="D530" s="2">
        <v>3376</v>
      </c>
      <c r="E530" s="2">
        <f t="shared" si="5"/>
        <v>447913</v>
      </c>
      <c r="F530" s="2">
        <f t="shared" si="6"/>
        <v>401007</v>
      </c>
      <c r="G530" s="2">
        <f t="shared" si="7"/>
        <v>6084</v>
      </c>
      <c r="H530" s="2">
        <f t="shared" si="43"/>
        <v>40822</v>
      </c>
      <c r="I530" s="2">
        <v>626343</v>
      </c>
      <c r="J530" s="2">
        <v>19355</v>
      </c>
      <c r="K530" s="7">
        <f t="shared" si="37"/>
        <v>16.798464184555325</v>
      </c>
      <c r="L530" s="7">
        <f t="shared" si="38"/>
        <v>22.045543818449829</v>
      </c>
      <c r="M530" s="2">
        <v>194449</v>
      </c>
      <c r="N530" s="2">
        <f t="shared" si="30"/>
        <v>388898</v>
      </c>
      <c r="O530" s="2">
        <f t="shared" si="35"/>
        <v>4725</v>
      </c>
      <c r="P530" s="2">
        <f t="shared" si="36"/>
        <v>14630</v>
      </c>
      <c r="Q530" s="7">
        <f t="shared" si="39"/>
        <v>5.2151050817564792</v>
      </c>
      <c r="R530" s="7">
        <f t="shared" si="31"/>
        <v>6.8552852246955123</v>
      </c>
      <c r="S530" s="2">
        <f t="shared" si="44"/>
        <v>237445</v>
      </c>
      <c r="T530" s="2">
        <f t="shared" si="41"/>
        <v>431894</v>
      </c>
      <c r="U530" s="7">
        <f t="shared" si="45"/>
        <v>6.3682540210423664</v>
      </c>
      <c r="V530" s="7">
        <f t="shared" si="33"/>
        <v>11.583275223944645</v>
      </c>
      <c r="W530" s="10">
        <f t="shared" si="42"/>
        <v>0.14805356055077101</v>
      </c>
    </row>
    <row r="531" spans="1:25" x14ac:dyDescent="0.3">
      <c r="A531" s="3">
        <v>44417</v>
      </c>
      <c r="B531" s="2">
        <v>2236</v>
      </c>
      <c r="C531" s="2">
        <v>44</v>
      </c>
      <c r="D531" s="2">
        <v>3146</v>
      </c>
      <c r="E531" s="2">
        <f t="shared" si="5"/>
        <v>450149</v>
      </c>
      <c r="F531" s="2">
        <f t="shared" si="6"/>
        <v>404153</v>
      </c>
      <c r="G531" s="2">
        <f t="shared" si="7"/>
        <v>6128</v>
      </c>
      <c r="H531" s="2">
        <f t="shared" si="43"/>
        <v>39868</v>
      </c>
      <c r="I531" s="2">
        <v>641242</v>
      </c>
      <c r="J531" s="2">
        <v>16028</v>
      </c>
      <c r="K531" s="7">
        <f t="shared" si="37"/>
        <v>17.198054054459977</v>
      </c>
      <c r="L531" s="7">
        <f t="shared" si="38"/>
        <v>22.569947471641587</v>
      </c>
      <c r="M531" s="2">
        <v>197118</v>
      </c>
      <c r="N531" s="2">
        <f t="shared" si="30"/>
        <v>394236</v>
      </c>
      <c r="O531" s="2">
        <f t="shared" si="35"/>
        <v>2669</v>
      </c>
      <c r="P531" s="2">
        <f t="shared" si="36"/>
        <v>13359</v>
      </c>
      <c r="Q531" s="7">
        <f t="shared" si="39"/>
        <v>5.2866874270666022</v>
      </c>
      <c r="R531" s="7">
        <f t="shared" si="31"/>
        <v>6.9493806238218241</v>
      </c>
      <c r="S531" s="2">
        <f t="shared" si="44"/>
        <v>247006</v>
      </c>
      <c r="T531" s="2">
        <f t="shared" si="41"/>
        <v>444124</v>
      </c>
      <c r="U531" s="7">
        <f t="shared" si="45"/>
        <v>6.6246792003267734</v>
      </c>
      <c r="V531" s="7">
        <f t="shared" si="33"/>
        <v>11.911280373330472</v>
      </c>
      <c r="W531" s="10">
        <f t="shared" si="42"/>
        <v>0.15224601297089246</v>
      </c>
    </row>
    <row r="532" spans="1:25" x14ac:dyDescent="0.3">
      <c r="A532" s="3">
        <v>44418</v>
      </c>
      <c r="B532" s="2">
        <v>5697</v>
      </c>
      <c r="C532" s="2">
        <v>54</v>
      </c>
      <c r="D532" s="2">
        <v>2713</v>
      </c>
      <c r="E532" s="2">
        <f t="shared" si="5"/>
        <v>455846</v>
      </c>
      <c r="F532" s="2">
        <f t="shared" si="6"/>
        <v>406866</v>
      </c>
      <c r="G532" s="2">
        <f t="shared" si="7"/>
        <v>6182</v>
      </c>
      <c r="H532" s="2">
        <f t="shared" si="43"/>
        <v>42798</v>
      </c>
      <c r="I532" s="2">
        <v>664997</v>
      </c>
      <c r="J532" s="2">
        <v>23744</v>
      </c>
      <c r="K532" s="7">
        <f t="shared" si="37"/>
        <v>17.835161065640932</v>
      </c>
      <c r="L532" s="7">
        <f t="shared" si="38"/>
        <v>23.406057867075518</v>
      </c>
      <c r="M532" s="2">
        <v>204234</v>
      </c>
      <c r="N532" s="2">
        <f t="shared" si="30"/>
        <v>408468</v>
      </c>
      <c r="O532" s="2">
        <f t="shared" si="35"/>
        <v>7116</v>
      </c>
      <c r="P532" s="2">
        <f t="shared" si="36"/>
        <v>16628</v>
      </c>
      <c r="Q532" s="7">
        <f t="shared" si="39"/>
        <v>5.4775379213441706</v>
      </c>
      <c r="R532" s="7">
        <f t="shared" si="31"/>
        <v>7.2002546815898416</v>
      </c>
      <c r="S532" s="2">
        <f t="shared" si="44"/>
        <v>256529</v>
      </c>
      <c r="T532" s="2">
        <f t="shared" si="41"/>
        <v>460763</v>
      </c>
      <c r="U532" s="7">
        <f t="shared" si="45"/>
        <v>6.8800852229525882</v>
      </c>
      <c r="V532" s="7">
        <f t="shared" si="33"/>
        <v>12.357533658745909</v>
      </c>
      <c r="W532" s="10">
        <f t="shared" si="42"/>
        <v>0.15794987362652618</v>
      </c>
    </row>
    <row r="533" spans="1:25" x14ac:dyDescent="0.3">
      <c r="A533" s="3">
        <v>44419</v>
      </c>
      <c r="B533" s="2">
        <v>5352</v>
      </c>
      <c r="C533" s="2">
        <v>48</v>
      </c>
      <c r="D533" s="2">
        <v>2635</v>
      </c>
      <c r="E533" s="2">
        <f t="shared" si="5"/>
        <v>461198</v>
      </c>
      <c r="F533" s="2">
        <f t="shared" si="6"/>
        <v>409501</v>
      </c>
      <c r="G533" s="2">
        <f t="shared" si="7"/>
        <v>6230</v>
      </c>
      <c r="H533" s="2">
        <f t="shared" si="43"/>
        <v>45467</v>
      </c>
      <c r="I533" s="2">
        <v>688940</v>
      </c>
      <c r="J533" s="2">
        <v>23935</v>
      </c>
      <c r="K533" s="7">
        <f t="shared" si="37"/>
        <v>18.477310220290715</v>
      </c>
      <c r="L533" s="7">
        <f t="shared" si="38"/>
        <v>24.248785343306821</v>
      </c>
      <c r="M533" s="2">
        <v>210776</v>
      </c>
      <c r="N533" s="2">
        <f t="shared" ref="N533:N579" si="46">M533*2</f>
        <v>421552</v>
      </c>
      <c r="O533" s="2">
        <f t="shared" si="35"/>
        <v>6542</v>
      </c>
      <c r="P533" s="2">
        <f t="shared" si="36"/>
        <v>17393</v>
      </c>
      <c r="Q533" s="7">
        <f t="shared" si="39"/>
        <v>5.6529937860945729</v>
      </c>
      <c r="R533" s="7">
        <f t="shared" si="31"/>
        <v>7.4308924114828114</v>
      </c>
      <c r="S533" s="2">
        <f t="shared" si="44"/>
        <v>267388</v>
      </c>
      <c r="T533" s="2">
        <f t="shared" si="41"/>
        <v>478164</v>
      </c>
      <c r="U533" s="7">
        <f t="shared" si="45"/>
        <v>7.1713226481015662</v>
      </c>
      <c r="V533" s="7">
        <f t="shared" si="33"/>
        <v>12.824223569168053</v>
      </c>
      <c r="W533" s="10">
        <f t="shared" si="42"/>
        <v>0.16391494840678239</v>
      </c>
    </row>
    <row r="534" spans="1:25" x14ac:dyDescent="0.3">
      <c r="A534" s="3">
        <v>44420</v>
      </c>
      <c r="B534" s="2">
        <v>5128</v>
      </c>
      <c r="C534" s="2">
        <v>49</v>
      </c>
      <c r="D534" s="2">
        <v>3310</v>
      </c>
      <c r="E534" s="2">
        <f t="shared" si="5"/>
        <v>466326</v>
      </c>
      <c r="F534" s="2">
        <f t="shared" si="6"/>
        <v>412811</v>
      </c>
      <c r="G534" s="2">
        <f t="shared" si="7"/>
        <v>6279</v>
      </c>
      <c r="H534" s="2">
        <f t="shared" si="43"/>
        <v>47236</v>
      </c>
      <c r="I534" s="2">
        <v>715919</v>
      </c>
      <c r="J534" s="2">
        <v>25933</v>
      </c>
      <c r="K534" s="7">
        <f t="shared" si="37"/>
        <v>19.200884627979658</v>
      </c>
      <c r="L534" s="7">
        <f t="shared" si="38"/>
        <v>25.198371634968037</v>
      </c>
      <c r="M534" s="2">
        <v>218167</v>
      </c>
      <c r="N534" s="2">
        <f t="shared" si="46"/>
        <v>436334</v>
      </c>
      <c r="O534" s="2">
        <f t="shared" si="35"/>
        <v>7391</v>
      </c>
      <c r="P534" s="2">
        <f t="shared" si="36"/>
        <v>18542</v>
      </c>
      <c r="Q534" s="7">
        <f t="shared" si="39"/>
        <v>5.8512197561909076</v>
      </c>
      <c r="R534" s="7">
        <f t="shared" si="31"/>
        <v>7.691461574069014</v>
      </c>
      <c r="S534" s="2">
        <f t="shared" si="44"/>
        <v>279585</v>
      </c>
      <c r="T534" s="2">
        <f t="shared" si="41"/>
        <v>497752</v>
      </c>
      <c r="U534" s="7">
        <f t="shared" si="45"/>
        <v>7.4984451155978444</v>
      </c>
      <c r="V534" s="7">
        <f t="shared" si="33"/>
        <v>13.349568202542509</v>
      </c>
      <c r="W534" s="10">
        <f t="shared" si="42"/>
        <v>0.17062972829274631</v>
      </c>
    </row>
    <row r="535" spans="1:25" x14ac:dyDescent="0.3">
      <c r="A535" s="3">
        <v>44421</v>
      </c>
      <c r="B535" s="2">
        <v>5359</v>
      </c>
      <c r="C535" s="2">
        <v>42</v>
      </c>
      <c r="D535" s="2">
        <v>2726</v>
      </c>
      <c r="E535" s="2">
        <f t="shared" si="5"/>
        <v>471685</v>
      </c>
      <c r="F535" s="2">
        <f t="shared" si="6"/>
        <v>415537</v>
      </c>
      <c r="G535" s="2">
        <f t="shared" si="7"/>
        <v>6321</v>
      </c>
      <c r="H535" s="2">
        <f t="shared" si="43"/>
        <v>49827</v>
      </c>
      <c r="I535" s="2">
        <v>741353</v>
      </c>
      <c r="J535" s="2">
        <v>25432</v>
      </c>
      <c r="K535" s="7">
        <f t="shared" si="37"/>
        <v>19.883022271523181</v>
      </c>
      <c r="L535" s="7">
        <f t="shared" si="38"/>
        <v>26.093578193480628</v>
      </c>
      <c r="M535" s="2">
        <v>225053</v>
      </c>
      <c r="N535" s="2">
        <f t="shared" si="46"/>
        <v>450106</v>
      </c>
      <c r="O535" s="2">
        <f t="shared" si="35"/>
        <v>6886</v>
      </c>
      <c r="P535" s="2">
        <f t="shared" si="36"/>
        <v>18546</v>
      </c>
      <c r="Q535" s="7">
        <f t="shared" si="39"/>
        <v>6.0359016706927822</v>
      </c>
      <c r="R535" s="7">
        <f t="shared" si="31"/>
        <v>7.9342269987163681</v>
      </c>
      <c r="S535" s="2">
        <f t="shared" si="44"/>
        <v>291247</v>
      </c>
      <c r="T535" s="2">
        <f t="shared" si="41"/>
        <v>516300</v>
      </c>
      <c r="U535" s="7">
        <f t="shared" si="45"/>
        <v>7.811218930137616</v>
      </c>
      <c r="V535" s="7">
        <f t="shared" si="33"/>
        <v>13.847020329346135</v>
      </c>
      <c r="W535" s="10">
        <f t="shared" si="42"/>
        <v>0.17698799546269009</v>
      </c>
    </row>
    <row r="536" spans="1:25" x14ac:dyDescent="0.3">
      <c r="A536" s="3">
        <v>44422</v>
      </c>
      <c r="B536" s="2">
        <v>5579</v>
      </c>
      <c r="C536" s="2">
        <v>50</v>
      </c>
      <c r="D536" s="2">
        <v>1867</v>
      </c>
      <c r="E536" s="2">
        <f t="shared" si="5"/>
        <v>477264</v>
      </c>
      <c r="F536" s="2">
        <f t="shared" si="6"/>
        <v>417404</v>
      </c>
      <c r="G536" s="2">
        <f t="shared" si="7"/>
        <v>6371</v>
      </c>
      <c r="H536" s="2">
        <f t="shared" si="43"/>
        <v>53489</v>
      </c>
      <c r="I536" s="2">
        <v>767882</v>
      </c>
      <c r="J536" s="2">
        <v>26524</v>
      </c>
      <c r="K536" s="7">
        <f t="shared" si="37"/>
        <v>20.594527718781421</v>
      </c>
      <c r="L536" s="7">
        <f t="shared" si="38"/>
        <v>27.027325727914086</v>
      </c>
      <c r="M536" s="2">
        <v>229236</v>
      </c>
      <c r="N536" s="2">
        <f t="shared" si="46"/>
        <v>458472</v>
      </c>
      <c r="O536" s="2">
        <f t="shared" si="35"/>
        <v>4183</v>
      </c>
      <c r="P536" s="2">
        <f t="shared" si="36"/>
        <v>22341</v>
      </c>
      <c r="Q536" s="7">
        <f t="shared" si="39"/>
        <v>6.1480893628742148</v>
      </c>
      <c r="R536" s="7">
        <f t="shared" si="31"/>
        <v>8.0816983567326162</v>
      </c>
      <c r="S536" s="2">
        <f t="shared" si="44"/>
        <v>309410</v>
      </c>
      <c r="T536" s="2">
        <f t="shared" si="41"/>
        <v>538646</v>
      </c>
      <c r="U536" s="7">
        <f t="shared" si="45"/>
        <v>8.2983489930329917</v>
      </c>
      <c r="V536" s="7">
        <f t="shared" si="33"/>
        <v>14.446333744569007</v>
      </c>
      <c r="W536" s="10">
        <f t="shared" si="42"/>
        <v>0.18464821964748435</v>
      </c>
    </row>
    <row r="537" spans="1:25" x14ac:dyDescent="0.3">
      <c r="A537" s="3">
        <v>44423</v>
      </c>
      <c r="B537" s="2">
        <v>4314</v>
      </c>
      <c r="C537" s="2">
        <v>35</v>
      </c>
      <c r="D537" s="2">
        <v>4519</v>
      </c>
      <c r="E537" s="2">
        <f t="shared" si="5"/>
        <v>481578</v>
      </c>
      <c r="F537" s="2">
        <f t="shared" si="6"/>
        <v>421923</v>
      </c>
      <c r="G537" s="2">
        <f t="shared" si="7"/>
        <v>6406</v>
      </c>
      <c r="H537" s="2">
        <f t="shared" si="43"/>
        <v>53249</v>
      </c>
      <c r="I537" s="2">
        <v>791863</v>
      </c>
      <c r="J537" s="2">
        <v>23010</v>
      </c>
      <c r="K537" s="7">
        <f t="shared" si="37"/>
        <v>21.237696030089793</v>
      </c>
      <c r="L537" s="7">
        <f t="shared" si="38"/>
        <v>27.871390699200177</v>
      </c>
      <c r="M537" s="2">
        <v>237149</v>
      </c>
      <c r="N537" s="2">
        <f t="shared" si="46"/>
        <v>474298</v>
      </c>
      <c r="O537" s="2">
        <f t="shared" si="35"/>
        <v>7913</v>
      </c>
      <c r="P537" s="2">
        <f t="shared" si="36"/>
        <v>15097</v>
      </c>
      <c r="Q537" s="7">
        <f t="shared" si="39"/>
        <v>6.3603153270701691</v>
      </c>
      <c r="R537" s="7">
        <f t="shared" si="31"/>
        <v>8.3606705910100629</v>
      </c>
      <c r="S537" s="2">
        <f t="shared" si="44"/>
        <v>317565</v>
      </c>
      <c r="T537" s="2">
        <f t="shared" si="41"/>
        <v>554714</v>
      </c>
      <c r="U537" s="7">
        <f t="shared" si="45"/>
        <v>8.517065375949457</v>
      </c>
      <c r="V537" s="7">
        <f t="shared" si="33"/>
        <v>14.877272971088344</v>
      </c>
      <c r="W537" s="10">
        <f t="shared" si="42"/>
        <v>0.19015634110999549</v>
      </c>
    </row>
    <row r="538" spans="1:25" x14ac:dyDescent="0.3">
      <c r="A538" s="3">
        <v>44424</v>
      </c>
      <c r="B538" s="2">
        <v>2676</v>
      </c>
      <c r="C538" s="2">
        <v>30</v>
      </c>
      <c r="D538" s="2">
        <v>4119</v>
      </c>
      <c r="E538" s="2">
        <f t="shared" si="5"/>
        <v>484254</v>
      </c>
      <c r="F538" s="2">
        <f t="shared" si="6"/>
        <v>426042</v>
      </c>
      <c r="G538" s="2">
        <f t="shared" si="7"/>
        <v>6436</v>
      </c>
      <c r="H538" s="2">
        <f t="shared" si="43"/>
        <v>51776</v>
      </c>
      <c r="I538" s="2">
        <v>806681</v>
      </c>
      <c r="J538" s="2">
        <v>14784</v>
      </c>
      <c r="K538" s="7">
        <f t="shared" si="37"/>
        <v>21.635113487116922</v>
      </c>
      <c r="L538" s="7">
        <f t="shared" si="38"/>
        <v>28.39294337609094</v>
      </c>
      <c r="M538" s="2">
        <v>238871</v>
      </c>
      <c r="N538" s="2">
        <f t="shared" si="46"/>
        <v>477742</v>
      </c>
      <c r="O538" s="2">
        <f t="shared" si="35"/>
        <v>1722</v>
      </c>
      <c r="P538" s="2">
        <f t="shared" si="36"/>
        <v>13062</v>
      </c>
      <c r="Q538" s="7">
        <f t="shared" si="39"/>
        <v>6.4064992156516718</v>
      </c>
      <c r="R538" s="7">
        <f t="shared" si="31"/>
        <v>8.4213795746352087</v>
      </c>
      <c r="S538" s="2">
        <f t="shared" si="44"/>
        <v>328939</v>
      </c>
      <c r="T538" s="2">
        <f t="shared" si="41"/>
        <v>567810</v>
      </c>
      <c r="U538" s="7">
        <f t="shared" si="45"/>
        <v>8.8221150558135779</v>
      </c>
      <c r="V538" s="7">
        <f t="shared" si="33"/>
        <v>15.22850399613796</v>
      </c>
      <c r="W538" s="10">
        <f t="shared" si="42"/>
        <v>0.19464565892634139</v>
      </c>
    </row>
    <row r="539" spans="1:25" x14ac:dyDescent="0.3">
      <c r="A539" s="3">
        <v>44425</v>
      </c>
      <c r="B539" s="2">
        <v>6208</v>
      </c>
      <c r="C539" s="2">
        <v>47</v>
      </c>
      <c r="D539" s="2">
        <v>3539</v>
      </c>
      <c r="E539" s="2">
        <f t="shared" si="5"/>
        <v>490462</v>
      </c>
      <c r="F539" s="2">
        <f t="shared" si="6"/>
        <v>429581</v>
      </c>
      <c r="G539" s="2">
        <f t="shared" si="7"/>
        <v>6483</v>
      </c>
      <c r="H539" s="2">
        <f t="shared" si="43"/>
        <v>54398</v>
      </c>
      <c r="I539" s="2">
        <v>831815</v>
      </c>
      <c r="J539" s="2">
        <v>25083</v>
      </c>
      <c r="K539" s="7">
        <f t="shared" si="37"/>
        <v>22.309205157039973</v>
      </c>
      <c r="L539" s="7">
        <f t="shared" si="38"/>
        <v>29.277590763118361</v>
      </c>
      <c r="M539" s="2">
        <v>245207</v>
      </c>
      <c r="N539" s="2">
        <f t="shared" si="46"/>
        <v>490414</v>
      </c>
      <c r="O539" s="2">
        <f t="shared" si="35"/>
        <v>6336</v>
      </c>
      <c r="P539" s="2">
        <f t="shared" si="36"/>
        <v>18747</v>
      </c>
      <c r="Q539" s="7">
        <f t="shared" si="39"/>
        <v>6.5764301785160173</v>
      </c>
      <c r="R539" s="7">
        <f t="shared" si="31"/>
        <v>8.6447547896461927</v>
      </c>
      <c r="S539" s="2">
        <f t="shared" si="44"/>
        <v>341401</v>
      </c>
      <c r="T539" s="2">
        <f t="shared" si="41"/>
        <v>586608</v>
      </c>
      <c r="U539" s="7">
        <f t="shared" si="45"/>
        <v>9.1563448000079379</v>
      </c>
      <c r="V539" s="7">
        <f t="shared" si="33"/>
        <v>15.732661052405728</v>
      </c>
      <c r="W539" s="10">
        <f t="shared" si="42"/>
        <v>0.2010896262684054</v>
      </c>
    </row>
    <row r="540" spans="1:25" x14ac:dyDescent="0.3">
      <c r="A540" s="3">
        <v>44426</v>
      </c>
      <c r="B540" s="2">
        <v>5914</v>
      </c>
      <c r="C540" s="2">
        <v>49</v>
      </c>
      <c r="D540" s="2">
        <v>3316</v>
      </c>
      <c r="E540" s="2">
        <f t="shared" si="5"/>
        <v>496376</v>
      </c>
      <c r="F540" s="2">
        <f t="shared" si="6"/>
        <v>432897</v>
      </c>
      <c r="G540" s="2">
        <f t="shared" si="7"/>
        <v>6532</v>
      </c>
      <c r="H540" s="2">
        <f t="shared" si="43"/>
        <v>56947</v>
      </c>
      <c r="I540" s="2">
        <v>857056</v>
      </c>
      <c r="J540" s="2">
        <v>25241</v>
      </c>
      <c r="K540" s="7">
        <f t="shared" si="37"/>
        <v>22.986166557554323</v>
      </c>
      <c r="L540" s="7">
        <f t="shared" si="38"/>
        <v>30.166004254642164</v>
      </c>
      <c r="M540" s="2">
        <v>251447</v>
      </c>
      <c r="N540" s="2">
        <f t="shared" si="46"/>
        <v>502894</v>
      </c>
      <c r="O540" s="2">
        <f t="shared" si="35"/>
        <v>6240</v>
      </c>
      <c r="P540" s="2">
        <f t="shared" si="36"/>
        <v>19001</v>
      </c>
      <c r="Q540" s="7">
        <f t="shared" si="39"/>
        <v>6.743786429821812</v>
      </c>
      <c r="R540" s="7">
        <f t="shared" si="31"/>
        <v>8.8647455317024644</v>
      </c>
      <c r="S540" s="2">
        <f t="shared" si="44"/>
        <v>354162</v>
      </c>
      <c r="T540" s="2">
        <f t="shared" si="41"/>
        <v>605609</v>
      </c>
      <c r="U540" s="7">
        <f t="shared" si="45"/>
        <v>9.4985936979107031</v>
      </c>
      <c r="V540" s="7">
        <f t="shared" ref="V540:V579" si="47">(SUM(S540,M540)/3728600)*100</f>
        <v>16.24226251139838</v>
      </c>
      <c r="W540" s="10">
        <f t="shared" si="42"/>
        <v>0.20760318215023102</v>
      </c>
    </row>
    <row r="541" spans="1:25" x14ac:dyDescent="0.3">
      <c r="A541" s="3">
        <v>44427</v>
      </c>
      <c r="B541" s="2">
        <v>4921</v>
      </c>
      <c r="C541" s="2">
        <v>58</v>
      </c>
      <c r="D541" s="2">
        <v>4471</v>
      </c>
      <c r="E541" s="2">
        <f t="shared" si="5"/>
        <v>501297</v>
      </c>
      <c r="F541" s="2">
        <f t="shared" si="6"/>
        <v>437368</v>
      </c>
      <c r="G541" s="2">
        <f t="shared" si="7"/>
        <v>6590</v>
      </c>
      <c r="H541" s="2">
        <f t="shared" si="43"/>
        <v>57339</v>
      </c>
      <c r="I541" s="2">
        <v>883570</v>
      </c>
      <c r="J541" s="2">
        <v>26363</v>
      </c>
      <c r="K541" s="7">
        <f t="shared" si="37"/>
        <v>23.697269706131539</v>
      </c>
      <c r="L541" s="7">
        <f t="shared" si="38"/>
        <v>31.099223830501366</v>
      </c>
      <c r="M541" s="2">
        <v>258303</v>
      </c>
      <c r="N541" s="2">
        <f t="shared" si="46"/>
        <v>516606</v>
      </c>
      <c r="O541" s="2">
        <f t="shared" si="35"/>
        <v>6856</v>
      </c>
      <c r="P541" s="2">
        <f t="shared" si="36"/>
        <v>19507</v>
      </c>
      <c r="Q541" s="7">
        <f t="shared" si="39"/>
        <v>6.9276637469616391</v>
      </c>
      <c r="R541" s="7">
        <f t="shared" si="31"/>
        <v>9.106453308551469</v>
      </c>
      <c r="S541" s="2">
        <f t="shared" si="44"/>
        <v>366964</v>
      </c>
      <c r="T541" s="2">
        <f t="shared" si="41"/>
        <v>625267</v>
      </c>
      <c r="U541" s="7">
        <f t="shared" si="45"/>
        <v>9.8419422122082629</v>
      </c>
      <c r="V541" s="7">
        <f t="shared" si="47"/>
        <v>16.769484525022797</v>
      </c>
      <c r="W541" s="10">
        <f t="shared" si="42"/>
        <v>0.21434195808438861</v>
      </c>
    </row>
    <row r="542" spans="1:25" x14ac:dyDescent="0.3">
      <c r="A542" s="3">
        <v>44428</v>
      </c>
      <c r="B542" s="2">
        <v>4743</v>
      </c>
      <c r="C542" s="2">
        <v>59</v>
      </c>
      <c r="D542" s="2">
        <v>3393</v>
      </c>
      <c r="E542" s="2">
        <f t="shared" si="5"/>
        <v>506040</v>
      </c>
      <c r="F542" s="2">
        <f t="shared" si="6"/>
        <v>440761</v>
      </c>
      <c r="G542" s="2">
        <f t="shared" si="7"/>
        <v>6649</v>
      </c>
      <c r="H542" s="2">
        <f t="shared" si="43"/>
        <v>58630</v>
      </c>
      <c r="I542" s="2">
        <v>907665</v>
      </c>
      <c r="J542" s="2">
        <v>23986</v>
      </c>
      <c r="K542" s="7">
        <f t="shared" si="37"/>
        <v>24.343495487415694</v>
      </c>
      <c r="L542" s="7">
        <f t="shared" si="38"/>
        <v>31.947301286951816</v>
      </c>
      <c r="M542" s="2">
        <v>266962</v>
      </c>
      <c r="N542" s="2">
        <f t="shared" si="46"/>
        <v>533924</v>
      </c>
      <c r="O542" s="2">
        <f t="shared" si="35"/>
        <v>8659</v>
      </c>
      <c r="P542" s="2">
        <f t="shared" si="36"/>
        <v>15327</v>
      </c>
      <c r="Q542" s="7">
        <f t="shared" si="39"/>
        <v>7.1598973655604965</v>
      </c>
      <c r="R542" s="7">
        <f t="shared" si="31"/>
        <v>9.4117257180811578</v>
      </c>
      <c r="S542" s="2">
        <f t="shared" si="44"/>
        <v>373741</v>
      </c>
      <c r="T542" s="2">
        <f t="shared" si="41"/>
        <v>640703</v>
      </c>
      <c r="U542" s="7">
        <f t="shared" si="45"/>
        <v>10.0237007562947</v>
      </c>
      <c r="V542" s="7">
        <f t="shared" si="47"/>
        <v>17.183473689856783</v>
      </c>
      <c r="W542" s="10">
        <f t="shared" si="42"/>
        <v>0.21963342951177983</v>
      </c>
    </row>
    <row r="543" spans="1:25" x14ac:dyDescent="0.3">
      <c r="A543" s="3">
        <v>44429</v>
      </c>
      <c r="B543" s="2">
        <v>4901</v>
      </c>
      <c r="C543" s="2">
        <v>74</v>
      </c>
      <c r="D543" s="2">
        <v>2586</v>
      </c>
      <c r="E543" s="2">
        <f t="shared" si="5"/>
        <v>510941</v>
      </c>
      <c r="F543" s="2">
        <f t="shared" si="6"/>
        <v>443347</v>
      </c>
      <c r="G543" s="2">
        <f t="shared" si="7"/>
        <v>6723</v>
      </c>
      <c r="H543" s="2">
        <f t="shared" si="43"/>
        <v>60871</v>
      </c>
      <c r="I543" s="2">
        <v>938705</v>
      </c>
      <c r="J543" s="2">
        <v>28555</v>
      </c>
      <c r="K543" s="7">
        <f t="shared" si="37"/>
        <v>25.175985558013746</v>
      </c>
      <c r="L543" s="7">
        <f t="shared" si="38"/>
        <v>33.039823563283932</v>
      </c>
      <c r="M543" s="2">
        <v>276917</v>
      </c>
      <c r="N543" s="2">
        <f t="shared" si="46"/>
        <v>553834</v>
      </c>
      <c r="O543" s="2">
        <f t="shared" si="35"/>
        <v>9955</v>
      </c>
      <c r="P543" s="2">
        <f t="shared" si="36"/>
        <v>18600</v>
      </c>
      <c r="Q543" s="7">
        <f t="shared" si="39"/>
        <v>7.4268895901997896</v>
      </c>
      <c r="R543" s="7">
        <f t="shared" ref="R543:R579" si="48">M543/2836483*100</f>
        <v>9.7626885124994587</v>
      </c>
      <c r="S543" s="2">
        <f t="shared" si="44"/>
        <v>384871</v>
      </c>
      <c r="T543" s="2">
        <f t="shared" si="41"/>
        <v>661788</v>
      </c>
      <c r="U543" s="7">
        <f t="shared" si="45"/>
        <v>10.322206377614171</v>
      </c>
      <c r="V543" s="7">
        <f t="shared" si="47"/>
        <v>17.748967440862522</v>
      </c>
      <c r="W543" s="10">
        <f t="shared" si="42"/>
        <v>0.22686138202839967</v>
      </c>
      <c r="Y543" s="29"/>
    </row>
    <row r="544" spans="1:25" x14ac:dyDescent="0.3">
      <c r="A544" s="3">
        <v>44430</v>
      </c>
      <c r="B544" s="2">
        <v>3803</v>
      </c>
      <c r="C544" s="2">
        <v>48</v>
      </c>
      <c r="D544" s="2">
        <v>5332</v>
      </c>
      <c r="E544" s="2">
        <f t="shared" si="5"/>
        <v>514744</v>
      </c>
      <c r="F544" s="2">
        <f t="shared" si="6"/>
        <v>448679</v>
      </c>
      <c r="G544" s="2">
        <f t="shared" si="7"/>
        <v>6771</v>
      </c>
      <c r="H544" s="2">
        <f t="shared" si="43"/>
        <v>59294</v>
      </c>
      <c r="I544" s="2">
        <v>962165</v>
      </c>
      <c r="J544" s="2">
        <v>23303</v>
      </c>
      <c r="K544" s="7">
        <f t="shared" si="37"/>
        <v>25.80518069513457</v>
      </c>
      <c r="L544" s="7">
        <f t="shared" si="38"/>
        <v>33.865550773424111</v>
      </c>
      <c r="M544" s="2">
        <v>286187</v>
      </c>
      <c r="N544" s="2">
        <f t="shared" si="46"/>
        <v>572374</v>
      </c>
      <c r="O544" s="2">
        <f t="shared" si="35"/>
        <v>9270</v>
      </c>
      <c r="P544" s="2">
        <f t="shared" si="36"/>
        <v>14033</v>
      </c>
      <c r="Q544" s="7">
        <f t="shared" si="39"/>
        <v>7.6755101750723407</v>
      </c>
      <c r="R544" s="7">
        <f t="shared" si="48"/>
        <v>10.089501682188823</v>
      </c>
      <c r="S544" s="2">
        <f t="shared" si="44"/>
        <v>389791</v>
      </c>
      <c r="T544" s="2">
        <f t="shared" si="41"/>
        <v>675978</v>
      </c>
      <c r="U544" s="7">
        <f t="shared" si="45"/>
        <v>10.454160344989894</v>
      </c>
      <c r="V544" s="7">
        <f t="shared" si="47"/>
        <v>18.129539237247226</v>
      </c>
      <c r="W544" s="10">
        <f t="shared" si="42"/>
        <v>0.23172572379794368</v>
      </c>
    </row>
    <row r="545" spans="1:24" x14ac:dyDescent="0.3">
      <c r="A545" s="3">
        <v>44431</v>
      </c>
      <c r="B545" s="2">
        <v>2354</v>
      </c>
      <c r="C545" s="2">
        <v>60</v>
      </c>
      <c r="D545" s="2">
        <v>5200</v>
      </c>
      <c r="E545" s="2">
        <f t="shared" si="5"/>
        <v>517098</v>
      </c>
      <c r="F545" s="2">
        <f t="shared" si="6"/>
        <v>453879</v>
      </c>
      <c r="G545" s="2">
        <f t="shared" si="7"/>
        <v>6831</v>
      </c>
      <c r="H545" s="2">
        <f t="shared" si="43"/>
        <v>56388</v>
      </c>
      <c r="I545" s="2">
        <v>979813</v>
      </c>
      <c r="J545" s="2">
        <v>17670</v>
      </c>
      <c r="K545" s="7">
        <f t="shared" si="37"/>
        <v>26.278498503314808</v>
      </c>
      <c r="L545" s="7">
        <f t="shared" si="38"/>
        <v>34.486711634658299</v>
      </c>
      <c r="M545" s="2">
        <v>294365</v>
      </c>
      <c r="N545" s="2">
        <f t="shared" si="46"/>
        <v>588730</v>
      </c>
      <c r="O545" s="2">
        <f t="shared" si="35"/>
        <v>8178</v>
      </c>
      <c r="P545" s="2">
        <f t="shared" si="36"/>
        <v>9492</v>
      </c>
      <c r="Q545" s="7">
        <f t="shared" si="39"/>
        <v>7.8948434159663767</v>
      </c>
      <c r="R545" s="7">
        <f t="shared" si="48"/>
        <v>10.37781647201834</v>
      </c>
      <c r="S545" s="2">
        <f t="shared" si="44"/>
        <v>391083</v>
      </c>
      <c r="T545" s="2">
        <f t="shared" si="41"/>
        <v>685448</v>
      </c>
      <c r="U545" s="7">
        <f t="shared" si="45"/>
        <v>10.488811671382054</v>
      </c>
      <c r="V545" s="7">
        <f t="shared" si="47"/>
        <v>18.383521965348926</v>
      </c>
      <c r="W545" s="10">
        <f t="shared" si="42"/>
        <v>0.23497204631785781</v>
      </c>
      <c r="X545" s="10"/>
    </row>
    <row r="546" spans="1:24" x14ac:dyDescent="0.3">
      <c r="A546" s="3">
        <v>44432</v>
      </c>
      <c r="B546" s="2">
        <v>5924</v>
      </c>
      <c r="C546" s="2">
        <v>60</v>
      </c>
      <c r="D546" s="2">
        <v>4777</v>
      </c>
      <c r="E546" s="2">
        <f t="shared" si="5"/>
        <v>523022</v>
      </c>
      <c r="F546" s="2">
        <f t="shared" si="6"/>
        <v>458656</v>
      </c>
      <c r="G546" s="2">
        <f t="shared" si="7"/>
        <v>6891</v>
      </c>
      <c r="H546" s="2">
        <f t="shared" si="43"/>
        <v>57475</v>
      </c>
      <c r="I546" s="2">
        <v>1010096</v>
      </c>
      <c r="J546" s="2">
        <v>30067</v>
      </c>
      <c r="K546" s="7">
        <f t="shared" si="37"/>
        <v>27.090685900477208</v>
      </c>
      <c r="L546" s="7">
        <f t="shared" si="38"/>
        <v>35.552589601609498</v>
      </c>
      <c r="M546" s="2">
        <v>306151</v>
      </c>
      <c r="N546" s="2">
        <f t="shared" si="46"/>
        <v>612302</v>
      </c>
      <c r="O546" s="2">
        <f t="shared" si="35"/>
        <v>11786</v>
      </c>
      <c r="P546" s="2">
        <f t="shared" si="36"/>
        <v>18281</v>
      </c>
      <c r="Q546" s="7">
        <f t="shared" si="39"/>
        <v>8.2109428996026086</v>
      </c>
      <c r="R546" s="7">
        <f t="shared" si="48"/>
        <v>10.793331037062446</v>
      </c>
      <c r="S546" s="2">
        <f t="shared" si="44"/>
        <v>397794</v>
      </c>
      <c r="T546" s="2">
        <f t="shared" si="41"/>
        <v>703945</v>
      </c>
      <c r="U546" s="7">
        <f t="shared" si="45"/>
        <v>10.668800101271989</v>
      </c>
      <c r="V546" s="7">
        <f t="shared" si="47"/>
        <v>18.879606286541868</v>
      </c>
      <c r="W546" s="10">
        <f t="shared" ref="W546:W579" si="49">(S546+M546)/2917147</f>
        <v>0.24131283065268908</v>
      </c>
      <c r="X546" s="10"/>
    </row>
    <row r="547" spans="1:24" x14ac:dyDescent="0.3">
      <c r="A547" s="3">
        <v>44433</v>
      </c>
      <c r="B547" s="2">
        <v>5021</v>
      </c>
      <c r="C547" s="2">
        <v>58</v>
      </c>
      <c r="D547" s="2">
        <v>5041</v>
      </c>
      <c r="E547" s="2">
        <f t="shared" si="5"/>
        <v>528043</v>
      </c>
      <c r="F547" s="2">
        <f t="shared" si="6"/>
        <v>463697</v>
      </c>
      <c r="G547" s="2">
        <f t="shared" si="7"/>
        <v>6949</v>
      </c>
      <c r="H547" s="2">
        <f t="shared" si="43"/>
        <v>57397</v>
      </c>
      <c r="I547" s="2">
        <v>1038292</v>
      </c>
      <c r="J547" s="2">
        <v>28196</v>
      </c>
      <c r="K547" s="7">
        <f t="shared" si="37"/>
        <v>27.846900141153196</v>
      </c>
      <c r="L547" s="7">
        <f t="shared" si="38"/>
        <v>36.545010932262215</v>
      </c>
      <c r="M547" s="2">
        <v>318912</v>
      </c>
      <c r="N547" s="2">
        <f t="shared" si="46"/>
        <v>637824</v>
      </c>
      <c r="O547" s="2">
        <f t="shared" si="35"/>
        <v>12761</v>
      </c>
      <c r="P547" s="2">
        <f t="shared" si="36"/>
        <v>15435</v>
      </c>
      <c r="Q547" s="7">
        <f t="shared" si="39"/>
        <v>8.5531917975053737</v>
      </c>
      <c r="R547" s="7">
        <f t="shared" si="48"/>
        <v>11.243219155552845</v>
      </c>
      <c r="S547" s="2">
        <f t="shared" si="44"/>
        <v>400468</v>
      </c>
      <c r="T547" s="2">
        <f t="shared" si="41"/>
        <v>719380</v>
      </c>
      <c r="U547" s="7">
        <f t="shared" si="45"/>
        <v>10.740516546142452</v>
      </c>
      <c r="V547" s="7">
        <f t="shared" si="47"/>
        <v>19.293568631657994</v>
      </c>
      <c r="W547" s="10">
        <f t="shared" si="49"/>
        <v>0.24660395927939183</v>
      </c>
      <c r="X547" s="10"/>
    </row>
    <row r="548" spans="1:24" x14ac:dyDescent="0.3">
      <c r="A548" s="3">
        <v>44434</v>
      </c>
      <c r="B548" s="2">
        <v>4128</v>
      </c>
      <c r="C548" s="2">
        <v>79</v>
      </c>
      <c r="D548" s="2">
        <v>5611</v>
      </c>
      <c r="E548" s="2">
        <f t="shared" si="5"/>
        <v>532171</v>
      </c>
      <c r="F548" s="2">
        <f t="shared" si="6"/>
        <v>469308</v>
      </c>
      <c r="G548" s="2">
        <f t="shared" si="7"/>
        <v>7028</v>
      </c>
      <c r="H548" s="2">
        <f t="shared" si="43"/>
        <v>55835</v>
      </c>
      <c r="I548" s="2">
        <v>1065848</v>
      </c>
      <c r="J548" s="2">
        <v>26700</v>
      </c>
      <c r="K548" s="7">
        <f t="shared" si="37"/>
        <v>28.585949638105518</v>
      </c>
      <c r="L548" s="7">
        <f t="shared" si="38"/>
        <v>37.514906030413229</v>
      </c>
      <c r="M548" s="2">
        <v>331736</v>
      </c>
      <c r="N548" s="2">
        <f t="shared" si="46"/>
        <v>663472</v>
      </c>
      <c r="O548" s="2">
        <f t="shared" si="35"/>
        <v>12824</v>
      </c>
      <c r="P548" s="2">
        <f t="shared" si="36"/>
        <v>13876</v>
      </c>
      <c r="Q548" s="7">
        <f t="shared" si="39"/>
        <v>8.8971303498684353</v>
      </c>
      <c r="R548" s="7">
        <f t="shared" si="48"/>
        <v>11.695328334419774</v>
      </c>
      <c r="S548" s="2">
        <f t="shared" si="44"/>
        <v>402376</v>
      </c>
      <c r="T548" s="2">
        <f t="shared" si="41"/>
        <v>734112</v>
      </c>
      <c r="U548" s="7">
        <f t="shared" si="45"/>
        <v>10.791688938368647</v>
      </c>
      <c r="V548" s="7">
        <f t="shared" si="47"/>
        <v>19.688676715120955</v>
      </c>
      <c r="W548" s="10">
        <f t="shared" si="49"/>
        <v>0.25165409902209246</v>
      </c>
    </row>
    <row r="549" spans="1:24" x14ac:dyDescent="0.3">
      <c r="A549" s="3">
        <v>44435</v>
      </c>
      <c r="B549" s="2">
        <v>4031</v>
      </c>
      <c r="C549" s="2">
        <v>73</v>
      </c>
      <c r="D549" s="2">
        <v>4585</v>
      </c>
      <c r="E549" s="2">
        <f t="shared" si="5"/>
        <v>536202</v>
      </c>
      <c r="F549" s="2">
        <f t="shared" si="6"/>
        <v>473893</v>
      </c>
      <c r="G549" s="2">
        <f t="shared" si="7"/>
        <v>7101</v>
      </c>
      <c r="H549" s="2">
        <f t="shared" si="43"/>
        <v>55208</v>
      </c>
      <c r="I549" s="2">
        <v>1095069</v>
      </c>
      <c r="J549" s="2">
        <v>26418</v>
      </c>
      <c r="K549" s="7">
        <f t="shared" si="37"/>
        <v>29.369654288651446</v>
      </c>
      <c r="L549" s="7">
        <f t="shared" si="38"/>
        <v>38.543404530306937</v>
      </c>
      <c r="M549" s="2">
        <v>345315</v>
      </c>
      <c r="N549" s="2">
        <f t="shared" si="46"/>
        <v>690630</v>
      </c>
      <c r="O549" s="2">
        <f t="shared" si="35"/>
        <v>13579</v>
      </c>
      <c r="P549" s="2">
        <f t="shared" si="36"/>
        <v>12839</v>
      </c>
      <c r="Q549" s="7">
        <f t="shared" si="39"/>
        <v>9.2613179358430155</v>
      </c>
      <c r="R549" s="7">
        <f t="shared" si="48"/>
        <v>12.174054982878445</v>
      </c>
      <c r="S549" s="2">
        <f t="shared" si="44"/>
        <v>404439</v>
      </c>
      <c r="T549" s="2">
        <f t="shared" si="41"/>
        <v>749754</v>
      </c>
      <c r="U549" s="7">
        <f t="shared" si="45"/>
        <v>10.847018416965417</v>
      </c>
      <c r="V549" s="7">
        <f t="shared" si="47"/>
        <v>20.108190741833397</v>
      </c>
      <c r="W549" s="10">
        <f t="shared" si="49"/>
        <v>0.25701618739131077</v>
      </c>
    </row>
    <row r="550" spans="1:24" x14ac:dyDescent="0.3">
      <c r="A550" s="3">
        <v>44436</v>
      </c>
      <c r="B550" s="2">
        <v>4247</v>
      </c>
      <c r="C550" s="2">
        <v>74</v>
      </c>
      <c r="D550" s="2">
        <v>3053</v>
      </c>
      <c r="E550" s="2">
        <f t="shared" si="5"/>
        <v>540449</v>
      </c>
      <c r="F550" s="2">
        <f t="shared" si="6"/>
        <v>476946</v>
      </c>
      <c r="G550" s="2">
        <f t="shared" si="7"/>
        <v>7175</v>
      </c>
      <c r="H550" s="2">
        <f t="shared" si="43"/>
        <v>56328</v>
      </c>
      <c r="I550" s="2">
        <v>1122209</v>
      </c>
      <c r="J550" s="2">
        <v>26734</v>
      </c>
      <c r="K550" s="7">
        <f t="shared" si="37"/>
        <v>30.097546702183379</v>
      </c>
      <c r="L550" s="7">
        <f t="shared" si="38"/>
        <v>39.498657577331855</v>
      </c>
      <c r="M550" s="2">
        <v>361310</v>
      </c>
      <c r="N550" s="2">
        <f t="shared" si="46"/>
        <v>722620</v>
      </c>
      <c r="O550" s="2">
        <f t="shared" si="35"/>
        <v>15995</v>
      </c>
      <c r="P550" s="2">
        <f t="shared" si="36"/>
        <v>10739</v>
      </c>
      <c r="Q550" s="7">
        <f t="shared" si="39"/>
        <v>9.6903024293744551</v>
      </c>
      <c r="R550" s="7">
        <f t="shared" si="48"/>
        <v>12.7379575340307</v>
      </c>
      <c r="S550" s="2">
        <f t="shared" si="44"/>
        <v>399589</v>
      </c>
      <c r="T550" s="2">
        <f t="shared" si="41"/>
        <v>760899</v>
      </c>
      <c r="U550" s="7">
        <f t="shared" si="45"/>
        <v>10.716941843434471</v>
      </c>
      <c r="V550" s="7">
        <f t="shared" si="47"/>
        <v>20.407096497344849</v>
      </c>
      <c r="W550" s="10">
        <f t="shared" si="49"/>
        <v>0.26083670106443041</v>
      </c>
    </row>
    <row r="551" spans="1:24" x14ac:dyDescent="0.3">
      <c r="A551" s="3">
        <v>44437</v>
      </c>
      <c r="B551" s="2">
        <v>2669</v>
      </c>
      <c r="C551" s="2">
        <v>76</v>
      </c>
      <c r="D551" s="2">
        <v>6177</v>
      </c>
      <c r="E551" s="2">
        <f t="shared" si="5"/>
        <v>543118</v>
      </c>
      <c r="F551" s="2">
        <f t="shared" si="6"/>
        <v>483123</v>
      </c>
      <c r="G551" s="2">
        <f t="shared" si="7"/>
        <v>7251</v>
      </c>
      <c r="H551" s="2">
        <f t="shared" si="43"/>
        <v>52744</v>
      </c>
      <c r="I551" s="2">
        <v>1145925</v>
      </c>
      <c r="J551" s="2">
        <v>20678</v>
      </c>
      <c r="K551" s="7">
        <f t="shared" si="37"/>
        <v>30.733607736793672</v>
      </c>
      <c r="L551" s="7">
        <f t="shared" si="38"/>
        <v>40.333395280472715</v>
      </c>
      <c r="M551" s="2">
        <v>374870</v>
      </c>
      <c r="N551" s="2">
        <f t="shared" si="46"/>
        <v>749740</v>
      </c>
      <c r="O551" s="2">
        <f t="shared" si="35"/>
        <v>13560</v>
      </c>
      <c r="P551" s="2">
        <f t="shared" si="36"/>
        <v>7118</v>
      </c>
      <c r="Q551" s="7">
        <f t="shared" si="39"/>
        <v>10.053980437019741</v>
      </c>
      <c r="R551" s="7">
        <f t="shared" si="48"/>
        <v>13.216014338883753</v>
      </c>
      <c r="S551" s="2">
        <f t="shared" si="44"/>
        <v>396185</v>
      </c>
      <c r="T551" s="2">
        <f t="shared" ref="T551:T561" si="50">S551+M551</f>
        <v>771055</v>
      </c>
      <c r="U551" s="7">
        <f t="shared" si="45"/>
        <v>10.625646862754195</v>
      </c>
      <c r="V551" s="7">
        <f t="shared" si="47"/>
        <v>20.679477551896152</v>
      </c>
      <c r="W551" s="10">
        <f t="shared" si="49"/>
        <v>0.26431818485664249</v>
      </c>
    </row>
    <row r="552" spans="1:24" x14ac:dyDescent="0.3">
      <c r="A552" s="3">
        <v>44438</v>
      </c>
      <c r="B552" s="2">
        <v>1915</v>
      </c>
      <c r="C552" s="2">
        <v>78</v>
      </c>
      <c r="D552" s="2">
        <v>5929</v>
      </c>
      <c r="E552" s="2">
        <f t="shared" si="5"/>
        <v>545033</v>
      </c>
      <c r="F552" s="2">
        <f t="shared" si="6"/>
        <v>489052</v>
      </c>
      <c r="G552" s="2">
        <f t="shared" si="7"/>
        <v>7329</v>
      </c>
      <c r="H552" s="2">
        <f t="shared" si="43"/>
        <v>48652</v>
      </c>
      <c r="I552" s="2">
        <v>1164402</v>
      </c>
      <c r="J552" s="2">
        <v>17670</v>
      </c>
      <c r="K552" s="7">
        <f t="shared" si="37"/>
        <v>31.229159252078475</v>
      </c>
      <c r="L552" s="7">
        <f t="shared" si="38"/>
        <v>40.983734652244245</v>
      </c>
      <c r="M552" s="2">
        <v>383454</v>
      </c>
      <c r="N552" s="2">
        <f t="shared" si="46"/>
        <v>766908</v>
      </c>
      <c r="O552" s="2">
        <f t="shared" si="35"/>
        <v>8584</v>
      </c>
      <c r="P552" s="2">
        <f t="shared" si="36"/>
        <v>9086</v>
      </c>
      <c r="Q552" s="7">
        <f t="shared" si="39"/>
        <v>10.28420256221348</v>
      </c>
      <c r="R552" s="7">
        <f t="shared" si="48"/>
        <v>13.51864262891757</v>
      </c>
      <c r="S552" s="2">
        <f t="shared" si="44"/>
        <v>397494</v>
      </c>
      <c r="T552" s="2">
        <f t="shared" si="50"/>
        <v>780948</v>
      </c>
      <c r="U552" s="7">
        <f t="shared" si="45"/>
        <v>10.660754127651517</v>
      </c>
      <c r="V552" s="7">
        <f t="shared" si="47"/>
        <v>20.944805020651184</v>
      </c>
      <c r="W552" s="10">
        <f t="shared" si="49"/>
        <v>0.26770951206778404</v>
      </c>
    </row>
    <row r="553" spans="1:24" x14ac:dyDescent="0.3">
      <c r="A553" s="3">
        <v>44439</v>
      </c>
      <c r="B553" s="2">
        <v>4778</v>
      </c>
      <c r="C553" s="2">
        <v>79</v>
      </c>
      <c r="D553" s="2">
        <v>4753</v>
      </c>
      <c r="E553" s="2">
        <f t="shared" si="5"/>
        <v>549811</v>
      </c>
      <c r="F553" s="2">
        <f t="shared" si="6"/>
        <v>493805</v>
      </c>
      <c r="G553" s="2">
        <f t="shared" si="7"/>
        <v>7408</v>
      </c>
      <c r="H553" s="2">
        <f t="shared" si="43"/>
        <v>48598</v>
      </c>
      <c r="I553" s="2">
        <v>1184306</v>
      </c>
      <c r="J553" s="2">
        <v>25670</v>
      </c>
      <c r="K553" s="7">
        <f t="shared" si="37"/>
        <v>31.762982781884652</v>
      </c>
      <c r="L553" s="7">
        <f t="shared" si="38"/>
        <v>41.684300483046897</v>
      </c>
      <c r="M553" s="2">
        <v>393764</v>
      </c>
      <c r="N553" s="2">
        <f t="shared" si="46"/>
        <v>787528</v>
      </c>
      <c r="O553" s="2">
        <f>M553-M552</f>
        <v>10310</v>
      </c>
      <c r="P553" s="2">
        <f t="shared" si="36"/>
        <v>15360</v>
      </c>
      <c r="Q553" s="7">
        <f t="shared" si="39"/>
        <v>10.560715855636996</v>
      </c>
      <c r="R553" s="7">
        <f t="shared" si="48"/>
        <v>13.882120922282981</v>
      </c>
      <c r="S553" s="2">
        <f t="shared" si="44"/>
        <v>396778</v>
      </c>
      <c r="T553" s="2">
        <f t="shared" si="50"/>
        <v>790542</v>
      </c>
      <c r="U553" s="7">
        <f t="shared" si="45"/>
        <v>10.64155107061066</v>
      </c>
      <c r="V553" s="7">
        <f t="shared" si="47"/>
        <v>21.202113393767096</v>
      </c>
      <c r="W553" s="10">
        <f t="shared" si="49"/>
        <v>0.27099834187306981</v>
      </c>
    </row>
    <row r="554" spans="1:24" x14ac:dyDescent="0.3">
      <c r="A554" s="3">
        <v>44440</v>
      </c>
      <c r="B554" s="2">
        <v>3886</v>
      </c>
      <c r="C554" s="2">
        <v>74</v>
      </c>
      <c r="D554" s="2">
        <v>4103</v>
      </c>
      <c r="E554" s="2">
        <f t="shared" si="5"/>
        <v>553697</v>
      </c>
      <c r="F554" s="2">
        <f t="shared" si="6"/>
        <v>497908</v>
      </c>
      <c r="G554" s="2">
        <f t="shared" si="7"/>
        <v>7482</v>
      </c>
      <c r="H554" s="2">
        <f t="shared" si="43"/>
        <v>48307</v>
      </c>
      <c r="I554" s="2">
        <v>1210746</v>
      </c>
      <c r="J554" s="2">
        <v>26201</v>
      </c>
      <c r="K554" s="7">
        <f t="shared" si="37"/>
        <v>32.47210125696882</v>
      </c>
      <c r="L554" s="7">
        <f t="shared" si="38"/>
        <v>42.614915463273093</v>
      </c>
      <c r="M554" s="2">
        <v>408662</v>
      </c>
      <c r="N554" s="2">
        <f t="shared" si="46"/>
        <v>817324</v>
      </c>
      <c r="O554" s="2">
        <f t="shared" si="35"/>
        <v>14898</v>
      </c>
      <c r="P554" s="2">
        <f t="shared" si="36"/>
        <v>11303</v>
      </c>
      <c r="Q554" s="7">
        <f t="shared" si="39"/>
        <v>10.960278905629579</v>
      </c>
      <c r="R554" s="7">
        <f t="shared" si="48"/>
        <v>14.407348818942332</v>
      </c>
      <c r="S554" s="2">
        <f t="shared" si="44"/>
        <v>393422</v>
      </c>
      <c r="T554" s="2">
        <f t="shared" si="50"/>
        <v>802084</v>
      </c>
      <c r="U554" s="7">
        <f t="shared" si="45"/>
        <v>10.551543445709658</v>
      </c>
      <c r="V554" s="7">
        <f t="shared" si="47"/>
        <v>21.511666577267608</v>
      </c>
      <c r="W554" s="10">
        <f t="shared" si="49"/>
        <v>0.27495494741951637</v>
      </c>
    </row>
    <row r="555" spans="1:24" x14ac:dyDescent="0.3">
      <c r="A555" s="3">
        <v>44441</v>
      </c>
      <c r="B555" s="2">
        <v>3212</v>
      </c>
      <c r="C555" s="2">
        <v>81</v>
      </c>
      <c r="D555" s="2">
        <v>5017</v>
      </c>
      <c r="E555" s="2">
        <f t="shared" si="5"/>
        <v>556909</v>
      </c>
      <c r="F555" s="2">
        <f t="shared" si="6"/>
        <v>502925</v>
      </c>
      <c r="G555" s="2">
        <f t="shared" si="7"/>
        <v>7563</v>
      </c>
      <c r="H555" s="2">
        <f t="shared" si="43"/>
        <v>46421</v>
      </c>
      <c r="I555" s="2">
        <v>1235386</v>
      </c>
      <c r="J555" s="2">
        <v>23916</v>
      </c>
      <c r="K555" s="7">
        <f t="shared" si="37"/>
        <v>33.132943890330161</v>
      </c>
      <c r="L555" s="7">
        <f t="shared" si="38"/>
        <v>43.482175414588269</v>
      </c>
      <c r="M555" s="2">
        <v>421785</v>
      </c>
      <c r="N555" s="2">
        <f t="shared" si="46"/>
        <v>843570</v>
      </c>
      <c r="O555" s="2">
        <f t="shared" si="35"/>
        <v>13123</v>
      </c>
      <c r="P555" s="2">
        <f t="shared" si="36"/>
        <v>10793</v>
      </c>
      <c r="Q555" s="7">
        <f t="shared" si="39"/>
        <v>11.312236611701044</v>
      </c>
      <c r="R555" s="7">
        <f t="shared" si="48"/>
        <v>14.869999220866124</v>
      </c>
      <c r="S555" s="2">
        <f t="shared" si="44"/>
        <v>391816</v>
      </c>
      <c r="T555" s="2">
        <f t="shared" si="50"/>
        <v>813601</v>
      </c>
      <c r="U555" s="7">
        <f t="shared" si="45"/>
        <v>10.508470666928071</v>
      </c>
      <c r="V555" s="7">
        <f t="shared" si="47"/>
        <v>21.820549267821704</v>
      </c>
      <c r="W555" s="10">
        <f t="shared" si="49"/>
        <v>0.27890298294875093</v>
      </c>
    </row>
    <row r="556" spans="1:24" x14ac:dyDescent="0.3">
      <c r="A556" s="3">
        <v>44442</v>
      </c>
      <c r="B556" s="2">
        <v>3034</v>
      </c>
      <c r="C556" s="2">
        <v>86</v>
      </c>
      <c r="D556" s="2">
        <v>3952</v>
      </c>
      <c r="E556" s="2">
        <f t="shared" si="5"/>
        <v>559943</v>
      </c>
      <c r="F556" s="2">
        <f t="shared" si="6"/>
        <v>506877</v>
      </c>
      <c r="G556" s="2">
        <f t="shared" si="7"/>
        <v>7649</v>
      </c>
      <c r="H556" s="2">
        <f t="shared" si="43"/>
        <v>45417</v>
      </c>
      <c r="I556" s="2">
        <v>1259391</v>
      </c>
      <c r="J556" s="2">
        <v>23518</v>
      </c>
      <c r="K556" s="7">
        <f t="shared" si="37"/>
        <v>33.776755879528174</v>
      </c>
      <c r="L556" s="7">
        <f t="shared" si="38"/>
        <v>44.327085119593171</v>
      </c>
      <c r="M556" s="2">
        <v>437094</v>
      </c>
      <c r="N556" s="2">
        <f t="shared" si="46"/>
        <v>874188</v>
      </c>
      <c r="O556" s="2">
        <f t="shared" si="35"/>
        <v>15309</v>
      </c>
      <c r="P556" s="2">
        <f t="shared" si="36"/>
        <v>8209</v>
      </c>
      <c r="Q556" s="7">
        <f t="shared" si="39"/>
        <v>11.722822645553673</v>
      </c>
      <c r="R556" s="7">
        <f t="shared" si="48"/>
        <v>15.409716892362832</v>
      </c>
      <c r="S556" s="2">
        <f t="shared" si="44"/>
        <v>385203</v>
      </c>
      <c r="T556" s="2">
        <f t="shared" si="50"/>
        <v>822297</v>
      </c>
      <c r="U556" s="7">
        <f t="shared" si="45"/>
        <v>10.331110588420826</v>
      </c>
      <c r="V556" s="7">
        <f t="shared" si="47"/>
        <v>22.053773534302419</v>
      </c>
      <c r="W556" s="10">
        <f t="shared" si="49"/>
        <v>0.28188397773578089</v>
      </c>
    </row>
    <row r="557" spans="1:24" x14ac:dyDescent="0.3">
      <c r="A557" s="3">
        <v>44443</v>
      </c>
      <c r="B557" s="2">
        <v>2684</v>
      </c>
      <c r="C557" s="2">
        <v>83</v>
      </c>
      <c r="D557" s="2">
        <v>2695</v>
      </c>
      <c r="E557" s="2">
        <f t="shared" si="5"/>
        <v>562627</v>
      </c>
      <c r="F557" s="2">
        <f t="shared" si="6"/>
        <v>509572</v>
      </c>
      <c r="G557" s="2">
        <f t="shared" si="7"/>
        <v>7732</v>
      </c>
      <c r="H557" s="2">
        <f t="shared" si="43"/>
        <v>45323</v>
      </c>
      <c r="I557" s="2">
        <v>1285742</v>
      </c>
      <c r="J557" s="2">
        <v>25670</v>
      </c>
      <c r="K557" s="7">
        <f t="shared" si="37"/>
        <v>34.483487382438263</v>
      </c>
      <c r="L557" s="7">
        <f t="shared" si="38"/>
        <v>45.254567545612105</v>
      </c>
      <c r="M557" s="2">
        <v>454486</v>
      </c>
      <c r="N557" s="2">
        <f t="shared" si="46"/>
        <v>908972</v>
      </c>
      <c r="O557" s="2">
        <f t="shared" si="35"/>
        <v>17392</v>
      </c>
      <c r="P557" s="2">
        <f t="shared" si="36"/>
        <v>8278</v>
      </c>
      <c r="Q557" s="7">
        <f t="shared" si="39"/>
        <v>12.18927455624444</v>
      </c>
      <c r="R557" s="7">
        <f t="shared" si="48"/>
        <v>16.022870575991465</v>
      </c>
      <c r="S557" s="2">
        <f t="shared" si="44"/>
        <v>376770</v>
      </c>
      <c r="T557" s="2">
        <f t="shared" si="50"/>
        <v>831256</v>
      </c>
      <c r="U557" s="7">
        <f t="shared" si="45"/>
        <v>10.104938269949388</v>
      </c>
      <c r="V557" s="7">
        <f t="shared" si="47"/>
        <v>22.294051386579415</v>
      </c>
      <c r="W557" s="10">
        <f t="shared" si="49"/>
        <v>0.28495512910388127</v>
      </c>
    </row>
    <row r="558" spans="1:24" x14ac:dyDescent="0.3">
      <c r="A558" s="3">
        <v>44444</v>
      </c>
      <c r="B558" s="2">
        <v>2210</v>
      </c>
      <c r="C558" s="2">
        <v>74</v>
      </c>
      <c r="D558" s="2">
        <v>5587</v>
      </c>
      <c r="E558" s="2">
        <f t="shared" si="5"/>
        <v>564837</v>
      </c>
      <c r="F558" s="2">
        <f t="shared" si="6"/>
        <v>515159</v>
      </c>
      <c r="G558" s="2">
        <f t="shared" si="7"/>
        <v>7806</v>
      </c>
      <c r="H558" s="2">
        <f t="shared" si="43"/>
        <v>41872</v>
      </c>
      <c r="I558" s="2">
        <v>1314104</v>
      </c>
      <c r="J558" s="2">
        <v>22733</v>
      </c>
      <c r="K558" s="7">
        <f t="shared" si="37"/>
        <v>35.244153728517588</v>
      </c>
      <c r="L558" s="7">
        <f t="shared" si="38"/>
        <v>46.252831617819936</v>
      </c>
      <c r="M558" s="2">
        <v>475748</v>
      </c>
      <c r="N558" s="2">
        <f t="shared" si="46"/>
        <v>951496</v>
      </c>
      <c r="O558" s="2">
        <f t="shared" si="35"/>
        <v>21262</v>
      </c>
      <c r="P558" s="2">
        <f t="shared" si="36"/>
        <v>1471</v>
      </c>
      <c r="Q558" s="7">
        <f t="shared" si="39"/>
        <v>12.759519526639279</v>
      </c>
      <c r="R558" s="7">
        <f t="shared" si="48"/>
        <v>16.77246082560692</v>
      </c>
      <c r="S558" s="2">
        <f t="shared" si="44"/>
        <v>362608</v>
      </c>
      <c r="T558" s="2">
        <f t="shared" si="50"/>
        <v>838356</v>
      </c>
      <c r="U558" s="7">
        <f t="shared" si="45"/>
        <v>9.7251146752390252</v>
      </c>
      <c r="V558" s="7">
        <f t="shared" si="47"/>
        <v>22.484471383361047</v>
      </c>
      <c r="W558" s="10">
        <f t="shared" si="49"/>
        <v>0.28738901399209571</v>
      </c>
    </row>
    <row r="559" spans="1:24" x14ac:dyDescent="0.3">
      <c r="A559" s="3">
        <v>44445</v>
      </c>
      <c r="B559" s="2">
        <v>1120</v>
      </c>
      <c r="C559" s="2">
        <v>61</v>
      </c>
      <c r="D559" s="2">
        <v>4905</v>
      </c>
      <c r="E559" s="2">
        <f t="shared" si="5"/>
        <v>565957</v>
      </c>
      <c r="F559" s="2">
        <f t="shared" si="6"/>
        <v>520064</v>
      </c>
      <c r="G559" s="2">
        <f t="shared" si="7"/>
        <v>7867</v>
      </c>
      <c r="H559" s="2">
        <f t="shared" si="43"/>
        <v>38026</v>
      </c>
      <c r="I559" s="2">
        <v>1326033</v>
      </c>
      <c r="J559" s="2">
        <v>16298</v>
      </c>
      <c r="K559" s="7">
        <f t="shared" si="37"/>
        <v>35.564088459579573</v>
      </c>
      <c r="L559" s="7">
        <f t="shared" si="38"/>
        <v>46.672699473308526</v>
      </c>
      <c r="M559" s="2">
        <v>480613</v>
      </c>
      <c r="N559" s="2">
        <f t="shared" si="46"/>
        <v>961226</v>
      </c>
      <c r="O559" s="2">
        <f t="shared" si="35"/>
        <v>4865</v>
      </c>
      <c r="P559" s="2">
        <f t="shared" si="36"/>
        <v>11433</v>
      </c>
      <c r="Q559" s="7">
        <f t="shared" si="39"/>
        <v>12.889998398851249</v>
      </c>
      <c r="R559" s="7">
        <f t="shared" si="48"/>
        <v>16.94397604357227</v>
      </c>
      <c r="S559" s="2">
        <f t="shared" si="44"/>
        <v>364807</v>
      </c>
      <c r="T559" s="2">
        <f t="shared" si="50"/>
        <v>845420</v>
      </c>
      <c r="U559" s="7">
        <f t="shared" si="45"/>
        <v>9.7840916618770777</v>
      </c>
      <c r="V559" s="7">
        <f t="shared" si="47"/>
        <v>22.673925870299843</v>
      </c>
      <c r="W559" s="10">
        <f t="shared" si="49"/>
        <v>0.2898105580555248</v>
      </c>
    </row>
    <row r="560" spans="1:24" x14ac:dyDescent="0.3">
      <c r="A560" s="3">
        <v>44446</v>
      </c>
      <c r="B560" s="2">
        <v>3253</v>
      </c>
      <c r="C560" s="2">
        <v>50</v>
      </c>
      <c r="D560" s="2">
        <v>3996</v>
      </c>
      <c r="E560" s="2">
        <f t="shared" si="5"/>
        <v>569210</v>
      </c>
      <c r="F560" s="2">
        <f t="shared" si="6"/>
        <v>524060</v>
      </c>
      <c r="G560" s="2">
        <f t="shared" si="7"/>
        <v>7917</v>
      </c>
      <c r="H560" s="2">
        <f t="shared" si="43"/>
        <v>37233</v>
      </c>
      <c r="I560" s="2">
        <v>1340062</v>
      </c>
      <c r="J560" s="2">
        <v>24262</v>
      </c>
      <c r="K560" s="7">
        <f t="shared" si="37"/>
        <v>35.940345005984867</v>
      </c>
      <c r="L560" s="7">
        <f t="shared" si="38"/>
        <v>47.166481529193291</v>
      </c>
      <c r="M560" s="2">
        <v>489194</v>
      </c>
      <c r="N560" s="2">
        <f t="shared" si="46"/>
        <v>978388</v>
      </c>
      <c r="O560" s="2">
        <f t="shared" si="35"/>
        <v>8581</v>
      </c>
      <c r="P560" s="2">
        <f t="shared" si="36"/>
        <v>15681</v>
      </c>
      <c r="Q560" s="7">
        <f t="shared" si="39"/>
        <v>13.120140064308785</v>
      </c>
      <c r="R560" s="7">
        <f t="shared" si="48"/>
        <v>17.246498568826254</v>
      </c>
      <c r="S560" s="2">
        <f t="shared" si="44"/>
        <v>361674</v>
      </c>
      <c r="T560" s="2">
        <f t="shared" si="50"/>
        <v>850868</v>
      </c>
      <c r="U560" s="7">
        <f t="shared" si="45"/>
        <v>9.7000648773672928</v>
      </c>
      <c r="V560" s="7">
        <f t="shared" si="47"/>
        <v>22.82003969318243</v>
      </c>
      <c r="W560" s="10">
        <f t="shared" si="49"/>
        <v>0.29167813620636873</v>
      </c>
      <c r="X560" s="10"/>
    </row>
    <row r="561" spans="1:23" x14ac:dyDescent="0.3">
      <c r="A561" s="3">
        <v>44447</v>
      </c>
      <c r="B561" s="2">
        <v>2571</v>
      </c>
      <c r="C561" s="2">
        <v>60</v>
      </c>
      <c r="D561" s="2">
        <v>3668</v>
      </c>
      <c r="E561" s="2">
        <f t="shared" si="5"/>
        <v>571781</v>
      </c>
      <c r="F561" s="2">
        <f t="shared" si="6"/>
        <v>527728</v>
      </c>
      <c r="G561" s="2">
        <f t="shared" si="7"/>
        <v>7977</v>
      </c>
      <c r="H561" s="2">
        <f t="shared" si="43"/>
        <v>36076</v>
      </c>
      <c r="I561" s="2">
        <v>1366678</v>
      </c>
      <c r="J561" s="2">
        <v>27011</v>
      </c>
      <c r="K561" s="7">
        <f t="shared" si="37"/>
        <v>36.654183785593041</v>
      </c>
      <c r="L561" s="7">
        <f t="shared" si="38"/>
        <v>48.103291223357452</v>
      </c>
      <c r="M561" s="2">
        <v>509722</v>
      </c>
      <c r="N561" s="2">
        <f t="shared" si="46"/>
        <v>1019444</v>
      </c>
      <c r="O561" s="2">
        <f t="shared" si="35"/>
        <v>20528</v>
      </c>
      <c r="P561" s="2">
        <f t="shared" si="36"/>
        <v>6483</v>
      </c>
      <c r="Q561" s="7">
        <f t="shared" si="39"/>
        <v>13.670699219245538</v>
      </c>
      <c r="R561" s="7">
        <f t="shared" si="48"/>
        <v>17.970211702308809</v>
      </c>
      <c r="S561" s="2">
        <f t="shared" si="44"/>
        <v>347234</v>
      </c>
      <c r="T561" s="2">
        <f t="shared" si="50"/>
        <v>856956</v>
      </c>
      <c r="U561" s="7">
        <f t="shared" si="45"/>
        <v>9.3127853471019613</v>
      </c>
      <c r="V561" s="7">
        <f t="shared" si="47"/>
        <v>22.983318135493214</v>
      </c>
      <c r="W561" s="10">
        <f t="shared" si="49"/>
        <v>0.29376510679784051</v>
      </c>
    </row>
    <row r="562" spans="1:23" x14ac:dyDescent="0.3">
      <c r="A562" s="3">
        <v>44448</v>
      </c>
      <c r="B562" s="2">
        <v>2455</v>
      </c>
      <c r="C562" s="2">
        <v>58</v>
      </c>
      <c r="D562" s="2">
        <v>4427</v>
      </c>
      <c r="E562" s="2">
        <f t="shared" si="5"/>
        <v>574236</v>
      </c>
      <c r="F562" s="2">
        <f t="shared" si="6"/>
        <v>532155</v>
      </c>
      <c r="G562" s="2">
        <f t="shared" si="7"/>
        <v>8035</v>
      </c>
      <c r="H562" s="2">
        <f t="shared" si="43"/>
        <v>34046</v>
      </c>
      <c r="I562" s="2">
        <v>1405877</v>
      </c>
      <c r="J562" s="2">
        <v>24670</v>
      </c>
      <c r="K562" s="7">
        <f t="shared" si="37"/>
        <v>37.705497518755834</v>
      </c>
      <c r="L562" s="7">
        <f t="shared" si="38"/>
        <v>49.482987766847863</v>
      </c>
      <c r="M562" s="2">
        <v>536394</v>
      </c>
      <c r="N562" s="2">
        <f t="shared" si="46"/>
        <v>1072788</v>
      </c>
      <c r="O562" s="2">
        <f t="shared" si="35"/>
        <v>26672</v>
      </c>
      <c r="P562" s="2">
        <f t="shared" si="36"/>
        <v>-2002</v>
      </c>
      <c r="Q562" s="7">
        <f t="shared" si="39"/>
        <v>14.386039913929539</v>
      </c>
      <c r="R562" s="7">
        <f t="shared" si="48"/>
        <v>18.910531104892925</v>
      </c>
      <c r="S562" s="2">
        <f t="shared" si="44"/>
        <v>333089</v>
      </c>
      <c r="T562" s="2">
        <f t="shared" ref="T562:T579" si="51">S562+M562</f>
        <v>869483</v>
      </c>
      <c r="U562" s="7">
        <f t="shared" si="45"/>
        <v>8.9334176908967589</v>
      </c>
      <c r="V562" s="7">
        <f t="shared" si="47"/>
        <v>23.319288741082445</v>
      </c>
      <c r="W562" s="10">
        <f t="shared" si="49"/>
        <v>0.29805937102244079</v>
      </c>
    </row>
    <row r="563" spans="1:23" x14ac:dyDescent="0.3">
      <c r="A563" s="3">
        <v>44449</v>
      </c>
      <c r="B563" s="2">
        <v>2262</v>
      </c>
      <c r="C563" s="2">
        <v>54</v>
      </c>
      <c r="D563" s="2">
        <v>2795</v>
      </c>
      <c r="E563" s="2">
        <f t="shared" si="5"/>
        <v>576498</v>
      </c>
      <c r="F563" s="2">
        <f t="shared" si="6"/>
        <v>534950</v>
      </c>
      <c r="G563" s="2">
        <f t="shared" si="7"/>
        <v>8089</v>
      </c>
      <c r="H563" s="2">
        <f t="shared" si="43"/>
        <v>33459</v>
      </c>
      <c r="I563" s="2">
        <v>1433296</v>
      </c>
      <c r="J563" s="2">
        <v>24235</v>
      </c>
      <c r="K563" s="7">
        <f t="shared" si="37"/>
        <v>38.440872687754805</v>
      </c>
      <c r="L563" s="7">
        <f t="shared" si="38"/>
        <v>50.448060843353993</v>
      </c>
      <c r="M563" s="2">
        <v>553912</v>
      </c>
      <c r="N563" s="2">
        <f t="shared" si="46"/>
        <v>1107824</v>
      </c>
      <c r="O563" s="2">
        <f t="shared" si="35"/>
        <v>17518</v>
      </c>
      <c r="P563" s="2">
        <f t="shared" si="36"/>
        <v>6717</v>
      </c>
      <c r="Q563" s="7">
        <f t="shared" si="39"/>
        <v>14.855871133540901</v>
      </c>
      <c r="R563" s="7">
        <f t="shared" si="48"/>
        <v>19.528126909274622</v>
      </c>
      <c r="S563" s="2">
        <f t="shared" si="44"/>
        <v>325472</v>
      </c>
      <c r="T563" s="2">
        <f t="shared" si="51"/>
        <v>879384</v>
      </c>
      <c r="U563" s="7">
        <f t="shared" si="45"/>
        <v>8.7291304206730018</v>
      </c>
      <c r="V563" s="7">
        <f t="shared" si="47"/>
        <v>23.584830767580325</v>
      </c>
      <c r="W563" s="10">
        <f t="shared" si="49"/>
        <v>0.30145344063909019</v>
      </c>
    </row>
    <row r="564" spans="1:23" x14ac:dyDescent="0.3">
      <c r="A564" s="3">
        <v>44450</v>
      </c>
      <c r="B564" s="2">
        <v>2533</v>
      </c>
      <c r="C564" s="2">
        <v>57</v>
      </c>
      <c r="D564" s="2">
        <v>1762</v>
      </c>
      <c r="E564" s="2">
        <f t="shared" si="5"/>
        <v>579031</v>
      </c>
      <c r="F564" s="2">
        <f t="shared" si="6"/>
        <v>536712</v>
      </c>
      <c r="G564" s="2">
        <f t="shared" si="7"/>
        <v>8146</v>
      </c>
      <c r="H564" s="2">
        <f t="shared" si="43"/>
        <v>34173</v>
      </c>
      <c r="I564" s="2">
        <v>1467065</v>
      </c>
      <c r="J564" s="2">
        <v>25132</v>
      </c>
      <c r="K564" s="7">
        <f t="shared" si="37"/>
        <v>39.346554298387076</v>
      </c>
      <c r="L564" s="7">
        <f t="shared" si="38"/>
        <v>51.636636382962855</v>
      </c>
      <c r="M564" s="2">
        <v>577162</v>
      </c>
      <c r="N564" s="2">
        <f t="shared" si="46"/>
        <v>1154324</v>
      </c>
      <c r="O564" s="2">
        <f t="shared" si="35"/>
        <v>23250</v>
      </c>
      <c r="P564" s="2">
        <f t="shared" si="36"/>
        <v>1882</v>
      </c>
      <c r="Q564" s="7">
        <f t="shared" si="39"/>
        <v>15.479434089127395</v>
      </c>
      <c r="R564" s="7">
        <f t="shared" si="48"/>
        <v>20.3478039529939</v>
      </c>
      <c r="S564" s="2">
        <f t="shared" si="44"/>
        <v>312741</v>
      </c>
      <c r="T564" s="2">
        <f t="shared" si="51"/>
        <v>889903</v>
      </c>
      <c r="U564" s="7">
        <f t="shared" si="45"/>
        <v>8.3876861201322868</v>
      </c>
      <c r="V564" s="7">
        <f t="shared" si="47"/>
        <v>23.866947379713565</v>
      </c>
      <c r="W564" s="10">
        <f t="shared" si="49"/>
        <v>0.30505936108122078</v>
      </c>
    </row>
    <row r="565" spans="1:23" x14ac:dyDescent="0.3">
      <c r="A565" s="3">
        <v>44451</v>
      </c>
      <c r="B565" s="2">
        <v>1838</v>
      </c>
      <c r="C565" s="2">
        <v>39</v>
      </c>
      <c r="D565" s="2">
        <v>5289</v>
      </c>
      <c r="E565" s="2">
        <f t="shared" si="5"/>
        <v>580869</v>
      </c>
      <c r="F565" s="2">
        <f t="shared" si="6"/>
        <v>542001</v>
      </c>
      <c r="G565" s="2">
        <f t="shared" si="7"/>
        <v>8185</v>
      </c>
      <c r="H565" s="2">
        <f t="shared" si="43"/>
        <v>30683</v>
      </c>
      <c r="I565" s="2">
        <v>1491371</v>
      </c>
      <c r="J565" s="2">
        <v>21199</v>
      </c>
      <c r="K565" s="7">
        <f t="shared" si="37"/>
        <v>39.998439081117624</v>
      </c>
      <c r="L565" s="7">
        <f t="shared" si="38"/>
        <v>52.492140456691203</v>
      </c>
      <c r="M565" s="2">
        <v>593944</v>
      </c>
      <c r="N565" s="2">
        <f t="shared" si="46"/>
        <v>1187888</v>
      </c>
      <c r="O565" s="2">
        <f t="shared" si="35"/>
        <v>16782</v>
      </c>
      <c r="P565" s="2">
        <f t="shared" si="36"/>
        <v>4417</v>
      </c>
      <c r="Q565" s="7">
        <f t="shared" si="39"/>
        <v>15.929525853456536</v>
      </c>
      <c r="R565" s="7">
        <f t="shared" si="48"/>
        <v>20.939452131389473</v>
      </c>
      <c r="S565" s="2">
        <f t="shared" si="44"/>
        <v>303483</v>
      </c>
      <c r="T565" s="2">
        <f t="shared" si="51"/>
        <v>897427</v>
      </c>
      <c r="U565" s="7">
        <f t="shared" si="45"/>
        <v>8.1393873742045564</v>
      </c>
      <c r="V565" s="7">
        <f t="shared" si="47"/>
        <v>24.068738936866385</v>
      </c>
      <c r="W565" s="10">
        <f t="shared" si="49"/>
        <v>0.30763859346135108</v>
      </c>
    </row>
    <row r="566" spans="1:23" x14ac:dyDescent="0.3">
      <c r="A566" s="3">
        <v>44452</v>
      </c>
      <c r="B566" s="2">
        <v>946</v>
      </c>
      <c r="C566" s="2">
        <v>48</v>
      </c>
      <c r="D566" s="2">
        <v>4351</v>
      </c>
      <c r="E566" s="2">
        <f t="shared" si="5"/>
        <v>581815</v>
      </c>
      <c r="F566" s="2">
        <f t="shared" si="6"/>
        <v>546352</v>
      </c>
      <c r="G566" s="2">
        <f t="shared" si="7"/>
        <v>8233</v>
      </c>
      <c r="H566" s="2">
        <f t="shared" si="43"/>
        <v>27230</v>
      </c>
      <c r="I566" s="2">
        <v>1507986</v>
      </c>
      <c r="J566" s="2">
        <v>14703</v>
      </c>
      <c r="K566" s="7">
        <f t="shared" si="37"/>
        <v>40.444051920131372</v>
      </c>
      <c r="L566" s="7">
        <f t="shared" si="38"/>
        <v>53.076942570778129</v>
      </c>
      <c r="M566" s="2">
        <v>605529</v>
      </c>
      <c r="N566" s="2">
        <f t="shared" si="46"/>
        <v>1211058</v>
      </c>
      <c r="O566" s="2">
        <f t="shared" si="35"/>
        <v>11585</v>
      </c>
      <c r="P566" s="2">
        <f t="shared" si="36"/>
        <v>3118</v>
      </c>
      <c r="Q566" s="7">
        <f t="shared" si="39"/>
        <v>16.240234534767055</v>
      </c>
      <c r="R566" s="7">
        <f t="shared" si="48"/>
        <v>21.347880456184647</v>
      </c>
      <c r="S566" s="2">
        <f t="shared" si="44"/>
        <v>296928</v>
      </c>
      <c r="T566" s="2">
        <f t="shared" si="51"/>
        <v>902457</v>
      </c>
      <c r="U566" s="7">
        <f t="shared" si="45"/>
        <v>7.9635828505972661</v>
      </c>
      <c r="V566" s="7">
        <f t="shared" si="47"/>
        <v>24.203642117684922</v>
      </c>
      <c r="W566" s="10">
        <f t="shared" si="49"/>
        <v>0.30936288092441006</v>
      </c>
    </row>
    <row r="567" spans="1:23" x14ac:dyDescent="0.3">
      <c r="A567" s="3">
        <v>44453</v>
      </c>
      <c r="B567" s="2">
        <v>3221</v>
      </c>
      <c r="C567" s="2">
        <v>54</v>
      </c>
      <c r="D567" s="2">
        <v>2990</v>
      </c>
      <c r="E567" s="2">
        <f t="shared" si="5"/>
        <v>585036</v>
      </c>
      <c r="F567" s="2">
        <f t="shared" si="6"/>
        <v>549342</v>
      </c>
      <c r="G567" s="2">
        <f t="shared" si="7"/>
        <v>8287</v>
      </c>
      <c r="H567" s="2">
        <f t="shared" si="43"/>
        <v>27407</v>
      </c>
      <c r="I567" s="2">
        <v>1534111</v>
      </c>
      <c r="J567" s="2">
        <v>26125</v>
      </c>
      <c r="K567" s="7">
        <f t="shared" si="37"/>
        <v>41.144722122914047</v>
      </c>
      <c r="L567" s="7">
        <f t="shared" si="38"/>
        <v>53.996470420944888</v>
      </c>
      <c r="M567" s="2">
        <v>619889</v>
      </c>
      <c r="N567" s="2">
        <f t="shared" si="46"/>
        <v>1239778</v>
      </c>
      <c r="O567" s="2">
        <f t="shared" si="35"/>
        <v>14360</v>
      </c>
      <c r="P567" s="2">
        <f t="shared" si="36"/>
        <v>11765</v>
      </c>
      <c r="Q567" s="7">
        <f t="shared" si="39"/>
        <v>16.625368472066928</v>
      </c>
      <c r="R567" s="7">
        <f t="shared" si="48"/>
        <v>21.854141202326964</v>
      </c>
      <c r="S567" s="2">
        <f t="shared" si="44"/>
        <v>294333</v>
      </c>
      <c r="T567" s="2">
        <f t="shared" si="51"/>
        <v>914222</v>
      </c>
      <c r="U567" s="7">
        <f t="shared" si="45"/>
        <v>7.8939851787801922</v>
      </c>
      <c r="V567" s="7">
        <f t="shared" si="47"/>
        <v>24.519176098267444</v>
      </c>
      <c r="W567" s="10">
        <f t="shared" si="49"/>
        <v>0.3133959310243879</v>
      </c>
    </row>
    <row r="568" spans="1:23" x14ac:dyDescent="0.3">
      <c r="A568" s="3">
        <v>44454</v>
      </c>
      <c r="B568" s="2">
        <v>2515</v>
      </c>
      <c r="C568" s="2">
        <v>60</v>
      </c>
      <c r="D568" s="2">
        <v>2829</v>
      </c>
      <c r="E568" s="2">
        <f t="shared" si="5"/>
        <v>587551</v>
      </c>
      <c r="F568" s="2">
        <f t="shared" si="6"/>
        <v>552171</v>
      </c>
      <c r="G568" s="2">
        <f t="shared" si="7"/>
        <v>8347</v>
      </c>
      <c r="H568" s="2">
        <f t="shared" si="43"/>
        <v>27033</v>
      </c>
      <c r="I568" s="2">
        <v>1561228</v>
      </c>
      <c r="J568" s="2">
        <v>24941</v>
      </c>
      <c r="K568" s="7">
        <f t="shared" si="37"/>
        <v>41.871997678468411</v>
      </c>
      <c r="L568" s="7">
        <f t="shared" si="38"/>
        <v>54.950913931489275</v>
      </c>
      <c r="M568" s="2">
        <v>641352</v>
      </c>
      <c r="N568" s="2">
        <f t="shared" si="46"/>
        <v>1282704</v>
      </c>
      <c r="O568" s="2">
        <f t="shared" si="35"/>
        <v>21463</v>
      </c>
      <c r="P568" s="2">
        <f t="shared" si="36"/>
        <v>3478</v>
      </c>
      <c r="Q568" s="7">
        <f t="shared" si="39"/>
        <v>17.201004244787484</v>
      </c>
      <c r="R568" s="7">
        <f t="shared" si="48"/>
        <v>22.61081769219135</v>
      </c>
      <c r="S568" s="2">
        <f t="shared" si="44"/>
        <v>278524</v>
      </c>
      <c r="T568" s="2">
        <f t="shared" si="51"/>
        <v>919876</v>
      </c>
      <c r="U568" s="7">
        <f t="shared" si="45"/>
        <v>7.4699891888934458</v>
      </c>
      <c r="V568" s="7">
        <f t="shared" si="47"/>
        <v>24.670814783028483</v>
      </c>
      <c r="W568" s="10">
        <f t="shared" si="49"/>
        <v>0.31533412611705891</v>
      </c>
    </row>
    <row r="569" spans="1:23" x14ac:dyDescent="0.3">
      <c r="A569" s="3">
        <v>44455</v>
      </c>
      <c r="B569" s="2">
        <v>2176</v>
      </c>
      <c r="C569" s="2">
        <v>43</v>
      </c>
      <c r="D569" s="2">
        <v>2838</v>
      </c>
      <c r="E569" s="2">
        <f t="shared" si="5"/>
        <v>589727</v>
      </c>
      <c r="F569" s="2">
        <f t="shared" si="6"/>
        <v>555009</v>
      </c>
      <c r="G569" s="2">
        <f t="shared" si="7"/>
        <v>8390</v>
      </c>
      <c r="H569" s="2">
        <f t="shared" si="43"/>
        <v>26328</v>
      </c>
      <c r="I569" s="2">
        <v>1589024</v>
      </c>
      <c r="J569" s="2">
        <v>25150</v>
      </c>
      <c r="K569" s="7">
        <f t="shared" si="37"/>
        <v>42.617483954317109</v>
      </c>
      <c r="L569" s="7">
        <f t="shared" si="38"/>
        <v>55.929256366828426</v>
      </c>
      <c r="M569" s="2">
        <v>660832</v>
      </c>
      <c r="N569" s="2">
        <f t="shared" si="46"/>
        <v>1321664</v>
      </c>
      <c r="O569" s="2">
        <f t="shared" si="35"/>
        <v>19480</v>
      </c>
      <c r="P569" s="2">
        <f t="shared" si="36"/>
        <v>5670</v>
      </c>
      <c r="Q569" s="7">
        <f t="shared" si="39"/>
        <v>17.723456131876723</v>
      </c>
      <c r="R569" s="7">
        <f t="shared" si="48"/>
        <v>23.297583662584969</v>
      </c>
      <c r="S569" s="2">
        <f t="shared" si="44"/>
        <v>267360</v>
      </c>
      <c r="T569" s="2">
        <f t="shared" si="51"/>
        <v>928192</v>
      </c>
      <c r="U569" s="7">
        <f t="shared" si="45"/>
        <v>7.1705716905636558</v>
      </c>
      <c r="V569" s="7">
        <f t="shared" si="47"/>
        <v>24.893847556723703</v>
      </c>
      <c r="W569" s="10">
        <f t="shared" si="49"/>
        <v>0.3181848566424661</v>
      </c>
    </row>
    <row r="570" spans="1:23" x14ac:dyDescent="0.3">
      <c r="A570" s="3">
        <v>44456</v>
      </c>
      <c r="B570" s="2">
        <v>2039</v>
      </c>
      <c r="C570" s="2">
        <v>56</v>
      </c>
      <c r="D570" s="2">
        <v>2192</v>
      </c>
      <c r="E570" s="2">
        <f t="shared" si="5"/>
        <v>591766</v>
      </c>
      <c r="F570" s="2">
        <f t="shared" si="6"/>
        <v>557201</v>
      </c>
      <c r="G570" s="2">
        <f t="shared" si="7"/>
        <v>8446</v>
      </c>
      <c r="H570" s="2">
        <f t="shared" si="43"/>
        <v>26119</v>
      </c>
      <c r="I570" s="2">
        <v>1610309</v>
      </c>
      <c r="J570" s="2">
        <v>19148</v>
      </c>
      <c r="K570" s="7">
        <f t="shared" si="37"/>
        <v>43.188345782689517</v>
      </c>
      <c r="L570" s="7">
        <f t="shared" si="38"/>
        <v>56.678429583701138</v>
      </c>
      <c r="M570" s="2">
        <v>675215</v>
      </c>
      <c r="N570" s="2">
        <f t="shared" si="46"/>
        <v>1350430</v>
      </c>
      <c r="O570" s="2">
        <f t="shared" si="35"/>
        <v>14383</v>
      </c>
      <c r="P570" s="2">
        <f t="shared" si="36"/>
        <v>4765</v>
      </c>
      <c r="Q570" s="7">
        <f t="shared" si="39"/>
        <v>18.109206927154169</v>
      </c>
      <c r="R570" s="7">
        <f t="shared" si="48"/>
        <v>23.804655272039351</v>
      </c>
      <c r="S570" s="2">
        <f t="shared" si="44"/>
        <v>259879</v>
      </c>
      <c r="T570" s="2">
        <f t="shared" si="51"/>
        <v>935094</v>
      </c>
      <c r="U570" s="7">
        <f t="shared" si="45"/>
        <v>6.9699319283811789</v>
      </c>
      <c r="V570" s="7">
        <f t="shared" si="47"/>
        <v>25.078957249369736</v>
      </c>
      <c r="W570" s="10">
        <f t="shared" si="49"/>
        <v>0.32055086699436125</v>
      </c>
    </row>
    <row r="571" spans="1:23" x14ac:dyDescent="0.3">
      <c r="A571" s="3">
        <v>44457</v>
      </c>
      <c r="B571" s="2">
        <v>1997</v>
      </c>
      <c r="C571" s="2">
        <v>52</v>
      </c>
      <c r="D571" s="2">
        <v>1232</v>
      </c>
      <c r="E571" s="2">
        <f t="shared" si="5"/>
        <v>593763</v>
      </c>
      <c r="F571" s="2">
        <f t="shared" si="6"/>
        <v>558433</v>
      </c>
      <c r="G571" s="2">
        <f t="shared" si="7"/>
        <v>8498</v>
      </c>
      <c r="H571" s="2">
        <f t="shared" si="43"/>
        <v>26832</v>
      </c>
      <c r="I571" s="2">
        <v>1629582</v>
      </c>
      <c r="J571" s="2">
        <f>I571-I570</f>
        <v>19273</v>
      </c>
      <c r="K571" s="7">
        <f t="shared" si="37"/>
        <v>43.705245947980636</v>
      </c>
      <c r="L571" s="7">
        <f t="shared" si="38"/>
        <v>57.356785957146663</v>
      </c>
      <c r="M571" s="2">
        <v>689158</v>
      </c>
      <c r="N571" s="2">
        <f t="shared" si="46"/>
        <v>1378316</v>
      </c>
      <c r="O571" s="2">
        <f t="shared" si="35"/>
        <v>13943</v>
      </c>
      <c r="P571" s="2">
        <f t="shared" si="36"/>
        <v>5330</v>
      </c>
      <c r="Q571" s="7">
        <f t="shared" si="39"/>
        <v>18.483156961121587</v>
      </c>
      <c r="R571" s="7">
        <f t="shared" si="48"/>
        <v>24.296214713784643</v>
      </c>
      <c r="S571" s="2">
        <f t="shared" si="44"/>
        <v>251266</v>
      </c>
      <c r="T571" s="2">
        <f t="shared" si="51"/>
        <v>940424</v>
      </c>
      <c r="U571" s="7">
        <f t="shared" si="45"/>
        <v>6.7389320257374612</v>
      </c>
      <c r="V571" s="7">
        <f t="shared" si="47"/>
        <v>25.221906345545246</v>
      </c>
      <c r="W571" s="10">
        <f t="shared" si="49"/>
        <v>0.3223779946639645</v>
      </c>
    </row>
    <row r="572" spans="1:23" x14ac:dyDescent="0.3">
      <c r="A572" s="3">
        <v>44458</v>
      </c>
      <c r="B572" s="2">
        <v>1501</v>
      </c>
      <c r="C572" s="2">
        <v>43</v>
      </c>
      <c r="D572" s="2">
        <v>1954</v>
      </c>
      <c r="E572" s="2">
        <f t="shared" si="5"/>
        <v>595264</v>
      </c>
      <c r="F572" s="2">
        <f t="shared" si="6"/>
        <v>560387</v>
      </c>
      <c r="G572" s="2">
        <f t="shared" si="7"/>
        <v>8541</v>
      </c>
      <c r="H572" s="2">
        <f t="shared" si="43"/>
        <v>26336</v>
      </c>
      <c r="I572" s="2">
        <v>1646441</v>
      </c>
      <c r="J572" s="2">
        <v>14071</v>
      </c>
      <c r="K572" s="7">
        <f t="shared" si="37"/>
        <v>44.157402845539032</v>
      </c>
      <c r="L572" s="7">
        <f t="shared" si="38"/>
        <v>57.950176197374844</v>
      </c>
      <c r="M572" s="2">
        <v>701150</v>
      </c>
      <c r="N572" s="2">
        <f t="shared" si="46"/>
        <v>1402300</v>
      </c>
      <c r="O572" s="2">
        <f t="shared" si="35"/>
        <v>11992</v>
      </c>
      <c r="P572" s="2">
        <f t="shared" si="36"/>
        <v>2079</v>
      </c>
      <c r="Q572" s="7">
        <f t="shared" si="39"/>
        <v>18.804781346643875</v>
      </c>
      <c r="R572" s="7">
        <f t="shared" si="48"/>
        <v>24.718991793710732</v>
      </c>
      <c r="S572" s="2">
        <f t="shared" si="44"/>
        <v>244141</v>
      </c>
      <c r="T572" s="2">
        <f t="shared" si="51"/>
        <v>945291</v>
      </c>
      <c r="U572" s="7">
        <f t="shared" si="45"/>
        <v>6.5478401522512772</v>
      </c>
      <c r="V572" s="7">
        <f t="shared" si="47"/>
        <v>25.35243791235316</v>
      </c>
      <c r="W572" s="10">
        <f t="shared" si="49"/>
        <v>0.32404640561480103</v>
      </c>
    </row>
    <row r="573" spans="1:23" x14ac:dyDescent="0.3">
      <c r="A573" s="3">
        <v>44459</v>
      </c>
      <c r="B573" s="2">
        <v>662</v>
      </c>
      <c r="C573" s="2">
        <v>34</v>
      </c>
      <c r="D573" s="2">
        <v>3534</v>
      </c>
      <c r="E573" s="2">
        <f t="shared" si="5"/>
        <v>595926</v>
      </c>
      <c r="F573" s="2">
        <f t="shared" si="6"/>
        <v>563921</v>
      </c>
      <c r="G573" s="2">
        <f t="shared" si="7"/>
        <v>8575</v>
      </c>
      <c r="H573" s="2">
        <f t="shared" si="43"/>
        <v>23430</v>
      </c>
      <c r="I573" s="2">
        <v>1655040</v>
      </c>
      <c r="J573" s="2">
        <v>7720</v>
      </c>
      <c r="K573" s="7">
        <f t="shared" si="37"/>
        <v>44.38802726941379</v>
      </c>
      <c r="L573" s="7">
        <f t="shared" si="38"/>
        <v>58.252837249378061</v>
      </c>
      <c r="M573" s="2">
        <v>707563</v>
      </c>
      <c r="N573" s="2">
        <f t="shared" si="46"/>
        <v>1415126</v>
      </c>
      <c r="O573" s="2">
        <f t="shared" si="35"/>
        <v>6413</v>
      </c>
      <c r="P573" s="2">
        <f t="shared" si="36"/>
        <v>1307</v>
      </c>
      <c r="Q573" s="7">
        <f t="shared" si="39"/>
        <v>18.976777442737479</v>
      </c>
      <c r="R573" s="7">
        <f t="shared" si="48"/>
        <v>24.945081638070807</v>
      </c>
      <c r="S573" s="2">
        <f t="shared" si="44"/>
        <v>239914</v>
      </c>
      <c r="T573" s="2">
        <f t="shared" si="51"/>
        <v>947477</v>
      </c>
      <c r="U573" s="7">
        <f t="shared" si="45"/>
        <v>6.4344723839388429</v>
      </c>
      <c r="V573" s="7">
        <f t="shared" si="47"/>
        <v>25.411065815587619</v>
      </c>
      <c r="W573" s="10">
        <f t="shared" si="49"/>
        <v>0.32479576791982029</v>
      </c>
    </row>
    <row r="574" spans="1:23" x14ac:dyDescent="0.3">
      <c r="A574" s="3">
        <v>44460</v>
      </c>
      <c r="B574" s="2">
        <v>2470</v>
      </c>
      <c r="C574" s="2">
        <v>46</v>
      </c>
      <c r="D574" s="2">
        <v>2243</v>
      </c>
      <c r="E574" s="2">
        <f t="shared" si="5"/>
        <v>598396</v>
      </c>
      <c r="F574" s="2">
        <f t="shared" si="6"/>
        <v>566164</v>
      </c>
      <c r="G574" s="2">
        <f t="shared" si="7"/>
        <v>8621</v>
      </c>
      <c r="H574" s="2">
        <f t="shared" si="43"/>
        <v>23611</v>
      </c>
      <c r="I574" s="2">
        <v>1671295</v>
      </c>
      <c r="J574" s="2">
        <v>15096</v>
      </c>
      <c r="K574" s="7">
        <f t="shared" si="37"/>
        <v>44.82398494008298</v>
      </c>
      <c r="L574" s="7">
        <f t="shared" si="38"/>
        <v>58.824968357682785</v>
      </c>
      <c r="M574" s="2">
        <v>719076</v>
      </c>
      <c r="N574" s="2">
        <f t="shared" si="46"/>
        <v>1438152</v>
      </c>
      <c r="O574" s="2">
        <f t="shared" si="35"/>
        <v>11513</v>
      </c>
      <c r="P574" s="2">
        <f t="shared" si="36"/>
        <v>3583</v>
      </c>
      <c r="Q574" s="7">
        <f t="shared" si="39"/>
        <v>19.285555090379081</v>
      </c>
      <c r="R574" s="7">
        <f t="shared" si="48"/>
        <v>25.350971608149951</v>
      </c>
      <c r="S574" s="2">
        <f t="shared" si="44"/>
        <v>233143</v>
      </c>
      <c r="T574" s="2">
        <f t="shared" si="51"/>
        <v>952219</v>
      </c>
      <c r="U574" s="7">
        <f t="shared" si="45"/>
        <v>6.252874759324814</v>
      </c>
      <c r="V574" s="7">
        <f t="shared" si="47"/>
        <v>25.538244917663466</v>
      </c>
      <c r="W574" s="10">
        <f t="shared" si="49"/>
        <v>0.32642132878459673</v>
      </c>
    </row>
    <row r="575" spans="1:23" x14ac:dyDescent="0.3">
      <c r="A575" s="3">
        <v>44461</v>
      </c>
      <c r="B575" s="2">
        <v>2016</v>
      </c>
      <c r="C575" s="2">
        <v>43</v>
      </c>
      <c r="D575" s="2">
        <v>2024</v>
      </c>
      <c r="E575" s="2">
        <f t="shared" si="5"/>
        <v>600412</v>
      </c>
      <c r="F575" s="2">
        <f t="shared" si="6"/>
        <v>568188</v>
      </c>
      <c r="G575" s="2">
        <f t="shared" si="7"/>
        <v>8664</v>
      </c>
      <c r="H575" s="2">
        <f t="shared" si="43"/>
        <v>23560</v>
      </c>
      <c r="I575" s="2">
        <v>1686412</v>
      </c>
      <c r="J575" s="2">
        <v>13962</v>
      </c>
      <c r="K575" s="7">
        <f t="shared" si="37"/>
        <v>45.229421550818508</v>
      </c>
      <c r="L575" s="7">
        <f t="shared" si="38"/>
        <v>59.357045008820428</v>
      </c>
      <c r="M575" s="2">
        <v>729995</v>
      </c>
      <c r="N575" s="2">
        <f t="shared" si="46"/>
        <v>1459990</v>
      </c>
      <c r="O575" s="2">
        <f t="shared" si="35"/>
        <v>10919</v>
      </c>
      <c r="P575" s="2">
        <f t="shared" si="36"/>
        <v>3043</v>
      </c>
      <c r="Q575" s="7">
        <f t="shared" si="39"/>
        <v>19.578401710252152</v>
      </c>
      <c r="R575" s="7">
        <f t="shared" si="48"/>
        <v>25.735920151821816</v>
      </c>
      <c r="S575" s="2">
        <f t="shared" si="44"/>
        <v>226422</v>
      </c>
      <c r="T575" s="2">
        <f t="shared" si="51"/>
        <v>956417</v>
      </c>
      <c r="U575" s="7">
        <f t="shared" si="45"/>
        <v>6.0726181303141979</v>
      </c>
      <c r="V575" s="7">
        <f t="shared" si="47"/>
        <v>25.650834093225338</v>
      </c>
      <c r="W575" s="10">
        <f t="shared" si="49"/>
        <v>0.32786040607483957</v>
      </c>
    </row>
    <row r="576" spans="1:23" x14ac:dyDescent="0.3">
      <c r="A576" s="3">
        <v>44462</v>
      </c>
      <c r="B576" s="2">
        <v>1653</v>
      </c>
      <c r="C576" s="2">
        <v>47</v>
      </c>
      <c r="D576" s="2">
        <v>2646</v>
      </c>
      <c r="E576" s="2">
        <f t="shared" si="5"/>
        <v>602065</v>
      </c>
      <c r="F576" s="2">
        <f t="shared" si="6"/>
        <v>570834</v>
      </c>
      <c r="G576" s="2">
        <f t="shared" si="7"/>
        <v>8711</v>
      </c>
      <c r="H576" s="2">
        <f t="shared" si="43"/>
        <v>22520</v>
      </c>
      <c r="I576" s="2">
        <v>1700895</v>
      </c>
      <c r="J576" s="2">
        <v>12948</v>
      </c>
      <c r="K576" s="7">
        <f t="shared" si="37"/>
        <v>45.617854337302774</v>
      </c>
      <c r="L576" s="7">
        <f t="shared" si="38"/>
        <v>59.86680661088608</v>
      </c>
      <c r="M576" s="2">
        <v>740814</v>
      </c>
      <c r="N576" s="2">
        <f t="shared" si="46"/>
        <v>1481628</v>
      </c>
      <c r="O576" s="2">
        <f t="shared" si="35"/>
        <v>10819</v>
      </c>
      <c r="P576" s="2">
        <f t="shared" si="36"/>
        <v>2129</v>
      </c>
      <c r="Q576" s="7">
        <f t="shared" si="39"/>
        <v>19.868566338918399</v>
      </c>
      <c r="R576" s="7">
        <f t="shared" si="48"/>
        <v>26.117343202832522</v>
      </c>
      <c r="S576" s="2">
        <f t="shared" si="44"/>
        <v>219267</v>
      </c>
      <c r="T576" s="2">
        <f t="shared" si="51"/>
        <v>960081</v>
      </c>
      <c r="U576" s="7">
        <f t="shared" si="45"/>
        <v>5.8807216594659675</v>
      </c>
      <c r="V576" s="7">
        <f t="shared" si="47"/>
        <v>25.749101539451807</v>
      </c>
      <c r="W576" s="10">
        <f t="shared" si="49"/>
        <v>0.32911642779743361</v>
      </c>
    </row>
    <row r="577" spans="1:23" x14ac:dyDescent="0.3">
      <c r="A577" s="3">
        <v>44463</v>
      </c>
      <c r="B577" s="2">
        <v>1698</v>
      </c>
      <c r="C577" s="2">
        <v>38</v>
      </c>
      <c r="D577" s="2">
        <v>1910</v>
      </c>
      <c r="E577" s="2">
        <f t="shared" si="5"/>
        <v>603763</v>
      </c>
      <c r="F577" s="2">
        <f t="shared" si="6"/>
        <v>572744</v>
      </c>
      <c r="G577" s="2">
        <f t="shared" si="7"/>
        <v>8749</v>
      </c>
      <c r="H577" s="2">
        <f t="shared" si="43"/>
        <v>22270</v>
      </c>
      <c r="I577" s="2">
        <v>1715073</v>
      </c>
      <c r="J577" s="2">
        <v>12778</v>
      </c>
      <c r="K577" s="7">
        <f t="shared" si="37"/>
        <v>45.998107050606222</v>
      </c>
      <c r="L577" s="7">
        <f t="shared" si="38"/>
        <v>60.365833055275154</v>
      </c>
      <c r="M577" s="2">
        <v>751410</v>
      </c>
      <c r="N577" s="2">
        <f t="shared" si="46"/>
        <v>1502820</v>
      </c>
      <c r="O577" s="2">
        <f t="shared" si="35"/>
        <v>10596</v>
      </c>
      <c r="P577" s="2">
        <f t="shared" si="36"/>
        <v>2182</v>
      </c>
      <c r="Q577" s="7">
        <f t="shared" si="39"/>
        <v>20.152750127193432</v>
      </c>
      <c r="R577" s="7">
        <f t="shared" si="48"/>
        <v>26.490904405208841</v>
      </c>
      <c r="S577" s="2">
        <f t="shared" si="44"/>
        <v>212253</v>
      </c>
      <c r="T577" s="2">
        <f t="shared" si="51"/>
        <v>963663</v>
      </c>
      <c r="U577" s="7">
        <f t="shared" si="45"/>
        <v>5.6926067962193576</v>
      </c>
      <c r="V577" s="7">
        <f t="shared" si="47"/>
        <v>25.845169768814031</v>
      </c>
      <c r="W577" s="10">
        <f t="shared" si="49"/>
        <v>0.3303443398635722</v>
      </c>
    </row>
    <row r="578" spans="1:23" x14ac:dyDescent="0.3">
      <c r="A578" s="3">
        <v>44464</v>
      </c>
      <c r="B578" s="2">
        <v>1597</v>
      </c>
      <c r="C578" s="2">
        <v>38</v>
      </c>
      <c r="D578" s="2">
        <v>1189</v>
      </c>
      <c r="E578" s="2">
        <f t="shared" si="5"/>
        <v>605360</v>
      </c>
      <c r="F578" s="2">
        <f t="shared" si="6"/>
        <v>573933</v>
      </c>
      <c r="G578" s="2">
        <f t="shared" si="7"/>
        <v>8787</v>
      </c>
      <c r="H578" s="2">
        <f t="shared" si="43"/>
        <v>22640</v>
      </c>
      <c r="I578" s="2">
        <v>1729672</v>
      </c>
      <c r="J578" s="2">
        <v>13580</v>
      </c>
      <c r="K578" s="7">
        <f t="shared" si="37"/>
        <v>46.389650946890406</v>
      </c>
      <c r="L578" s="7">
        <f t="shared" si="38"/>
        <v>60.879677536981738</v>
      </c>
      <c r="M578" s="2">
        <v>762231</v>
      </c>
      <c r="N578" s="2">
        <f t="shared" si="46"/>
        <v>1524462</v>
      </c>
      <c r="O578" s="2">
        <f t="shared" si="35"/>
        <v>10821</v>
      </c>
      <c r="P578" s="2">
        <f t="shared" si="36"/>
        <v>2759</v>
      </c>
      <c r="Q578" s="7">
        <f t="shared" si="39"/>
        <v>20.44296839568382</v>
      </c>
      <c r="R578" s="7">
        <f t="shared" si="48"/>
        <v>26.872397966072775</v>
      </c>
      <c r="S578" s="2">
        <f t="shared" si="44"/>
        <v>205210</v>
      </c>
      <c r="T578" s="2">
        <f t="shared" si="51"/>
        <v>967441</v>
      </c>
      <c r="U578" s="7">
        <f t="shared" si="45"/>
        <v>5.5037141555227693</v>
      </c>
      <c r="V578" s="7">
        <f t="shared" si="47"/>
        <v>25.946494662876145</v>
      </c>
      <c r="W578" s="10">
        <f t="shared" si="49"/>
        <v>0.33163944086465302</v>
      </c>
    </row>
    <row r="579" spans="1:23" x14ac:dyDescent="0.3">
      <c r="A579" s="3">
        <v>44465</v>
      </c>
      <c r="B579" s="2">
        <v>1132</v>
      </c>
      <c r="C579" s="2">
        <v>30</v>
      </c>
      <c r="D579" s="2">
        <v>2956</v>
      </c>
      <c r="E579" s="2">
        <f t="shared" si="5"/>
        <v>606492</v>
      </c>
      <c r="F579" s="2">
        <f t="shared" si="6"/>
        <v>576889</v>
      </c>
      <c r="G579" s="2">
        <f t="shared" si="7"/>
        <v>8817</v>
      </c>
      <c r="H579" s="2">
        <f t="shared" si="43"/>
        <v>20786</v>
      </c>
      <c r="I579" s="2">
        <v>1742547</v>
      </c>
      <c r="J579" s="2">
        <v>12402</v>
      </c>
      <c r="K579" s="7">
        <f t="shared" si="37"/>
        <v>46.734957314768948</v>
      </c>
      <c r="L579" s="7">
        <f t="shared" si="38"/>
        <v>61.332841979886886</v>
      </c>
      <c r="M579" s="2">
        <v>772240</v>
      </c>
      <c r="N579" s="2">
        <f t="shared" si="46"/>
        <v>1544480</v>
      </c>
      <c r="O579" s="2">
        <f t="shared" si="35"/>
        <v>10009</v>
      </c>
      <c r="P579" s="2">
        <f t="shared" si="36"/>
        <v>2393</v>
      </c>
      <c r="Q579" s="7">
        <f t="shared" si="39"/>
        <v>20.711408895574795</v>
      </c>
      <c r="R579" s="7">
        <f t="shared" si="48"/>
        <v>27.225264526528097</v>
      </c>
      <c r="S579" s="2">
        <f t="shared" si="44"/>
        <v>198067</v>
      </c>
      <c r="T579" s="2">
        <f t="shared" si="51"/>
        <v>970307</v>
      </c>
      <c r="U579" s="7">
        <f t="shared" si="45"/>
        <v>5.3121395236193578</v>
      </c>
      <c r="V579" s="7">
        <f t="shared" si="47"/>
        <v>26.023359974253069</v>
      </c>
      <c r="W579" s="10">
        <f t="shared" si="49"/>
        <v>0.33262190763783928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CCE-82D8-4276-AB45-30D11CE15D9A}">
  <dimension ref="A1:P379"/>
  <sheetViews>
    <sheetView workbookViewId="0">
      <pane ySplit="1" topLeftCell="A365" activePane="bottomLeft" state="frozen"/>
      <selection pane="bottomLeft" activeCell="A379" sqref="A379"/>
    </sheetView>
  </sheetViews>
  <sheetFormatPr defaultRowHeight="14.4" x14ac:dyDescent="0.3"/>
  <cols>
    <col min="1" max="1" width="10.44140625" bestFit="1" customWidth="1"/>
    <col min="2" max="2" width="6.21875" bestFit="1" customWidth="1"/>
    <col min="3" max="3" width="5.44140625" bestFit="1" customWidth="1"/>
    <col min="4" max="4" width="6.88671875" bestFit="1" customWidth="1"/>
    <col min="8" max="8" width="5.33203125" bestFit="1" customWidth="1"/>
    <col min="9" max="9" width="6.88671875" bestFit="1" customWidth="1"/>
  </cols>
  <sheetData>
    <row r="1" spans="1:16" x14ac:dyDescent="0.3">
      <c r="A1" s="2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25</v>
      </c>
    </row>
    <row r="2" spans="1:16" x14ac:dyDescent="0.3">
      <c r="A2" s="3">
        <v>44088</v>
      </c>
      <c r="B2" s="2">
        <v>109</v>
      </c>
      <c r="C2" s="2">
        <v>17</v>
      </c>
      <c r="D2" s="2">
        <v>4</v>
      </c>
      <c r="E2" s="2">
        <v>0</v>
      </c>
      <c r="F2" s="2">
        <v>0</v>
      </c>
      <c r="G2" s="2">
        <v>6</v>
      </c>
      <c r="H2" s="2"/>
      <c r="I2" s="2"/>
      <c r="J2" s="2"/>
      <c r="K2" s="2"/>
      <c r="L2" s="2"/>
      <c r="M2" s="2">
        <v>18</v>
      </c>
      <c r="O2" s="2">
        <f t="shared" ref="O2:O24" si="0">P2-SUM(B2:L2)</f>
        <v>29</v>
      </c>
      <c r="P2" s="2">
        <v>165</v>
      </c>
    </row>
    <row r="3" spans="1:16" x14ac:dyDescent="0.3">
      <c r="A3" s="3">
        <v>44089</v>
      </c>
      <c r="B3" s="2">
        <v>124</v>
      </c>
      <c r="C3" s="2">
        <v>20</v>
      </c>
      <c r="D3" s="2">
        <v>13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>
        <v>52</v>
      </c>
      <c r="N3" s="2">
        <v>0</v>
      </c>
      <c r="O3" s="2">
        <f t="shared" si="0"/>
        <v>13</v>
      </c>
      <c r="P3" s="2">
        <v>170</v>
      </c>
    </row>
    <row r="4" spans="1:16" x14ac:dyDescent="0.3">
      <c r="A4" s="3">
        <v>44090</v>
      </c>
      <c r="B4" s="2">
        <v>144</v>
      </c>
      <c r="C4" s="2">
        <v>29</v>
      </c>
      <c r="D4" s="2">
        <v>7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>
        <v>30</v>
      </c>
      <c r="N4" s="2">
        <v>0</v>
      </c>
      <c r="O4" s="2">
        <f t="shared" si="0"/>
        <v>16</v>
      </c>
      <c r="P4" s="2">
        <v>196</v>
      </c>
    </row>
    <row r="5" spans="1:16" x14ac:dyDescent="0.3">
      <c r="A5" s="3">
        <v>44091</v>
      </c>
      <c r="B5" s="2">
        <v>126</v>
      </c>
      <c r="C5" s="2">
        <v>15</v>
      </c>
      <c r="D5" s="2">
        <v>16</v>
      </c>
      <c r="E5" s="2">
        <v>7</v>
      </c>
      <c r="F5" s="2">
        <v>0</v>
      </c>
      <c r="G5" s="2">
        <v>0</v>
      </c>
      <c r="H5" s="2"/>
      <c r="I5" s="2"/>
      <c r="J5" s="2"/>
      <c r="K5" s="2"/>
      <c r="L5" s="2"/>
      <c r="M5" s="2">
        <v>26</v>
      </c>
      <c r="N5" s="2">
        <v>0</v>
      </c>
      <c r="O5" s="2">
        <f t="shared" si="0"/>
        <v>15</v>
      </c>
      <c r="P5" s="2">
        <v>179</v>
      </c>
    </row>
    <row r="6" spans="1:16" x14ac:dyDescent="0.3">
      <c r="A6" s="3">
        <v>44092</v>
      </c>
      <c r="B6" s="2">
        <v>129</v>
      </c>
      <c r="C6" s="2">
        <v>34</v>
      </c>
      <c r="D6" s="2">
        <v>11</v>
      </c>
      <c r="E6" s="2">
        <v>0</v>
      </c>
      <c r="F6" s="2">
        <v>0</v>
      </c>
      <c r="G6" s="2">
        <v>4</v>
      </c>
      <c r="H6" s="2"/>
      <c r="I6" s="2"/>
      <c r="J6" s="2"/>
      <c r="K6" s="2"/>
      <c r="L6" s="2"/>
      <c r="M6" s="2">
        <v>43</v>
      </c>
      <c r="N6" s="2">
        <v>0</v>
      </c>
      <c r="O6" s="2">
        <f t="shared" si="0"/>
        <v>4</v>
      </c>
      <c r="P6" s="2">
        <v>182</v>
      </c>
    </row>
    <row r="7" spans="1:16" x14ac:dyDescent="0.3">
      <c r="A7" s="3">
        <v>44093</v>
      </c>
      <c r="B7" s="2">
        <v>116</v>
      </c>
      <c r="C7" s="2">
        <v>30</v>
      </c>
      <c r="D7" s="2">
        <v>15</v>
      </c>
      <c r="E7" s="2">
        <v>11</v>
      </c>
      <c r="F7" s="2">
        <v>3</v>
      </c>
      <c r="G7" s="2">
        <v>2</v>
      </c>
      <c r="H7" s="2"/>
      <c r="I7" s="2"/>
      <c r="J7" s="2"/>
      <c r="K7" s="2"/>
      <c r="L7" s="2"/>
      <c r="M7" s="2">
        <v>53</v>
      </c>
      <c r="N7" s="2">
        <v>0</v>
      </c>
      <c r="O7" s="2">
        <f t="shared" si="0"/>
        <v>10</v>
      </c>
      <c r="P7" s="2">
        <v>187</v>
      </c>
    </row>
    <row r="8" spans="1:16" x14ac:dyDescent="0.3">
      <c r="A8" s="3">
        <v>44094</v>
      </c>
      <c r="B8" s="2">
        <v>128</v>
      </c>
      <c r="C8" s="2">
        <v>30</v>
      </c>
      <c r="D8" s="2">
        <v>19</v>
      </c>
      <c r="E8" s="2">
        <v>6</v>
      </c>
      <c r="F8" s="2">
        <v>1</v>
      </c>
      <c r="G8" s="2">
        <v>5</v>
      </c>
      <c r="H8" s="2"/>
      <c r="I8" s="2"/>
      <c r="J8" s="2"/>
      <c r="K8" s="2"/>
      <c r="L8" s="2"/>
      <c r="M8" s="2">
        <v>61</v>
      </c>
      <c r="N8" s="2">
        <v>0</v>
      </c>
      <c r="O8" s="2">
        <f t="shared" si="0"/>
        <v>7</v>
      </c>
      <c r="P8" s="2">
        <v>196</v>
      </c>
    </row>
    <row r="9" spans="1:16" x14ac:dyDescent="0.3">
      <c r="A9" s="3">
        <v>44095</v>
      </c>
      <c r="B9" s="2">
        <v>92</v>
      </c>
      <c r="C9" s="2">
        <v>31</v>
      </c>
      <c r="D9" s="2">
        <v>53</v>
      </c>
      <c r="E9" s="2">
        <v>8</v>
      </c>
      <c r="F9" s="2">
        <v>0</v>
      </c>
      <c r="G9" s="2">
        <v>0</v>
      </c>
      <c r="H9" s="2"/>
      <c r="I9" s="2"/>
      <c r="J9" s="2"/>
      <c r="K9" s="2"/>
      <c r="L9" s="2"/>
      <c r="M9" s="2">
        <v>56</v>
      </c>
      <c r="N9" s="2">
        <v>1</v>
      </c>
      <c r="O9" s="2">
        <f t="shared" si="0"/>
        <v>9</v>
      </c>
      <c r="P9" s="2">
        <v>193</v>
      </c>
    </row>
    <row r="10" spans="1:16" x14ac:dyDescent="0.3">
      <c r="A10" s="3">
        <v>44096</v>
      </c>
      <c r="B10" s="2">
        <v>137</v>
      </c>
      <c r="C10" s="2">
        <v>47</v>
      </c>
      <c r="D10" s="2">
        <v>26</v>
      </c>
      <c r="E10" s="2">
        <v>6</v>
      </c>
      <c r="F10" s="2">
        <v>0</v>
      </c>
      <c r="G10" s="2">
        <v>0</v>
      </c>
      <c r="H10" s="2"/>
      <c r="I10" s="2"/>
      <c r="J10" s="2"/>
      <c r="K10" s="2"/>
      <c r="L10" s="2"/>
      <c r="M10" s="2">
        <v>59</v>
      </c>
      <c r="N10" s="2">
        <v>0</v>
      </c>
      <c r="O10" s="2">
        <f t="shared" si="0"/>
        <v>2</v>
      </c>
      <c r="P10" s="2">
        <v>218</v>
      </c>
    </row>
    <row r="11" spans="1:16" x14ac:dyDescent="0.3">
      <c r="A11" s="3">
        <v>44097</v>
      </c>
      <c r="B11" s="2">
        <v>165</v>
      </c>
      <c r="C11" s="2">
        <v>34</v>
      </c>
      <c r="D11" s="2">
        <v>14</v>
      </c>
      <c r="E11" s="2">
        <v>2</v>
      </c>
      <c r="F11" s="2">
        <v>0</v>
      </c>
      <c r="G11" s="2">
        <v>0</v>
      </c>
      <c r="H11" s="2"/>
      <c r="I11" s="2"/>
      <c r="J11" s="2"/>
      <c r="K11" s="2"/>
      <c r="L11" s="2"/>
      <c r="M11" s="2">
        <v>62</v>
      </c>
      <c r="N11" s="2">
        <v>0</v>
      </c>
      <c r="O11" s="2">
        <f t="shared" si="0"/>
        <v>12</v>
      </c>
      <c r="P11" s="2">
        <v>227</v>
      </c>
    </row>
    <row r="12" spans="1:16" x14ac:dyDescent="0.3">
      <c r="A12" s="3">
        <v>44098</v>
      </c>
      <c r="B12" s="2">
        <v>164</v>
      </c>
      <c r="C12" s="2">
        <v>34</v>
      </c>
      <c r="D12" s="2">
        <v>22</v>
      </c>
      <c r="E12" s="2">
        <v>15</v>
      </c>
      <c r="F12" s="2">
        <v>1</v>
      </c>
      <c r="G12" s="2">
        <v>1</v>
      </c>
      <c r="H12" s="2"/>
      <c r="I12" s="2"/>
      <c r="J12" s="2"/>
      <c r="K12" s="2"/>
      <c r="L12" s="2"/>
      <c r="M12" s="2">
        <v>61</v>
      </c>
      <c r="N12" s="2">
        <v>0</v>
      </c>
      <c r="O12" s="2">
        <f t="shared" si="0"/>
        <v>22</v>
      </c>
      <c r="P12" s="2">
        <v>259</v>
      </c>
    </row>
    <row r="13" spans="1:16" x14ac:dyDescent="0.3">
      <c r="A13" s="3">
        <v>44099</v>
      </c>
      <c r="B13" s="2">
        <v>165</v>
      </c>
      <c r="C13" s="2">
        <v>43</v>
      </c>
      <c r="D13" s="2">
        <v>27</v>
      </c>
      <c r="E13" s="2">
        <v>4</v>
      </c>
      <c r="F13" s="2">
        <v>2</v>
      </c>
      <c r="G13" s="2">
        <v>3</v>
      </c>
      <c r="H13" s="2"/>
      <c r="I13" s="2"/>
      <c r="J13" s="2"/>
      <c r="K13" s="2"/>
      <c r="L13" s="2"/>
      <c r="M13" s="2">
        <v>68</v>
      </c>
      <c r="N13" s="2">
        <v>1</v>
      </c>
      <c r="O13" s="2">
        <f t="shared" si="0"/>
        <v>21</v>
      </c>
      <c r="P13" s="2">
        <v>265</v>
      </c>
    </row>
    <row r="14" spans="1:16" x14ac:dyDescent="0.3">
      <c r="A14" s="3">
        <v>44100</v>
      </c>
      <c r="B14" s="2">
        <v>166</v>
      </c>
      <c r="C14" s="2">
        <v>41</v>
      </c>
      <c r="D14" s="2">
        <v>55</v>
      </c>
      <c r="E14" s="2">
        <v>18</v>
      </c>
      <c r="F14" s="2">
        <v>0</v>
      </c>
      <c r="G14" s="2">
        <v>3</v>
      </c>
      <c r="H14" s="2"/>
      <c r="I14" s="2"/>
      <c r="J14" s="2"/>
      <c r="K14" s="2"/>
      <c r="L14" s="2"/>
      <c r="M14" s="2">
        <v>41</v>
      </c>
      <c r="N14" s="2">
        <v>1</v>
      </c>
      <c r="O14" s="2">
        <f t="shared" si="0"/>
        <v>13</v>
      </c>
      <c r="P14" s="2">
        <v>296</v>
      </c>
    </row>
    <row r="15" spans="1:16" x14ac:dyDescent="0.3">
      <c r="A15" s="3">
        <v>44101</v>
      </c>
      <c r="B15" s="2">
        <v>193</v>
      </c>
      <c r="C15" s="2">
        <v>46</v>
      </c>
      <c r="D15" s="2">
        <v>14</v>
      </c>
      <c r="E15" s="2">
        <v>11</v>
      </c>
      <c r="F15" s="2">
        <v>4</v>
      </c>
      <c r="G15" s="2">
        <v>5</v>
      </c>
      <c r="H15" s="2"/>
      <c r="I15" s="2"/>
      <c r="J15" s="2"/>
      <c r="K15" s="2"/>
      <c r="L15" s="2"/>
      <c r="M15" s="2">
        <v>46</v>
      </c>
      <c r="N15" s="2">
        <v>0</v>
      </c>
      <c r="O15" s="2">
        <f t="shared" si="0"/>
        <v>21</v>
      </c>
      <c r="P15" s="2">
        <v>294</v>
      </c>
    </row>
    <row r="16" spans="1:16" x14ac:dyDescent="0.3">
      <c r="A16" s="3">
        <v>44102</v>
      </c>
      <c r="B16" s="2">
        <v>175</v>
      </c>
      <c r="C16" s="2">
        <v>32</v>
      </c>
      <c r="D16" s="2">
        <v>38</v>
      </c>
      <c r="E16" s="2">
        <v>14</v>
      </c>
      <c r="F16" s="2">
        <v>1</v>
      </c>
      <c r="G16" s="2">
        <v>7</v>
      </c>
      <c r="H16" s="2"/>
      <c r="I16" s="2"/>
      <c r="J16" s="2"/>
      <c r="K16" s="2"/>
      <c r="L16" s="2"/>
      <c r="M16" s="2">
        <v>20</v>
      </c>
      <c r="N16" s="2">
        <v>0</v>
      </c>
      <c r="O16" s="2">
        <f t="shared" si="0"/>
        <v>31</v>
      </c>
      <c r="P16" s="2">
        <v>298</v>
      </c>
    </row>
    <row r="17" spans="1:16" x14ac:dyDescent="0.3">
      <c r="A17" s="3">
        <v>44103</v>
      </c>
      <c r="B17" s="2">
        <v>225</v>
      </c>
      <c r="C17" s="2">
        <v>35</v>
      </c>
      <c r="D17" s="2">
        <v>22</v>
      </c>
      <c r="E17" s="2">
        <v>18</v>
      </c>
      <c r="F17" s="2">
        <v>9</v>
      </c>
      <c r="G17" s="2">
        <v>1</v>
      </c>
      <c r="H17" s="2"/>
      <c r="I17" s="2"/>
      <c r="J17" s="2"/>
      <c r="K17" s="2"/>
      <c r="L17" s="2"/>
      <c r="M17" s="2">
        <v>35</v>
      </c>
      <c r="N17" s="2">
        <v>5</v>
      </c>
      <c r="O17" s="2">
        <f t="shared" si="0"/>
        <v>4</v>
      </c>
      <c r="P17" s="2">
        <v>314</v>
      </c>
    </row>
    <row r="18" spans="1:16" x14ac:dyDescent="0.3">
      <c r="A18" s="3">
        <v>44104</v>
      </c>
      <c r="B18" s="2">
        <v>235</v>
      </c>
      <c r="C18" s="2">
        <v>30</v>
      </c>
      <c r="D18" s="2">
        <v>38</v>
      </c>
      <c r="E18" s="2">
        <v>14</v>
      </c>
      <c r="F18" s="2">
        <v>0</v>
      </c>
      <c r="G18" s="2">
        <v>0</v>
      </c>
      <c r="H18" s="2"/>
      <c r="I18" s="2"/>
      <c r="J18" s="2"/>
      <c r="K18" s="2"/>
      <c r="L18" s="2"/>
      <c r="M18" s="2">
        <v>71</v>
      </c>
      <c r="N18" s="2">
        <v>2</v>
      </c>
      <c r="O18" s="2">
        <f t="shared" si="0"/>
        <v>9</v>
      </c>
      <c r="P18" s="2">
        <v>326</v>
      </c>
    </row>
    <row r="19" spans="1:16" x14ac:dyDescent="0.3">
      <c r="A19" s="3">
        <v>44105</v>
      </c>
      <c r="B19" s="2">
        <v>241</v>
      </c>
      <c r="C19" s="2">
        <v>62</v>
      </c>
      <c r="D19" s="2">
        <v>96</v>
      </c>
      <c r="E19" s="2">
        <v>15</v>
      </c>
      <c r="F19" s="2">
        <v>7</v>
      </c>
      <c r="G19" s="2">
        <v>0</v>
      </c>
      <c r="H19" s="2"/>
      <c r="I19" s="2"/>
      <c r="J19" s="2"/>
      <c r="K19" s="2"/>
      <c r="L19" s="2"/>
      <c r="M19" s="2">
        <v>67</v>
      </c>
      <c r="N19" s="2">
        <v>0</v>
      </c>
      <c r="O19" s="2">
        <f t="shared" si="0"/>
        <v>27</v>
      </c>
      <c r="P19" s="2">
        <v>448</v>
      </c>
    </row>
    <row r="20" spans="1:16" x14ac:dyDescent="0.3">
      <c r="A20" s="3">
        <v>44106</v>
      </c>
      <c r="B20" s="2">
        <v>297</v>
      </c>
      <c r="C20" s="2">
        <v>78</v>
      </c>
      <c r="D20" s="2">
        <v>52</v>
      </c>
      <c r="E20" s="2">
        <v>6</v>
      </c>
      <c r="F20" s="2">
        <v>6</v>
      </c>
      <c r="G20" s="2">
        <v>2</v>
      </c>
      <c r="H20" s="2"/>
      <c r="I20" s="2"/>
      <c r="J20" s="2"/>
      <c r="K20" s="2"/>
      <c r="L20" s="2"/>
      <c r="M20" s="2">
        <v>65</v>
      </c>
      <c r="N20" s="2">
        <v>2</v>
      </c>
      <c r="O20" s="2">
        <f t="shared" si="0"/>
        <v>12</v>
      </c>
      <c r="P20" s="2">
        <v>453</v>
      </c>
    </row>
    <row r="21" spans="1:16" x14ac:dyDescent="0.3">
      <c r="A21" s="3">
        <v>44107</v>
      </c>
      <c r="B21" s="2">
        <v>360</v>
      </c>
      <c r="C21" s="2">
        <v>57</v>
      </c>
      <c r="D21" s="2">
        <v>11</v>
      </c>
      <c r="E21" s="2">
        <v>22</v>
      </c>
      <c r="F21" s="2">
        <v>0</v>
      </c>
      <c r="G21" s="2">
        <v>6</v>
      </c>
      <c r="H21" s="2"/>
      <c r="I21" s="2"/>
      <c r="J21" s="2"/>
      <c r="K21" s="2"/>
      <c r="L21" s="2"/>
      <c r="M21" s="2">
        <v>69</v>
      </c>
      <c r="N21" s="2">
        <v>0</v>
      </c>
      <c r="O21" s="2">
        <f t="shared" si="0"/>
        <v>15</v>
      </c>
      <c r="P21" s="2">
        <v>471</v>
      </c>
    </row>
    <row r="22" spans="1:16" x14ac:dyDescent="0.3">
      <c r="A22" s="3">
        <v>44108</v>
      </c>
      <c r="B22" s="2">
        <v>370</v>
      </c>
      <c r="C22" s="2">
        <v>65</v>
      </c>
      <c r="D22" s="2">
        <v>63</v>
      </c>
      <c r="E22" s="2">
        <v>28</v>
      </c>
      <c r="F22" s="2">
        <v>6</v>
      </c>
      <c r="G22" s="2">
        <v>11</v>
      </c>
      <c r="H22" s="2"/>
      <c r="I22" s="2"/>
      <c r="J22" s="2"/>
      <c r="K22" s="2"/>
      <c r="L22" s="2"/>
      <c r="M22" s="2">
        <v>57</v>
      </c>
      <c r="N22" s="2">
        <v>2</v>
      </c>
      <c r="O22" s="2">
        <f t="shared" si="0"/>
        <v>11</v>
      </c>
      <c r="P22" s="2">
        <v>554</v>
      </c>
    </row>
    <row r="23" spans="1:16" x14ac:dyDescent="0.3">
      <c r="A23" s="3">
        <v>44109</v>
      </c>
      <c r="B23" s="2">
        <v>416</v>
      </c>
      <c r="C23" s="2">
        <v>72</v>
      </c>
      <c r="D23" s="2">
        <v>44</v>
      </c>
      <c r="E23" s="2">
        <v>23</v>
      </c>
      <c r="F23" s="2">
        <v>1</v>
      </c>
      <c r="G23" s="2">
        <v>10</v>
      </c>
      <c r="H23" s="2"/>
      <c r="I23" s="2"/>
      <c r="J23" s="2"/>
      <c r="K23" s="2"/>
      <c r="L23" s="2"/>
      <c r="M23" s="2">
        <v>49</v>
      </c>
      <c r="N23" s="2">
        <v>0</v>
      </c>
      <c r="O23" s="2">
        <f t="shared" si="0"/>
        <v>12</v>
      </c>
      <c r="P23" s="2">
        <v>578</v>
      </c>
    </row>
    <row r="24" spans="1:16" x14ac:dyDescent="0.3">
      <c r="A24" s="3">
        <v>44110</v>
      </c>
      <c r="B24" s="2">
        <v>348</v>
      </c>
      <c r="C24" s="2">
        <v>99</v>
      </c>
      <c r="D24" s="2">
        <v>59</v>
      </c>
      <c r="E24" s="2">
        <v>19</v>
      </c>
      <c r="F24" s="2">
        <v>4</v>
      </c>
      <c r="G24" s="2">
        <v>1</v>
      </c>
      <c r="H24" s="2"/>
      <c r="I24" s="2"/>
      <c r="J24" s="2"/>
      <c r="K24" s="2"/>
      <c r="L24" s="2"/>
      <c r="M24" s="2">
        <v>103</v>
      </c>
      <c r="N24" s="2">
        <v>0</v>
      </c>
      <c r="O24" s="2">
        <f t="shared" si="0"/>
        <v>19</v>
      </c>
      <c r="P24" s="2">
        <v>549</v>
      </c>
    </row>
    <row r="25" spans="1:16" x14ac:dyDescent="0.3">
      <c r="A25" s="3">
        <v>44111</v>
      </c>
      <c r="B25" s="2">
        <v>259</v>
      </c>
      <c r="C25" s="2">
        <v>111</v>
      </c>
      <c r="D25" s="2">
        <v>91</v>
      </c>
      <c r="E25" s="2">
        <v>25</v>
      </c>
      <c r="F25" s="2">
        <v>2</v>
      </c>
      <c r="G25" s="2">
        <v>5</v>
      </c>
      <c r="H25" s="2"/>
      <c r="I25" s="2"/>
      <c r="J25" s="2"/>
      <c r="K25" s="2"/>
      <c r="L25" s="2"/>
      <c r="M25" s="2">
        <v>108</v>
      </c>
      <c r="N25" s="2">
        <v>2</v>
      </c>
      <c r="O25" s="2">
        <f t="shared" ref="O25:O32" si="1">P25-SUM(B25:L25)</f>
        <v>15</v>
      </c>
      <c r="P25" s="2">
        <v>508</v>
      </c>
    </row>
    <row r="26" spans="1:16" x14ac:dyDescent="0.3">
      <c r="A26" s="3">
        <v>44112</v>
      </c>
      <c r="B26" s="2">
        <v>230</v>
      </c>
      <c r="C26" s="2">
        <v>134</v>
      </c>
      <c r="D26" s="2">
        <v>68</v>
      </c>
      <c r="E26" s="2">
        <v>8</v>
      </c>
      <c r="F26" s="2">
        <v>6</v>
      </c>
      <c r="G26" s="2">
        <v>8</v>
      </c>
      <c r="H26" s="2">
        <v>0</v>
      </c>
      <c r="I26" s="2">
        <v>5</v>
      </c>
      <c r="J26" s="2">
        <v>0</v>
      </c>
      <c r="K26" s="2">
        <v>5</v>
      </c>
      <c r="L26" s="2">
        <v>0</v>
      </c>
      <c r="M26" s="2">
        <v>95</v>
      </c>
      <c r="N26" s="2">
        <v>8</v>
      </c>
      <c r="O26" s="2">
        <f t="shared" si="1"/>
        <v>8</v>
      </c>
      <c r="P26" s="2">
        <v>472</v>
      </c>
    </row>
    <row r="27" spans="1:16" x14ac:dyDescent="0.3">
      <c r="A27" s="3">
        <v>44113</v>
      </c>
      <c r="B27" s="2">
        <v>190</v>
      </c>
      <c r="C27" s="2">
        <v>179</v>
      </c>
      <c r="D27" s="2">
        <v>91</v>
      </c>
      <c r="E27" s="2">
        <v>0</v>
      </c>
      <c r="F27" s="2">
        <v>10</v>
      </c>
      <c r="G27" s="2">
        <v>28</v>
      </c>
      <c r="H27" s="2">
        <v>3</v>
      </c>
      <c r="I27" s="2">
        <v>11</v>
      </c>
      <c r="J27" s="2">
        <v>1</v>
      </c>
      <c r="K27" s="2">
        <v>3</v>
      </c>
      <c r="L27" s="2">
        <v>0</v>
      </c>
      <c r="M27" s="2">
        <v>99</v>
      </c>
      <c r="N27" s="2">
        <v>12</v>
      </c>
      <c r="O27" s="2">
        <f t="shared" si="1"/>
        <v>11</v>
      </c>
      <c r="P27" s="2">
        <v>527</v>
      </c>
    </row>
    <row r="28" spans="1:16" x14ac:dyDescent="0.3">
      <c r="A28" s="3">
        <v>44114</v>
      </c>
      <c r="B28" s="2">
        <v>222</v>
      </c>
      <c r="C28" s="2">
        <v>137</v>
      </c>
      <c r="D28" s="2">
        <v>99</v>
      </c>
      <c r="E28" s="2">
        <v>5</v>
      </c>
      <c r="F28" s="2">
        <v>7</v>
      </c>
      <c r="G28" s="2">
        <v>31</v>
      </c>
      <c r="H28" s="2">
        <v>10</v>
      </c>
      <c r="I28" s="2">
        <v>3</v>
      </c>
      <c r="J28" s="2">
        <v>1</v>
      </c>
      <c r="K28" s="2">
        <v>10</v>
      </c>
      <c r="L28" s="2">
        <v>0</v>
      </c>
      <c r="M28" s="2">
        <v>87</v>
      </c>
      <c r="N28" s="2">
        <v>8</v>
      </c>
      <c r="O28" s="2">
        <v>0</v>
      </c>
      <c r="P28" s="2">
        <v>519</v>
      </c>
    </row>
    <row r="29" spans="1:16" x14ac:dyDescent="0.3">
      <c r="A29" s="3">
        <v>44115</v>
      </c>
      <c r="B29" s="2">
        <v>172</v>
      </c>
      <c r="C29" s="2">
        <v>194</v>
      </c>
      <c r="D29" s="2">
        <v>117</v>
      </c>
      <c r="E29" s="2">
        <v>16</v>
      </c>
      <c r="F29" s="2">
        <v>7</v>
      </c>
      <c r="G29" s="2">
        <v>4</v>
      </c>
      <c r="H29" s="2">
        <v>7</v>
      </c>
      <c r="I29" s="2">
        <v>3</v>
      </c>
      <c r="J29" s="2">
        <v>2</v>
      </c>
      <c r="K29" s="2">
        <v>1</v>
      </c>
      <c r="L29" s="2">
        <v>0</v>
      </c>
      <c r="M29" s="2">
        <v>0</v>
      </c>
      <c r="N29" s="2">
        <v>10</v>
      </c>
      <c r="O29" s="2">
        <f t="shared" si="1"/>
        <v>0</v>
      </c>
      <c r="P29" s="2">
        <v>523</v>
      </c>
    </row>
    <row r="30" spans="1:16" x14ac:dyDescent="0.3">
      <c r="A30" s="3">
        <v>44116</v>
      </c>
      <c r="B30" s="2">
        <v>196</v>
      </c>
      <c r="C30" s="2">
        <v>178</v>
      </c>
      <c r="D30" s="2">
        <v>65</v>
      </c>
      <c r="E30" s="2">
        <v>13</v>
      </c>
      <c r="F30" s="2">
        <v>6</v>
      </c>
      <c r="G30" s="2">
        <v>15</v>
      </c>
      <c r="H30" s="2">
        <v>1</v>
      </c>
      <c r="I30" s="2">
        <v>0</v>
      </c>
      <c r="J30" s="2">
        <v>0</v>
      </c>
      <c r="K30" s="2">
        <v>4</v>
      </c>
      <c r="L30" s="2">
        <v>0</v>
      </c>
      <c r="M30" s="2">
        <v>86</v>
      </c>
      <c r="N30" s="2">
        <v>3</v>
      </c>
      <c r="O30" s="2">
        <f t="shared" si="1"/>
        <v>0</v>
      </c>
      <c r="P30" s="2">
        <v>478</v>
      </c>
    </row>
    <row r="31" spans="1:16" x14ac:dyDescent="0.3">
      <c r="A31" s="3">
        <v>44117</v>
      </c>
      <c r="B31" s="2">
        <v>207</v>
      </c>
      <c r="C31" s="2">
        <v>168</v>
      </c>
      <c r="D31" s="2">
        <v>117</v>
      </c>
      <c r="E31" s="2">
        <v>24</v>
      </c>
      <c r="F31" s="2">
        <v>25</v>
      </c>
      <c r="G31" s="2">
        <v>7</v>
      </c>
      <c r="H31" s="2">
        <v>8</v>
      </c>
      <c r="I31" s="2">
        <v>5</v>
      </c>
      <c r="J31" s="2">
        <v>0</v>
      </c>
      <c r="K31" s="2">
        <v>5</v>
      </c>
      <c r="L31" s="2">
        <v>0</v>
      </c>
      <c r="M31" s="2">
        <v>87</v>
      </c>
      <c r="N31" s="2">
        <v>0</v>
      </c>
      <c r="O31" s="2">
        <f t="shared" si="1"/>
        <v>3</v>
      </c>
      <c r="P31" s="2">
        <v>569</v>
      </c>
    </row>
    <row r="32" spans="1:16" x14ac:dyDescent="0.3">
      <c r="A32" s="3">
        <v>44118</v>
      </c>
      <c r="B32" s="2">
        <v>189</v>
      </c>
      <c r="C32" s="2">
        <v>297</v>
      </c>
      <c r="D32" s="2">
        <v>150</v>
      </c>
      <c r="E32" s="2">
        <v>3</v>
      </c>
      <c r="F32" s="2">
        <v>12</v>
      </c>
      <c r="G32" s="2">
        <v>11</v>
      </c>
      <c r="H32" s="2">
        <v>6</v>
      </c>
      <c r="I32" s="2">
        <v>2</v>
      </c>
      <c r="J32" s="2">
        <v>1</v>
      </c>
      <c r="K32" s="2">
        <v>9</v>
      </c>
      <c r="L32" s="2">
        <v>0</v>
      </c>
      <c r="M32" s="2">
        <v>49</v>
      </c>
      <c r="N32" s="2">
        <v>10</v>
      </c>
      <c r="O32" s="2">
        <f t="shared" si="1"/>
        <v>0</v>
      </c>
      <c r="P32" s="2">
        <v>680</v>
      </c>
    </row>
    <row r="33" spans="1:16" x14ac:dyDescent="0.3">
      <c r="A33" s="3">
        <v>44119</v>
      </c>
      <c r="B33" s="2">
        <v>286</v>
      </c>
      <c r="C33" s="2">
        <v>366</v>
      </c>
      <c r="D33" s="2">
        <v>104</v>
      </c>
      <c r="E33" s="2">
        <v>57</v>
      </c>
      <c r="F33" s="2">
        <v>21</v>
      </c>
      <c r="G33" s="2">
        <v>44</v>
      </c>
      <c r="H33" s="2">
        <v>13</v>
      </c>
      <c r="I33" s="2">
        <v>13</v>
      </c>
      <c r="J33" s="2">
        <v>3</v>
      </c>
      <c r="K33" s="2">
        <v>11</v>
      </c>
      <c r="L33" s="2">
        <v>1</v>
      </c>
      <c r="M33" s="2">
        <v>100</v>
      </c>
      <c r="N33" s="2">
        <v>21</v>
      </c>
      <c r="O33" s="2">
        <f t="shared" ref="O33:O56" si="2">P33-SUM(B33:L33)</f>
        <v>0</v>
      </c>
      <c r="P33" s="2">
        <v>919</v>
      </c>
    </row>
    <row r="34" spans="1:16" x14ac:dyDescent="0.3">
      <c r="A34" s="3">
        <v>44120</v>
      </c>
      <c r="B34" s="2">
        <v>342</v>
      </c>
      <c r="C34" s="2">
        <v>277</v>
      </c>
      <c r="D34" s="2">
        <v>198</v>
      </c>
      <c r="E34" s="2">
        <v>22</v>
      </c>
      <c r="F34" s="2">
        <v>12</v>
      </c>
      <c r="G34" s="2">
        <v>3</v>
      </c>
      <c r="H34" s="2">
        <v>11</v>
      </c>
      <c r="I34" s="2">
        <v>7</v>
      </c>
      <c r="J34" s="2">
        <v>3</v>
      </c>
      <c r="K34" s="2">
        <v>10</v>
      </c>
      <c r="L34" s="2">
        <v>2</v>
      </c>
      <c r="M34" s="2">
        <v>93</v>
      </c>
      <c r="N34" s="2">
        <v>24</v>
      </c>
      <c r="O34" s="4">
        <v>0</v>
      </c>
      <c r="P34" s="2">
        <v>886</v>
      </c>
    </row>
    <row r="35" spans="1:16" x14ac:dyDescent="0.3">
      <c r="A35" s="3">
        <v>44121</v>
      </c>
      <c r="B35" s="2">
        <v>226</v>
      </c>
      <c r="C35" s="2">
        <v>397</v>
      </c>
      <c r="D35" s="2">
        <v>232</v>
      </c>
      <c r="E35" s="2">
        <v>27</v>
      </c>
      <c r="F35" s="2">
        <v>14</v>
      </c>
      <c r="G35" s="2">
        <v>20</v>
      </c>
      <c r="H35" s="2">
        <v>6</v>
      </c>
      <c r="I35" s="2">
        <v>13</v>
      </c>
      <c r="J35" s="2">
        <v>8</v>
      </c>
      <c r="K35" s="2">
        <v>15</v>
      </c>
      <c r="L35" s="2">
        <v>0</v>
      </c>
      <c r="M35" s="2">
        <v>124</v>
      </c>
      <c r="N35" s="2">
        <v>30</v>
      </c>
      <c r="O35" s="2">
        <f t="shared" si="2"/>
        <v>0</v>
      </c>
      <c r="P35" s="2">
        <v>958</v>
      </c>
    </row>
    <row r="36" spans="1:16" x14ac:dyDescent="0.3">
      <c r="A36" s="3">
        <v>44122</v>
      </c>
      <c r="B36" s="2">
        <v>343</v>
      </c>
      <c r="C36" s="2">
        <v>471</v>
      </c>
      <c r="D36" s="2">
        <v>211</v>
      </c>
      <c r="E36" s="2">
        <v>45</v>
      </c>
      <c r="F36" s="2">
        <v>37</v>
      </c>
      <c r="G36" s="2">
        <v>39</v>
      </c>
      <c r="H36" s="2">
        <v>18</v>
      </c>
      <c r="I36" s="2">
        <v>11</v>
      </c>
      <c r="J36" s="2">
        <v>14</v>
      </c>
      <c r="K36" s="2">
        <v>13</v>
      </c>
      <c r="L36" s="2">
        <v>0</v>
      </c>
      <c r="M36" s="2">
        <v>0</v>
      </c>
      <c r="N36" s="2">
        <v>57</v>
      </c>
      <c r="O36" s="4">
        <v>0</v>
      </c>
      <c r="P36" s="2">
        <v>1192</v>
      </c>
    </row>
    <row r="37" spans="1:16" x14ac:dyDescent="0.3">
      <c r="A37" s="3">
        <v>44123</v>
      </c>
      <c r="B37" s="2">
        <v>360</v>
      </c>
      <c r="C37" s="2">
        <v>469</v>
      </c>
      <c r="D37" s="2">
        <v>99</v>
      </c>
      <c r="E37" s="2">
        <v>73</v>
      </c>
      <c r="F37" s="2">
        <v>15</v>
      </c>
      <c r="G37" s="2">
        <v>78</v>
      </c>
      <c r="H37" s="2">
        <v>25</v>
      </c>
      <c r="I37" s="2">
        <v>46</v>
      </c>
      <c r="J37" s="2">
        <v>7</v>
      </c>
      <c r="K37" s="2">
        <v>14</v>
      </c>
      <c r="L37" s="2">
        <v>0</v>
      </c>
      <c r="M37" s="2">
        <v>107</v>
      </c>
      <c r="N37" s="2">
        <v>0</v>
      </c>
      <c r="O37" s="2">
        <f t="shared" si="2"/>
        <v>0</v>
      </c>
      <c r="P37" s="2">
        <v>1186</v>
      </c>
    </row>
    <row r="38" spans="1:16" x14ac:dyDescent="0.3">
      <c r="A38" s="3">
        <v>44124</v>
      </c>
      <c r="B38" s="2">
        <v>193</v>
      </c>
      <c r="C38" s="2">
        <v>425</v>
      </c>
      <c r="D38" s="2">
        <v>372</v>
      </c>
      <c r="E38" s="2">
        <v>27</v>
      </c>
      <c r="F38" s="2">
        <v>64</v>
      </c>
      <c r="G38" s="2">
        <v>53</v>
      </c>
      <c r="H38" s="2">
        <v>21</v>
      </c>
      <c r="I38" s="2">
        <v>3</v>
      </c>
      <c r="J38" s="2">
        <v>9</v>
      </c>
      <c r="K38" s="2">
        <v>18</v>
      </c>
      <c r="L38" s="2">
        <v>9</v>
      </c>
      <c r="M38" s="2">
        <v>133</v>
      </c>
      <c r="N38" s="2">
        <v>12</v>
      </c>
      <c r="O38" s="2">
        <f t="shared" si="2"/>
        <v>0</v>
      </c>
      <c r="P38" s="2">
        <v>1194</v>
      </c>
    </row>
    <row r="39" spans="1:16" x14ac:dyDescent="0.3">
      <c r="A39" s="3">
        <v>44125</v>
      </c>
      <c r="B39" s="2">
        <v>369</v>
      </c>
      <c r="C39" s="2">
        <v>445</v>
      </c>
      <c r="D39" s="2">
        <v>295</v>
      </c>
      <c r="E39" s="2">
        <v>66</v>
      </c>
      <c r="F39" s="2">
        <v>23</v>
      </c>
      <c r="G39" s="2">
        <v>76</v>
      </c>
      <c r="H39" s="2">
        <v>15</v>
      </c>
      <c r="I39" s="2">
        <v>20</v>
      </c>
      <c r="J39" s="2">
        <v>18</v>
      </c>
      <c r="K39" s="2">
        <v>23</v>
      </c>
      <c r="L39" s="2">
        <v>1</v>
      </c>
      <c r="M39" s="2">
        <v>136</v>
      </c>
      <c r="N39" s="2">
        <v>9</v>
      </c>
      <c r="O39" s="2">
        <f t="shared" si="2"/>
        <v>0</v>
      </c>
      <c r="P39" s="2">
        <v>1351</v>
      </c>
    </row>
    <row r="40" spans="1:16" x14ac:dyDescent="0.3">
      <c r="A40" s="3">
        <v>44126</v>
      </c>
      <c r="B40" s="2">
        <v>389</v>
      </c>
      <c r="C40" s="2">
        <v>563</v>
      </c>
      <c r="D40" s="2">
        <v>335</v>
      </c>
      <c r="E40" s="2">
        <v>42</v>
      </c>
      <c r="F40" s="2">
        <v>69</v>
      </c>
      <c r="G40" s="2">
        <v>77</v>
      </c>
      <c r="H40" s="2">
        <v>53</v>
      </c>
      <c r="I40" s="2">
        <v>17</v>
      </c>
      <c r="J40" s="2">
        <v>24</v>
      </c>
      <c r="K40" s="2">
        <v>26</v>
      </c>
      <c r="L40" s="2">
        <v>0</v>
      </c>
      <c r="M40" s="2">
        <v>134</v>
      </c>
      <c r="N40" s="2">
        <v>0</v>
      </c>
      <c r="O40" s="2">
        <f t="shared" si="2"/>
        <v>0</v>
      </c>
      <c r="P40" s="2">
        <v>1595</v>
      </c>
    </row>
    <row r="41" spans="1:16" x14ac:dyDescent="0.3">
      <c r="A41" s="3">
        <v>44127</v>
      </c>
      <c r="B41" s="2">
        <v>487</v>
      </c>
      <c r="C41" s="2">
        <v>686</v>
      </c>
      <c r="D41" s="2">
        <v>356</v>
      </c>
      <c r="E41" s="2">
        <v>69</v>
      </c>
      <c r="F41" s="2">
        <v>35</v>
      </c>
      <c r="G41" s="2">
        <v>36</v>
      </c>
      <c r="H41" s="2">
        <v>17</v>
      </c>
      <c r="I41" s="2">
        <v>24</v>
      </c>
      <c r="J41" s="2">
        <v>30</v>
      </c>
      <c r="K41" s="2">
        <v>12</v>
      </c>
      <c r="L41" s="2">
        <v>7</v>
      </c>
      <c r="M41" s="2">
        <v>144</v>
      </c>
      <c r="N41" s="2">
        <v>0</v>
      </c>
      <c r="O41" s="2">
        <f t="shared" si="2"/>
        <v>0</v>
      </c>
      <c r="P41" s="2">
        <v>1759</v>
      </c>
    </row>
    <row r="42" spans="1:16" x14ac:dyDescent="0.3">
      <c r="A42" s="3">
        <v>44128</v>
      </c>
      <c r="B42" s="2">
        <v>320</v>
      </c>
      <c r="C42" s="2">
        <v>1034</v>
      </c>
      <c r="D42" s="2">
        <v>258</v>
      </c>
      <c r="E42" s="2">
        <v>49</v>
      </c>
      <c r="F42" s="2">
        <v>68</v>
      </c>
      <c r="G42" s="2">
        <v>107</v>
      </c>
      <c r="H42" s="2">
        <v>12</v>
      </c>
      <c r="I42" s="2">
        <v>37</v>
      </c>
      <c r="J42" s="2">
        <v>18</v>
      </c>
      <c r="K42" s="2">
        <v>36</v>
      </c>
      <c r="L42" s="2">
        <v>2</v>
      </c>
      <c r="M42" s="2">
        <v>117</v>
      </c>
      <c r="N42" s="2">
        <v>25</v>
      </c>
      <c r="O42" s="2">
        <f t="shared" si="2"/>
        <v>0</v>
      </c>
      <c r="P42" s="2">
        <v>1941</v>
      </c>
    </row>
    <row r="43" spans="1:16" x14ac:dyDescent="0.3">
      <c r="A43" s="3">
        <v>44129</v>
      </c>
      <c r="B43" s="2">
        <v>551</v>
      </c>
      <c r="C43" s="2">
        <v>788</v>
      </c>
      <c r="D43" s="2">
        <v>245</v>
      </c>
      <c r="E43" s="2">
        <v>93</v>
      </c>
      <c r="F43" s="2">
        <v>33</v>
      </c>
      <c r="G43" s="2">
        <v>87</v>
      </c>
      <c r="H43" s="2">
        <v>35</v>
      </c>
      <c r="I43" s="2">
        <v>42</v>
      </c>
      <c r="J43" s="2">
        <v>27</v>
      </c>
      <c r="K43" s="2">
        <v>20</v>
      </c>
      <c r="L43" s="2">
        <v>7</v>
      </c>
      <c r="M43" s="2">
        <v>172</v>
      </c>
      <c r="N43" s="2">
        <v>5</v>
      </c>
      <c r="O43" s="2">
        <f t="shared" si="2"/>
        <v>0</v>
      </c>
      <c r="P43" s="2">
        <v>1928</v>
      </c>
    </row>
    <row r="44" spans="1:16" x14ac:dyDescent="0.3">
      <c r="A44" s="3">
        <v>44130</v>
      </c>
      <c r="B44" s="2">
        <v>296</v>
      </c>
      <c r="C44" s="2">
        <v>913</v>
      </c>
      <c r="D44" s="2">
        <v>337</v>
      </c>
      <c r="E44" s="2">
        <v>90</v>
      </c>
      <c r="F44" s="2">
        <v>54</v>
      </c>
      <c r="G44" s="2">
        <v>89</v>
      </c>
      <c r="H44" s="2">
        <v>32</v>
      </c>
      <c r="I44" s="2">
        <v>13</v>
      </c>
      <c r="J44" s="2">
        <v>11</v>
      </c>
      <c r="K44" s="2">
        <v>30</v>
      </c>
      <c r="L44" s="2">
        <v>7</v>
      </c>
      <c r="M44" s="2">
        <v>100</v>
      </c>
      <c r="N44" s="2">
        <v>114</v>
      </c>
      <c r="O44" s="2">
        <f t="shared" si="2"/>
        <v>0</v>
      </c>
      <c r="P44" s="2">
        <v>1872</v>
      </c>
    </row>
    <row r="45" spans="1:16" x14ac:dyDescent="0.3">
      <c r="A45" s="3">
        <v>44131</v>
      </c>
      <c r="B45" s="2">
        <v>545</v>
      </c>
      <c r="C45" s="2">
        <v>712</v>
      </c>
      <c r="D45" s="2">
        <v>305</v>
      </c>
      <c r="E45" s="2">
        <v>63</v>
      </c>
      <c r="F45" s="2">
        <v>56</v>
      </c>
      <c r="G45" s="2">
        <v>48</v>
      </c>
      <c r="H45" s="2">
        <v>24</v>
      </c>
      <c r="I45" s="2">
        <v>23</v>
      </c>
      <c r="J45" s="2">
        <v>22</v>
      </c>
      <c r="K45" s="2">
        <v>22</v>
      </c>
      <c r="L45" s="2">
        <v>4</v>
      </c>
      <c r="M45" s="2">
        <v>113</v>
      </c>
      <c r="N45" s="2">
        <v>78</v>
      </c>
      <c r="O45" s="2">
        <f t="shared" si="2"/>
        <v>0</v>
      </c>
      <c r="P45" s="2">
        <v>1824</v>
      </c>
    </row>
    <row r="46" spans="1:16" x14ac:dyDescent="0.3">
      <c r="A46" s="3">
        <v>44132</v>
      </c>
      <c r="B46" s="2">
        <v>333</v>
      </c>
      <c r="C46" s="2">
        <v>636</v>
      </c>
      <c r="D46" s="2">
        <v>320</v>
      </c>
      <c r="E46" s="2">
        <v>119</v>
      </c>
      <c r="F46" s="2">
        <v>76</v>
      </c>
      <c r="G46" s="2">
        <v>121</v>
      </c>
      <c r="H46" s="2">
        <v>18</v>
      </c>
      <c r="I46" s="2">
        <v>45</v>
      </c>
      <c r="J46" s="2">
        <v>39</v>
      </c>
      <c r="K46" s="2">
        <v>9</v>
      </c>
      <c r="L46" s="2">
        <v>15</v>
      </c>
      <c r="M46" s="2">
        <v>106</v>
      </c>
      <c r="N46" s="2">
        <v>64</v>
      </c>
      <c r="O46" s="2">
        <f t="shared" si="2"/>
        <v>0</v>
      </c>
      <c r="P46" s="2">
        <v>1731</v>
      </c>
    </row>
    <row r="47" spans="1:16" x14ac:dyDescent="0.3">
      <c r="A47" s="3">
        <v>44133</v>
      </c>
      <c r="B47" s="2">
        <v>437</v>
      </c>
      <c r="C47" s="2">
        <v>445</v>
      </c>
      <c r="D47" s="2">
        <v>388</v>
      </c>
      <c r="E47" s="2">
        <v>151</v>
      </c>
      <c r="F47" s="2">
        <v>125</v>
      </c>
      <c r="G47" s="2">
        <v>32</v>
      </c>
      <c r="H47" s="2">
        <v>35</v>
      </c>
      <c r="I47" s="2">
        <v>40</v>
      </c>
      <c r="J47" s="2">
        <v>44</v>
      </c>
      <c r="K47" s="2">
        <v>12</v>
      </c>
      <c r="L47" s="2">
        <v>0</v>
      </c>
      <c r="M47" s="2">
        <v>68</v>
      </c>
      <c r="N47" s="2">
        <v>47</v>
      </c>
      <c r="O47" s="2">
        <f t="shared" si="2"/>
        <v>0</v>
      </c>
      <c r="P47" s="2">
        <v>1709</v>
      </c>
    </row>
    <row r="48" spans="1:16" x14ac:dyDescent="0.3">
      <c r="A48" s="3">
        <v>44134</v>
      </c>
      <c r="B48" s="2">
        <v>381</v>
      </c>
      <c r="C48" s="2">
        <v>683</v>
      </c>
      <c r="D48" s="2">
        <v>313</v>
      </c>
      <c r="E48" s="2">
        <v>60</v>
      </c>
      <c r="F48" s="2">
        <v>59</v>
      </c>
      <c r="G48" s="2">
        <v>117</v>
      </c>
      <c r="H48" s="2">
        <v>18</v>
      </c>
      <c r="I48" s="2">
        <v>19</v>
      </c>
      <c r="J48" s="2">
        <v>34</v>
      </c>
      <c r="K48" s="2">
        <v>1</v>
      </c>
      <c r="L48" s="2">
        <v>11</v>
      </c>
      <c r="M48" s="2">
        <v>34</v>
      </c>
      <c r="N48" s="2">
        <v>98</v>
      </c>
      <c r="O48" s="2">
        <f t="shared" si="2"/>
        <v>0</v>
      </c>
      <c r="P48" s="2">
        <v>1696</v>
      </c>
    </row>
    <row r="49" spans="1:16" x14ac:dyDescent="0.3">
      <c r="A49" s="3">
        <v>44135</v>
      </c>
      <c r="B49" s="2">
        <v>351</v>
      </c>
      <c r="C49" s="2">
        <v>684</v>
      </c>
      <c r="D49" s="2">
        <v>214</v>
      </c>
      <c r="E49" s="2">
        <v>86</v>
      </c>
      <c r="F49" s="2">
        <v>98</v>
      </c>
      <c r="G49" s="2">
        <v>75</v>
      </c>
      <c r="H49" s="2">
        <v>41</v>
      </c>
      <c r="I49" s="2">
        <v>52</v>
      </c>
      <c r="J49" s="2">
        <v>33</v>
      </c>
      <c r="K49" s="2">
        <v>23</v>
      </c>
      <c r="L49" s="2">
        <v>16</v>
      </c>
      <c r="M49" s="2">
        <v>73</v>
      </c>
      <c r="N49" s="2">
        <v>1</v>
      </c>
      <c r="O49" s="2">
        <f t="shared" si="2"/>
        <v>0</v>
      </c>
      <c r="P49" s="2">
        <v>1673</v>
      </c>
    </row>
    <row r="50" spans="1:16" x14ac:dyDescent="0.3">
      <c r="A50" s="3">
        <v>44136</v>
      </c>
      <c r="B50" s="2">
        <v>369</v>
      </c>
      <c r="C50" s="2">
        <v>532</v>
      </c>
      <c r="D50" s="2">
        <v>392</v>
      </c>
      <c r="E50" s="2">
        <v>187</v>
      </c>
      <c r="F50" s="2">
        <v>62</v>
      </c>
      <c r="G50" s="2">
        <v>86</v>
      </c>
      <c r="H50" s="2">
        <v>29</v>
      </c>
      <c r="I50" s="2">
        <v>57</v>
      </c>
      <c r="J50" s="2">
        <v>56</v>
      </c>
      <c r="K50" s="2">
        <v>0</v>
      </c>
      <c r="L50" s="2">
        <v>21</v>
      </c>
      <c r="M50" s="2">
        <v>69</v>
      </c>
      <c r="N50" s="2">
        <v>148</v>
      </c>
      <c r="O50" s="2">
        <f t="shared" si="2"/>
        <v>0</v>
      </c>
      <c r="P50" s="2">
        <v>1791</v>
      </c>
    </row>
    <row r="51" spans="1:16" x14ac:dyDescent="0.3">
      <c r="A51" s="3">
        <v>44137</v>
      </c>
      <c r="B51" s="2">
        <v>389</v>
      </c>
      <c r="C51" s="2">
        <v>650</v>
      </c>
      <c r="D51" s="2">
        <v>441</v>
      </c>
      <c r="E51" s="2">
        <v>114</v>
      </c>
      <c r="F51" s="2">
        <v>51</v>
      </c>
      <c r="G51" s="2">
        <v>68</v>
      </c>
      <c r="H51" s="2">
        <v>28</v>
      </c>
      <c r="I51" s="2">
        <v>20</v>
      </c>
      <c r="J51" s="2">
        <v>27</v>
      </c>
      <c r="K51" s="2">
        <v>51</v>
      </c>
      <c r="L51" s="2">
        <v>13</v>
      </c>
      <c r="M51" s="2">
        <v>47</v>
      </c>
      <c r="N51" s="2">
        <v>0</v>
      </c>
      <c r="O51" s="2">
        <f t="shared" si="2"/>
        <v>0</v>
      </c>
      <c r="P51" s="2">
        <v>1852</v>
      </c>
    </row>
    <row r="52" spans="1:16" x14ac:dyDescent="0.3">
      <c r="A52" s="3">
        <v>44138</v>
      </c>
      <c r="B52" s="2">
        <v>506</v>
      </c>
      <c r="C52" s="2">
        <v>650</v>
      </c>
      <c r="D52" s="2">
        <v>324</v>
      </c>
      <c r="E52" s="2">
        <v>200</v>
      </c>
      <c r="F52" s="2">
        <v>100</v>
      </c>
      <c r="G52" s="2">
        <v>46</v>
      </c>
      <c r="H52" s="2">
        <v>47</v>
      </c>
      <c r="I52" s="2">
        <v>23</v>
      </c>
      <c r="J52" s="2">
        <v>4</v>
      </c>
      <c r="K52" s="2">
        <v>39</v>
      </c>
      <c r="L52" s="2">
        <v>4</v>
      </c>
      <c r="M52" s="2">
        <v>77</v>
      </c>
      <c r="N52" s="2">
        <v>137</v>
      </c>
      <c r="O52" s="2">
        <f t="shared" si="2"/>
        <v>0</v>
      </c>
      <c r="P52" s="2">
        <v>1943</v>
      </c>
    </row>
    <row r="53" spans="1:16" x14ac:dyDescent="0.3">
      <c r="A53" s="3">
        <v>44139</v>
      </c>
      <c r="B53" s="2">
        <v>387</v>
      </c>
      <c r="C53" s="2">
        <v>989</v>
      </c>
      <c r="D53" s="2">
        <v>387</v>
      </c>
      <c r="E53" s="2">
        <v>97</v>
      </c>
      <c r="F53" s="2">
        <v>133</v>
      </c>
      <c r="G53" s="2">
        <v>166</v>
      </c>
      <c r="H53" s="2">
        <v>27</v>
      </c>
      <c r="I53" s="2">
        <v>47</v>
      </c>
      <c r="J53" s="2">
        <v>29</v>
      </c>
      <c r="K53" s="2">
        <v>33</v>
      </c>
      <c r="L53" s="2">
        <v>0</v>
      </c>
      <c r="M53" s="2">
        <v>79</v>
      </c>
      <c r="N53" s="2">
        <v>0</v>
      </c>
      <c r="O53" s="2">
        <f t="shared" si="2"/>
        <v>0</v>
      </c>
      <c r="P53" s="2">
        <v>2295</v>
      </c>
    </row>
    <row r="54" spans="1:16" x14ac:dyDescent="0.3">
      <c r="A54" s="3">
        <v>44140</v>
      </c>
      <c r="B54" s="2">
        <v>328</v>
      </c>
      <c r="C54" s="2">
        <v>976</v>
      </c>
      <c r="D54" s="2">
        <v>368</v>
      </c>
      <c r="E54" s="2">
        <v>280</v>
      </c>
      <c r="F54" s="2">
        <v>135</v>
      </c>
      <c r="G54" s="2">
        <v>61</v>
      </c>
      <c r="H54" s="2">
        <v>62</v>
      </c>
      <c r="I54" s="2">
        <v>70</v>
      </c>
      <c r="J54" s="2">
        <v>55</v>
      </c>
      <c r="K54" s="2">
        <v>31</v>
      </c>
      <c r="L54" s="2">
        <v>35</v>
      </c>
      <c r="M54" s="2">
        <v>76</v>
      </c>
      <c r="N54" s="2">
        <v>63</v>
      </c>
      <c r="O54" s="2">
        <f t="shared" si="2"/>
        <v>0</v>
      </c>
      <c r="P54" s="2">
        <v>2401</v>
      </c>
    </row>
    <row r="55" spans="1:16" x14ac:dyDescent="0.3">
      <c r="A55" s="3">
        <v>44141</v>
      </c>
      <c r="B55" s="2">
        <v>503</v>
      </c>
      <c r="C55" s="2">
        <v>1044</v>
      </c>
      <c r="D55" s="2">
        <v>526</v>
      </c>
      <c r="E55" s="2">
        <v>117</v>
      </c>
      <c r="F55" s="2">
        <v>177</v>
      </c>
      <c r="G55" s="2">
        <v>207</v>
      </c>
      <c r="H55" s="2">
        <v>89</v>
      </c>
      <c r="I55" s="2">
        <v>36</v>
      </c>
      <c r="J55" s="2">
        <v>25</v>
      </c>
      <c r="K55" s="2">
        <v>43</v>
      </c>
      <c r="L55" s="2">
        <v>8</v>
      </c>
      <c r="M55" s="2">
        <v>68</v>
      </c>
      <c r="N55" s="2">
        <v>68</v>
      </c>
      <c r="O55" s="2">
        <f t="shared" si="2"/>
        <v>0</v>
      </c>
      <c r="P55" s="2">
        <v>2775</v>
      </c>
    </row>
    <row r="56" spans="1:16" x14ac:dyDescent="0.3">
      <c r="A56" s="3">
        <v>44142</v>
      </c>
      <c r="B56" s="2">
        <v>620</v>
      </c>
      <c r="C56" s="2">
        <v>1197</v>
      </c>
      <c r="D56" s="2">
        <v>438</v>
      </c>
      <c r="E56" s="2">
        <v>138</v>
      </c>
      <c r="F56" s="2">
        <v>62</v>
      </c>
      <c r="G56" s="2">
        <v>109</v>
      </c>
      <c r="H56" s="2">
        <v>63</v>
      </c>
      <c r="I56" s="2">
        <v>94</v>
      </c>
      <c r="J56" s="2">
        <v>72</v>
      </c>
      <c r="K56" s="2">
        <v>38</v>
      </c>
      <c r="L56" s="2">
        <v>28</v>
      </c>
      <c r="M56" s="2">
        <v>71</v>
      </c>
      <c r="N56" s="2">
        <v>61</v>
      </c>
      <c r="O56" s="2">
        <f t="shared" si="2"/>
        <v>0</v>
      </c>
      <c r="P56" s="2">
        <v>2859</v>
      </c>
    </row>
    <row r="57" spans="1:16" x14ac:dyDescent="0.3">
      <c r="A57" s="3">
        <v>44143</v>
      </c>
      <c r="B57" s="2">
        <v>461</v>
      </c>
      <c r="C57" s="2">
        <v>1060</v>
      </c>
      <c r="D57" s="2">
        <v>340</v>
      </c>
      <c r="E57" s="2">
        <v>369</v>
      </c>
      <c r="F57" s="2">
        <v>199</v>
      </c>
      <c r="G57" s="2">
        <v>181</v>
      </c>
      <c r="H57" s="2">
        <v>68</v>
      </c>
      <c r="I57" s="2">
        <v>94</v>
      </c>
      <c r="J57" s="2">
        <v>45</v>
      </c>
      <c r="K57" s="2">
        <v>78</v>
      </c>
      <c r="L57" s="2">
        <v>6</v>
      </c>
      <c r="M57" s="2">
        <v>0</v>
      </c>
      <c r="N57" s="2">
        <v>41</v>
      </c>
      <c r="O57" s="2">
        <f t="shared" ref="O57:O294" si="3">P57-SUM(B57:L57)</f>
        <v>0</v>
      </c>
      <c r="P57" s="2">
        <v>2901</v>
      </c>
    </row>
    <row r="58" spans="1:16" x14ac:dyDescent="0.3">
      <c r="A58" s="3">
        <v>44144</v>
      </c>
      <c r="B58" s="2">
        <v>411</v>
      </c>
      <c r="C58" s="2">
        <v>1033</v>
      </c>
      <c r="D58" s="2">
        <v>782</v>
      </c>
      <c r="E58" s="2">
        <v>150</v>
      </c>
      <c r="F58" s="2">
        <v>74</v>
      </c>
      <c r="G58" s="2">
        <v>130</v>
      </c>
      <c r="H58" s="2">
        <v>53</v>
      </c>
      <c r="I58" s="2">
        <v>133</v>
      </c>
      <c r="J58" s="2">
        <v>59</v>
      </c>
      <c r="K58" s="2">
        <v>79</v>
      </c>
      <c r="L58" s="2">
        <v>23</v>
      </c>
      <c r="M58" s="2">
        <v>52</v>
      </c>
      <c r="N58" s="2">
        <v>2</v>
      </c>
      <c r="O58" s="2">
        <f t="shared" si="3"/>
        <v>0</v>
      </c>
      <c r="P58" s="2">
        <v>2927</v>
      </c>
    </row>
    <row r="59" spans="1:16" x14ac:dyDescent="0.3">
      <c r="A59" s="3">
        <v>44145</v>
      </c>
      <c r="B59" s="2">
        <v>653</v>
      </c>
      <c r="C59" s="2">
        <v>1130</v>
      </c>
      <c r="D59" s="2">
        <v>463</v>
      </c>
      <c r="E59" s="2">
        <v>202</v>
      </c>
      <c r="F59" s="2">
        <v>105</v>
      </c>
      <c r="G59" s="2">
        <v>90</v>
      </c>
      <c r="H59" s="2">
        <v>67</v>
      </c>
      <c r="I59" s="2">
        <v>94</v>
      </c>
      <c r="J59" s="2">
        <v>49</v>
      </c>
      <c r="K59" s="2">
        <v>93</v>
      </c>
      <c r="L59" s="2">
        <v>24</v>
      </c>
      <c r="M59" s="2">
        <v>59</v>
      </c>
      <c r="N59" s="2">
        <v>61</v>
      </c>
      <c r="O59" s="2">
        <f t="shared" si="3"/>
        <v>0</v>
      </c>
      <c r="P59" s="2">
        <v>2970</v>
      </c>
    </row>
    <row r="60" spans="1:16" x14ac:dyDescent="0.3">
      <c r="A60" s="3">
        <v>44146</v>
      </c>
      <c r="B60" s="2">
        <v>476</v>
      </c>
      <c r="C60" s="2">
        <v>1056</v>
      </c>
      <c r="D60" s="2">
        <v>469</v>
      </c>
      <c r="E60" s="2">
        <v>294</v>
      </c>
      <c r="F60" s="2">
        <v>134</v>
      </c>
      <c r="G60" s="2">
        <v>201</v>
      </c>
      <c r="H60" s="2">
        <v>76</v>
      </c>
      <c r="I60" s="2">
        <v>69</v>
      </c>
      <c r="J60" s="2">
        <v>92</v>
      </c>
      <c r="K60" s="2">
        <v>19</v>
      </c>
      <c r="L60" s="2">
        <v>25</v>
      </c>
      <c r="M60" s="2">
        <v>67</v>
      </c>
      <c r="N60" s="2">
        <v>77</v>
      </c>
      <c r="O60" s="2">
        <f t="shared" si="3"/>
        <v>0</v>
      </c>
      <c r="P60" s="2">
        <v>2911</v>
      </c>
    </row>
    <row r="61" spans="1:16" x14ac:dyDescent="0.3">
      <c r="A61" s="3">
        <v>44147</v>
      </c>
      <c r="B61" s="2">
        <v>502</v>
      </c>
      <c r="C61" s="2">
        <v>1033</v>
      </c>
      <c r="D61" s="2">
        <v>517</v>
      </c>
      <c r="E61" s="2">
        <v>332</v>
      </c>
      <c r="F61" s="2">
        <v>126</v>
      </c>
      <c r="G61" s="2">
        <v>192</v>
      </c>
      <c r="H61" s="2">
        <v>95</v>
      </c>
      <c r="I61" s="2">
        <v>100</v>
      </c>
      <c r="J61" s="2">
        <v>95</v>
      </c>
      <c r="K61" s="2">
        <v>107</v>
      </c>
      <c r="L61" s="2">
        <v>21</v>
      </c>
      <c r="M61" s="2">
        <v>53</v>
      </c>
      <c r="N61" s="2">
        <v>44</v>
      </c>
      <c r="O61" s="2">
        <f t="shared" si="3"/>
        <v>0</v>
      </c>
      <c r="P61" s="2">
        <v>3120</v>
      </c>
    </row>
    <row r="62" spans="1:16" x14ac:dyDescent="0.3">
      <c r="A62" s="3">
        <v>44148</v>
      </c>
      <c r="B62" s="2">
        <v>448</v>
      </c>
      <c r="C62" s="2">
        <v>1493</v>
      </c>
      <c r="D62" s="2">
        <v>513</v>
      </c>
      <c r="E62" s="2">
        <v>287</v>
      </c>
      <c r="F62" s="2">
        <v>175</v>
      </c>
      <c r="G62" s="2">
        <v>190</v>
      </c>
      <c r="H62" s="2">
        <v>55</v>
      </c>
      <c r="I62" s="2">
        <v>98</v>
      </c>
      <c r="J62" s="2">
        <v>72</v>
      </c>
      <c r="K62" s="2">
        <v>119</v>
      </c>
      <c r="L62" s="2">
        <v>23</v>
      </c>
      <c r="M62" s="2">
        <v>73</v>
      </c>
      <c r="N62" s="2">
        <v>55</v>
      </c>
      <c r="O62" s="2">
        <f t="shared" si="3"/>
        <v>0</v>
      </c>
      <c r="P62" s="2">
        <v>3473</v>
      </c>
    </row>
    <row r="63" spans="1:16" x14ac:dyDescent="0.3">
      <c r="A63" s="3">
        <v>44149</v>
      </c>
      <c r="B63" s="2">
        <v>603</v>
      </c>
      <c r="C63" s="2">
        <v>1232</v>
      </c>
      <c r="D63" s="2">
        <v>619</v>
      </c>
      <c r="E63" s="2">
        <v>397</v>
      </c>
      <c r="F63" s="2">
        <v>140</v>
      </c>
      <c r="G63" s="2">
        <v>122</v>
      </c>
      <c r="H63" s="2">
        <v>94</v>
      </c>
      <c r="I63" s="2">
        <v>102</v>
      </c>
      <c r="J63" s="2">
        <v>76</v>
      </c>
      <c r="K63" s="2">
        <v>97</v>
      </c>
      <c r="L63" s="2">
        <v>22</v>
      </c>
      <c r="M63" s="2">
        <v>41</v>
      </c>
      <c r="N63" s="2">
        <v>57</v>
      </c>
      <c r="O63" s="2">
        <f t="shared" si="3"/>
        <v>0</v>
      </c>
      <c r="P63" s="2">
        <v>3504</v>
      </c>
    </row>
    <row r="64" spans="1:16" x14ac:dyDescent="0.3">
      <c r="A64" s="3">
        <v>44150</v>
      </c>
      <c r="B64" s="2">
        <v>410</v>
      </c>
      <c r="C64" s="2">
        <v>1354</v>
      </c>
      <c r="D64" s="2">
        <v>398</v>
      </c>
      <c r="E64" s="2">
        <v>248</v>
      </c>
      <c r="F64" s="2">
        <v>153</v>
      </c>
      <c r="G64" s="2">
        <v>198</v>
      </c>
      <c r="H64" s="2">
        <v>60</v>
      </c>
      <c r="I64" s="2">
        <v>126</v>
      </c>
      <c r="J64" s="2">
        <v>26</v>
      </c>
      <c r="K64" s="2">
        <v>41</v>
      </c>
      <c r="L64" s="2">
        <v>6</v>
      </c>
      <c r="M64" s="2">
        <v>0</v>
      </c>
      <c r="N64" s="2">
        <v>30</v>
      </c>
      <c r="O64" s="2">
        <f t="shared" si="3"/>
        <v>0</v>
      </c>
      <c r="P64" s="2">
        <v>3020</v>
      </c>
    </row>
    <row r="65" spans="1:16" x14ac:dyDescent="0.3">
      <c r="A65" s="3">
        <v>44151</v>
      </c>
      <c r="B65" s="2">
        <v>516</v>
      </c>
      <c r="C65" s="2">
        <v>1249</v>
      </c>
      <c r="D65" s="2">
        <v>477</v>
      </c>
      <c r="E65" s="2">
        <v>212</v>
      </c>
      <c r="F65" s="2">
        <v>181</v>
      </c>
      <c r="G65" s="2">
        <v>178</v>
      </c>
      <c r="H65" s="2">
        <v>82</v>
      </c>
      <c r="I65" s="2">
        <v>70</v>
      </c>
      <c r="J65" s="2">
        <v>60</v>
      </c>
      <c r="K65" s="2">
        <v>121</v>
      </c>
      <c r="L65" s="2">
        <v>11</v>
      </c>
      <c r="M65" s="2">
        <v>34</v>
      </c>
      <c r="N65" s="2">
        <v>35</v>
      </c>
      <c r="O65" s="2">
        <f t="shared" si="3"/>
        <v>0</v>
      </c>
      <c r="P65" s="2">
        <v>3157</v>
      </c>
    </row>
    <row r="66" spans="1:16" x14ac:dyDescent="0.3">
      <c r="A66" s="3">
        <v>44152</v>
      </c>
      <c r="B66" s="2">
        <v>469</v>
      </c>
      <c r="C66" s="2">
        <v>1202</v>
      </c>
      <c r="D66" s="2">
        <v>302</v>
      </c>
      <c r="E66" s="2">
        <v>355</v>
      </c>
      <c r="F66" s="2">
        <v>173</v>
      </c>
      <c r="G66" s="2">
        <v>259</v>
      </c>
      <c r="H66" s="2">
        <v>61</v>
      </c>
      <c r="I66" s="2">
        <v>117</v>
      </c>
      <c r="J66" s="2">
        <v>65</v>
      </c>
      <c r="K66" s="2">
        <v>86</v>
      </c>
      <c r="L66" s="2">
        <v>28</v>
      </c>
      <c r="M66" s="2">
        <v>75</v>
      </c>
      <c r="N66" s="2">
        <v>0</v>
      </c>
      <c r="O66" s="2">
        <f t="shared" si="3"/>
        <v>0</v>
      </c>
      <c r="P66" s="2">
        <v>3117</v>
      </c>
    </row>
    <row r="67" spans="1:16" x14ac:dyDescent="0.3">
      <c r="A67" s="3">
        <v>44153</v>
      </c>
      <c r="B67" s="2">
        <v>512</v>
      </c>
      <c r="C67" s="2">
        <v>1318</v>
      </c>
      <c r="D67" s="2">
        <v>562</v>
      </c>
      <c r="E67" s="2">
        <v>368</v>
      </c>
      <c r="F67" s="2">
        <v>178</v>
      </c>
      <c r="G67" s="2">
        <v>163</v>
      </c>
      <c r="H67" s="2">
        <v>64</v>
      </c>
      <c r="I67" s="2">
        <v>85</v>
      </c>
      <c r="J67" s="2">
        <v>106</v>
      </c>
      <c r="K67" s="2">
        <v>54</v>
      </c>
      <c r="L67" s="2">
        <v>33</v>
      </c>
      <c r="M67" s="2">
        <v>39</v>
      </c>
      <c r="N67" s="2">
        <v>36</v>
      </c>
      <c r="O67" s="2">
        <f t="shared" si="3"/>
        <v>0</v>
      </c>
      <c r="P67" s="2">
        <v>3443</v>
      </c>
    </row>
    <row r="68" spans="1:16" x14ac:dyDescent="0.3">
      <c r="A68" s="3">
        <v>44154</v>
      </c>
      <c r="B68" s="2">
        <v>664</v>
      </c>
      <c r="C68" s="2">
        <v>1256</v>
      </c>
      <c r="D68" s="2">
        <v>538</v>
      </c>
      <c r="E68" s="2">
        <v>304</v>
      </c>
      <c r="F68" s="2">
        <v>175</v>
      </c>
      <c r="G68" s="2">
        <v>243</v>
      </c>
      <c r="H68" s="2">
        <v>127</v>
      </c>
      <c r="I68" s="2">
        <v>238</v>
      </c>
      <c r="J68" s="2">
        <v>55</v>
      </c>
      <c r="K68" s="2">
        <v>91</v>
      </c>
      <c r="L68" s="2">
        <v>6</v>
      </c>
      <c r="M68" s="2">
        <v>65</v>
      </c>
      <c r="N68" s="2">
        <v>13</v>
      </c>
      <c r="O68" s="2">
        <f t="shared" si="3"/>
        <v>0</v>
      </c>
      <c r="P68" s="2">
        <v>3697</v>
      </c>
    </row>
    <row r="69" spans="1:16" x14ac:dyDescent="0.3">
      <c r="A69" s="3">
        <v>44155</v>
      </c>
      <c r="B69" s="2">
        <v>676</v>
      </c>
      <c r="C69" s="2">
        <v>1443</v>
      </c>
      <c r="D69" s="2">
        <v>541</v>
      </c>
      <c r="E69" s="2">
        <v>363</v>
      </c>
      <c r="F69" s="2">
        <v>165</v>
      </c>
      <c r="G69" s="2">
        <v>183</v>
      </c>
      <c r="H69" s="2">
        <v>52</v>
      </c>
      <c r="I69" s="2">
        <v>130</v>
      </c>
      <c r="J69" s="2">
        <v>95</v>
      </c>
      <c r="K69" s="2">
        <v>96</v>
      </c>
      <c r="L69" s="2">
        <v>24</v>
      </c>
      <c r="M69" s="2">
        <v>34</v>
      </c>
      <c r="N69" s="2">
        <v>25</v>
      </c>
      <c r="O69" s="2">
        <f t="shared" si="3"/>
        <v>0</v>
      </c>
      <c r="P69" s="2">
        <v>3768</v>
      </c>
    </row>
    <row r="70" spans="1:16" x14ac:dyDescent="0.3">
      <c r="A70" s="3">
        <v>44156</v>
      </c>
      <c r="B70" s="2">
        <v>742</v>
      </c>
      <c r="C70" s="2">
        <v>1247</v>
      </c>
      <c r="D70" s="2">
        <v>609</v>
      </c>
      <c r="E70" s="2">
        <v>319</v>
      </c>
      <c r="F70" s="2">
        <v>197</v>
      </c>
      <c r="G70" s="2">
        <v>214</v>
      </c>
      <c r="H70" s="2">
        <v>157</v>
      </c>
      <c r="I70" s="2">
        <v>150</v>
      </c>
      <c r="J70" s="2">
        <v>63</v>
      </c>
      <c r="K70" s="2">
        <v>96</v>
      </c>
      <c r="L70" s="2">
        <v>30</v>
      </c>
      <c r="M70" s="2">
        <v>68</v>
      </c>
      <c r="N70" s="2">
        <v>0</v>
      </c>
      <c r="O70" s="2">
        <f t="shared" si="3"/>
        <v>0</v>
      </c>
      <c r="P70" s="2">
        <v>3824</v>
      </c>
    </row>
    <row r="71" spans="1:16" x14ac:dyDescent="0.3">
      <c r="A71" s="3">
        <v>44157</v>
      </c>
      <c r="B71" s="2">
        <v>447</v>
      </c>
      <c r="C71" s="2">
        <v>1602</v>
      </c>
      <c r="D71" s="2">
        <v>772</v>
      </c>
      <c r="E71" s="2">
        <v>389</v>
      </c>
      <c r="F71" s="2">
        <v>241</v>
      </c>
      <c r="G71" s="2">
        <v>223</v>
      </c>
      <c r="H71" s="2">
        <v>114</v>
      </c>
      <c r="I71" s="2">
        <v>164</v>
      </c>
      <c r="J71" s="2">
        <v>44</v>
      </c>
      <c r="K71" s="2">
        <v>48</v>
      </c>
      <c r="L71" s="2">
        <v>4</v>
      </c>
      <c r="M71" s="2">
        <v>0</v>
      </c>
      <c r="N71" s="2">
        <v>12</v>
      </c>
      <c r="O71" s="2">
        <f t="shared" si="3"/>
        <v>0</v>
      </c>
      <c r="P71" s="2">
        <v>4048</v>
      </c>
    </row>
    <row r="72" spans="1:16" x14ac:dyDescent="0.3">
      <c r="A72" s="3">
        <v>44158</v>
      </c>
      <c r="B72" s="2">
        <v>417</v>
      </c>
      <c r="C72" s="2">
        <v>2157</v>
      </c>
      <c r="D72" s="2">
        <v>537</v>
      </c>
      <c r="E72" s="2">
        <v>159</v>
      </c>
      <c r="F72" s="2">
        <v>137</v>
      </c>
      <c r="G72" s="2">
        <v>190</v>
      </c>
      <c r="H72" s="2">
        <v>78</v>
      </c>
      <c r="I72" s="2">
        <v>140</v>
      </c>
      <c r="J72" s="2">
        <v>40</v>
      </c>
      <c r="K72" s="2">
        <v>89</v>
      </c>
      <c r="L72" s="2">
        <v>14</v>
      </c>
      <c r="M72" s="2">
        <v>62</v>
      </c>
      <c r="N72" s="2">
        <v>22</v>
      </c>
      <c r="O72" s="2">
        <f t="shared" si="3"/>
        <v>0</v>
      </c>
      <c r="P72" s="2">
        <v>3958</v>
      </c>
    </row>
    <row r="73" spans="1:16" x14ac:dyDescent="0.3">
      <c r="A73" s="3">
        <v>44159</v>
      </c>
      <c r="B73" s="2">
        <v>576</v>
      </c>
      <c r="C73" s="2">
        <v>1504</v>
      </c>
      <c r="D73" s="2">
        <v>212</v>
      </c>
      <c r="E73" s="2">
        <v>189</v>
      </c>
      <c r="F73" s="2">
        <v>101</v>
      </c>
      <c r="G73" s="2">
        <v>129</v>
      </c>
      <c r="H73" s="2">
        <v>87</v>
      </c>
      <c r="I73" s="2">
        <v>116</v>
      </c>
      <c r="J73" s="2">
        <v>97</v>
      </c>
      <c r="K73" s="2">
        <v>105</v>
      </c>
      <c r="L73" s="2">
        <v>12</v>
      </c>
      <c r="M73" s="2">
        <v>116</v>
      </c>
      <c r="N73" s="2">
        <v>0</v>
      </c>
      <c r="O73" s="2">
        <f t="shared" si="3"/>
        <v>0</v>
      </c>
      <c r="P73" s="2">
        <v>3128</v>
      </c>
    </row>
    <row r="74" spans="1:16" x14ac:dyDescent="0.3">
      <c r="A74" s="3">
        <v>44160</v>
      </c>
      <c r="B74" s="2">
        <v>523</v>
      </c>
      <c r="C74" s="2">
        <v>1314</v>
      </c>
      <c r="D74" s="2">
        <v>264</v>
      </c>
      <c r="E74" s="2">
        <v>232</v>
      </c>
      <c r="F74" s="2">
        <v>44</v>
      </c>
      <c r="G74" s="2">
        <v>104</v>
      </c>
      <c r="H74" s="2">
        <v>106</v>
      </c>
      <c r="I74" s="2">
        <v>214</v>
      </c>
      <c r="J74" s="2">
        <v>84</v>
      </c>
      <c r="K74" s="2">
        <v>165</v>
      </c>
      <c r="L74" s="2">
        <v>21</v>
      </c>
      <c r="M74" s="2">
        <v>90</v>
      </c>
      <c r="N74" s="2">
        <v>18</v>
      </c>
      <c r="O74" s="2">
        <f t="shared" si="3"/>
        <v>0</v>
      </c>
      <c r="P74" s="2">
        <v>3071</v>
      </c>
    </row>
    <row r="75" spans="1:16" x14ac:dyDescent="0.3">
      <c r="A75" s="3">
        <v>44161</v>
      </c>
      <c r="B75" s="5">
        <v>475</v>
      </c>
      <c r="C75" s="5">
        <v>1293</v>
      </c>
      <c r="D75" s="5">
        <v>793</v>
      </c>
      <c r="E75" s="5">
        <v>371</v>
      </c>
      <c r="F75" s="5">
        <v>232</v>
      </c>
      <c r="G75" s="5">
        <v>270</v>
      </c>
      <c r="H75" s="5">
        <v>80</v>
      </c>
      <c r="I75" s="5">
        <v>129</v>
      </c>
      <c r="J75" s="5">
        <v>62</v>
      </c>
      <c r="K75" s="5">
        <v>70</v>
      </c>
      <c r="L75" s="5">
        <v>26</v>
      </c>
      <c r="M75" s="2">
        <v>84</v>
      </c>
      <c r="N75" s="2">
        <v>0</v>
      </c>
      <c r="O75" s="2">
        <f t="shared" si="3"/>
        <v>0</v>
      </c>
      <c r="P75" s="2">
        <f>total!H275</f>
        <v>3801</v>
      </c>
    </row>
    <row r="76" spans="1:16" x14ac:dyDescent="0.3">
      <c r="A76" s="3">
        <v>44162</v>
      </c>
      <c r="B76" s="2">
        <v>664</v>
      </c>
      <c r="C76" s="2">
        <v>1863</v>
      </c>
      <c r="D76" s="2">
        <v>648</v>
      </c>
      <c r="E76" s="2">
        <v>385</v>
      </c>
      <c r="F76" s="2">
        <v>259</v>
      </c>
      <c r="G76" s="2">
        <v>319</v>
      </c>
      <c r="H76" s="2">
        <v>102</v>
      </c>
      <c r="I76" s="2">
        <v>280</v>
      </c>
      <c r="J76" s="2">
        <v>89</v>
      </c>
      <c r="K76" s="2">
        <v>128</v>
      </c>
      <c r="L76" s="2">
        <v>43</v>
      </c>
      <c r="M76" s="2">
        <v>66</v>
      </c>
      <c r="N76" s="2">
        <v>5</v>
      </c>
      <c r="O76" s="2">
        <f t="shared" si="3"/>
        <v>0</v>
      </c>
      <c r="P76" s="2">
        <v>4780</v>
      </c>
    </row>
    <row r="77" spans="1:16" x14ac:dyDescent="0.3">
      <c r="A77" s="3">
        <v>44163</v>
      </c>
      <c r="B77" s="2">
        <v>683</v>
      </c>
      <c r="C77" s="2">
        <v>1784</v>
      </c>
      <c r="D77" s="2">
        <v>662</v>
      </c>
      <c r="E77" s="2">
        <v>247</v>
      </c>
      <c r="F77" s="2">
        <v>192</v>
      </c>
      <c r="G77" s="2">
        <v>292</v>
      </c>
      <c r="H77" s="2">
        <v>123</v>
      </c>
      <c r="I77" s="2">
        <v>228</v>
      </c>
      <c r="J77" s="2">
        <v>93</v>
      </c>
      <c r="K77" s="2">
        <v>127</v>
      </c>
      <c r="L77" s="2">
        <v>41</v>
      </c>
      <c r="M77" s="2">
        <v>85</v>
      </c>
      <c r="N77" s="2">
        <v>18</v>
      </c>
      <c r="O77" s="2">
        <f t="shared" si="3"/>
        <v>0</v>
      </c>
      <c r="P77" s="2">
        <v>4472</v>
      </c>
    </row>
    <row r="78" spans="1:16" x14ac:dyDescent="0.3">
      <c r="A78" s="3">
        <v>44164</v>
      </c>
      <c r="B78" s="2">
        <v>554</v>
      </c>
      <c r="C78" s="2">
        <v>1802</v>
      </c>
      <c r="D78" s="2">
        <v>637</v>
      </c>
      <c r="E78" s="2">
        <v>400</v>
      </c>
      <c r="F78" s="2">
        <v>258</v>
      </c>
      <c r="G78" s="2">
        <v>268</v>
      </c>
      <c r="H78" s="2">
        <v>119</v>
      </c>
      <c r="I78" s="2">
        <v>219</v>
      </c>
      <c r="J78" s="2">
        <v>50</v>
      </c>
      <c r="K78" s="2">
        <v>108</v>
      </c>
      <c r="L78" s="2">
        <v>11</v>
      </c>
      <c r="M78" s="2">
        <v>0</v>
      </c>
      <c r="N78" s="2">
        <v>23</v>
      </c>
      <c r="O78" s="2">
        <f t="shared" si="3"/>
        <v>0</v>
      </c>
      <c r="P78" s="2">
        <v>4426</v>
      </c>
    </row>
    <row r="79" spans="1:16" x14ac:dyDescent="0.3">
      <c r="A79" s="3">
        <v>44165</v>
      </c>
      <c r="B79" s="5">
        <v>313</v>
      </c>
      <c r="C79" s="5">
        <v>1622</v>
      </c>
      <c r="D79" s="5">
        <v>517</v>
      </c>
      <c r="E79" s="5">
        <v>160</v>
      </c>
      <c r="F79" s="5">
        <v>82</v>
      </c>
      <c r="G79" s="5">
        <v>187</v>
      </c>
      <c r="H79" s="5">
        <v>19</v>
      </c>
      <c r="I79" s="5">
        <v>161</v>
      </c>
      <c r="J79" s="5">
        <v>74</v>
      </c>
      <c r="K79" s="5">
        <v>77</v>
      </c>
      <c r="L79" s="5">
        <v>4</v>
      </c>
      <c r="M79" s="2">
        <v>87</v>
      </c>
      <c r="N79" s="2">
        <v>0</v>
      </c>
      <c r="O79" s="2">
        <f t="shared" si="3"/>
        <v>0</v>
      </c>
      <c r="P79" s="2">
        <v>3216</v>
      </c>
    </row>
    <row r="80" spans="1:16" x14ac:dyDescent="0.3">
      <c r="A80" s="3">
        <v>44166</v>
      </c>
      <c r="B80" s="2">
        <v>623</v>
      </c>
      <c r="C80" s="2">
        <v>1595</v>
      </c>
      <c r="D80" s="2">
        <v>392</v>
      </c>
      <c r="E80" s="2">
        <v>237</v>
      </c>
      <c r="F80" s="2">
        <v>127</v>
      </c>
      <c r="G80" s="2">
        <v>139</v>
      </c>
      <c r="H80" s="2">
        <v>152</v>
      </c>
      <c r="I80" s="2">
        <v>253</v>
      </c>
      <c r="J80" s="2">
        <v>72</v>
      </c>
      <c r="K80" s="2">
        <v>126</v>
      </c>
      <c r="L80" s="2">
        <v>43</v>
      </c>
      <c r="M80" s="2">
        <v>122</v>
      </c>
      <c r="N80" s="2">
        <v>39</v>
      </c>
      <c r="O80" s="2">
        <f t="shared" si="3"/>
        <v>0</v>
      </c>
      <c r="P80" s="2">
        <v>3759</v>
      </c>
    </row>
    <row r="81" spans="1:16" x14ac:dyDescent="0.3">
      <c r="A81" s="3">
        <v>44167</v>
      </c>
      <c r="B81" s="2">
        <v>402</v>
      </c>
      <c r="C81" s="2">
        <v>1705</v>
      </c>
      <c r="D81" s="2">
        <v>624</v>
      </c>
      <c r="E81" s="2">
        <v>273</v>
      </c>
      <c r="F81" s="2">
        <v>281</v>
      </c>
      <c r="G81" s="2">
        <v>286</v>
      </c>
      <c r="H81" s="2">
        <v>84</v>
      </c>
      <c r="I81" s="2">
        <v>239</v>
      </c>
      <c r="J81" s="2">
        <v>68</v>
      </c>
      <c r="K81" s="2">
        <v>62</v>
      </c>
      <c r="L81" s="2">
        <v>9</v>
      </c>
      <c r="M81" s="2">
        <v>112</v>
      </c>
      <c r="N81" s="2">
        <v>0</v>
      </c>
      <c r="O81" s="2">
        <f t="shared" si="3"/>
        <v>0</v>
      </c>
      <c r="P81" s="2">
        <v>4033</v>
      </c>
    </row>
    <row r="82" spans="1:16" x14ac:dyDescent="0.3">
      <c r="A82" s="3">
        <v>44168</v>
      </c>
      <c r="B82" s="2">
        <v>525</v>
      </c>
      <c r="C82" s="2">
        <v>1676</v>
      </c>
      <c r="D82" s="2">
        <v>591</v>
      </c>
      <c r="E82" s="2">
        <v>274</v>
      </c>
      <c r="F82" s="2">
        <v>294</v>
      </c>
      <c r="G82" s="2">
        <v>351</v>
      </c>
      <c r="H82" s="2">
        <v>131</v>
      </c>
      <c r="I82" s="2">
        <v>166</v>
      </c>
      <c r="J82" s="2">
        <v>88</v>
      </c>
      <c r="K82" s="2">
        <v>134</v>
      </c>
      <c r="L82" s="2">
        <v>30</v>
      </c>
      <c r="M82" s="2">
        <v>109</v>
      </c>
      <c r="N82" s="2">
        <v>24</v>
      </c>
      <c r="O82" s="2">
        <f t="shared" si="3"/>
        <v>0</v>
      </c>
      <c r="P82" s="2">
        <v>4260</v>
      </c>
    </row>
    <row r="83" spans="1:16" x14ac:dyDescent="0.3">
      <c r="A83" s="3">
        <v>44169</v>
      </c>
      <c r="B83" s="2">
        <v>483</v>
      </c>
      <c r="C83" s="2">
        <v>1959</v>
      </c>
      <c r="D83" s="2">
        <v>980</v>
      </c>
      <c r="E83" s="2">
        <v>408</v>
      </c>
      <c r="F83" s="2">
        <v>222</v>
      </c>
      <c r="G83" s="2">
        <v>296</v>
      </c>
      <c r="H83" s="2">
        <v>122</v>
      </c>
      <c r="I83" s="2">
        <v>335</v>
      </c>
      <c r="J83" s="2">
        <v>114</v>
      </c>
      <c r="K83" s="2">
        <v>130</v>
      </c>
      <c r="L83" s="2">
        <v>19</v>
      </c>
      <c r="M83" s="2">
        <v>87</v>
      </c>
      <c r="N83" s="2">
        <v>35</v>
      </c>
      <c r="O83" s="2">
        <f t="shared" si="3"/>
        <v>0</v>
      </c>
      <c r="P83" s="2">
        <v>5068</v>
      </c>
    </row>
    <row r="84" spans="1:16" x14ac:dyDescent="0.3">
      <c r="A84" s="3">
        <v>44170</v>
      </c>
      <c r="B84" s="2">
        <v>453</v>
      </c>
      <c r="C84" s="2">
        <v>2053</v>
      </c>
      <c r="D84" s="2">
        <v>931</v>
      </c>
      <c r="E84" s="2">
        <v>434</v>
      </c>
      <c r="F84" s="2">
        <v>528</v>
      </c>
      <c r="G84" s="2">
        <v>339</v>
      </c>
      <c r="H84" s="2">
        <v>84</v>
      </c>
      <c r="I84" s="2">
        <v>386</v>
      </c>
      <c r="J84" s="2">
        <v>105</v>
      </c>
      <c r="K84" s="2">
        <v>104</v>
      </c>
      <c r="L84" s="2">
        <v>33</v>
      </c>
      <c r="M84" s="2">
        <v>111</v>
      </c>
      <c r="N84" s="2">
        <v>24</v>
      </c>
      <c r="O84" s="2">
        <f t="shared" si="3"/>
        <v>0</v>
      </c>
      <c r="P84" s="2">
        <v>5450</v>
      </c>
    </row>
    <row r="85" spans="1:16" x14ac:dyDescent="0.3">
      <c r="A85" s="3">
        <v>44171</v>
      </c>
      <c r="B85" s="2">
        <v>491</v>
      </c>
      <c r="C85" s="2">
        <v>1615</v>
      </c>
      <c r="D85" s="2">
        <v>564</v>
      </c>
      <c r="E85" s="2">
        <v>433</v>
      </c>
      <c r="F85" s="2">
        <v>253</v>
      </c>
      <c r="G85" s="2">
        <v>395</v>
      </c>
      <c r="H85" s="2">
        <v>77</v>
      </c>
      <c r="I85" s="2">
        <v>236</v>
      </c>
      <c r="J85" s="2">
        <v>76</v>
      </c>
      <c r="K85" s="2">
        <v>175</v>
      </c>
      <c r="L85" s="2">
        <v>6</v>
      </c>
      <c r="M85" s="2">
        <v>0</v>
      </c>
      <c r="N85" s="2">
        <v>34</v>
      </c>
      <c r="O85" s="2">
        <f t="shared" si="3"/>
        <v>0</v>
      </c>
      <c r="P85" s="2">
        <v>4321</v>
      </c>
    </row>
    <row r="86" spans="1:16" x14ac:dyDescent="0.3">
      <c r="A86" s="3">
        <v>44172</v>
      </c>
      <c r="B86" s="2">
        <v>337</v>
      </c>
      <c r="C86" s="2">
        <v>1060</v>
      </c>
      <c r="D86" s="2">
        <v>397</v>
      </c>
      <c r="E86" s="2">
        <v>177</v>
      </c>
      <c r="F86" s="2">
        <v>108</v>
      </c>
      <c r="G86" s="2">
        <v>175</v>
      </c>
      <c r="H86" s="2">
        <v>32</v>
      </c>
      <c r="I86" s="2">
        <v>80</v>
      </c>
      <c r="J86" s="2">
        <v>45</v>
      </c>
      <c r="K86" s="2">
        <v>90</v>
      </c>
      <c r="L86" s="2">
        <v>0</v>
      </c>
      <c r="M86" s="2">
        <v>108</v>
      </c>
      <c r="N86" s="2">
        <v>0</v>
      </c>
      <c r="O86" s="2">
        <f t="shared" si="3"/>
        <v>0</v>
      </c>
      <c r="P86" s="2">
        <v>2501</v>
      </c>
    </row>
    <row r="87" spans="1:16" x14ac:dyDescent="0.3">
      <c r="A87" s="3">
        <v>44173</v>
      </c>
      <c r="B87" s="2">
        <v>339</v>
      </c>
      <c r="C87" s="2">
        <v>1729</v>
      </c>
      <c r="D87" s="2">
        <v>673</v>
      </c>
      <c r="E87" s="2">
        <v>388</v>
      </c>
      <c r="F87" s="2">
        <v>354</v>
      </c>
      <c r="G87" s="2">
        <v>419</v>
      </c>
      <c r="H87" s="2">
        <v>126</v>
      </c>
      <c r="I87" s="2">
        <v>384</v>
      </c>
      <c r="J87" s="2">
        <v>111</v>
      </c>
      <c r="K87" s="2">
        <v>109</v>
      </c>
      <c r="L87" s="2">
        <v>41</v>
      </c>
      <c r="M87" s="2">
        <v>98</v>
      </c>
      <c r="N87" s="2">
        <v>0</v>
      </c>
      <c r="O87" s="2">
        <f t="shared" si="3"/>
        <v>0</v>
      </c>
      <c r="P87" s="2">
        <v>4673</v>
      </c>
    </row>
    <row r="88" spans="1:16" x14ac:dyDescent="0.3">
      <c r="A88" s="3">
        <v>44174</v>
      </c>
      <c r="B88" s="2">
        <v>489</v>
      </c>
      <c r="C88" s="2">
        <v>1637</v>
      </c>
      <c r="D88" s="2">
        <v>823</v>
      </c>
      <c r="E88" s="2">
        <v>372</v>
      </c>
      <c r="F88" s="2">
        <v>381</v>
      </c>
      <c r="G88" s="2">
        <v>377</v>
      </c>
      <c r="H88" s="2">
        <v>93</v>
      </c>
      <c r="I88" s="2">
        <v>328</v>
      </c>
      <c r="J88" s="2">
        <v>73</v>
      </c>
      <c r="K88" s="2">
        <v>143</v>
      </c>
      <c r="L88" s="2">
        <v>18</v>
      </c>
      <c r="M88" s="2">
        <v>98</v>
      </c>
      <c r="N88" s="2">
        <v>19</v>
      </c>
      <c r="O88" s="2">
        <f t="shared" si="3"/>
        <v>0</v>
      </c>
      <c r="P88" s="2">
        <v>4734</v>
      </c>
    </row>
    <row r="89" spans="1:16" x14ac:dyDescent="0.3">
      <c r="A89" s="3">
        <v>44175</v>
      </c>
      <c r="B89" s="2">
        <v>331</v>
      </c>
      <c r="C89" s="2">
        <v>2067</v>
      </c>
      <c r="D89" s="2">
        <v>708</v>
      </c>
      <c r="E89" s="2">
        <v>325</v>
      </c>
      <c r="F89" s="2">
        <v>214</v>
      </c>
      <c r="G89" s="2">
        <v>352</v>
      </c>
      <c r="H89" s="2">
        <v>72</v>
      </c>
      <c r="I89" s="2">
        <v>272</v>
      </c>
      <c r="J89" s="2">
        <v>75</v>
      </c>
      <c r="K89" s="2">
        <v>133</v>
      </c>
      <c r="L89" s="2">
        <v>21</v>
      </c>
      <c r="M89" s="2">
        <v>109</v>
      </c>
      <c r="N89" s="2">
        <v>39</v>
      </c>
      <c r="O89" s="2">
        <f t="shared" si="3"/>
        <v>0</v>
      </c>
      <c r="P89" s="2">
        <v>4570</v>
      </c>
    </row>
    <row r="90" spans="1:16" x14ac:dyDescent="0.3">
      <c r="A90" s="3">
        <v>44176</v>
      </c>
      <c r="B90" s="2">
        <v>313</v>
      </c>
      <c r="C90" s="2">
        <v>1708</v>
      </c>
      <c r="D90" s="2">
        <v>636</v>
      </c>
      <c r="E90" s="2">
        <v>397</v>
      </c>
      <c r="F90" s="2">
        <v>268</v>
      </c>
      <c r="G90" s="2">
        <v>281</v>
      </c>
      <c r="H90" s="2">
        <v>82</v>
      </c>
      <c r="I90" s="2">
        <v>252</v>
      </c>
      <c r="J90" s="2">
        <v>69</v>
      </c>
      <c r="K90" s="2">
        <v>116</v>
      </c>
      <c r="L90" s="2">
        <v>24</v>
      </c>
      <c r="M90" s="2">
        <v>119</v>
      </c>
      <c r="N90" s="2">
        <v>23</v>
      </c>
      <c r="O90" s="2">
        <f t="shared" si="3"/>
        <v>0</v>
      </c>
      <c r="P90" s="2">
        <v>4146</v>
      </c>
    </row>
    <row r="91" spans="1:16" x14ac:dyDescent="0.3">
      <c r="A91" s="3">
        <v>44177</v>
      </c>
      <c r="B91" s="2">
        <v>333</v>
      </c>
      <c r="C91" s="2">
        <v>1588</v>
      </c>
      <c r="D91" s="2">
        <v>599</v>
      </c>
      <c r="E91" s="2">
        <v>299</v>
      </c>
      <c r="F91" s="2">
        <v>263</v>
      </c>
      <c r="G91" s="2">
        <v>263</v>
      </c>
      <c r="H91" s="2">
        <v>114</v>
      </c>
      <c r="I91" s="2">
        <v>243</v>
      </c>
      <c r="J91" s="2">
        <v>94</v>
      </c>
      <c r="K91" s="2">
        <v>83</v>
      </c>
      <c r="L91" s="2">
        <v>28</v>
      </c>
      <c r="M91" s="2">
        <v>93</v>
      </c>
      <c r="N91" s="2">
        <v>16</v>
      </c>
      <c r="O91" s="2">
        <f t="shared" si="3"/>
        <v>0</v>
      </c>
      <c r="P91" s="2">
        <v>3907</v>
      </c>
    </row>
    <row r="92" spans="1:16" x14ac:dyDescent="0.3">
      <c r="A92" s="3">
        <v>44178</v>
      </c>
      <c r="B92" s="2">
        <v>219</v>
      </c>
      <c r="C92" s="2">
        <v>1240</v>
      </c>
      <c r="D92" s="2">
        <v>362</v>
      </c>
      <c r="E92" s="2">
        <v>203</v>
      </c>
      <c r="F92" s="2">
        <v>156</v>
      </c>
      <c r="G92" s="2">
        <v>231</v>
      </c>
      <c r="H92" s="2">
        <v>40</v>
      </c>
      <c r="I92" s="2">
        <v>142</v>
      </c>
      <c r="J92" s="2">
        <v>43</v>
      </c>
      <c r="K92" s="2">
        <v>84</v>
      </c>
      <c r="L92" s="2">
        <v>0</v>
      </c>
      <c r="M92" s="2">
        <v>0</v>
      </c>
      <c r="N92" s="2">
        <v>0</v>
      </c>
      <c r="O92" s="2">
        <f t="shared" si="3"/>
        <v>0</v>
      </c>
      <c r="P92" s="2">
        <v>2720</v>
      </c>
    </row>
    <row r="93" spans="1:16" x14ac:dyDescent="0.3">
      <c r="A93" s="3">
        <v>44179</v>
      </c>
      <c r="B93" s="2">
        <v>212</v>
      </c>
      <c r="C93" s="2">
        <v>571</v>
      </c>
      <c r="D93" s="2">
        <v>147</v>
      </c>
      <c r="E93" s="2">
        <v>74</v>
      </c>
      <c r="F93" s="2">
        <v>48</v>
      </c>
      <c r="G93" s="2">
        <v>168</v>
      </c>
      <c r="H93" s="2">
        <v>16</v>
      </c>
      <c r="I93" s="2">
        <v>41</v>
      </c>
      <c r="J93" s="2">
        <v>18</v>
      </c>
      <c r="K93" s="2">
        <v>41</v>
      </c>
      <c r="L93" s="2">
        <v>1</v>
      </c>
      <c r="M93" s="2">
        <v>133</v>
      </c>
      <c r="N93" s="2">
        <v>0</v>
      </c>
      <c r="O93" s="2">
        <f t="shared" si="3"/>
        <v>0</v>
      </c>
      <c r="P93" s="2">
        <v>1337</v>
      </c>
    </row>
    <row r="94" spans="1:16" x14ac:dyDescent="0.3">
      <c r="A94" s="3">
        <v>44180</v>
      </c>
      <c r="B94" s="2">
        <v>263</v>
      </c>
      <c r="C94" s="2">
        <v>1461</v>
      </c>
      <c r="D94" s="2">
        <v>646</v>
      </c>
      <c r="E94" s="2">
        <v>404</v>
      </c>
      <c r="F94" s="2">
        <v>262</v>
      </c>
      <c r="G94" s="2">
        <v>245</v>
      </c>
      <c r="H94" s="2">
        <v>100</v>
      </c>
      <c r="I94" s="2">
        <v>254</v>
      </c>
      <c r="J94" s="2">
        <v>86</v>
      </c>
      <c r="K94" s="2">
        <v>90</v>
      </c>
      <c r="L94" s="2">
        <v>26</v>
      </c>
      <c r="M94" s="2">
        <v>140</v>
      </c>
      <c r="N94" s="2">
        <v>24</v>
      </c>
      <c r="O94" s="2">
        <f t="shared" si="3"/>
        <v>0</v>
      </c>
      <c r="P94" s="2">
        <v>3837</v>
      </c>
    </row>
    <row r="95" spans="1:16" x14ac:dyDescent="0.3">
      <c r="A95" s="3">
        <v>44181</v>
      </c>
      <c r="B95" s="2">
        <v>280</v>
      </c>
      <c r="C95" s="2">
        <v>1477</v>
      </c>
      <c r="D95" s="2">
        <v>533</v>
      </c>
      <c r="E95" s="2">
        <v>269</v>
      </c>
      <c r="F95" s="2">
        <v>283</v>
      </c>
      <c r="G95" s="2">
        <v>254</v>
      </c>
      <c r="H95" s="2">
        <v>66</v>
      </c>
      <c r="I95" s="2">
        <v>153</v>
      </c>
      <c r="J95" s="2">
        <v>76</v>
      </c>
      <c r="K95" s="2">
        <v>85</v>
      </c>
      <c r="L95" s="2">
        <v>11</v>
      </c>
      <c r="M95" s="2">
        <v>95</v>
      </c>
      <c r="N95" s="2">
        <v>0</v>
      </c>
      <c r="O95" s="2">
        <f t="shared" si="3"/>
        <v>0</v>
      </c>
      <c r="P95" s="2">
        <v>3487</v>
      </c>
    </row>
    <row r="96" spans="1:16" x14ac:dyDescent="0.3">
      <c r="A96" s="3">
        <v>44182</v>
      </c>
      <c r="B96" s="2">
        <v>228</v>
      </c>
      <c r="C96" s="2">
        <v>1282</v>
      </c>
      <c r="D96" s="2">
        <v>489</v>
      </c>
      <c r="E96" s="2">
        <v>227</v>
      </c>
      <c r="F96" s="2">
        <v>160</v>
      </c>
      <c r="G96" s="2">
        <v>229</v>
      </c>
      <c r="H96" s="2">
        <v>64</v>
      </c>
      <c r="I96" s="2">
        <v>145</v>
      </c>
      <c r="J96" s="2">
        <v>55</v>
      </c>
      <c r="K96" s="2">
        <v>87</v>
      </c>
      <c r="L96" s="2">
        <v>15</v>
      </c>
      <c r="M96" s="2">
        <v>98</v>
      </c>
      <c r="N96" s="2">
        <v>46</v>
      </c>
      <c r="O96" s="2">
        <f t="shared" si="3"/>
        <v>0</v>
      </c>
      <c r="P96" s="2">
        <f>total!H296</f>
        <v>2981</v>
      </c>
    </row>
    <row r="97" spans="1:16" x14ac:dyDescent="0.3">
      <c r="A97" s="3">
        <v>44183</v>
      </c>
      <c r="B97" s="2">
        <v>230</v>
      </c>
      <c r="C97" s="2">
        <v>1134</v>
      </c>
      <c r="D97" s="2">
        <v>338</v>
      </c>
      <c r="E97" s="2">
        <v>199</v>
      </c>
      <c r="F97" s="2">
        <v>169</v>
      </c>
      <c r="G97" s="2">
        <v>216</v>
      </c>
      <c r="H97" s="2">
        <v>66</v>
      </c>
      <c r="I97" s="2">
        <v>186</v>
      </c>
      <c r="J97" s="2">
        <v>39</v>
      </c>
      <c r="K97" s="2">
        <v>46</v>
      </c>
      <c r="L97" s="2">
        <v>12</v>
      </c>
      <c r="M97" s="2">
        <v>102</v>
      </c>
      <c r="N97" s="2">
        <v>19</v>
      </c>
      <c r="O97" s="2">
        <f t="shared" si="3"/>
        <v>0</v>
      </c>
      <c r="P97" s="2">
        <v>2635</v>
      </c>
    </row>
    <row r="98" spans="1:16" x14ac:dyDescent="0.3">
      <c r="A98" s="3">
        <v>44184</v>
      </c>
      <c r="B98" s="2">
        <v>197</v>
      </c>
      <c r="C98" s="2">
        <v>1252</v>
      </c>
      <c r="D98" s="2">
        <v>495</v>
      </c>
      <c r="E98" s="2">
        <v>217</v>
      </c>
      <c r="F98" s="2">
        <v>158</v>
      </c>
      <c r="G98" s="2">
        <v>236</v>
      </c>
      <c r="H98" s="2">
        <v>51</v>
      </c>
      <c r="I98" s="2">
        <v>152</v>
      </c>
      <c r="J98" s="2">
        <v>43</v>
      </c>
      <c r="K98" s="2">
        <v>80</v>
      </c>
      <c r="L98" s="2">
        <v>23</v>
      </c>
      <c r="M98" s="2">
        <v>75</v>
      </c>
      <c r="N98" s="2">
        <v>26</v>
      </c>
      <c r="O98" s="2">
        <f t="shared" si="3"/>
        <v>0</v>
      </c>
      <c r="P98" s="2">
        <v>2904</v>
      </c>
    </row>
    <row r="99" spans="1:16" x14ac:dyDescent="0.3">
      <c r="A99" s="3">
        <v>44185</v>
      </c>
      <c r="B99" s="2">
        <v>142</v>
      </c>
      <c r="C99" s="2">
        <v>774</v>
      </c>
      <c r="D99" s="2">
        <v>255</v>
      </c>
      <c r="E99" s="2">
        <v>122</v>
      </c>
      <c r="F99" s="2">
        <v>133</v>
      </c>
      <c r="G99" s="2">
        <v>140</v>
      </c>
      <c r="H99" s="2">
        <v>25</v>
      </c>
      <c r="I99" s="2">
        <v>80</v>
      </c>
      <c r="J99" s="2">
        <v>23</v>
      </c>
      <c r="K99" s="2">
        <v>33</v>
      </c>
      <c r="L99" s="2">
        <v>4</v>
      </c>
      <c r="M99" s="2">
        <v>0</v>
      </c>
      <c r="N99" s="2">
        <v>0</v>
      </c>
      <c r="O99" s="2">
        <f t="shared" si="3"/>
        <v>0</v>
      </c>
      <c r="P99" s="2">
        <v>1731</v>
      </c>
    </row>
    <row r="100" spans="1:16" x14ac:dyDescent="0.3">
      <c r="A100" s="3">
        <v>44186</v>
      </c>
      <c r="B100" s="2">
        <v>84</v>
      </c>
      <c r="C100" s="2">
        <v>333</v>
      </c>
      <c r="D100" s="2">
        <v>111</v>
      </c>
      <c r="E100" s="2">
        <v>41</v>
      </c>
      <c r="F100" s="2">
        <v>78</v>
      </c>
      <c r="G100" s="2">
        <v>67</v>
      </c>
      <c r="H100" s="2">
        <v>23</v>
      </c>
      <c r="I100" s="2">
        <v>35</v>
      </c>
      <c r="J100" s="2">
        <v>17</v>
      </c>
      <c r="K100" s="2">
        <v>35</v>
      </c>
      <c r="L100" s="2">
        <v>0</v>
      </c>
      <c r="M100" s="2">
        <v>92</v>
      </c>
      <c r="N100" s="2">
        <v>0</v>
      </c>
      <c r="O100" s="2">
        <f t="shared" si="3"/>
        <v>0</v>
      </c>
      <c r="P100" s="2">
        <v>824</v>
      </c>
    </row>
    <row r="101" spans="1:16" x14ac:dyDescent="0.3">
      <c r="A101" s="3">
        <v>44187</v>
      </c>
      <c r="B101" s="2">
        <v>191</v>
      </c>
      <c r="C101" s="2">
        <v>1241</v>
      </c>
      <c r="D101" s="2">
        <v>497</v>
      </c>
      <c r="E101" s="2">
        <v>264</v>
      </c>
      <c r="F101" s="2">
        <v>244</v>
      </c>
      <c r="G101" s="2">
        <v>246</v>
      </c>
      <c r="H101" s="2">
        <v>52</v>
      </c>
      <c r="I101" s="2">
        <v>196</v>
      </c>
      <c r="J101" s="2">
        <v>53</v>
      </c>
      <c r="K101" s="2">
        <v>63</v>
      </c>
      <c r="L101" s="2">
        <v>17</v>
      </c>
      <c r="M101" s="2">
        <v>140</v>
      </c>
      <c r="N101" s="2">
        <v>35</v>
      </c>
      <c r="O101" s="2">
        <f t="shared" si="3"/>
        <v>0</v>
      </c>
      <c r="P101" s="2">
        <v>3064</v>
      </c>
    </row>
    <row r="102" spans="1:16" x14ac:dyDescent="0.3">
      <c r="A102" s="3">
        <v>44188</v>
      </c>
      <c r="B102" s="2">
        <v>139</v>
      </c>
      <c r="C102" s="2">
        <v>1017</v>
      </c>
      <c r="D102" s="2">
        <v>429</v>
      </c>
      <c r="E102" s="2">
        <v>146</v>
      </c>
      <c r="F102" s="2">
        <v>192</v>
      </c>
      <c r="G102" s="2">
        <v>157</v>
      </c>
      <c r="H102" s="2">
        <v>16</v>
      </c>
      <c r="I102" s="2">
        <v>158</v>
      </c>
      <c r="J102" s="2">
        <v>34</v>
      </c>
      <c r="K102" s="2">
        <v>43</v>
      </c>
      <c r="L102" s="2">
        <v>14</v>
      </c>
      <c r="M102" s="2">
        <v>124</v>
      </c>
      <c r="N102" s="2">
        <v>0</v>
      </c>
      <c r="O102" s="2">
        <f t="shared" si="3"/>
        <v>0</v>
      </c>
      <c r="P102" s="2">
        <v>2345</v>
      </c>
    </row>
    <row r="103" spans="1:16" x14ac:dyDescent="0.3">
      <c r="A103" s="3">
        <v>44189</v>
      </c>
      <c r="B103" s="2">
        <v>139</v>
      </c>
      <c r="C103" s="2">
        <v>920</v>
      </c>
      <c r="D103" s="2">
        <v>279</v>
      </c>
      <c r="E103" s="2">
        <v>120</v>
      </c>
      <c r="F103" s="2">
        <v>145</v>
      </c>
      <c r="G103" s="2">
        <v>112</v>
      </c>
      <c r="H103" s="2">
        <v>30</v>
      </c>
      <c r="I103" s="2">
        <v>117</v>
      </c>
      <c r="J103" s="2">
        <v>32</v>
      </c>
      <c r="K103" s="2">
        <v>57</v>
      </c>
      <c r="L103" s="2">
        <v>21</v>
      </c>
      <c r="M103" s="2">
        <v>101</v>
      </c>
      <c r="N103" s="2">
        <v>21</v>
      </c>
      <c r="O103" s="2">
        <f t="shared" si="3"/>
        <v>0</v>
      </c>
      <c r="P103" s="2">
        <v>1972</v>
      </c>
    </row>
    <row r="104" spans="1:16" x14ac:dyDescent="0.3">
      <c r="A104" s="3">
        <v>44190</v>
      </c>
      <c r="B104" s="2">
        <v>97</v>
      </c>
      <c r="C104" s="2">
        <v>863</v>
      </c>
      <c r="D104" s="2">
        <v>259</v>
      </c>
      <c r="E104" s="2">
        <v>112</v>
      </c>
      <c r="F104" s="2">
        <v>145</v>
      </c>
      <c r="G104" s="2">
        <v>168</v>
      </c>
      <c r="H104" s="2">
        <v>35</v>
      </c>
      <c r="I104" s="2">
        <v>108</v>
      </c>
      <c r="J104" s="2">
        <v>29</v>
      </c>
      <c r="K104" s="2">
        <v>54</v>
      </c>
      <c r="L104" s="2">
        <v>11</v>
      </c>
      <c r="M104" s="2">
        <v>114</v>
      </c>
      <c r="N104" s="2">
        <v>34</v>
      </c>
      <c r="O104" s="2">
        <f t="shared" si="3"/>
        <v>0</v>
      </c>
      <c r="P104" s="2">
        <v>1881</v>
      </c>
    </row>
    <row r="105" spans="1:16" x14ac:dyDescent="0.3">
      <c r="A105" s="3">
        <v>44191</v>
      </c>
      <c r="B105" s="2">
        <v>121</v>
      </c>
      <c r="C105" s="2">
        <v>801</v>
      </c>
      <c r="D105" s="2">
        <v>281</v>
      </c>
      <c r="E105" s="2">
        <v>140</v>
      </c>
      <c r="F105" s="2">
        <v>119</v>
      </c>
      <c r="G105" s="2">
        <v>101</v>
      </c>
      <c r="H105" s="2">
        <v>40</v>
      </c>
      <c r="I105" s="2">
        <v>110</v>
      </c>
      <c r="J105" s="2">
        <v>31</v>
      </c>
      <c r="K105" s="2">
        <v>30</v>
      </c>
      <c r="L105" s="2">
        <v>10</v>
      </c>
      <c r="M105" s="2">
        <v>109</v>
      </c>
      <c r="N105" s="2">
        <v>13</v>
      </c>
      <c r="O105" s="2">
        <f t="shared" si="3"/>
        <v>0</v>
      </c>
      <c r="P105" s="2">
        <v>1784</v>
      </c>
    </row>
    <row r="106" spans="1:16" x14ac:dyDescent="0.3">
      <c r="A106" s="3">
        <v>44192</v>
      </c>
      <c r="B106" s="2">
        <v>81</v>
      </c>
      <c r="C106" s="2">
        <v>484</v>
      </c>
      <c r="D106" s="2">
        <v>185</v>
      </c>
      <c r="E106" s="2">
        <v>61</v>
      </c>
      <c r="F106" s="2">
        <v>63</v>
      </c>
      <c r="G106" s="2">
        <v>84</v>
      </c>
      <c r="H106" s="2">
        <v>26</v>
      </c>
      <c r="I106" s="2">
        <v>61</v>
      </c>
      <c r="J106" s="2">
        <v>17</v>
      </c>
      <c r="K106" s="2">
        <v>30</v>
      </c>
      <c r="L106" s="2">
        <v>5</v>
      </c>
      <c r="M106" s="2">
        <v>0</v>
      </c>
      <c r="N106" s="2">
        <v>0</v>
      </c>
      <c r="O106" s="2">
        <f t="shared" si="3"/>
        <v>0</v>
      </c>
      <c r="P106" s="2">
        <v>1097</v>
      </c>
    </row>
    <row r="107" spans="1:16" x14ac:dyDescent="0.3">
      <c r="A107" s="3">
        <v>44193</v>
      </c>
      <c r="B107" s="2">
        <v>68</v>
      </c>
      <c r="C107" s="2">
        <v>257</v>
      </c>
      <c r="D107" s="2">
        <v>55</v>
      </c>
      <c r="E107" s="2">
        <v>34</v>
      </c>
      <c r="F107" s="2">
        <v>16</v>
      </c>
      <c r="G107" s="2">
        <v>29</v>
      </c>
      <c r="H107" s="2">
        <v>14</v>
      </c>
      <c r="I107" s="2">
        <v>36</v>
      </c>
      <c r="J107" s="2">
        <v>8</v>
      </c>
      <c r="K107" s="2">
        <v>19</v>
      </c>
      <c r="L107" s="2">
        <v>2</v>
      </c>
      <c r="M107" s="2">
        <v>104</v>
      </c>
      <c r="N107" s="2">
        <v>0</v>
      </c>
      <c r="O107" s="2">
        <f t="shared" si="3"/>
        <v>0</v>
      </c>
      <c r="P107" s="2">
        <v>538</v>
      </c>
    </row>
    <row r="108" spans="1:16" x14ac:dyDescent="0.3">
      <c r="A108" s="3">
        <v>44194</v>
      </c>
      <c r="B108" s="2">
        <v>125</v>
      </c>
      <c r="C108" s="2">
        <v>837</v>
      </c>
      <c r="D108" s="2">
        <v>367</v>
      </c>
      <c r="E108" s="2">
        <v>155</v>
      </c>
      <c r="F108" s="2">
        <v>144</v>
      </c>
      <c r="G108" s="2">
        <v>132</v>
      </c>
      <c r="H108" s="2">
        <v>31</v>
      </c>
      <c r="I108" s="2">
        <v>147</v>
      </c>
      <c r="J108" s="2">
        <v>28</v>
      </c>
      <c r="K108" s="2">
        <v>34</v>
      </c>
      <c r="L108" s="2">
        <v>12</v>
      </c>
      <c r="M108" s="2">
        <v>112</v>
      </c>
      <c r="N108" s="2">
        <v>43</v>
      </c>
      <c r="O108" s="2">
        <f t="shared" si="3"/>
        <v>0</v>
      </c>
      <c r="P108" s="2">
        <v>2012</v>
      </c>
    </row>
    <row r="109" spans="1:16" x14ac:dyDescent="0.3">
      <c r="A109" s="3">
        <v>44195</v>
      </c>
      <c r="B109" s="2">
        <v>115</v>
      </c>
      <c r="C109" s="2">
        <v>743</v>
      </c>
      <c r="D109" s="2">
        <v>301</v>
      </c>
      <c r="E109" s="2">
        <v>138</v>
      </c>
      <c r="F109" s="2">
        <v>100</v>
      </c>
      <c r="G109" s="2">
        <v>123</v>
      </c>
      <c r="H109" s="2">
        <v>46</v>
      </c>
      <c r="I109" s="2">
        <v>107</v>
      </c>
      <c r="J109" s="2">
        <v>25</v>
      </c>
      <c r="K109" s="2">
        <v>32</v>
      </c>
      <c r="L109" s="2">
        <v>8</v>
      </c>
      <c r="M109" s="2">
        <v>150</v>
      </c>
      <c r="N109" s="2">
        <v>18</v>
      </c>
      <c r="O109" s="2">
        <f t="shared" si="3"/>
        <v>0</v>
      </c>
      <c r="P109" s="2">
        <v>1738</v>
      </c>
    </row>
    <row r="110" spans="1:16" x14ac:dyDescent="0.3">
      <c r="A110" s="3">
        <v>44196</v>
      </c>
      <c r="B110" s="2">
        <v>78</v>
      </c>
      <c r="C110" s="2">
        <v>710</v>
      </c>
      <c r="D110" s="2">
        <v>239</v>
      </c>
      <c r="E110" s="2">
        <v>108</v>
      </c>
      <c r="F110" s="2">
        <v>130</v>
      </c>
      <c r="G110" s="2">
        <v>63</v>
      </c>
      <c r="H110" s="2">
        <v>24</v>
      </c>
      <c r="I110" s="2">
        <v>105</v>
      </c>
      <c r="J110" s="2">
        <v>14</v>
      </c>
      <c r="K110" s="2">
        <v>47</v>
      </c>
      <c r="L110" s="2">
        <v>9</v>
      </c>
      <c r="M110" s="2">
        <v>95</v>
      </c>
      <c r="N110" s="2">
        <v>20</v>
      </c>
      <c r="O110" s="2">
        <f t="shared" si="3"/>
        <v>0</v>
      </c>
      <c r="P110" s="2">
        <v>1527</v>
      </c>
    </row>
    <row r="111" spans="1:16" x14ac:dyDescent="0.3">
      <c r="A111" s="3">
        <v>44197</v>
      </c>
      <c r="B111" s="2">
        <v>72</v>
      </c>
      <c r="C111" s="2">
        <v>426</v>
      </c>
      <c r="D111" s="2">
        <v>167</v>
      </c>
      <c r="E111" s="2">
        <v>68</v>
      </c>
      <c r="F111" s="2">
        <v>83</v>
      </c>
      <c r="G111" s="2">
        <v>65</v>
      </c>
      <c r="H111" s="2">
        <v>15</v>
      </c>
      <c r="I111" s="2">
        <v>54</v>
      </c>
      <c r="J111" s="2">
        <v>8</v>
      </c>
      <c r="K111" s="2">
        <v>29</v>
      </c>
      <c r="L111" s="2">
        <v>3</v>
      </c>
      <c r="M111" s="2">
        <v>1</v>
      </c>
      <c r="N111" s="2">
        <v>19</v>
      </c>
      <c r="O111" s="2">
        <f t="shared" si="3"/>
        <v>0</v>
      </c>
      <c r="P111" s="2">
        <v>990</v>
      </c>
    </row>
    <row r="112" spans="1:16" x14ac:dyDescent="0.3">
      <c r="A112" s="3">
        <v>44198</v>
      </c>
      <c r="B112" s="2">
        <v>20</v>
      </c>
      <c r="C112" s="2">
        <v>183</v>
      </c>
      <c r="D112" s="2">
        <v>42</v>
      </c>
      <c r="E112" s="2">
        <v>30</v>
      </c>
      <c r="F112" s="2">
        <v>7</v>
      </c>
      <c r="G112" s="2">
        <v>17</v>
      </c>
      <c r="H112" s="2">
        <v>4</v>
      </c>
      <c r="I112" s="2">
        <v>28</v>
      </c>
      <c r="J112" s="2">
        <v>5</v>
      </c>
      <c r="K112" s="2">
        <v>6</v>
      </c>
      <c r="L112" s="2">
        <v>0</v>
      </c>
      <c r="M112" s="2">
        <v>0</v>
      </c>
      <c r="N112" s="2">
        <v>0</v>
      </c>
      <c r="O112" s="2">
        <f t="shared" si="3"/>
        <v>0</v>
      </c>
      <c r="P112" s="2">
        <v>342</v>
      </c>
    </row>
    <row r="113" spans="1:16" x14ac:dyDescent="0.3">
      <c r="A113" s="3">
        <v>44199</v>
      </c>
      <c r="B113" s="2">
        <v>37</v>
      </c>
      <c r="C113" s="2">
        <v>128</v>
      </c>
      <c r="D113" s="2">
        <v>71</v>
      </c>
      <c r="E113" s="2">
        <v>45</v>
      </c>
      <c r="F113" s="2">
        <v>32</v>
      </c>
      <c r="G113" s="2">
        <v>33</v>
      </c>
      <c r="H113" s="2">
        <v>9</v>
      </c>
      <c r="I113" s="2">
        <v>29</v>
      </c>
      <c r="J113" s="2">
        <v>8</v>
      </c>
      <c r="K113" s="2">
        <v>24</v>
      </c>
      <c r="L113" s="2">
        <v>1</v>
      </c>
      <c r="M113" s="2">
        <v>129</v>
      </c>
      <c r="N113" s="2">
        <v>0</v>
      </c>
      <c r="O113" s="2">
        <f t="shared" si="3"/>
        <v>0</v>
      </c>
      <c r="P113" s="2">
        <v>417</v>
      </c>
    </row>
    <row r="114" spans="1:16" x14ac:dyDescent="0.3">
      <c r="A114" s="3">
        <v>44200</v>
      </c>
      <c r="B114" s="2">
        <v>64</v>
      </c>
      <c r="C114" s="2">
        <v>226</v>
      </c>
      <c r="D114" s="2">
        <v>87</v>
      </c>
      <c r="E114" s="2">
        <v>64</v>
      </c>
      <c r="F114" s="2">
        <v>20</v>
      </c>
      <c r="G114" s="2">
        <v>24</v>
      </c>
      <c r="H114" s="2">
        <v>32</v>
      </c>
      <c r="I114" s="2">
        <v>44</v>
      </c>
      <c r="J114" s="2">
        <v>8</v>
      </c>
      <c r="K114" s="2">
        <v>20</v>
      </c>
      <c r="L114" s="2">
        <v>5</v>
      </c>
      <c r="M114" s="2">
        <v>133</v>
      </c>
      <c r="N114" s="2">
        <v>0</v>
      </c>
      <c r="O114" s="2">
        <f t="shared" si="3"/>
        <v>0</v>
      </c>
      <c r="P114" s="2">
        <v>594</v>
      </c>
    </row>
    <row r="115" spans="1:16" x14ac:dyDescent="0.3">
      <c r="A115" s="3">
        <v>44201</v>
      </c>
      <c r="B115" s="2">
        <v>125</v>
      </c>
      <c r="C115" s="2">
        <v>961</v>
      </c>
      <c r="D115" s="2">
        <v>420</v>
      </c>
      <c r="E115" s="2">
        <v>201</v>
      </c>
      <c r="F115" s="2">
        <v>154</v>
      </c>
      <c r="G115" s="2">
        <v>142</v>
      </c>
      <c r="H115" s="2">
        <v>40</v>
      </c>
      <c r="I115" s="2">
        <v>185</v>
      </c>
      <c r="J115" s="2">
        <v>16</v>
      </c>
      <c r="K115" s="2">
        <v>57</v>
      </c>
      <c r="L115" s="2">
        <v>15</v>
      </c>
      <c r="M115" s="2">
        <v>141</v>
      </c>
      <c r="N115" s="2">
        <v>0</v>
      </c>
      <c r="O115" s="2">
        <f t="shared" si="3"/>
        <v>0</v>
      </c>
      <c r="P115" s="2">
        <v>2316</v>
      </c>
    </row>
    <row r="116" spans="1:16" x14ac:dyDescent="0.3">
      <c r="A116" s="3">
        <v>44202</v>
      </c>
      <c r="B116" s="2">
        <v>119</v>
      </c>
      <c r="C116" s="2">
        <v>735</v>
      </c>
      <c r="D116" s="2">
        <v>331</v>
      </c>
      <c r="E116" s="2">
        <v>151</v>
      </c>
      <c r="F116" s="2">
        <v>103</v>
      </c>
      <c r="G116" s="2">
        <v>128</v>
      </c>
      <c r="H116" s="2">
        <v>43</v>
      </c>
      <c r="I116" s="2">
        <v>116</v>
      </c>
      <c r="J116" s="2">
        <v>35</v>
      </c>
      <c r="K116" s="2">
        <v>22</v>
      </c>
      <c r="L116" s="2">
        <v>17</v>
      </c>
      <c r="M116" s="2">
        <v>141</v>
      </c>
      <c r="N116" s="2">
        <v>0</v>
      </c>
      <c r="O116" s="2">
        <f t="shared" si="3"/>
        <v>0</v>
      </c>
      <c r="P116" s="2">
        <v>1800</v>
      </c>
    </row>
    <row r="117" spans="1:16" x14ac:dyDescent="0.3">
      <c r="A117" s="3">
        <v>44203</v>
      </c>
      <c r="B117" s="2">
        <v>118</v>
      </c>
      <c r="C117" s="2">
        <v>670</v>
      </c>
      <c r="D117" s="2">
        <v>257</v>
      </c>
      <c r="E117" s="2">
        <v>145</v>
      </c>
      <c r="F117" s="2">
        <v>107</v>
      </c>
      <c r="G117" s="2">
        <v>106</v>
      </c>
      <c r="H117" s="2">
        <v>29</v>
      </c>
      <c r="I117" s="2">
        <v>85</v>
      </c>
      <c r="J117" s="2">
        <v>25</v>
      </c>
      <c r="K117" s="2">
        <v>56</v>
      </c>
      <c r="L117" s="2">
        <v>14</v>
      </c>
      <c r="M117" s="2">
        <v>0</v>
      </c>
      <c r="N117" s="2">
        <v>0</v>
      </c>
      <c r="O117" s="2">
        <f t="shared" si="3"/>
        <v>0</v>
      </c>
      <c r="P117" s="2">
        <v>1612</v>
      </c>
    </row>
    <row r="118" spans="1:16" x14ac:dyDescent="0.3">
      <c r="A118" s="3">
        <v>44204</v>
      </c>
      <c r="B118" s="2">
        <v>47</v>
      </c>
      <c r="C118" s="2">
        <v>290</v>
      </c>
      <c r="D118" s="2">
        <v>44</v>
      </c>
      <c r="E118" s="2">
        <v>31</v>
      </c>
      <c r="F118" s="2">
        <v>46</v>
      </c>
      <c r="G118" s="2">
        <v>15</v>
      </c>
      <c r="H118" s="2">
        <v>6</v>
      </c>
      <c r="I118" s="2">
        <v>35</v>
      </c>
      <c r="J118" s="2">
        <v>8</v>
      </c>
      <c r="K118" s="2">
        <v>15</v>
      </c>
      <c r="L118" s="2">
        <v>0</v>
      </c>
      <c r="M118" s="2">
        <v>148</v>
      </c>
      <c r="N118" s="2">
        <v>0</v>
      </c>
      <c r="O118" s="2">
        <f t="shared" si="3"/>
        <v>0</v>
      </c>
      <c r="P118" s="2">
        <v>537</v>
      </c>
    </row>
    <row r="119" spans="1:16" x14ac:dyDescent="0.3">
      <c r="A119" s="3">
        <v>44205</v>
      </c>
      <c r="B119" s="2">
        <v>107</v>
      </c>
      <c r="C119" s="2">
        <v>808</v>
      </c>
      <c r="D119" s="2">
        <v>363</v>
      </c>
      <c r="E119" s="2">
        <v>183</v>
      </c>
      <c r="F119" s="2">
        <v>165</v>
      </c>
      <c r="G119" s="2">
        <v>150</v>
      </c>
      <c r="H119" s="2">
        <v>36</v>
      </c>
      <c r="I119" s="2">
        <v>131</v>
      </c>
      <c r="J119" s="2">
        <v>38</v>
      </c>
      <c r="K119" s="2">
        <v>62</v>
      </c>
      <c r="L119" s="2">
        <v>15</v>
      </c>
      <c r="M119" s="2">
        <v>169</v>
      </c>
      <c r="N119" s="2">
        <v>56</v>
      </c>
      <c r="O119" s="2">
        <f t="shared" si="3"/>
        <v>0</v>
      </c>
      <c r="P119" s="2">
        <v>2058</v>
      </c>
    </row>
    <row r="120" spans="1:16" x14ac:dyDescent="0.3">
      <c r="A120" s="3">
        <v>44206</v>
      </c>
      <c r="B120" s="2">
        <v>88</v>
      </c>
      <c r="C120" s="2">
        <v>488</v>
      </c>
      <c r="D120" s="2">
        <v>143</v>
      </c>
      <c r="E120" s="2">
        <v>138</v>
      </c>
      <c r="F120" s="2">
        <v>64</v>
      </c>
      <c r="G120" s="2">
        <v>73</v>
      </c>
      <c r="H120" s="2">
        <v>23</v>
      </c>
      <c r="I120" s="2">
        <v>58</v>
      </c>
      <c r="J120" s="2">
        <v>16</v>
      </c>
      <c r="K120" s="2">
        <v>51</v>
      </c>
      <c r="L120" s="2">
        <v>1</v>
      </c>
      <c r="M120" s="2">
        <v>0</v>
      </c>
      <c r="N120" s="2">
        <v>0</v>
      </c>
      <c r="O120" s="2">
        <f t="shared" si="3"/>
        <v>0</v>
      </c>
      <c r="P120" s="2">
        <v>1143</v>
      </c>
    </row>
    <row r="121" spans="1:16" x14ac:dyDescent="0.3">
      <c r="A121" s="3">
        <v>44207</v>
      </c>
      <c r="B121" s="2">
        <v>62</v>
      </c>
      <c r="C121" s="2">
        <v>196</v>
      </c>
      <c r="D121" s="2">
        <v>84</v>
      </c>
      <c r="E121" s="2">
        <v>48</v>
      </c>
      <c r="F121" s="2">
        <v>14</v>
      </c>
      <c r="G121" s="2">
        <v>24</v>
      </c>
      <c r="H121" s="2">
        <v>13</v>
      </c>
      <c r="I121" s="2">
        <v>41</v>
      </c>
      <c r="J121" s="2">
        <v>23</v>
      </c>
      <c r="K121" s="2">
        <v>41</v>
      </c>
      <c r="L121" s="2">
        <v>5</v>
      </c>
      <c r="M121" s="2">
        <v>179</v>
      </c>
      <c r="N121" s="2">
        <v>0</v>
      </c>
      <c r="O121" s="2">
        <f t="shared" si="3"/>
        <v>0</v>
      </c>
      <c r="P121" s="2">
        <v>551</v>
      </c>
    </row>
    <row r="122" spans="1:16" x14ac:dyDescent="0.3">
      <c r="A122" s="3">
        <v>44208</v>
      </c>
      <c r="B122" s="2">
        <v>97</v>
      </c>
      <c r="C122" s="2">
        <v>754</v>
      </c>
      <c r="D122" s="2">
        <v>334</v>
      </c>
      <c r="E122" s="2">
        <v>158</v>
      </c>
      <c r="F122" s="2">
        <v>113</v>
      </c>
      <c r="G122" s="2">
        <v>143</v>
      </c>
      <c r="H122" s="2">
        <v>30</v>
      </c>
      <c r="I122" s="2">
        <v>147</v>
      </c>
      <c r="J122" s="2">
        <v>29</v>
      </c>
      <c r="K122" s="2">
        <v>41</v>
      </c>
      <c r="L122" s="2">
        <v>11</v>
      </c>
      <c r="M122" s="2">
        <v>141</v>
      </c>
      <c r="N122" s="2">
        <v>0</v>
      </c>
      <c r="O122" s="2">
        <f t="shared" si="3"/>
        <v>0</v>
      </c>
      <c r="P122" s="2">
        <v>1857</v>
      </c>
    </row>
    <row r="123" spans="1:16" x14ac:dyDescent="0.3">
      <c r="A123" s="3">
        <v>44209</v>
      </c>
      <c r="B123" s="2">
        <v>94</v>
      </c>
      <c r="C123" s="2">
        <v>750</v>
      </c>
      <c r="D123" s="2">
        <v>234</v>
      </c>
      <c r="E123" s="2">
        <v>126</v>
      </c>
      <c r="F123" s="2">
        <v>103</v>
      </c>
      <c r="G123" s="2">
        <v>94</v>
      </c>
      <c r="H123" s="2">
        <v>35</v>
      </c>
      <c r="I123" s="2">
        <v>102</v>
      </c>
      <c r="J123" s="2">
        <v>29</v>
      </c>
      <c r="K123" s="2">
        <v>44</v>
      </c>
      <c r="L123" s="2">
        <v>7</v>
      </c>
      <c r="M123" s="2">
        <v>149</v>
      </c>
      <c r="N123" s="2">
        <v>49</v>
      </c>
      <c r="O123" s="2">
        <f t="shared" si="3"/>
        <v>0</v>
      </c>
      <c r="P123" s="2">
        <v>1618</v>
      </c>
    </row>
    <row r="124" spans="1:16" x14ac:dyDescent="0.3">
      <c r="A124" s="3">
        <v>44210</v>
      </c>
      <c r="B124" s="2">
        <v>112</v>
      </c>
      <c r="C124" s="2">
        <v>561</v>
      </c>
      <c r="D124" s="2">
        <v>196</v>
      </c>
      <c r="E124" s="2">
        <v>131</v>
      </c>
      <c r="F124" s="2">
        <v>111</v>
      </c>
      <c r="G124" s="2">
        <v>69</v>
      </c>
      <c r="H124" s="2">
        <v>18</v>
      </c>
      <c r="I124" s="2">
        <v>84</v>
      </c>
      <c r="J124" s="2">
        <v>26</v>
      </c>
      <c r="K124" s="2">
        <v>41</v>
      </c>
      <c r="L124" s="2">
        <v>8</v>
      </c>
      <c r="M124" s="2">
        <v>0</v>
      </c>
      <c r="N124" s="2">
        <v>37</v>
      </c>
      <c r="O124" s="2">
        <f t="shared" si="3"/>
        <v>0</v>
      </c>
      <c r="P124" s="2">
        <v>1357</v>
      </c>
    </row>
    <row r="125" spans="1:16" x14ac:dyDescent="0.3">
      <c r="A125" s="3">
        <v>44211</v>
      </c>
      <c r="B125" s="2">
        <v>52</v>
      </c>
      <c r="C125" s="2">
        <v>496</v>
      </c>
      <c r="D125" s="2">
        <v>187</v>
      </c>
      <c r="E125" s="2">
        <v>105</v>
      </c>
      <c r="F125" s="2">
        <v>83</v>
      </c>
      <c r="G125" s="2">
        <v>83</v>
      </c>
      <c r="H125" s="2">
        <v>33</v>
      </c>
      <c r="I125" s="2">
        <v>88</v>
      </c>
      <c r="J125" s="2">
        <v>20</v>
      </c>
      <c r="K125" s="2">
        <v>25</v>
      </c>
      <c r="L125" s="2">
        <v>5</v>
      </c>
      <c r="M125" s="2">
        <v>127</v>
      </c>
      <c r="N125" s="2">
        <v>33</v>
      </c>
      <c r="O125" s="2">
        <f t="shared" si="3"/>
        <v>0</v>
      </c>
      <c r="P125" s="2">
        <v>1177</v>
      </c>
    </row>
    <row r="126" spans="1:16" x14ac:dyDescent="0.3">
      <c r="A126" s="3">
        <v>44212</v>
      </c>
      <c r="B126" s="2">
        <v>84</v>
      </c>
      <c r="C126" s="2">
        <v>485</v>
      </c>
      <c r="D126" s="2">
        <v>219</v>
      </c>
      <c r="E126" s="2">
        <v>122</v>
      </c>
      <c r="F126" s="2">
        <v>87</v>
      </c>
      <c r="G126" s="2">
        <v>55</v>
      </c>
      <c r="H126" s="2">
        <v>28</v>
      </c>
      <c r="I126" s="2">
        <v>87</v>
      </c>
      <c r="J126" s="2">
        <v>27</v>
      </c>
      <c r="K126" s="2">
        <v>35</v>
      </c>
      <c r="L126" s="2">
        <v>7</v>
      </c>
      <c r="M126" s="2">
        <v>108</v>
      </c>
      <c r="N126" s="2">
        <v>51</v>
      </c>
      <c r="O126" s="2">
        <f t="shared" si="3"/>
        <v>0</v>
      </c>
      <c r="P126" s="2">
        <v>1236</v>
      </c>
    </row>
    <row r="127" spans="1:16" x14ac:dyDescent="0.3">
      <c r="A127" s="3">
        <v>44213</v>
      </c>
      <c r="B127" s="2">
        <v>51</v>
      </c>
      <c r="C127" s="2">
        <v>332</v>
      </c>
      <c r="D127" s="2">
        <v>100</v>
      </c>
      <c r="E127" s="2">
        <v>73</v>
      </c>
      <c r="F127" s="2">
        <v>72</v>
      </c>
      <c r="G127" s="2">
        <v>46</v>
      </c>
      <c r="H127" s="2">
        <v>14</v>
      </c>
      <c r="I127" s="2">
        <v>58</v>
      </c>
      <c r="J127" s="2">
        <v>12</v>
      </c>
      <c r="K127" s="2">
        <v>17</v>
      </c>
      <c r="L127" s="2">
        <v>5</v>
      </c>
      <c r="M127" s="2">
        <v>0</v>
      </c>
      <c r="N127" s="2">
        <v>0</v>
      </c>
      <c r="O127" s="2">
        <f t="shared" si="3"/>
        <v>0</v>
      </c>
      <c r="P127" s="2">
        <v>780</v>
      </c>
    </row>
    <row r="128" spans="1:16" x14ac:dyDescent="0.3">
      <c r="A128" s="3">
        <v>44214</v>
      </c>
      <c r="B128" s="2">
        <v>13</v>
      </c>
      <c r="C128" s="2">
        <v>72</v>
      </c>
      <c r="D128" s="2">
        <v>5</v>
      </c>
      <c r="E128" s="2">
        <v>4</v>
      </c>
      <c r="F128" s="2">
        <v>0</v>
      </c>
      <c r="G128" s="2">
        <v>4</v>
      </c>
      <c r="H128" s="2">
        <v>5</v>
      </c>
      <c r="I128" s="2">
        <v>5</v>
      </c>
      <c r="J128" s="2">
        <v>2</v>
      </c>
      <c r="K128" s="2">
        <v>0</v>
      </c>
      <c r="L128" s="2">
        <v>0</v>
      </c>
      <c r="M128" s="2">
        <v>122</v>
      </c>
      <c r="N128" s="2">
        <v>0</v>
      </c>
      <c r="O128" s="2">
        <f t="shared" si="3"/>
        <v>0</v>
      </c>
      <c r="P128" s="2">
        <v>110</v>
      </c>
    </row>
    <row r="129" spans="1:16" x14ac:dyDescent="0.3">
      <c r="A129" s="3">
        <v>44215</v>
      </c>
      <c r="B129" s="2">
        <v>58</v>
      </c>
      <c r="C129" s="2">
        <v>647</v>
      </c>
      <c r="D129" s="2">
        <v>249</v>
      </c>
      <c r="E129" s="2">
        <v>145</v>
      </c>
      <c r="F129" s="2">
        <v>95</v>
      </c>
      <c r="G129" s="2">
        <v>93</v>
      </c>
      <c r="H129" s="2">
        <v>53</v>
      </c>
      <c r="I129" s="2">
        <v>106</v>
      </c>
      <c r="J129" s="2">
        <v>49</v>
      </c>
      <c r="K129" s="2">
        <v>41</v>
      </c>
      <c r="L129" s="2">
        <v>14</v>
      </c>
      <c r="M129" s="2">
        <v>176</v>
      </c>
      <c r="N129" s="2">
        <v>0</v>
      </c>
      <c r="O129" s="2">
        <f t="shared" si="3"/>
        <v>0</v>
      </c>
      <c r="P129" s="2">
        <v>1550</v>
      </c>
    </row>
    <row r="130" spans="1:16" x14ac:dyDescent="0.3">
      <c r="A130" s="3">
        <v>44216</v>
      </c>
      <c r="B130" s="2">
        <v>33</v>
      </c>
      <c r="C130" s="2">
        <v>212</v>
      </c>
      <c r="D130" s="2">
        <v>61</v>
      </c>
      <c r="E130" s="2">
        <v>32</v>
      </c>
      <c r="F130" s="2">
        <v>34</v>
      </c>
      <c r="G130" s="2">
        <v>31</v>
      </c>
      <c r="H130" s="2">
        <v>12</v>
      </c>
      <c r="I130" s="2">
        <v>25</v>
      </c>
      <c r="J130" s="2">
        <v>8</v>
      </c>
      <c r="K130" s="2">
        <v>20</v>
      </c>
      <c r="L130" s="2">
        <v>1</v>
      </c>
      <c r="M130" s="2">
        <v>91</v>
      </c>
      <c r="N130" s="2">
        <v>0</v>
      </c>
      <c r="O130" s="2">
        <f t="shared" si="3"/>
        <v>0</v>
      </c>
      <c r="P130" s="2">
        <v>469</v>
      </c>
    </row>
    <row r="131" spans="1:16" x14ac:dyDescent="0.3">
      <c r="A131" s="3">
        <v>44217</v>
      </c>
      <c r="B131" s="2">
        <v>64</v>
      </c>
      <c r="C131" s="2">
        <v>477</v>
      </c>
      <c r="D131" s="2">
        <v>164</v>
      </c>
      <c r="E131" s="2">
        <v>118</v>
      </c>
      <c r="F131" s="2">
        <v>85</v>
      </c>
      <c r="G131" s="2">
        <v>65</v>
      </c>
      <c r="H131" s="2">
        <v>13</v>
      </c>
      <c r="I131" s="2">
        <v>95</v>
      </c>
      <c r="J131" s="2">
        <v>18</v>
      </c>
      <c r="K131" s="2">
        <v>27</v>
      </c>
      <c r="L131" s="2">
        <v>11</v>
      </c>
      <c r="M131" s="2">
        <v>109</v>
      </c>
      <c r="N131" s="2">
        <v>37</v>
      </c>
      <c r="O131" s="2">
        <f t="shared" si="3"/>
        <v>0</v>
      </c>
      <c r="P131" s="2">
        <v>1137</v>
      </c>
    </row>
    <row r="132" spans="1:16" x14ac:dyDescent="0.3">
      <c r="A132" s="3">
        <v>44218</v>
      </c>
      <c r="B132" s="2">
        <v>52</v>
      </c>
      <c r="C132" s="2">
        <v>469</v>
      </c>
      <c r="D132" s="2">
        <v>107</v>
      </c>
      <c r="E132" s="2">
        <v>73</v>
      </c>
      <c r="F132" s="2">
        <v>51</v>
      </c>
      <c r="G132" s="2">
        <v>44</v>
      </c>
      <c r="H132" s="2">
        <v>12</v>
      </c>
      <c r="I132" s="2">
        <v>47</v>
      </c>
      <c r="J132" s="2">
        <v>24</v>
      </c>
      <c r="K132" s="2">
        <v>18</v>
      </c>
      <c r="L132" s="2">
        <v>6</v>
      </c>
      <c r="M132" s="2">
        <v>112</v>
      </c>
      <c r="N132" s="2">
        <v>20</v>
      </c>
      <c r="O132" s="2">
        <f t="shared" si="3"/>
        <v>0</v>
      </c>
      <c r="P132" s="2">
        <v>903</v>
      </c>
    </row>
    <row r="133" spans="1:16" x14ac:dyDescent="0.3">
      <c r="A133" s="3">
        <v>44219</v>
      </c>
      <c r="B133" s="2">
        <v>31</v>
      </c>
      <c r="C133" s="2">
        <v>448</v>
      </c>
      <c r="D133" s="2">
        <v>170</v>
      </c>
      <c r="E133" s="2">
        <v>116</v>
      </c>
      <c r="F133" s="2">
        <v>68</v>
      </c>
      <c r="G133" s="2">
        <v>51</v>
      </c>
      <c r="H133" s="2">
        <v>31</v>
      </c>
      <c r="I133" s="2">
        <v>50</v>
      </c>
      <c r="J133" s="2">
        <v>13</v>
      </c>
      <c r="K133" s="2">
        <v>17</v>
      </c>
      <c r="L133" s="2">
        <v>3</v>
      </c>
      <c r="M133" s="2">
        <v>62</v>
      </c>
      <c r="N133" s="2">
        <v>33</v>
      </c>
      <c r="O133" s="2">
        <f t="shared" si="3"/>
        <v>0</v>
      </c>
      <c r="P133" s="2">
        <v>998</v>
      </c>
    </row>
    <row r="134" spans="1:16" x14ac:dyDescent="0.3">
      <c r="A134" s="3">
        <v>44220</v>
      </c>
      <c r="B134" s="2">
        <v>30</v>
      </c>
      <c r="C134" s="2">
        <v>285</v>
      </c>
      <c r="D134" s="2">
        <v>80</v>
      </c>
      <c r="E134" s="2">
        <v>31</v>
      </c>
      <c r="F134" s="2">
        <v>32</v>
      </c>
      <c r="G134" s="2">
        <v>21</v>
      </c>
      <c r="H134" s="2">
        <v>14</v>
      </c>
      <c r="I134" s="2">
        <v>34</v>
      </c>
      <c r="J134" s="2">
        <v>14</v>
      </c>
      <c r="K134" s="2">
        <v>5</v>
      </c>
      <c r="L134" s="2">
        <v>0</v>
      </c>
      <c r="M134" s="2">
        <v>0</v>
      </c>
      <c r="N134" s="2">
        <v>0</v>
      </c>
      <c r="O134" s="2">
        <f t="shared" si="3"/>
        <v>0</v>
      </c>
      <c r="P134" s="2">
        <v>546</v>
      </c>
    </row>
    <row r="135" spans="1:16" x14ac:dyDescent="0.3">
      <c r="A135" s="3">
        <v>44221</v>
      </c>
      <c r="B135" s="2">
        <v>18</v>
      </c>
      <c r="C135" s="2">
        <v>107</v>
      </c>
      <c r="D135" s="2">
        <v>44</v>
      </c>
      <c r="E135" s="2">
        <v>32</v>
      </c>
      <c r="F135" s="2">
        <v>19</v>
      </c>
      <c r="G135" s="2">
        <v>13</v>
      </c>
      <c r="H135" s="2">
        <v>21</v>
      </c>
      <c r="I135" s="2">
        <v>26</v>
      </c>
      <c r="J135" s="2">
        <v>12</v>
      </c>
      <c r="K135" s="2">
        <v>6</v>
      </c>
      <c r="L135" s="2">
        <v>0</v>
      </c>
      <c r="M135" s="2">
        <v>58</v>
      </c>
      <c r="N135" s="2">
        <v>0</v>
      </c>
      <c r="O135" s="2">
        <f t="shared" si="3"/>
        <v>0</v>
      </c>
      <c r="P135" s="2">
        <v>298</v>
      </c>
    </row>
    <row r="136" spans="1:16" x14ac:dyDescent="0.3">
      <c r="A136" s="3">
        <v>44222</v>
      </c>
      <c r="B136" s="2">
        <v>23</v>
      </c>
      <c r="C136" s="2">
        <v>426</v>
      </c>
      <c r="D136" s="2">
        <v>202</v>
      </c>
      <c r="E136" s="2">
        <v>98</v>
      </c>
      <c r="F136" s="2">
        <v>79</v>
      </c>
      <c r="G136" s="2">
        <v>49</v>
      </c>
      <c r="H136" s="2">
        <v>17</v>
      </c>
      <c r="I136" s="2">
        <v>69</v>
      </c>
      <c r="J136" s="2">
        <v>15</v>
      </c>
      <c r="K136" s="2">
        <v>22</v>
      </c>
      <c r="L136" s="2">
        <v>6</v>
      </c>
      <c r="M136" s="2">
        <v>85</v>
      </c>
      <c r="N136" s="2">
        <v>0</v>
      </c>
      <c r="O136" s="2">
        <f t="shared" si="3"/>
        <v>0</v>
      </c>
      <c r="P136" s="2">
        <v>1006</v>
      </c>
    </row>
    <row r="137" spans="1:16" x14ac:dyDescent="0.3">
      <c r="A137" s="3">
        <v>44223</v>
      </c>
      <c r="B137" s="2">
        <v>33</v>
      </c>
      <c r="C137" s="2">
        <v>340</v>
      </c>
      <c r="D137" s="2">
        <v>89</v>
      </c>
      <c r="E137" s="2">
        <v>70</v>
      </c>
      <c r="F137" s="2">
        <v>49</v>
      </c>
      <c r="G137" s="2">
        <v>31</v>
      </c>
      <c r="H137" s="2">
        <v>21</v>
      </c>
      <c r="I137" s="2">
        <v>75</v>
      </c>
      <c r="J137" s="2">
        <v>12</v>
      </c>
      <c r="K137" s="2">
        <v>20</v>
      </c>
      <c r="L137" s="2">
        <v>2</v>
      </c>
      <c r="M137" s="2">
        <v>54</v>
      </c>
      <c r="N137" s="2">
        <v>41</v>
      </c>
      <c r="O137" s="2">
        <f t="shared" si="3"/>
        <v>0</v>
      </c>
      <c r="P137" s="2">
        <v>742</v>
      </c>
    </row>
    <row r="138" spans="1:16" x14ac:dyDescent="0.3">
      <c r="A138" s="3">
        <v>44224</v>
      </c>
      <c r="B138" s="2">
        <v>33</v>
      </c>
      <c r="C138" s="2">
        <v>321</v>
      </c>
      <c r="D138" s="2">
        <v>121</v>
      </c>
      <c r="E138" s="2">
        <v>78</v>
      </c>
      <c r="F138" s="2">
        <v>52</v>
      </c>
      <c r="G138" s="2">
        <v>27</v>
      </c>
      <c r="H138" s="2">
        <v>9</v>
      </c>
      <c r="I138" s="2">
        <v>42</v>
      </c>
      <c r="J138" s="2">
        <v>23</v>
      </c>
      <c r="K138" s="2">
        <v>16</v>
      </c>
      <c r="L138" s="2">
        <v>1</v>
      </c>
      <c r="M138" s="2">
        <v>56</v>
      </c>
      <c r="N138" s="2">
        <v>9</v>
      </c>
      <c r="O138" s="2">
        <f t="shared" si="3"/>
        <v>0</v>
      </c>
      <c r="P138" s="2">
        <v>723</v>
      </c>
    </row>
    <row r="139" spans="1:16" x14ac:dyDescent="0.3">
      <c r="A139" s="3">
        <v>44225</v>
      </c>
      <c r="B139" s="2">
        <v>40</v>
      </c>
      <c r="C139" s="2">
        <v>285</v>
      </c>
      <c r="D139" s="2">
        <v>119</v>
      </c>
      <c r="E139" s="2">
        <v>79</v>
      </c>
      <c r="F139" s="2">
        <v>23</v>
      </c>
      <c r="G139" s="2">
        <v>41</v>
      </c>
      <c r="H139" s="2">
        <v>16</v>
      </c>
      <c r="I139" s="2">
        <v>49</v>
      </c>
      <c r="J139" s="2">
        <v>10</v>
      </c>
      <c r="K139" s="2">
        <v>6</v>
      </c>
      <c r="L139" s="2">
        <v>1</v>
      </c>
      <c r="M139" s="2">
        <v>58</v>
      </c>
      <c r="N139" s="2">
        <v>11</v>
      </c>
      <c r="O139" s="2">
        <f t="shared" si="3"/>
        <v>0</v>
      </c>
      <c r="P139" s="2">
        <v>669</v>
      </c>
    </row>
    <row r="140" spans="1:16" x14ac:dyDescent="0.3">
      <c r="A140" s="3">
        <v>44226</v>
      </c>
      <c r="B140" s="2">
        <v>44</v>
      </c>
      <c r="C140" s="2">
        <v>253</v>
      </c>
      <c r="D140" s="2">
        <v>139</v>
      </c>
      <c r="E140" s="2">
        <v>72</v>
      </c>
      <c r="F140" s="2">
        <v>41</v>
      </c>
      <c r="G140" s="2">
        <v>29</v>
      </c>
      <c r="H140" s="2">
        <v>14</v>
      </c>
      <c r="I140" s="2">
        <v>47</v>
      </c>
      <c r="J140" s="2">
        <v>20</v>
      </c>
      <c r="K140" s="2">
        <v>14</v>
      </c>
      <c r="L140" s="2">
        <v>3</v>
      </c>
      <c r="M140" s="2">
        <v>51</v>
      </c>
      <c r="N140" s="2">
        <v>13</v>
      </c>
      <c r="O140" s="2">
        <f t="shared" si="3"/>
        <v>0</v>
      </c>
      <c r="P140" s="2">
        <v>676</v>
      </c>
    </row>
    <row r="141" spans="1:16" x14ac:dyDescent="0.3">
      <c r="A141" s="3">
        <v>44227</v>
      </c>
      <c r="B141" s="2">
        <v>25</v>
      </c>
      <c r="C141" s="2">
        <v>191</v>
      </c>
      <c r="D141" s="2">
        <v>90</v>
      </c>
      <c r="E141" s="2">
        <v>44</v>
      </c>
      <c r="F141" s="2">
        <v>28</v>
      </c>
      <c r="G141" s="2">
        <v>27</v>
      </c>
      <c r="H141" s="2">
        <v>24</v>
      </c>
      <c r="I141" s="2">
        <v>31</v>
      </c>
      <c r="J141" s="2">
        <v>8</v>
      </c>
      <c r="K141" s="2">
        <v>10</v>
      </c>
      <c r="L141" s="2">
        <v>1</v>
      </c>
      <c r="M141" s="2">
        <v>0</v>
      </c>
      <c r="N141" s="2">
        <v>0</v>
      </c>
      <c r="O141" s="2">
        <f t="shared" si="3"/>
        <v>0</v>
      </c>
      <c r="P141" s="2">
        <v>479</v>
      </c>
    </row>
    <row r="142" spans="1:16" x14ac:dyDescent="0.3">
      <c r="A142" s="3">
        <v>44228</v>
      </c>
      <c r="B142" s="2">
        <v>15</v>
      </c>
      <c r="C142" s="2">
        <v>86</v>
      </c>
      <c r="D142" s="2">
        <v>37</v>
      </c>
      <c r="E142" s="2">
        <v>28</v>
      </c>
      <c r="F142" s="2">
        <v>21</v>
      </c>
      <c r="G142" s="2">
        <v>19</v>
      </c>
      <c r="H142" s="2">
        <v>3</v>
      </c>
      <c r="I142" s="2">
        <v>17</v>
      </c>
      <c r="J142" s="2">
        <v>8</v>
      </c>
      <c r="K142" s="2">
        <v>6</v>
      </c>
      <c r="L142" s="2">
        <v>0</v>
      </c>
      <c r="M142" s="2">
        <v>44</v>
      </c>
      <c r="N142" s="2">
        <v>0</v>
      </c>
      <c r="O142" s="2">
        <f t="shared" si="3"/>
        <v>0</v>
      </c>
      <c r="P142" s="2">
        <v>240</v>
      </c>
    </row>
    <row r="143" spans="1:16" x14ac:dyDescent="0.3">
      <c r="A143" s="3">
        <v>44229</v>
      </c>
      <c r="B143" s="2">
        <v>53</v>
      </c>
      <c r="C143" s="2">
        <v>339</v>
      </c>
      <c r="D143" s="2">
        <v>158</v>
      </c>
      <c r="E143" s="2">
        <v>85</v>
      </c>
      <c r="F143" s="2">
        <v>50</v>
      </c>
      <c r="G143" s="2">
        <v>49</v>
      </c>
      <c r="H143" s="2">
        <v>38</v>
      </c>
      <c r="I143" s="2">
        <v>44</v>
      </c>
      <c r="J143" s="2">
        <v>15</v>
      </c>
      <c r="K143" s="2">
        <v>21</v>
      </c>
      <c r="L143" s="2">
        <v>6</v>
      </c>
      <c r="M143" s="2">
        <v>56</v>
      </c>
      <c r="N143" s="2">
        <v>21</v>
      </c>
      <c r="O143" s="2">
        <f t="shared" si="3"/>
        <v>0</v>
      </c>
      <c r="P143" s="2">
        <v>858</v>
      </c>
    </row>
    <row r="144" spans="1:16" x14ac:dyDescent="0.3">
      <c r="A144" s="3">
        <v>44230</v>
      </c>
      <c r="B144" s="2">
        <v>23</v>
      </c>
      <c r="C144" s="2">
        <v>295</v>
      </c>
      <c r="D144" s="2">
        <v>126</v>
      </c>
      <c r="E144" s="2">
        <v>69</v>
      </c>
      <c r="F144" s="2">
        <v>45</v>
      </c>
      <c r="G144" s="2">
        <v>31</v>
      </c>
      <c r="H144" s="2">
        <v>32</v>
      </c>
      <c r="I144" s="2">
        <v>50</v>
      </c>
      <c r="J144" s="2">
        <v>7</v>
      </c>
      <c r="K144" s="2">
        <v>7</v>
      </c>
      <c r="L144" s="2">
        <v>3</v>
      </c>
      <c r="M144" s="2">
        <v>64</v>
      </c>
      <c r="N144" s="2">
        <v>21</v>
      </c>
      <c r="O144" s="2">
        <f t="shared" si="3"/>
        <v>0</v>
      </c>
      <c r="P144" s="2">
        <v>688</v>
      </c>
    </row>
    <row r="145" spans="1:16" x14ac:dyDescent="0.3">
      <c r="A145" s="3">
        <v>44231</v>
      </c>
      <c r="B145" s="2">
        <v>34</v>
      </c>
      <c r="C145" s="2">
        <v>243</v>
      </c>
      <c r="D145" s="2">
        <v>98</v>
      </c>
      <c r="E145" s="2">
        <v>58</v>
      </c>
      <c r="F145" s="2">
        <v>31</v>
      </c>
      <c r="G145" s="2">
        <v>46</v>
      </c>
      <c r="H145" s="2">
        <v>10</v>
      </c>
      <c r="I145" s="2">
        <v>48</v>
      </c>
      <c r="J145" s="2">
        <v>9</v>
      </c>
      <c r="K145" s="2">
        <v>2</v>
      </c>
      <c r="L145" s="2">
        <v>4</v>
      </c>
      <c r="M145" s="2">
        <v>54</v>
      </c>
      <c r="N145" s="2">
        <v>13</v>
      </c>
      <c r="O145" s="2">
        <f t="shared" si="3"/>
        <v>0</v>
      </c>
      <c r="P145" s="2">
        <v>583</v>
      </c>
    </row>
    <row r="146" spans="1:16" x14ac:dyDescent="0.3">
      <c r="A146" s="3">
        <v>44232</v>
      </c>
      <c r="B146" s="2">
        <v>25</v>
      </c>
      <c r="C146" s="2">
        <v>227</v>
      </c>
      <c r="D146" s="2">
        <v>83</v>
      </c>
      <c r="E146" s="2">
        <v>60</v>
      </c>
      <c r="F146" s="2">
        <v>44</v>
      </c>
      <c r="G146" s="2">
        <v>35</v>
      </c>
      <c r="H146" s="2">
        <v>16</v>
      </c>
      <c r="I146" s="2">
        <v>31</v>
      </c>
      <c r="J146" s="2">
        <v>6</v>
      </c>
      <c r="K146" s="2">
        <v>9</v>
      </c>
      <c r="L146" s="2">
        <v>2</v>
      </c>
      <c r="M146" s="2">
        <v>23</v>
      </c>
      <c r="N146" s="2">
        <v>12</v>
      </c>
      <c r="O146" s="2">
        <f t="shared" si="3"/>
        <v>0</v>
      </c>
      <c r="P146" s="2">
        <v>538</v>
      </c>
    </row>
    <row r="147" spans="1:16" x14ac:dyDescent="0.3">
      <c r="A147" s="3">
        <v>44233</v>
      </c>
      <c r="B147" s="2">
        <v>30</v>
      </c>
      <c r="C147" s="2">
        <v>246</v>
      </c>
      <c r="D147" s="2">
        <v>101</v>
      </c>
      <c r="E147" s="2">
        <v>77</v>
      </c>
      <c r="F147" s="2">
        <v>21</v>
      </c>
      <c r="G147" s="2">
        <v>16</v>
      </c>
      <c r="H147" s="2">
        <v>30</v>
      </c>
      <c r="I147" s="2">
        <v>54</v>
      </c>
      <c r="J147" s="2">
        <v>10</v>
      </c>
      <c r="K147" s="2">
        <v>10</v>
      </c>
      <c r="L147" s="2">
        <v>7</v>
      </c>
      <c r="M147" s="2">
        <v>39</v>
      </c>
      <c r="N147" s="2">
        <v>25</v>
      </c>
      <c r="O147" s="2">
        <f t="shared" si="3"/>
        <v>0</v>
      </c>
      <c r="P147" s="2">
        <v>602</v>
      </c>
    </row>
    <row r="148" spans="1:16" x14ac:dyDescent="0.3">
      <c r="A148" s="3">
        <v>44234</v>
      </c>
      <c r="B148" s="2">
        <v>7</v>
      </c>
      <c r="C148" s="2">
        <v>188</v>
      </c>
      <c r="D148" s="2">
        <v>73</v>
      </c>
      <c r="E148" s="2">
        <v>26</v>
      </c>
      <c r="F148" s="2">
        <v>30</v>
      </c>
      <c r="G148" s="2">
        <v>10</v>
      </c>
      <c r="H148" s="2">
        <v>26</v>
      </c>
      <c r="I148" s="2">
        <v>33</v>
      </c>
      <c r="J148" s="2">
        <v>7</v>
      </c>
      <c r="K148" s="2">
        <v>1</v>
      </c>
      <c r="L148" s="2">
        <v>3</v>
      </c>
      <c r="M148" s="2">
        <v>0</v>
      </c>
      <c r="N148" s="2">
        <v>0</v>
      </c>
      <c r="O148" s="2">
        <f t="shared" si="3"/>
        <v>0</v>
      </c>
      <c r="P148" s="2">
        <v>404</v>
      </c>
    </row>
    <row r="149" spans="1:16" x14ac:dyDescent="0.3">
      <c r="A149" s="3">
        <v>44235</v>
      </c>
      <c r="B149" s="2">
        <v>11</v>
      </c>
      <c r="C149" s="2">
        <v>86</v>
      </c>
      <c r="D149" s="2">
        <v>32</v>
      </c>
      <c r="E149" s="2">
        <v>14</v>
      </c>
      <c r="F149" s="2">
        <v>13</v>
      </c>
      <c r="G149" s="2">
        <v>16</v>
      </c>
      <c r="H149" s="2">
        <v>18</v>
      </c>
      <c r="I149" s="2">
        <v>8</v>
      </c>
      <c r="J149" s="2">
        <v>3</v>
      </c>
      <c r="K149" s="2">
        <v>3</v>
      </c>
      <c r="L149" s="2">
        <v>0</v>
      </c>
      <c r="M149" s="2">
        <v>18</v>
      </c>
      <c r="N149" s="2">
        <v>27</v>
      </c>
      <c r="O149" s="2">
        <f t="shared" si="3"/>
        <v>0</v>
      </c>
      <c r="P149" s="2">
        <v>204</v>
      </c>
    </row>
    <row r="150" spans="1:16" x14ac:dyDescent="0.3">
      <c r="A150" s="3">
        <v>44236</v>
      </c>
      <c r="B150" s="2">
        <v>37</v>
      </c>
      <c r="C150" s="2">
        <v>314</v>
      </c>
      <c r="D150" s="2">
        <v>150</v>
      </c>
      <c r="E150" s="2">
        <v>95</v>
      </c>
      <c r="F150" s="2">
        <v>63</v>
      </c>
      <c r="G150" s="2">
        <v>37</v>
      </c>
      <c r="H150" s="2">
        <v>43</v>
      </c>
      <c r="I150" s="2">
        <v>73</v>
      </c>
      <c r="J150" s="2">
        <v>7</v>
      </c>
      <c r="K150" s="2">
        <v>9</v>
      </c>
      <c r="L150" s="2">
        <v>1</v>
      </c>
      <c r="M150" s="2">
        <v>51</v>
      </c>
      <c r="N150" s="2">
        <v>0</v>
      </c>
      <c r="O150" s="2">
        <f t="shared" si="3"/>
        <v>0</v>
      </c>
      <c r="P150" s="2">
        <v>829</v>
      </c>
    </row>
    <row r="151" spans="1:16" x14ac:dyDescent="0.3">
      <c r="A151" s="3">
        <v>44237</v>
      </c>
      <c r="B151" s="2">
        <v>29</v>
      </c>
      <c r="C151" s="2">
        <v>226</v>
      </c>
      <c r="D151" s="2">
        <v>78</v>
      </c>
      <c r="E151" s="2">
        <v>57</v>
      </c>
      <c r="F151" s="2">
        <v>43</v>
      </c>
      <c r="G151" s="2">
        <v>23</v>
      </c>
      <c r="H151" s="2">
        <v>26</v>
      </c>
      <c r="I151" s="2">
        <v>38</v>
      </c>
      <c r="J151" s="2">
        <v>13</v>
      </c>
      <c r="K151" s="2">
        <v>6</v>
      </c>
      <c r="L151" s="2">
        <v>5</v>
      </c>
      <c r="M151" s="2">
        <v>64</v>
      </c>
      <c r="N151" s="2">
        <v>3</v>
      </c>
      <c r="O151" s="2">
        <f t="shared" si="3"/>
        <v>0</v>
      </c>
      <c r="P151" s="2">
        <v>544</v>
      </c>
    </row>
    <row r="152" spans="1:16" x14ac:dyDescent="0.3">
      <c r="A152" s="3">
        <v>44238</v>
      </c>
      <c r="B152" s="2">
        <v>21</v>
      </c>
      <c r="C152" s="2">
        <v>209</v>
      </c>
      <c r="D152" s="2">
        <v>113</v>
      </c>
      <c r="E152" s="2">
        <v>24</v>
      </c>
      <c r="F152" s="2">
        <v>63</v>
      </c>
      <c r="G152" s="2">
        <v>43</v>
      </c>
      <c r="H152" s="2">
        <v>33</v>
      </c>
      <c r="I152" s="2">
        <v>33</v>
      </c>
      <c r="J152" s="2">
        <v>10</v>
      </c>
      <c r="K152" s="2">
        <v>7</v>
      </c>
      <c r="L152" s="2">
        <v>1</v>
      </c>
      <c r="M152" s="2">
        <v>55</v>
      </c>
      <c r="N152" s="2">
        <v>16</v>
      </c>
      <c r="O152" s="2">
        <f t="shared" si="3"/>
        <v>0</v>
      </c>
      <c r="P152" s="2">
        <v>557</v>
      </c>
    </row>
    <row r="153" spans="1:16" x14ac:dyDescent="0.3">
      <c r="A153" s="3">
        <v>44239</v>
      </c>
      <c r="B153" s="2">
        <v>19</v>
      </c>
      <c r="C153" s="2">
        <v>191</v>
      </c>
      <c r="D153" s="2">
        <v>108</v>
      </c>
      <c r="E153" s="2">
        <v>46</v>
      </c>
      <c r="F153" s="2">
        <v>40</v>
      </c>
      <c r="G153" s="2">
        <v>26</v>
      </c>
      <c r="H153" s="2">
        <v>20</v>
      </c>
      <c r="I153" s="2">
        <v>40</v>
      </c>
      <c r="J153" s="2">
        <v>9</v>
      </c>
      <c r="K153" s="2">
        <v>5</v>
      </c>
      <c r="L153" s="2">
        <v>3</v>
      </c>
      <c r="M153" s="2">
        <v>37</v>
      </c>
      <c r="N153" s="2">
        <v>15</v>
      </c>
      <c r="O153" s="2">
        <f t="shared" si="3"/>
        <v>0</v>
      </c>
      <c r="P153" s="2">
        <v>507</v>
      </c>
    </row>
    <row r="154" spans="1:16" x14ac:dyDescent="0.3">
      <c r="A154" s="3">
        <v>44240</v>
      </c>
      <c r="B154" s="2">
        <v>28</v>
      </c>
      <c r="C154" s="2">
        <v>201</v>
      </c>
      <c r="D154" s="2">
        <v>101</v>
      </c>
      <c r="E154" s="2">
        <v>42</v>
      </c>
      <c r="F154" s="2">
        <v>40</v>
      </c>
      <c r="G154" s="2">
        <v>36</v>
      </c>
      <c r="H154" s="2">
        <v>32</v>
      </c>
      <c r="I154" s="2">
        <v>36</v>
      </c>
      <c r="J154" s="2">
        <v>6</v>
      </c>
      <c r="K154" s="2">
        <v>10</v>
      </c>
      <c r="L154" s="2">
        <v>3</v>
      </c>
      <c r="M154" s="2">
        <v>34</v>
      </c>
      <c r="N154" s="2">
        <v>10</v>
      </c>
      <c r="O154" s="2">
        <f t="shared" si="3"/>
        <v>0</v>
      </c>
      <c r="P154" s="2">
        <v>535</v>
      </c>
    </row>
    <row r="155" spans="1:16" x14ac:dyDescent="0.3">
      <c r="A155" s="3">
        <v>44241</v>
      </c>
      <c r="B155" s="2">
        <v>19</v>
      </c>
      <c r="C155" s="2">
        <v>150</v>
      </c>
      <c r="D155" s="2">
        <v>49</v>
      </c>
      <c r="E155" s="2">
        <v>27</v>
      </c>
      <c r="F155" s="2">
        <v>27</v>
      </c>
      <c r="G155" s="2">
        <v>20</v>
      </c>
      <c r="H155" s="2">
        <v>35</v>
      </c>
      <c r="I155" s="2">
        <v>19</v>
      </c>
      <c r="J155" s="2">
        <v>9</v>
      </c>
      <c r="K155" s="2">
        <v>2</v>
      </c>
      <c r="L155" s="2">
        <v>0</v>
      </c>
      <c r="M155" s="2">
        <v>0</v>
      </c>
      <c r="N155" s="2">
        <v>0</v>
      </c>
      <c r="O155" s="2">
        <f t="shared" si="3"/>
        <v>0</v>
      </c>
      <c r="P155" s="2">
        <v>357</v>
      </c>
    </row>
    <row r="156" spans="1:16" x14ac:dyDescent="0.3">
      <c r="A156" s="3">
        <v>44242</v>
      </c>
      <c r="B156" s="2">
        <v>10</v>
      </c>
      <c r="C156" s="2">
        <v>57</v>
      </c>
      <c r="D156" s="2">
        <v>31</v>
      </c>
      <c r="E156" s="2">
        <v>14</v>
      </c>
      <c r="F156" s="2">
        <v>6</v>
      </c>
      <c r="G156" s="2">
        <v>6</v>
      </c>
      <c r="H156" s="2">
        <v>13</v>
      </c>
      <c r="I156" s="2">
        <v>17</v>
      </c>
      <c r="J156" s="2">
        <v>9</v>
      </c>
      <c r="K156" s="2">
        <v>2</v>
      </c>
      <c r="L156" s="2">
        <v>0</v>
      </c>
      <c r="M156" s="2">
        <v>47</v>
      </c>
      <c r="N156" s="2">
        <v>0</v>
      </c>
      <c r="O156" s="2">
        <f t="shared" si="3"/>
        <v>0</v>
      </c>
      <c r="P156" s="2">
        <v>165</v>
      </c>
    </row>
    <row r="157" spans="1:16" x14ac:dyDescent="0.3">
      <c r="A157" s="3">
        <v>44243</v>
      </c>
      <c r="B157" s="2">
        <v>32</v>
      </c>
      <c r="C157" s="2">
        <v>328</v>
      </c>
      <c r="D157" s="2">
        <v>138</v>
      </c>
      <c r="E157" s="2">
        <v>41</v>
      </c>
      <c r="F157" s="2">
        <v>69</v>
      </c>
      <c r="G157" s="2">
        <v>25</v>
      </c>
      <c r="H157" s="2">
        <v>55</v>
      </c>
      <c r="I157" s="2">
        <v>33</v>
      </c>
      <c r="J157" s="2">
        <v>7</v>
      </c>
      <c r="K157" s="2">
        <v>9</v>
      </c>
      <c r="L157" s="2">
        <v>3</v>
      </c>
      <c r="M157" s="2">
        <v>39</v>
      </c>
      <c r="N157" s="2">
        <v>21</v>
      </c>
      <c r="O157" s="2">
        <f t="shared" si="3"/>
        <v>0</v>
      </c>
      <c r="P157" s="2">
        <v>740</v>
      </c>
    </row>
    <row r="158" spans="1:16" x14ac:dyDescent="0.3">
      <c r="A158" s="3">
        <v>44244</v>
      </c>
      <c r="B158" s="2">
        <v>32</v>
      </c>
      <c r="C158" s="2">
        <v>194</v>
      </c>
      <c r="D158" s="2">
        <v>49</v>
      </c>
      <c r="E158" s="2">
        <v>34</v>
      </c>
      <c r="F158" s="2">
        <v>36</v>
      </c>
      <c r="G158" s="2">
        <v>14</v>
      </c>
      <c r="H158" s="2">
        <v>37</v>
      </c>
      <c r="I158" s="2">
        <v>74</v>
      </c>
      <c r="J158" s="2">
        <v>4</v>
      </c>
      <c r="K158" s="2">
        <v>8</v>
      </c>
      <c r="L158" s="2">
        <v>4</v>
      </c>
      <c r="M158" s="2">
        <v>24</v>
      </c>
      <c r="N158" s="2">
        <v>12</v>
      </c>
      <c r="O158" s="2">
        <f t="shared" si="3"/>
        <v>0</v>
      </c>
      <c r="P158" s="2">
        <v>486</v>
      </c>
    </row>
    <row r="159" spans="1:16" x14ac:dyDescent="0.3">
      <c r="A159" s="3">
        <v>44245</v>
      </c>
      <c r="B159" s="2">
        <v>11</v>
      </c>
      <c r="C159" s="2">
        <v>138</v>
      </c>
      <c r="D159" s="2">
        <v>66</v>
      </c>
      <c r="E159" s="2">
        <v>13</v>
      </c>
      <c r="F159" s="2">
        <v>40</v>
      </c>
      <c r="G159" s="2">
        <v>23</v>
      </c>
      <c r="H159" s="2">
        <v>39</v>
      </c>
      <c r="I159" s="2">
        <v>23</v>
      </c>
      <c r="J159" s="2">
        <v>6</v>
      </c>
      <c r="K159" s="2">
        <v>4</v>
      </c>
      <c r="L159" s="2">
        <v>2</v>
      </c>
      <c r="M159" s="2">
        <v>32</v>
      </c>
      <c r="N159" s="2">
        <v>9</v>
      </c>
      <c r="O159" s="2">
        <f t="shared" si="3"/>
        <v>0</v>
      </c>
      <c r="P159" s="2">
        <v>365</v>
      </c>
    </row>
    <row r="160" spans="1:16" x14ac:dyDescent="0.3">
      <c r="A160" s="3">
        <v>44246</v>
      </c>
      <c r="B160" s="2">
        <v>10</v>
      </c>
      <c r="C160" s="2">
        <v>182</v>
      </c>
      <c r="D160" s="2">
        <v>52</v>
      </c>
      <c r="E160" s="2">
        <v>27</v>
      </c>
      <c r="F160" s="2">
        <v>29</v>
      </c>
      <c r="G160" s="2">
        <v>21</v>
      </c>
      <c r="H160" s="2">
        <v>25</v>
      </c>
      <c r="I160" s="2">
        <v>25</v>
      </c>
      <c r="J160" s="2">
        <v>4</v>
      </c>
      <c r="K160" s="2">
        <v>6</v>
      </c>
      <c r="L160" s="2">
        <v>7</v>
      </c>
      <c r="M160" s="2">
        <v>21</v>
      </c>
      <c r="N160" s="2">
        <v>10</v>
      </c>
      <c r="O160" s="2">
        <f t="shared" si="3"/>
        <v>0</v>
      </c>
      <c r="P160" s="2">
        <v>388</v>
      </c>
    </row>
    <row r="161" spans="1:16" x14ac:dyDescent="0.3">
      <c r="A161" s="3">
        <v>44247</v>
      </c>
      <c r="B161" s="2">
        <v>8</v>
      </c>
      <c r="C161" s="2">
        <v>170</v>
      </c>
      <c r="D161" s="2">
        <v>59</v>
      </c>
      <c r="E161" s="2">
        <v>27</v>
      </c>
      <c r="F161" s="2">
        <v>41</v>
      </c>
      <c r="G161" s="2">
        <v>11</v>
      </c>
      <c r="H161" s="2">
        <v>25</v>
      </c>
      <c r="I161" s="2">
        <v>32</v>
      </c>
      <c r="J161" s="2">
        <v>8</v>
      </c>
      <c r="K161" s="2">
        <v>9</v>
      </c>
      <c r="L161" s="2">
        <v>6</v>
      </c>
      <c r="M161" s="2">
        <v>9</v>
      </c>
      <c r="N161" s="2">
        <v>7</v>
      </c>
      <c r="O161" s="2">
        <f t="shared" si="3"/>
        <v>0</v>
      </c>
      <c r="P161" s="2">
        <v>396</v>
      </c>
    </row>
    <row r="162" spans="1:16" x14ac:dyDescent="0.3">
      <c r="A162" s="3">
        <v>44248</v>
      </c>
      <c r="B162" s="2">
        <v>7</v>
      </c>
      <c r="C162" s="2">
        <v>132</v>
      </c>
      <c r="D162" s="2">
        <v>35</v>
      </c>
      <c r="E162" s="2">
        <v>19</v>
      </c>
      <c r="F162" s="2">
        <v>16</v>
      </c>
      <c r="G162" s="2">
        <v>8</v>
      </c>
      <c r="H162" s="2">
        <v>15</v>
      </c>
      <c r="I162" s="2">
        <v>16</v>
      </c>
      <c r="J162" s="2">
        <v>5</v>
      </c>
      <c r="K162" s="2">
        <v>3</v>
      </c>
      <c r="L162" s="2">
        <v>2</v>
      </c>
      <c r="M162" s="2">
        <v>0</v>
      </c>
      <c r="N162" s="2">
        <v>7</v>
      </c>
      <c r="O162" s="2">
        <f t="shared" si="3"/>
        <v>0</v>
      </c>
      <c r="P162" s="2">
        <v>258</v>
      </c>
    </row>
    <row r="163" spans="1:16" x14ac:dyDescent="0.3">
      <c r="A163" s="3">
        <v>44249</v>
      </c>
      <c r="B163" s="2">
        <v>11</v>
      </c>
      <c r="C163" s="2">
        <v>64</v>
      </c>
      <c r="D163" s="2">
        <v>28</v>
      </c>
      <c r="E163" s="2">
        <v>12</v>
      </c>
      <c r="F163" s="2">
        <v>16</v>
      </c>
      <c r="G163" s="2">
        <v>1</v>
      </c>
      <c r="H163" s="2">
        <v>10</v>
      </c>
      <c r="I163" s="2">
        <v>4</v>
      </c>
      <c r="J163" s="2">
        <v>0</v>
      </c>
      <c r="K163" s="2">
        <v>1</v>
      </c>
      <c r="L163" s="2">
        <v>0</v>
      </c>
      <c r="M163" s="2">
        <v>20</v>
      </c>
      <c r="N163" s="2">
        <v>0</v>
      </c>
      <c r="O163" s="2">
        <f t="shared" si="3"/>
        <v>0</v>
      </c>
      <c r="P163" s="2">
        <v>147</v>
      </c>
    </row>
    <row r="164" spans="1:16" x14ac:dyDescent="0.3">
      <c r="A164" s="3">
        <v>44250</v>
      </c>
      <c r="B164" s="2">
        <v>7</v>
      </c>
      <c r="C164" s="2">
        <v>244</v>
      </c>
      <c r="D164" s="2">
        <v>59</v>
      </c>
      <c r="E164" s="2">
        <v>27</v>
      </c>
      <c r="F164" s="2">
        <v>35</v>
      </c>
      <c r="G164" s="2">
        <v>22</v>
      </c>
      <c r="H164" s="2">
        <v>39</v>
      </c>
      <c r="I164" s="2">
        <v>40</v>
      </c>
      <c r="J164" s="2">
        <v>4</v>
      </c>
      <c r="K164" s="2">
        <v>8</v>
      </c>
      <c r="L164" s="2">
        <v>8</v>
      </c>
      <c r="M164" s="2">
        <v>25</v>
      </c>
      <c r="N164" s="2">
        <v>0</v>
      </c>
      <c r="O164" s="2">
        <f t="shared" si="3"/>
        <v>0</v>
      </c>
      <c r="P164" s="2">
        <v>493</v>
      </c>
    </row>
    <row r="165" spans="1:16" x14ac:dyDescent="0.3">
      <c r="A165" s="3">
        <v>44251</v>
      </c>
      <c r="B165" s="2">
        <v>15</v>
      </c>
      <c r="C165" s="2">
        <v>213</v>
      </c>
      <c r="D165" s="2">
        <v>61</v>
      </c>
      <c r="E165" s="2">
        <v>39</v>
      </c>
      <c r="F165" s="2">
        <v>37</v>
      </c>
      <c r="G165" s="2">
        <v>12</v>
      </c>
      <c r="H165" s="2">
        <v>26</v>
      </c>
      <c r="I165" s="2">
        <v>24</v>
      </c>
      <c r="J165" s="2">
        <v>1</v>
      </c>
      <c r="K165" s="2">
        <v>9</v>
      </c>
      <c r="L165" s="2">
        <v>6</v>
      </c>
      <c r="M165" s="2">
        <v>20</v>
      </c>
      <c r="N165" s="2">
        <v>0</v>
      </c>
      <c r="O165" s="2">
        <f t="shared" si="3"/>
        <v>0</v>
      </c>
      <c r="P165" s="2">
        <v>443</v>
      </c>
    </row>
    <row r="166" spans="1:16" x14ac:dyDescent="0.3">
      <c r="A166" s="3">
        <v>44252</v>
      </c>
      <c r="B166" s="2">
        <v>25</v>
      </c>
      <c r="C166" s="2">
        <v>165</v>
      </c>
      <c r="D166" s="2">
        <v>43</v>
      </c>
      <c r="E166" s="2">
        <v>36</v>
      </c>
      <c r="F166" s="2">
        <v>33</v>
      </c>
      <c r="G166" s="2">
        <v>5</v>
      </c>
      <c r="H166" s="2">
        <v>26</v>
      </c>
      <c r="I166" s="2">
        <v>18</v>
      </c>
      <c r="J166" s="2">
        <v>2</v>
      </c>
      <c r="K166" s="2">
        <v>0</v>
      </c>
      <c r="L166" s="2">
        <v>9</v>
      </c>
      <c r="M166" s="2">
        <v>32</v>
      </c>
      <c r="N166" s="2">
        <v>17</v>
      </c>
      <c r="O166" s="2">
        <f t="shared" si="3"/>
        <v>0</v>
      </c>
      <c r="P166" s="2">
        <v>362</v>
      </c>
    </row>
    <row r="167" spans="1:16" x14ac:dyDescent="0.3">
      <c r="A167" s="3">
        <v>44253</v>
      </c>
      <c r="B167" s="2">
        <v>17</v>
      </c>
      <c r="C167" s="2">
        <v>175</v>
      </c>
      <c r="D167" s="2">
        <v>37</v>
      </c>
      <c r="E167" s="2">
        <v>33</v>
      </c>
      <c r="F167" s="2">
        <v>21</v>
      </c>
      <c r="G167" s="2">
        <v>15</v>
      </c>
      <c r="H167" s="2">
        <v>13</v>
      </c>
      <c r="I167" s="2">
        <v>18</v>
      </c>
      <c r="J167" s="2">
        <v>1</v>
      </c>
      <c r="K167" s="2">
        <v>5</v>
      </c>
      <c r="L167" s="2">
        <v>2</v>
      </c>
      <c r="M167" s="2">
        <v>11</v>
      </c>
      <c r="N167" s="2">
        <v>1</v>
      </c>
      <c r="O167" s="2">
        <f t="shared" si="3"/>
        <v>0</v>
      </c>
      <c r="P167" s="2">
        <v>337</v>
      </c>
    </row>
    <row r="168" spans="1:16" x14ac:dyDescent="0.3">
      <c r="A168" s="3">
        <v>44254</v>
      </c>
      <c r="B168" s="2">
        <v>19</v>
      </c>
      <c r="C168" s="2">
        <v>177</v>
      </c>
      <c r="D168" s="2">
        <v>47</v>
      </c>
      <c r="E168" s="2">
        <v>28</v>
      </c>
      <c r="F168" s="2">
        <v>41</v>
      </c>
      <c r="G168" s="2">
        <v>6</v>
      </c>
      <c r="H168" s="2">
        <v>19</v>
      </c>
      <c r="I168" s="2">
        <v>16</v>
      </c>
      <c r="J168" s="2">
        <v>8</v>
      </c>
      <c r="K168" s="2">
        <v>8</v>
      </c>
      <c r="L168" s="2">
        <v>4</v>
      </c>
      <c r="M168" s="2">
        <v>26</v>
      </c>
      <c r="N168" s="2">
        <v>7</v>
      </c>
      <c r="O168" s="2">
        <f t="shared" si="3"/>
        <v>0</v>
      </c>
      <c r="P168" s="2">
        <v>373</v>
      </c>
    </row>
    <row r="169" spans="1:16" x14ac:dyDescent="0.3">
      <c r="A169" s="3">
        <v>44255</v>
      </c>
      <c r="B169" s="2">
        <v>16</v>
      </c>
      <c r="C169" s="2">
        <v>129</v>
      </c>
      <c r="D169" s="2">
        <v>31</v>
      </c>
      <c r="E169" s="2">
        <v>17</v>
      </c>
      <c r="F169" s="2">
        <v>14</v>
      </c>
      <c r="G169" s="2">
        <v>8</v>
      </c>
      <c r="H169" s="2">
        <v>6</v>
      </c>
      <c r="I169" s="2">
        <v>16</v>
      </c>
      <c r="J169" s="2">
        <v>1</v>
      </c>
      <c r="K169" s="2">
        <v>7</v>
      </c>
      <c r="L169" s="2">
        <v>3</v>
      </c>
      <c r="M169" s="2">
        <v>0</v>
      </c>
      <c r="N169" s="2">
        <v>0</v>
      </c>
      <c r="O169" s="2">
        <f t="shared" si="3"/>
        <v>0</v>
      </c>
      <c r="P169" s="2">
        <v>248</v>
      </c>
    </row>
    <row r="170" spans="1:16" x14ac:dyDescent="0.3">
      <c r="A170" s="3">
        <v>44256</v>
      </c>
      <c r="B170" s="2">
        <v>17</v>
      </c>
      <c r="C170" s="2">
        <v>73</v>
      </c>
      <c r="D170" s="2">
        <v>33</v>
      </c>
      <c r="E170" s="2">
        <v>9</v>
      </c>
      <c r="F170" s="2">
        <v>3</v>
      </c>
      <c r="G170" s="2">
        <v>5</v>
      </c>
      <c r="H170" s="2">
        <v>9</v>
      </c>
      <c r="I170" s="2">
        <v>6</v>
      </c>
      <c r="J170" s="2">
        <v>1</v>
      </c>
      <c r="K170" s="2">
        <v>3</v>
      </c>
      <c r="L170" s="2">
        <v>1</v>
      </c>
      <c r="M170" s="2">
        <v>28</v>
      </c>
      <c r="N170" s="2">
        <v>13</v>
      </c>
      <c r="O170" s="2">
        <f t="shared" si="3"/>
        <v>0</v>
      </c>
      <c r="P170" s="2">
        <v>160</v>
      </c>
    </row>
    <row r="171" spans="1:16" x14ac:dyDescent="0.3">
      <c r="A171" s="3">
        <v>44257</v>
      </c>
      <c r="B171" s="2">
        <v>7</v>
      </c>
      <c r="C171" s="2">
        <v>250</v>
      </c>
      <c r="D171" s="2">
        <v>57</v>
      </c>
      <c r="E171" s="2">
        <v>30</v>
      </c>
      <c r="F171" s="2">
        <v>35</v>
      </c>
      <c r="G171" s="2">
        <v>12</v>
      </c>
      <c r="H171" s="2">
        <v>30</v>
      </c>
      <c r="I171" s="2">
        <v>29</v>
      </c>
      <c r="J171" s="2">
        <v>2</v>
      </c>
      <c r="K171" s="2">
        <v>6</v>
      </c>
      <c r="L171" s="2">
        <v>3</v>
      </c>
      <c r="M171" s="2">
        <v>19</v>
      </c>
      <c r="N171" s="2">
        <v>4</v>
      </c>
      <c r="O171" s="2">
        <f t="shared" si="3"/>
        <v>0</v>
      </c>
      <c r="P171" s="2">
        <v>461</v>
      </c>
    </row>
    <row r="172" spans="1:16" x14ac:dyDescent="0.3">
      <c r="A172" s="3">
        <v>44258</v>
      </c>
      <c r="B172" s="2">
        <v>14</v>
      </c>
      <c r="C172" s="2">
        <v>194</v>
      </c>
      <c r="D172" s="2">
        <v>50</v>
      </c>
      <c r="E172" s="2">
        <v>25</v>
      </c>
      <c r="F172" s="2">
        <v>35</v>
      </c>
      <c r="G172" s="2">
        <v>9</v>
      </c>
      <c r="H172" s="2">
        <v>11</v>
      </c>
      <c r="I172" s="2">
        <v>8</v>
      </c>
      <c r="J172" s="2">
        <v>2</v>
      </c>
      <c r="K172" s="2">
        <v>8</v>
      </c>
      <c r="L172" s="2">
        <v>4</v>
      </c>
      <c r="M172" s="2">
        <v>47</v>
      </c>
      <c r="N172" s="2">
        <v>10</v>
      </c>
      <c r="O172" s="2">
        <f t="shared" si="3"/>
        <v>0</v>
      </c>
      <c r="P172" s="2">
        <v>360</v>
      </c>
    </row>
    <row r="173" spans="1:16" x14ac:dyDescent="0.3">
      <c r="A173" s="3">
        <v>44259</v>
      </c>
      <c r="B173" s="2">
        <v>3</v>
      </c>
      <c r="C173" s="2">
        <v>78</v>
      </c>
      <c r="D173" s="2">
        <v>20</v>
      </c>
      <c r="E173" s="2">
        <v>14</v>
      </c>
      <c r="F173" s="2">
        <v>8</v>
      </c>
      <c r="G173" s="2">
        <v>1</v>
      </c>
      <c r="H173" s="2">
        <v>3</v>
      </c>
      <c r="I173" s="2">
        <v>2</v>
      </c>
      <c r="J173" s="2">
        <v>1</v>
      </c>
      <c r="K173" s="2">
        <v>1</v>
      </c>
      <c r="L173" s="2">
        <v>2</v>
      </c>
      <c r="M173" s="2">
        <v>23</v>
      </c>
      <c r="N173" s="2">
        <v>21</v>
      </c>
      <c r="O173" s="2">
        <f t="shared" si="3"/>
        <v>0</v>
      </c>
      <c r="P173" s="2">
        <v>133</v>
      </c>
    </row>
    <row r="174" spans="1:16" x14ac:dyDescent="0.3">
      <c r="A174" s="3">
        <v>44260</v>
      </c>
      <c r="B174" s="2">
        <v>18</v>
      </c>
      <c r="C174" s="2">
        <v>192</v>
      </c>
      <c r="D174" s="2">
        <v>71</v>
      </c>
      <c r="E174" s="2">
        <v>12</v>
      </c>
      <c r="F174" s="2">
        <v>33</v>
      </c>
      <c r="G174" s="2">
        <v>15</v>
      </c>
      <c r="H174" s="2">
        <v>25</v>
      </c>
      <c r="I174" s="2">
        <v>16</v>
      </c>
      <c r="J174" s="2">
        <v>0</v>
      </c>
      <c r="K174" s="2">
        <v>6</v>
      </c>
      <c r="L174" s="2">
        <v>2</v>
      </c>
      <c r="M174" s="2">
        <v>21</v>
      </c>
      <c r="N174" s="2">
        <v>15</v>
      </c>
      <c r="O174" s="2">
        <f t="shared" si="3"/>
        <v>0</v>
      </c>
      <c r="P174" s="2">
        <v>390</v>
      </c>
    </row>
    <row r="175" spans="1:16" x14ac:dyDescent="0.3">
      <c r="A175" s="3">
        <v>44261</v>
      </c>
      <c r="B175" s="2">
        <v>17</v>
      </c>
      <c r="C175" s="2">
        <v>176</v>
      </c>
      <c r="D175" s="2">
        <v>48</v>
      </c>
      <c r="E175" s="2">
        <v>23</v>
      </c>
      <c r="F175" s="2">
        <v>30</v>
      </c>
      <c r="G175" s="2">
        <v>8</v>
      </c>
      <c r="H175" s="2">
        <v>14</v>
      </c>
      <c r="I175" s="2">
        <v>19</v>
      </c>
      <c r="J175" s="2">
        <v>4</v>
      </c>
      <c r="K175" s="2">
        <v>6</v>
      </c>
      <c r="L175" s="2">
        <v>10</v>
      </c>
      <c r="M175" s="2">
        <v>15</v>
      </c>
      <c r="N175" s="2">
        <v>0</v>
      </c>
      <c r="O175" s="2">
        <f t="shared" si="3"/>
        <v>0</v>
      </c>
      <c r="P175" s="2">
        <v>355</v>
      </c>
    </row>
    <row r="176" spans="1:16" x14ac:dyDescent="0.3">
      <c r="A176" s="3">
        <v>44262</v>
      </c>
      <c r="B176" s="2">
        <v>10</v>
      </c>
      <c r="C176" s="2">
        <v>135</v>
      </c>
      <c r="D176" s="2">
        <v>27</v>
      </c>
      <c r="E176" s="2">
        <v>12</v>
      </c>
      <c r="F176" s="2">
        <v>23</v>
      </c>
      <c r="G176" s="2">
        <v>4</v>
      </c>
      <c r="H176" s="2">
        <v>7</v>
      </c>
      <c r="I176" s="2">
        <v>12</v>
      </c>
      <c r="J176" s="2">
        <v>1</v>
      </c>
      <c r="K176" s="2">
        <v>2</v>
      </c>
      <c r="L176" s="2">
        <v>1</v>
      </c>
      <c r="M176" s="2">
        <v>0</v>
      </c>
      <c r="N176" s="2">
        <v>0</v>
      </c>
      <c r="O176" s="2">
        <f t="shared" si="3"/>
        <v>0</v>
      </c>
      <c r="P176" s="2">
        <v>234</v>
      </c>
    </row>
    <row r="177" spans="1:16" x14ac:dyDescent="0.3">
      <c r="A177" s="3">
        <v>44263</v>
      </c>
      <c r="B177" s="2">
        <v>4</v>
      </c>
      <c r="C177" s="2">
        <v>64</v>
      </c>
      <c r="D177" s="2">
        <v>27</v>
      </c>
      <c r="E177" s="2">
        <v>9</v>
      </c>
      <c r="F177" s="2">
        <v>7</v>
      </c>
      <c r="G177" s="2">
        <v>4</v>
      </c>
      <c r="H177" s="2">
        <v>10</v>
      </c>
      <c r="I177" s="2">
        <v>18</v>
      </c>
      <c r="J177" s="2">
        <v>0</v>
      </c>
      <c r="K177" s="2">
        <v>4</v>
      </c>
      <c r="L177" s="2">
        <v>0</v>
      </c>
      <c r="M177" s="2">
        <v>0</v>
      </c>
      <c r="N177" s="2">
        <v>0</v>
      </c>
      <c r="O177" s="2">
        <f t="shared" si="3"/>
        <v>0</v>
      </c>
      <c r="P177" s="2">
        <v>147</v>
      </c>
    </row>
    <row r="178" spans="1:16" x14ac:dyDescent="0.3">
      <c r="A178" s="3">
        <v>44264</v>
      </c>
      <c r="B178" s="2">
        <v>3</v>
      </c>
      <c r="C178" s="2">
        <v>72</v>
      </c>
      <c r="D178" s="2">
        <v>24</v>
      </c>
      <c r="E178" s="2">
        <v>9</v>
      </c>
      <c r="F178" s="2">
        <v>10</v>
      </c>
      <c r="G178" s="2">
        <v>9</v>
      </c>
      <c r="H178" s="2">
        <v>7</v>
      </c>
      <c r="I178" s="2">
        <v>3</v>
      </c>
      <c r="J178" s="2">
        <v>2</v>
      </c>
      <c r="K178" s="2">
        <v>0</v>
      </c>
      <c r="L178" s="2">
        <v>0</v>
      </c>
      <c r="M178" s="2">
        <v>10</v>
      </c>
      <c r="N178" s="2">
        <v>22</v>
      </c>
      <c r="O178" s="2">
        <f t="shared" si="3"/>
        <v>0</v>
      </c>
      <c r="P178" s="2">
        <v>139</v>
      </c>
    </row>
    <row r="179" spans="1:16" x14ac:dyDescent="0.3">
      <c r="A179" s="3">
        <v>44265</v>
      </c>
      <c r="B179" s="2">
        <v>30</v>
      </c>
      <c r="C179" s="2">
        <v>264</v>
      </c>
      <c r="D179" s="2">
        <v>88</v>
      </c>
      <c r="E179" s="2">
        <v>26</v>
      </c>
      <c r="F179" s="2">
        <v>44</v>
      </c>
      <c r="G179" s="2">
        <v>15</v>
      </c>
      <c r="H179" s="2">
        <v>15</v>
      </c>
      <c r="I179" s="2">
        <v>16</v>
      </c>
      <c r="J179" s="2">
        <v>3</v>
      </c>
      <c r="K179" s="2">
        <v>7</v>
      </c>
      <c r="L179" s="2">
        <v>5</v>
      </c>
      <c r="M179" s="2">
        <v>34</v>
      </c>
      <c r="N179" s="2">
        <v>7</v>
      </c>
      <c r="O179" s="2">
        <f t="shared" si="3"/>
        <v>0</v>
      </c>
      <c r="P179" s="2">
        <v>513</v>
      </c>
    </row>
    <row r="180" spans="1:16" x14ac:dyDescent="0.3">
      <c r="A180" s="3">
        <v>44266</v>
      </c>
      <c r="B180" s="2">
        <v>21</v>
      </c>
      <c r="C180" s="2">
        <v>194</v>
      </c>
      <c r="D180" s="2">
        <v>73</v>
      </c>
      <c r="E180" s="2">
        <v>17</v>
      </c>
      <c r="F180" s="2">
        <v>28</v>
      </c>
      <c r="G180" s="2">
        <v>10</v>
      </c>
      <c r="H180" s="2">
        <v>20</v>
      </c>
      <c r="I180" s="2">
        <v>27</v>
      </c>
      <c r="J180" s="2">
        <v>0</v>
      </c>
      <c r="K180" s="2">
        <v>4</v>
      </c>
      <c r="L180" s="2">
        <v>1</v>
      </c>
      <c r="M180" s="2">
        <v>13</v>
      </c>
      <c r="N180" s="2">
        <v>10</v>
      </c>
      <c r="O180" s="2">
        <f t="shared" si="3"/>
        <v>0</v>
      </c>
      <c r="P180" s="2">
        <v>395</v>
      </c>
    </row>
    <row r="181" spans="1:16" x14ac:dyDescent="0.3">
      <c r="A181" s="3">
        <v>44267</v>
      </c>
      <c r="B181" s="2">
        <v>20</v>
      </c>
      <c r="C181" s="2">
        <v>185</v>
      </c>
      <c r="D181" s="2">
        <v>51</v>
      </c>
      <c r="E181" s="2">
        <v>18</v>
      </c>
      <c r="F181" s="2">
        <v>14</v>
      </c>
      <c r="G181" s="2">
        <v>8</v>
      </c>
      <c r="H181" s="2">
        <v>13</v>
      </c>
      <c r="I181" s="2">
        <v>20</v>
      </c>
      <c r="J181" s="2">
        <v>1</v>
      </c>
      <c r="K181" s="2">
        <v>0</v>
      </c>
      <c r="L181" s="2">
        <v>2</v>
      </c>
      <c r="M181" s="2">
        <v>17</v>
      </c>
      <c r="N181" s="2">
        <v>4</v>
      </c>
      <c r="O181" s="2">
        <f t="shared" si="3"/>
        <v>0</v>
      </c>
      <c r="P181" s="2">
        <v>332</v>
      </c>
    </row>
    <row r="182" spans="1:16" x14ac:dyDescent="0.3">
      <c r="A182" s="3">
        <v>44268</v>
      </c>
      <c r="B182" s="2">
        <v>8</v>
      </c>
      <c r="C182" s="2">
        <v>188</v>
      </c>
      <c r="D182" s="2">
        <v>58</v>
      </c>
      <c r="E182" s="2">
        <v>18</v>
      </c>
      <c r="F182" s="2">
        <v>16</v>
      </c>
      <c r="G182" s="2">
        <v>16</v>
      </c>
      <c r="H182" s="2">
        <v>22</v>
      </c>
      <c r="I182" s="2">
        <v>8</v>
      </c>
      <c r="J182" s="2">
        <v>2</v>
      </c>
      <c r="K182" s="2">
        <v>4</v>
      </c>
      <c r="L182" s="2">
        <v>4</v>
      </c>
      <c r="M182" s="2">
        <v>31</v>
      </c>
      <c r="N182" s="2">
        <v>0</v>
      </c>
      <c r="O182" s="2">
        <f t="shared" si="3"/>
        <v>0</v>
      </c>
      <c r="P182" s="2">
        <v>344</v>
      </c>
    </row>
    <row r="183" spans="1:16" x14ac:dyDescent="0.3">
      <c r="A183" s="3">
        <v>44269</v>
      </c>
      <c r="B183" s="2">
        <v>12</v>
      </c>
      <c r="C183" s="2">
        <v>141</v>
      </c>
      <c r="D183" s="2">
        <v>46</v>
      </c>
      <c r="E183" s="2">
        <v>7</v>
      </c>
      <c r="F183" s="2">
        <v>16</v>
      </c>
      <c r="G183" s="2">
        <v>13</v>
      </c>
      <c r="H183" s="2">
        <v>11</v>
      </c>
      <c r="I183" s="2">
        <v>15</v>
      </c>
      <c r="J183" s="2">
        <v>1</v>
      </c>
      <c r="K183" s="2">
        <v>4</v>
      </c>
      <c r="L183" s="2">
        <v>2</v>
      </c>
      <c r="M183" s="2">
        <v>0</v>
      </c>
      <c r="N183" s="2">
        <v>0</v>
      </c>
      <c r="O183" s="2">
        <f t="shared" si="3"/>
        <v>0</v>
      </c>
      <c r="P183" s="2">
        <v>268</v>
      </c>
    </row>
    <row r="184" spans="1:16" x14ac:dyDescent="0.3">
      <c r="A184" s="3">
        <v>44270</v>
      </c>
      <c r="B184" s="2">
        <v>10</v>
      </c>
      <c r="C184" s="2">
        <v>89</v>
      </c>
      <c r="D184" s="2">
        <v>23</v>
      </c>
      <c r="E184" s="2">
        <v>6</v>
      </c>
      <c r="F184" s="2">
        <v>12</v>
      </c>
      <c r="G184" s="2">
        <v>3</v>
      </c>
      <c r="H184" s="2">
        <v>10</v>
      </c>
      <c r="I184" s="2">
        <v>3</v>
      </c>
      <c r="J184" s="2">
        <v>1</v>
      </c>
      <c r="K184" s="2">
        <v>1</v>
      </c>
      <c r="L184" s="2">
        <v>1</v>
      </c>
      <c r="M184" s="2">
        <v>15</v>
      </c>
      <c r="N184" s="2">
        <v>11</v>
      </c>
      <c r="O184" s="2">
        <f t="shared" si="3"/>
        <v>0</v>
      </c>
      <c r="P184" s="2">
        <v>159</v>
      </c>
    </row>
    <row r="185" spans="1:16" x14ac:dyDescent="0.3">
      <c r="A185" s="3">
        <v>44271</v>
      </c>
      <c r="B185" s="2">
        <v>18</v>
      </c>
      <c r="C185" s="2">
        <v>290</v>
      </c>
      <c r="D185" s="2">
        <v>79</v>
      </c>
      <c r="E185" s="2">
        <v>23</v>
      </c>
      <c r="F185" s="2">
        <v>29</v>
      </c>
      <c r="G185" s="2">
        <v>28</v>
      </c>
      <c r="H185" s="2">
        <v>16</v>
      </c>
      <c r="I185" s="2">
        <v>37</v>
      </c>
      <c r="J185" s="2">
        <v>3</v>
      </c>
      <c r="K185" s="2">
        <v>6</v>
      </c>
      <c r="L185" s="2">
        <v>8</v>
      </c>
      <c r="M185" s="2">
        <v>34</v>
      </c>
      <c r="N185" s="2">
        <v>0</v>
      </c>
      <c r="O185" s="2">
        <f t="shared" si="3"/>
        <v>0</v>
      </c>
      <c r="P185" s="2">
        <v>537</v>
      </c>
    </row>
    <row r="186" spans="1:16" x14ac:dyDescent="0.3">
      <c r="A186" s="3">
        <v>44272</v>
      </c>
      <c r="B186" s="2">
        <v>23</v>
      </c>
      <c r="C186" s="2">
        <v>199</v>
      </c>
      <c r="D186" s="2">
        <v>65</v>
      </c>
      <c r="E186" s="2">
        <v>13</v>
      </c>
      <c r="F186" s="2">
        <v>19</v>
      </c>
      <c r="G186" s="2">
        <v>13</v>
      </c>
      <c r="H186" s="2">
        <v>13</v>
      </c>
      <c r="I186" s="2">
        <v>30</v>
      </c>
      <c r="J186" s="2">
        <v>1</v>
      </c>
      <c r="K186" s="2">
        <v>0</v>
      </c>
      <c r="L186" s="2">
        <v>6</v>
      </c>
      <c r="M186" s="2">
        <v>27</v>
      </c>
      <c r="N186" s="2">
        <v>0</v>
      </c>
      <c r="O186" s="2">
        <f t="shared" si="3"/>
        <v>0</v>
      </c>
      <c r="P186" s="2">
        <v>382</v>
      </c>
    </row>
    <row r="187" spans="1:16" x14ac:dyDescent="0.3">
      <c r="A187" s="3">
        <v>44273</v>
      </c>
      <c r="B187" s="2">
        <v>19</v>
      </c>
      <c r="C187" s="2">
        <v>190</v>
      </c>
      <c r="D187" s="2">
        <v>67</v>
      </c>
      <c r="E187" s="2">
        <v>14</v>
      </c>
      <c r="F187" s="2">
        <v>26</v>
      </c>
      <c r="G187" s="2">
        <v>21</v>
      </c>
      <c r="H187" s="2">
        <v>9</v>
      </c>
      <c r="I187" s="2">
        <v>15</v>
      </c>
      <c r="J187" s="2">
        <v>1</v>
      </c>
      <c r="K187" s="2">
        <v>3</v>
      </c>
      <c r="L187" s="2">
        <v>4</v>
      </c>
      <c r="M187" s="2">
        <v>19</v>
      </c>
      <c r="N187" s="2">
        <v>5</v>
      </c>
      <c r="O187" s="2">
        <f t="shared" si="3"/>
        <v>0</v>
      </c>
      <c r="P187" s="2">
        <v>369</v>
      </c>
    </row>
    <row r="188" spans="1:16" x14ac:dyDescent="0.3">
      <c r="A188" s="3">
        <v>44274</v>
      </c>
      <c r="B188" s="2">
        <v>20</v>
      </c>
      <c r="C188" s="2">
        <v>164</v>
      </c>
      <c r="D188" s="2">
        <v>71</v>
      </c>
      <c r="E188" s="2">
        <v>13</v>
      </c>
      <c r="F188" s="2">
        <v>22</v>
      </c>
      <c r="G188" s="2">
        <v>29</v>
      </c>
      <c r="H188" s="2">
        <v>10</v>
      </c>
      <c r="I188" s="2">
        <v>23</v>
      </c>
      <c r="J188" s="2">
        <v>1</v>
      </c>
      <c r="K188" s="2">
        <v>4</v>
      </c>
      <c r="L188" s="2">
        <v>3</v>
      </c>
      <c r="M188" s="2">
        <v>40</v>
      </c>
      <c r="N188" s="2">
        <v>6</v>
      </c>
      <c r="O188" s="2">
        <f t="shared" si="3"/>
        <v>0</v>
      </c>
      <c r="P188" s="2">
        <v>360</v>
      </c>
    </row>
    <row r="189" spans="1:16" x14ac:dyDescent="0.3">
      <c r="A189" s="3">
        <v>44275</v>
      </c>
      <c r="B189" s="2">
        <v>29</v>
      </c>
      <c r="C189" s="2">
        <v>216</v>
      </c>
      <c r="D189" s="2">
        <v>71</v>
      </c>
      <c r="E189" s="2">
        <v>22</v>
      </c>
      <c r="F189" s="2">
        <v>22</v>
      </c>
      <c r="G189" s="2">
        <v>22</v>
      </c>
      <c r="H189" s="2">
        <v>20</v>
      </c>
      <c r="I189" s="2">
        <v>10</v>
      </c>
      <c r="J189" s="2">
        <v>2</v>
      </c>
      <c r="K189" s="2">
        <v>3</v>
      </c>
      <c r="L189" s="2">
        <v>5</v>
      </c>
      <c r="M189" s="2">
        <v>12</v>
      </c>
      <c r="N189" s="2">
        <v>0</v>
      </c>
      <c r="O189" s="2">
        <f t="shared" si="3"/>
        <v>0</v>
      </c>
      <c r="P189" s="2">
        <v>422</v>
      </c>
    </row>
    <row r="190" spans="1:16" x14ac:dyDescent="0.3">
      <c r="A190" s="3">
        <v>44276</v>
      </c>
      <c r="B190" s="2">
        <v>11</v>
      </c>
      <c r="C190" s="2">
        <v>152</v>
      </c>
      <c r="D190" s="2">
        <v>43</v>
      </c>
      <c r="E190" s="2">
        <v>8</v>
      </c>
      <c r="F190" s="2">
        <v>15</v>
      </c>
      <c r="G190" s="2">
        <v>13</v>
      </c>
      <c r="H190" s="2">
        <v>1</v>
      </c>
      <c r="I190" s="2">
        <v>14</v>
      </c>
      <c r="J190" s="2">
        <v>1</v>
      </c>
      <c r="K190" s="2">
        <v>4</v>
      </c>
      <c r="L190">
        <v>0</v>
      </c>
      <c r="M190" s="2">
        <v>36</v>
      </c>
      <c r="N190" s="2">
        <v>12</v>
      </c>
      <c r="O190" s="2">
        <f t="shared" si="3"/>
        <v>0</v>
      </c>
      <c r="P190" s="2">
        <v>262</v>
      </c>
    </row>
    <row r="191" spans="1:16" x14ac:dyDescent="0.3">
      <c r="A191" s="3">
        <v>44277</v>
      </c>
      <c r="B191" s="2">
        <v>9</v>
      </c>
      <c r="C191" s="2">
        <v>85</v>
      </c>
      <c r="D191" s="2">
        <v>22</v>
      </c>
      <c r="E191" s="2">
        <v>5</v>
      </c>
      <c r="F191" s="2">
        <v>2</v>
      </c>
      <c r="G191" s="2">
        <v>19</v>
      </c>
      <c r="H191" s="2">
        <v>11</v>
      </c>
      <c r="I191" s="2">
        <v>11</v>
      </c>
      <c r="J191" s="2">
        <v>1</v>
      </c>
      <c r="K191" s="2">
        <v>5</v>
      </c>
      <c r="L191" s="2">
        <v>0</v>
      </c>
      <c r="M191" s="2">
        <v>0</v>
      </c>
      <c r="N191" s="2">
        <v>0</v>
      </c>
      <c r="O191" s="2">
        <f t="shared" si="3"/>
        <v>0</v>
      </c>
      <c r="P191" s="2">
        <v>170</v>
      </c>
    </row>
    <row r="192" spans="1:16" x14ac:dyDescent="0.3">
      <c r="A192" s="3">
        <v>44278</v>
      </c>
      <c r="B192" s="2">
        <v>42</v>
      </c>
      <c r="C192" s="2">
        <v>265</v>
      </c>
      <c r="D192" s="2">
        <v>84</v>
      </c>
      <c r="E192" s="2">
        <v>26</v>
      </c>
      <c r="F192" s="2">
        <v>20</v>
      </c>
      <c r="G192" s="2">
        <v>31</v>
      </c>
      <c r="H192" s="2">
        <v>19</v>
      </c>
      <c r="I192" s="2">
        <v>17</v>
      </c>
      <c r="J192" s="2">
        <v>2</v>
      </c>
      <c r="K192" s="2">
        <v>13</v>
      </c>
      <c r="L192" s="2">
        <v>9</v>
      </c>
      <c r="M192" s="2">
        <v>19</v>
      </c>
      <c r="N192" s="2">
        <v>6</v>
      </c>
      <c r="O192" s="2">
        <f t="shared" si="3"/>
        <v>0</v>
      </c>
      <c r="P192" s="2">
        <v>528</v>
      </c>
    </row>
    <row r="193" spans="1:16" x14ac:dyDescent="0.3">
      <c r="A193" s="3">
        <v>44279</v>
      </c>
      <c r="B193" s="2">
        <v>29</v>
      </c>
      <c r="C193" s="2">
        <v>237</v>
      </c>
      <c r="D193" s="2">
        <v>51</v>
      </c>
      <c r="E193" s="2">
        <v>34</v>
      </c>
      <c r="F193" s="2">
        <v>22</v>
      </c>
      <c r="G193" s="2">
        <v>48</v>
      </c>
      <c r="H193" s="2">
        <v>11</v>
      </c>
      <c r="I193" s="2">
        <v>11</v>
      </c>
      <c r="J193" s="2">
        <v>0</v>
      </c>
      <c r="K193" s="2">
        <v>1</v>
      </c>
      <c r="L193" s="2">
        <v>6</v>
      </c>
      <c r="M193" s="2">
        <v>26</v>
      </c>
      <c r="N193" s="2">
        <v>10</v>
      </c>
      <c r="O193" s="2">
        <f t="shared" si="3"/>
        <v>0</v>
      </c>
      <c r="P193" s="2">
        <v>450</v>
      </c>
    </row>
    <row r="194" spans="1:16" x14ac:dyDescent="0.3">
      <c r="A194" s="3">
        <v>44280</v>
      </c>
      <c r="B194" s="2">
        <v>22</v>
      </c>
      <c r="C194" s="2">
        <v>230</v>
      </c>
      <c r="D194" s="2">
        <v>48</v>
      </c>
      <c r="E194" s="2">
        <v>20</v>
      </c>
      <c r="F194" s="2">
        <v>17</v>
      </c>
      <c r="G194" s="2">
        <v>23</v>
      </c>
      <c r="H194" s="2">
        <v>9</v>
      </c>
      <c r="I194" s="2">
        <v>14</v>
      </c>
      <c r="J194" s="2">
        <v>3</v>
      </c>
      <c r="K194" s="2">
        <v>4</v>
      </c>
      <c r="L194" s="2">
        <v>9</v>
      </c>
      <c r="M194" s="2">
        <v>12</v>
      </c>
      <c r="N194" s="2">
        <v>1</v>
      </c>
      <c r="O194" s="2">
        <f t="shared" si="3"/>
        <v>0</v>
      </c>
      <c r="P194" s="2">
        <v>399</v>
      </c>
    </row>
    <row r="195" spans="1:16" x14ac:dyDescent="0.3">
      <c r="A195" s="3">
        <v>44281</v>
      </c>
      <c r="B195" s="2">
        <v>26</v>
      </c>
      <c r="C195" s="2">
        <v>203</v>
      </c>
      <c r="D195" s="2">
        <v>64</v>
      </c>
      <c r="E195" s="2">
        <v>18</v>
      </c>
      <c r="F195" s="2">
        <v>22</v>
      </c>
      <c r="G195" s="2">
        <v>27</v>
      </c>
      <c r="H195" s="2">
        <v>16</v>
      </c>
      <c r="I195" s="2">
        <v>9</v>
      </c>
      <c r="J195" s="2">
        <v>4</v>
      </c>
      <c r="K195" s="2">
        <v>13</v>
      </c>
      <c r="L195" s="2">
        <v>17</v>
      </c>
      <c r="M195" s="2">
        <v>6</v>
      </c>
      <c r="N195" s="2">
        <v>4</v>
      </c>
      <c r="O195" s="2">
        <f t="shared" si="3"/>
        <v>0</v>
      </c>
      <c r="P195" s="2">
        <v>419</v>
      </c>
    </row>
    <row r="196" spans="1:16" x14ac:dyDescent="0.3">
      <c r="A196" s="3">
        <v>44282</v>
      </c>
      <c r="B196" s="2">
        <v>36</v>
      </c>
      <c r="C196" s="2">
        <v>256</v>
      </c>
      <c r="D196" s="2">
        <v>69</v>
      </c>
      <c r="E196" s="2">
        <v>41</v>
      </c>
      <c r="F196" s="2">
        <v>26</v>
      </c>
      <c r="G196" s="2">
        <v>22</v>
      </c>
      <c r="H196" s="2">
        <v>6</v>
      </c>
      <c r="I196" s="2">
        <v>20</v>
      </c>
      <c r="J196" s="2">
        <v>0</v>
      </c>
      <c r="K196" s="2">
        <v>7</v>
      </c>
      <c r="L196" s="2">
        <v>7</v>
      </c>
      <c r="M196" s="2">
        <v>0</v>
      </c>
      <c r="N196" s="2">
        <v>0</v>
      </c>
      <c r="O196" s="2">
        <f t="shared" si="3"/>
        <v>0</v>
      </c>
      <c r="P196" s="2">
        <v>490</v>
      </c>
    </row>
    <row r="197" spans="1:16" x14ac:dyDescent="0.3">
      <c r="A197" s="3">
        <v>44283</v>
      </c>
      <c r="B197" s="2">
        <v>27</v>
      </c>
      <c r="C197" s="2">
        <v>183</v>
      </c>
      <c r="D197" s="2">
        <v>37</v>
      </c>
      <c r="E197" s="2">
        <v>30</v>
      </c>
      <c r="F197" s="2">
        <v>39</v>
      </c>
      <c r="G197" s="2">
        <v>8</v>
      </c>
      <c r="H197" s="2">
        <v>21</v>
      </c>
      <c r="I197" s="2">
        <v>6</v>
      </c>
      <c r="J197" s="2">
        <v>3</v>
      </c>
      <c r="K197" s="2">
        <v>5</v>
      </c>
      <c r="L197" s="2">
        <v>6</v>
      </c>
      <c r="M197" s="2">
        <v>45</v>
      </c>
      <c r="N197" s="2">
        <v>0</v>
      </c>
      <c r="O197" s="2">
        <f t="shared" si="3"/>
        <v>0</v>
      </c>
      <c r="P197" s="2">
        <v>365</v>
      </c>
    </row>
    <row r="198" spans="1:16" x14ac:dyDescent="0.3">
      <c r="A198" s="3">
        <v>44284</v>
      </c>
      <c r="B198" s="2">
        <v>21</v>
      </c>
      <c r="C198" s="2">
        <v>84</v>
      </c>
      <c r="D198" s="2">
        <v>22</v>
      </c>
      <c r="E198" s="2">
        <v>9</v>
      </c>
      <c r="F198" s="2">
        <v>5</v>
      </c>
      <c r="G198" s="2">
        <v>15</v>
      </c>
      <c r="H198" s="2">
        <v>4</v>
      </c>
      <c r="I198" s="2">
        <v>6</v>
      </c>
      <c r="J198" s="2">
        <v>0</v>
      </c>
      <c r="K198" s="2">
        <v>4</v>
      </c>
      <c r="L198" s="2">
        <v>1</v>
      </c>
      <c r="M198" s="2">
        <v>22</v>
      </c>
      <c r="N198" s="2">
        <v>13</v>
      </c>
      <c r="O198" s="2">
        <f t="shared" si="3"/>
        <v>0</v>
      </c>
      <c r="P198" s="2">
        <v>171</v>
      </c>
    </row>
    <row r="199" spans="1:16" x14ac:dyDescent="0.3">
      <c r="A199" s="3">
        <v>44285</v>
      </c>
      <c r="B199" s="2">
        <v>56</v>
      </c>
      <c r="C199" s="2">
        <v>330</v>
      </c>
      <c r="D199" s="2">
        <v>67</v>
      </c>
      <c r="E199" s="2">
        <v>71</v>
      </c>
      <c r="F199" s="2">
        <v>57</v>
      </c>
      <c r="G199" s="2">
        <v>19</v>
      </c>
      <c r="H199" s="2">
        <v>22</v>
      </c>
      <c r="I199" s="2">
        <v>14</v>
      </c>
      <c r="J199" s="2">
        <v>4</v>
      </c>
      <c r="K199" s="2">
        <v>7</v>
      </c>
      <c r="L199" s="2">
        <v>26</v>
      </c>
      <c r="M199" s="2">
        <v>13</v>
      </c>
      <c r="N199" s="2">
        <v>2</v>
      </c>
      <c r="O199" s="2">
        <f t="shared" si="3"/>
        <v>0</v>
      </c>
      <c r="P199" s="2">
        <v>673</v>
      </c>
    </row>
    <row r="200" spans="1:16" x14ac:dyDescent="0.3">
      <c r="A200" s="3">
        <v>44286</v>
      </c>
      <c r="B200" s="2">
        <v>50</v>
      </c>
      <c r="C200" s="2">
        <v>319</v>
      </c>
      <c r="D200" s="2">
        <v>58</v>
      </c>
      <c r="E200" s="2">
        <v>61</v>
      </c>
      <c r="F200" s="2">
        <v>35</v>
      </c>
      <c r="G200" s="2">
        <v>17</v>
      </c>
      <c r="H200" s="2">
        <v>14</v>
      </c>
      <c r="I200" s="2">
        <v>25</v>
      </c>
      <c r="J200" s="2">
        <v>2</v>
      </c>
      <c r="K200" s="2">
        <v>20</v>
      </c>
      <c r="L200" s="2">
        <v>15</v>
      </c>
      <c r="M200" s="2">
        <v>30</v>
      </c>
      <c r="N200" s="2">
        <v>3</v>
      </c>
      <c r="O200" s="2">
        <f t="shared" si="3"/>
        <v>0</v>
      </c>
      <c r="P200" s="2">
        <v>616</v>
      </c>
    </row>
    <row r="201" spans="1:16" x14ac:dyDescent="0.3">
      <c r="A201" s="3">
        <v>44287</v>
      </c>
      <c r="B201" s="2">
        <v>33</v>
      </c>
      <c r="C201" s="2">
        <v>264</v>
      </c>
      <c r="D201" s="2">
        <v>65</v>
      </c>
      <c r="E201" s="2">
        <v>45</v>
      </c>
      <c r="F201" s="2">
        <v>23</v>
      </c>
      <c r="G201" s="2">
        <v>12</v>
      </c>
      <c r="H201" s="2">
        <v>20</v>
      </c>
      <c r="I201" s="2">
        <v>13</v>
      </c>
      <c r="J201" s="2">
        <v>1</v>
      </c>
      <c r="K201" s="2">
        <v>19</v>
      </c>
      <c r="L201" s="2">
        <v>4</v>
      </c>
      <c r="M201" s="2">
        <v>30</v>
      </c>
      <c r="N201" s="2">
        <v>6</v>
      </c>
      <c r="O201" s="2">
        <f t="shared" si="3"/>
        <v>0</v>
      </c>
      <c r="P201" s="2">
        <v>499</v>
      </c>
    </row>
    <row r="202" spans="1:16" x14ac:dyDescent="0.3">
      <c r="A202" s="3">
        <v>44288</v>
      </c>
      <c r="B202" s="2">
        <v>45</v>
      </c>
      <c r="C202" s="2">
        <v>281</v>
      </c>
      <c r="D202" s="2">
        <v>34</v>
      </c>
      <c r="E202" s="2">
        <v>78</v>
      </c>
      <c r="F202" s="2">
        <v>30</v>
      </c>
      <c r="G202" s="2">
        <v>21</v>
      </c>
      <c r="H202" s="2">
        <v>23</v>
      </c>
      <c r="I202" s="2">
        <v>2</v>
      </c>
      <c r="J202" s="2">
        <v>3</v>
      </c>
      <c r="K202" s="2">
        <v>5</v>
      </c>
      <c r="L202" s="2">
        <v>7</v>
      </c>
      <c r="M202" s="2">
        <v>29</v>
      </c>
      <c r="N202" s="2">
        <v>13</v>
      </c>
      <c r="O202" s="2">
        <f t="shared" si="3"/>
        <v>0</v>
      </c>
      <c r="P202" s="2">
        <v>529</v>
      </c>
    </row>
    <row r="203" spans="1:16" x14ac:dyDescent="0.3">
      <c r="A203" s="3">
        <v>44289</v>
      </c>
      <c r="B203" s="2">
        <v>51</v>
      </c>
      <c r="C203" s="2">
        <v>331</v>
      </c>
      <c r="D203" s="2">
        <v>56</v>
      </c>
      <c r="E203" s="2">
        <v>50</v>
      </c>
      <c r="F203" s="2">
        <v>26</v>
      </c>
      <c r="G203" s="2">
        <v>22</v>
      </c>
      <c r="H203" s="2">
        <v>17</v>
      </c>
      <c r="I203" s="2">
        <v>10</v>
      </c>
      <c r="J203" s="2">
        <v>1</v>
      </c>
      <c r="K203" s="2">
        <v>6</v>
      </c>
      <c r="L203" s="2">
        <v>10</v>
      </c>
      <c r="M203" s="2">
        <v>23</v>
      </c>
      <c r="N203" s="2">
        <v>0</v>
      </c>
      <c r="O203" s="2">
        <f t="shared" si="3"/>
        <v>0</v>
      </c>
      <c r="P203" s="2">
        <v>580</v>
      </c>
    </row>
    <row r="204" spans="1:16" x14ac:dyDescent="0.3">
      <c r="A204" s="3">
        <v>44290</v>
      </c>
      <c r="B204" s="2">
        <v>57</v>
      </c>
      <c r="C204" s="2">
        <v>243</v>
      </c>
      <c r="D204" s="2">
        <v>28</v>
      </c>
      <c r="E204" s="2">
        <v>49</v>
      </c>
      <c r="F204" s="2">
        <v>23</v>
      </c>
      <c r="G204" s="2">
        <v>16</v>
      </c>
      <c r="H204" s="2">
        <v>28</v>
      </c>
      <c r="I204" s="2">
        <v>7</v>
      </c>
      <c r="J204" s="2">
        <v>0</v>
      </c>
      <c r="K204" s="2">
        <v>10</v>
      </c>
      <c r="L204" s="2">
        <v>3</v>
      </c>
      <c r="M204" s="2">
        <v>0</v>
      </c>
      <c r="N204" s="2">
        <v>0</v>
      </c>
      <c r="O204" s="2">
        <f t="shared" si="3"/>
        <v>0</v>
      </c>
      <c r="P204" s="2">
        <v>464</v>
      </c>
    </row>
    <row r="205" spans="1:16" x14ac:dyDescent="0.3">
      <c r="A205" s="3">
        <v>44291</v>
      </c>
      <c r="B205" s="2">
        <v>16</v>
      </c>
      <c r="C205" s="2">
        <v>111</v>
      </c>
      <c r="D205" s="2">
        <v>19</v>
      </c>
      <c r="E205" s="2">
        <v>20</v>
      </c>
      <c r="F205" s="2">
        <v>5</v>
      </c>
      <c r="G205" s="2">
        <v>17</v>
      </c>
      <c r="H205" s="2">
        <v>20</v>
      </c>
      <c r="I205" s="2">
        <v>5</v>
      </c>
      <c r="J205" s="2">
        <v>4</v>
      </c>
      <c r="K205" s="2">
        <v>6</v>
      </c>
      <c r="L205" s="2">
        <v>5</v>
      </c>
      <c r="M205" s="2">
        <v>32</v>
      </c>
      <c r="N205" s="2">
        <v>7</v>
      </c>
      <c r="O205" s="2">
        <f t="shared" si="3"/>
        <v>0</v>
      </c>
      <c r="P205" s="2">
        <v>228</v>
      </c>
    </row>
    <row r="206" spans="1:16" x14ac:dyDescent="0.3">
      <c r="A206" s="3">
        <v>44292</v>
      </c>
      <c r="B206" s="2">
        <v>83</v>
      </c>
      <c r="C206" s="2">
        <v>463</v>
      </c>
      <c r="D206" s="2">
        <v>88</v>
      </c>
      <c r="E206" s="2">
        <v>96</v>
      </c>
      <c r="F206" s="2">
        <v>32</v>
      </c>
      <c r="G206" s="2">
        <v>41</v>
      </c>
      <c r="H206" s="2">
        <v>31</v>
      </c>
      <c r="I206" s="2">
        <v>19</v>
      </c>
      <c r="J206" s="2">
        <v>1</v>
      </c>
      <c r="K206" s="2">
        <v>24</v>
      </c>
      <c r="L206" s="2">
        <v>19</v>
      </c>
      <c r="M206" s="2">
        <v>34</v>
      </c>
      <c r="N206" s="2">
        <v>3</v>
      </c>
      <c r="O206" s="2">
        <f t="shared" si="3"/>
        <v>0</v>
      </c>
      <c r="P206" s="2">
        <v>897</v>
      </c>
    </row>
    <row r="207" spans="1:16" x14ac:dyDescent="0.3">
      <c r="A207" s="3">
        <v>44293</v>
      </c>
      <c r="B207" s="2">
        <v>61</v>
      </c>
      <c r="C207" s="2">
        <v>351</v>
      </c>
      <c r="D207" s="2">
        <v>68</v>
      </c>
      <c r="E207" s="2">
        <v>84</v>
      </c>
      <c r="F207" s="2">
        <v>41</v>
      </c>
      <c r="G207" s="2">
        <v>22</v>
      </c>
      <c r="H207" s="2">
        <v>14</v>
      </c>
      <c r="I207" s="2">
        <v>18</v>
      </c>
      <c r="J207" s="2">
        <v>4</v>
      </c>
      <c r="K207" s="2">
        <v>20</v>
      </c>
      <c r="L207" s="2">
        <v>4</v>
      </c>
      <c r="M207" s="2">
        <v>24</v>
      </c>
      <c r="N207" s="2">
        <v>4</v>
      </c>
      <c r="O207" s="2">
        <f t="shared" si="3"/>
        <v>0</v>
      </c>
      <c r="P207" s="2">
        <v>687</v>
      </c>
    </row>
    <row r="208" spans="1:16" x14ac:dyDescent="0.3">
      <c r="A208" s="3">
        <v>44294</v>
      </c>
      <c r="B208" s="2">
        <v>67</v>
      </c>
      <c r="C208" s="2">
        <v>434</v>
      </c>
      <c r="D208" s="2">
        <v>59</v>
      </c>
      <c r="E208" s="2">
        <v>77</v>
      </c>
      <c r="F208" s="2">
        <v>24</v>
      </c>
      <c r="G208" s="2">
        <v>20</v>
      </c>
      <c r="H208" s="2">
        <v>33</v>
      </c>
      <c r="I208" s="2">
        <v>19</v>
      </c>
      <c r="J208" s="2">
        <v>2</v>
      </c>
      <c r="K208" s="2">
        <v>23</v>
      </c>
      <c r="L208" s="2">
        <v>3</v>
      </c>
      <c r="M208" s="2">
        <v>45</v>
      </c>
      <c r="N208" s="2">
        <v>8</v>
      </c>
      <c r="O208" s="2">
        <f t="shared" si="3"/>
        <v>0</v>
      </c>
      <c r="P208" s="2">
        <v>761</v>
      </c>
    </row>
    <row r="209" spans="1:16" x14ac:dyDescent="0.3">
      <c r="A209" s="3">
        <v>44295</v>
      </c>
      <c r="B209" s="2">
        <v>62</v>
      </c>
      <c r="C209" s="2">
        <v>430</v>
      </c>
      <c r="D209" s="2">
        <v>50</v>
      </c>
      <c r="E209" s="2">
        <v>91</v>
      </c>
      <c r="F209" s="2">
        <v>29</v>
      </c>
      <c r="G209" s="2">
        <v>29</v>
      </c>
      <c r="H209" s="2">
        <v>21</v>
      </c>
      <c r="I209" s="2">
        <v>32</v>
      </c>
      <c r="J209" s="2">
        <v>6</v>
      </c>
      <c r="K209" s="2">
        <v>17</v>
      </c>
      <c r="L209" s="2">
        <v>10</v>
      </c>
      <c r="M209" s="2">
        <v>24</v>
      </c>
      <c r="N209" s="2">
        <v>7</v>
      </c>
      <c r="O209" s="2">
        <f t="shared" si="3"/>
        <v>0</v>
      </c>
      <c r="P209" s="2">
        <v>777</v>
      </c>
    </row>
    <row r="210" spans="1:16" x14ac:dyDescent="0.3">
      <c r="A210" s="3">
        <v>44296</v>
      </c>
      <c r="B210">
        <v>76</v>
      </c>
      <c r="C210">
        <v>240</v>
      </c>
      <c r="D210">
        <v>43</v>
      </c>
      <c r="E210">
        <v>66</v>
      </c>
      <c r="F210">
        <v>13</v>
      </c>
      <c r="G210">
        <v>33</v>
      </c>
      <c r="H210">
        <v>13</v>
      </c>
      <c r="I210">
        <v>13</v>
      </c>
      <c r="J210">
        <v>3</v>
      </c>
      <c r="K210">
        <v>4</v>
      </c>
      <c r="L210">
        <v>2</v>
      </c>
      <c r="M210" s="2">
        <v>22</v>
      </c>
      <c r="N210" s="2">
        <v>0</v>
      </c>
      <c r="O210" s="2">
        <f t="shared" si="3"/>
        <v>0</v>
      </c>
      <c r="P210">
        <v>506</v>
      </c>
    </row>
    <row r="211" spans="1:16" x14ac:dyDescent="0.3">
      <c r="A211" s="3">
        <v>44297</v>
      </c>
      <c r="B211">
        <v>61</v>
      </c>
      <c r="C211">
        <v>408</v>
      </c>
      <c r="D211">
        <v>47</v>
      </c>
      <c r="E211">
        <v>71</v>
      </c>
      <c r="F211">
        <v>22</v>
      </c>
      <c r="G211">
        <v>22</v>
      </c>
      <c r="H211">
        <v>26</v>
      </c>
      <c r="I211">
        <v>26</v>
      </c>
      <c r="J211">
        <v>2</v>
      </c>
      <c r="K211">
        <v>20</v>
      </c>
      <c r="L211">
        <v>2</v>
      </c>
      <c r="M211" s="2">
        <v>0</v>
      </c>
      <c r="N211" s="2">
        <v>0</v>
      </c>
      <c r="O211" s="2">
        <f t="shared" si="3"/>
        <v>0</v>
      </c>
      <c r="P211">
        <v>707</v>
      </c>
    </row>
    <row r="212" spans="1:16" x14ac:dyDescent="0.3">
      <c r="A212" s="3">
        <v>44298</v>
      </c>
      <c r="B212" s="2">
        <v>46</v>
      </c>
      <c r="C212" s="2">
        <v>202</v>
      </c>
      <c r="D212" s="2">
        <v>19</v>
      </c>
      <c r="E212" s="2">
        <v>40</v>
      </c>
      <c r="F212" s="2">
        <v>14</v>
      </c>
      <c r="G212" s="2">
        <v>14</v>
      </c>
      <c r="H212" s="2">
        <v>9</v>
      </c>
      <c r="I212" s="2">
        <v>5</v>
      </c>
      <c r="J212" s="2">
        <v>2</v>
      </c>
      <c r="K212" s="2">
        <v>7</v>
      </c>
      <c r="L212" s="2">
        <v>1</v>
      </c>
      <c r="M212" s="2">
        <v>30</v>
      </c>
      <c r="N212" s="2">
        <v>7</v>
      </c>
      <c r="O212" s="2">
        <f t="shared" si="3"/>
        <v>0</v>
      </c>
      <c r="P212" s="2">
        <v>359</v>
      </c>
    </row>
    <row r="213" spans="1:16" x14ac:dyDescent="0.3">
      <c r="A213" s="3">
        <v>44299</v>
      </c>
      <c r="B213" s="2">
        <v>116</v>
      </c>
      <c r="C213" s="2">
        <v>756</v>
      </c>
      <c r="D213" s="2">
        <v>97</v>
      </c>
      <c r="E213" s="2">
        <v>161</v>
      </c>
      <c r="F213" s="2">
        <v>80</v>
      </c>
      <c r="G213" s="2">
        <v>61</v>
      </c>
      <c r="H213" s="2">
        <v>15</v>
      </c>
      <c r="I213" s="2">
        <v>40</v>
      </c>
      <c r="J213" s="2">
        <v>10</v>
      </c>
      <c r="K213" s="2">
        <v>30</v>
      </c>
      <c r="L213" s="2">
        <v>8</v>
      </c>
      <c r="M213" s="2">
        <v>53</v>
      </c>
      <c r="N213" s="2">
        <v>9</v>
      </c>
      <c r="O213" s="2">
        <f t="shared" si="3"/>
        <v>0</v>
      </c>
      <c r="P213" s="2">
        <v>1374</v>
      </c>
    </row>
    <row r="214" spans="1:16" x14ac:dyDescent="0.3">
      <c r="A214" s="3">
        <v>44300</v>
      </c>
      <c r="B214" s="2">
        <v>96</v>
      </c>
      <c r="C214" s="2">
        <v>664</v>
      </c>
      <c r="D214" s="2">
        <v>52</v>
      </c>
      <c r="E214" s="2">
        <v>120</v>
      </c>
      <c r="F214" s="2">
        <v>31</v>
      </c>
      <c r="G214" s="2">
        <v>40</v>
      </c>
      <c r="H214" s="2">
        <v>24</v>
      </c>
      <c r="I214" s="2">
        <v>24</v>
      </c>
      <c r="J214" s="2">
        <v>5</v>
      </c>
      <c r="K214" s="2">
        <v>22</v>
      </c>
      <c r="L214" s="2">
        <v>7</v>
      </c>
      <c r="M214" s="2">
        <v>19</v>
      </c>
      <c r="N214" s="2">
        <v>3</v>
      </c>
      <c r="O214" s="2">
        <f t="shared" si="3"/>
        <v>0</v>
      </c>
      <c r="P214" s="2">
        <v>1085</v>
      </c>
    </row>
    <row r="215" spans="1:16" x14ac:dyDescent="0.3">
      <c r="A215" s="3">
        <v>44301</v>
      </c>
      <c r="B215" s="2">
        <v>103</v>
      </c>
      <c r="C215" s="2">
        <v>538</v>
      </c>
      <c r="D215" s="2">
        <v>73</v>
      </c>
      <c r="E215" s="2">
        <v>119</v>
      </c>
      <c r="F215" s="2">
        <v>30</v>
      </c>
      <c r="G215" s="2">
        <v>63</v>
      </c>
      <c r="H215" s="2">
        <v>24</v>
      </c>
      <c r="I215" s="2">
        <v>42</v>
      </c>
      <c r="J215" s="2">
        <v>11</v>
      </c>
      <c r="K215" s="2">
        <v>25</v>
      </c>
      <c r="L215" s="2">
        <v>2</v>
      </c>
      <c r="M215" s="2">
        <v>52</v>
      </c>
      <c r="N215" s="2">
        <v>6</v>
      </c>
      <c r="O215" s="2">
        <f t="shared" si="3"/>
        <v>0</v>
      </c>
      <c r="P215" s="2">
        <v>1030</v>
      </c>
    </row>
    <row r="216" spans="1:16" x14ac:dyDescent="0.3">
      <c r="A216" s="3">
        <v>44302</v>
      </c>
      <c r="B216" s="2">
        <v>97</v>
      </c>
      <c r="C216" s="2">
        <v>641</v>
      </c>
      <c r="D216" s="2">
        <v>52</v>
      </c>
      <c r="E216" s="2">
        <v>109</v>
      </c>
      <c r="F216" s="2">
        <v>38</v>
      </c>
      <c r="G216" s="2">
        <v>44</v>
      </c>
      <c r="H216" s="2">
        <v>27</v>
      </c>
      <c r="I216" s="2">
        <v>36</v>
      </c>
      <c r="J216" s="2">
        <v>5</v>
      </c>
      <c r="K216" s="2">
        <v>22</v>
      </c>
      <c r="L216" s="2">
        <v>6</v>
      </c>
      <c r="M216" s="2">
        <v>37</v>
      </c>
      <c r="N216" s="2">
        <v>3</v>
      </c>
      <c r="O216" s="2">
        <f t="shared" si="3"/>
        <v>0</v>
      </c>
      <c r="P216" s="2">
        <v>1077</v>
      </c>
    </row>
    <row r="217" spans="1:16" x14ac:dyDescent="0.3">
      <c r="A217" s="3">
        <v>44303</v>
      </c>
      <c r="B217" s="2">
        <v>126</v>
      </c>
      <c r="C217" s="2">
        <v>676</v>
      </c>
      <c r="D217" s="2">
        <v>61</v>
      </c>
      <c r="E217" s="2">
        <v>123</v>
      </c>
      <c r="F217" s="2">
        <v>55</v>
      </c>
      <c r="G217" s="2">
        <v>51</v>
      </c>
      <c r="H217" s="2">
        <v>46</v>
      </c>
      <c r="I217" s="2">
        <v>39</v>
      </c>
      <c r="J217" s="2">
        <v>9</v>
      </c>
      <c r="K217" s="2">
        <v>29</v>
      </c>
      <c r="L217" s="2">
        <v>4</v>
      </c>
      <c r="M217" s="2">
        <v>42</v>
      </c>
      <c r="N217" s="2">
        <v>0</v>
      </c>
      <c r="O217" s="2">
        <f t="shared" si="3"/>
        <v>0</v>
      </c>
      <c r="P217" s="2">
        <v>1219</v>
      </c>
    </row>
    <row r="218" spans="1:16" x14ac:dyDescent="0.3">
      <c r="A218" s="3">
        <v>44304</v>
      </c>
      <c r="B218" s="2">
        <v>75</v>
      </c>
      <c r="C218" s="2">
        <v>465</v>
      </c>
      <c r="D218" s="2">
        <v>57</v>
      </c>
      <c r="E218" s="2">
        <v>73</v>
      </c>
      <c r="F218" s="2">
        <v>29</v>
      </c>
      <c r="G218" s="2">
        <v>46</v>
      </c>
      <c r="H218" s="2">
        <v>18</v>
      </c>
      <c r="I218" s="2">
        <v>25</v>
      </c>
      <c r="J218" s="2">
        <v>8</v>
      </c>
      <c r="K218" s="2">
        <v>18</v>
      </c>
      <c r="L218" s="2">
        <v>4</v>
      </c>
      <c r="M218" s="2">
        <v>0</v>
      </c>
      <c r="N218" s="2">
        <v>0</v>
      </c>
      <c r="O218" s="2">
        <f t="shared" si="3"/>
        <v>0</v>
      </c>
      <c r="P218" s="2">
        <v>818</v>
      </c>
    </row>
    <row r="219" spans="1:16" x14ac:dyDescent="0.3">
      <c r="A219" s="3">
        <v>44305</v>
      </c>
      <c r="B219" s="2">
        <v>57</v>
      </c>
      <c r="C219" s="2">
        <v>321</v>
      </c>
      <c r="D219" s="2">
        <v>35</v>
      </c>
      <c r="E219" s="2">
        <v>80</v>
      </c>
      <c r="F219" s="2">
        <v>7</v>
      </c>
      <c r="G219" s="2">
        <v>20</v>
      </c>
      <c r="H219" s="2">
        <v>16</v>
      </c>
      <c r="I219" s="2">
        <v>23</v>
      </c>
      <c r="J219" s="2">
        <v>9</v>
      </c>
      <c r="K219" s="2">
        <v>10</v>
      </c>
      <c r="L219" s="2">
        <v>0</v>
      </c>
      <c r="M219" s="2">
        <v>78</v>
      </c>
      <c r="N219" s="2">
        <v>5</v>
      </c>
      <c r="O219" s="2">
        <f t="shared" si="3"/>
        <v>0</v>
      </c>
      <c r="P219" s="2">
        <v>578</v>
      </c>
    </row>
    <row r="220" spans="1:16" x14ac:dyDescent="0.3">
      <c r="A220" s="3">
        <v>44306</v>
      </c>
      <c r="B220" s="2">
        <v>164</v>
      </c>
      <c r="C220" s="2">
        <v>1030</v>
      </c>
      <c r="D220" s="2">
        <v>96</v>
      </c>
      <c r="E220" s="2">
        <v>163</v>
      </c>
      <c r="F220" s="2">
        <v>85</v>
      </c>
      <c r="G220" s="2">
        <v>75</v>
      </c>
      <c r="H220" s="2">
        <v>55</v>
      </c>
      <c r="I220" s="2">
        <v>63</v>
      </c>
      <c r="J220" s="2">
        <v>23</v>
      </c>
      <c r="K220" s="2">
        <v>33</v>
      </c>
      <c r="L220" s="2">
        <v>5</v>
      </c>
      <c r="M220" s="2">
        <v>63</v>
      </c>
      <c r="N220" s="2">
        <v>1</v>
      </c>
      <c r="O220" s="2">
        <f t="shared" si="3"/>
        <v>0</v>
      </c>
      <c r="P220" s="2">
        <v>1792</v>
      </c>
    </row>
    <row r="221" spans="1:16" x14ac:dyDescent="0.3">
      <c r="A221" s="3">
        <v>44307</v>
      </c>
      <c r="B221" s="2">
        <v>85</v>
      </c>
      <c r="C221" s="2">
        <v>798</v>
      </c>
      <c r="D221" s="2">
        <v>72</v>
      </c>
      <c r="E221" s="2">
        <v>113</v>
      </c>
      <c r="F221" s="2">
        <v>39</v>
      </c>
      <c r="G221" s="2">
        <v>61</v>
      </c>
      <c r="H221" s="2">
        <v>27</v>
      </c>
      <c r="I221" s="2">
        <v>85</v>
      </c>
      <c r="J221" s="2">
        <v>8</v>
      </c>
      <c r="K221" s="2">
        <v>18</v>
      </c>
      <c r="L221" s="2">
        <v>4</v>
      </c>
      <c r="M221" s="2">
        <v>52</v>
      </c>
      <c r="N221" s="2">
        <v>3</v>
      </c>
      <c r="O221" s="2">
        <f t="shared" si="3"/>
        <v>0</v>
      </c>
      <c r="P221" s="2">
        <v>1310</v>
      </c>
    </row>
    <row r="222" spans="1:16" x14ac:dyDescent="0.3">
      <c r="A222" s="3">
        <v>44308</v>
      </c>
      <c r="B222" s="2">
        <v>101</v>
      </c>
      <c r="C222" s="2">
        <v>731</v>
      </c>
      <c r="D222" s="2">
        <v>75</v>
      </c>
      <c r="E222" s="2">
        <v>96</v>
      </c>
      <c r="F222" s="2">
        <v>56</v>
      </c>
      <c r="G222" s="2">
        <v>61</v>
      </c>
      <c r="H222" s="2">
        <v>13</v>
      </c>
      <c r="I222" s="2">
        <v>49</v>
      </c>
      <c r="J222" s="2">
        <v>7</v>
      </c>
      <c r="K222" s="2">
        <v>29</v>
      </c>
      <c r="L222" s="2">
        <v>8</v>
      </c>
      <c r="M222" s="2">
        <v>65</v>
      </c>
      <c r="N222" s="2">
        <v>0</v>
      </c>
      <c r="O222" s="2">
        <f t="shared" si="3"/>
        <v>0</v>
      </c>
      <c r="P222" s="2">
        <v>1226</v>
      </c>
    </row>
    <row r="223" spans="1:16" x14ac:dyDescent="0.3">
      <c r="A223" s="3">
        <v>44309</v>
      </c>
      <c r="B223" s="2">
        <v>98</v>
      </c>
      <c r="C223" s="2">
        <v>781</v>
      </c>
      <c r="D223" s="2">
        <v>71</v>
      </c>
      <c r="E223" s="2">
        <v>91</v>
      </c>
      <c r="F223" s="2">
        <v>53</v>
      </c>
      <c r="G223" s="2">
        <v>52</v>
      </c>
      <c r="H223" s="2">
        <v>41</v>
      </c>
      <c r="I223" s="2">
        <v>48</v>
      </c>
      <c r="J223" s="2">
        <v>6</v>
      </c>
      <c r="K223" s="2">
        <v>27</v>
      </c>
      <c r="L223" s="2">
        <v>3</v>
      </c>
      <c r="M223" s="2">
        <v>65</v>
      </c>
      <c r="N223" s="2">
        <v>0</v>
      </c>
      <c r="O223" s="2">
        <f t="shared" si="3"/>
        <v>0</v>
      </c>
      <c r="P223" s="2">
        <v>1271</v>
      </c>
    </row>
    <row r="224" spans="1:16" x14ac:dyDescent="0.3">
      <c r="A224" s="3">
        <v>44310</v>
      </c>
      <c r="B224" s="2">
        <v>78</v>
      </c>
      <c r="C224" s="2">
        <v>770</v>
      </c>
      <c r="D224" s="2">
        <v>63</v>
      </c>
      <c r="E224" s="2">
        <v>115</v>
      </c>
      <c r="F224" s="2">
        <v>40</v>
      </c>
      <c r="G224" s="2">
        <v>49</v>
      </c>
      <c r="H224" s="2">
        <v>35</v>
      </c>
      <c r="I224" s="2">
        <v>58</v>
      </c>
      <c r="J224" s="2">
        <v>16</v>
      </c>
      <c r="K224" s="2">
        <v>26</v>
      </c>
      <c r="L224" s="2">
        <v>0</v>
      </c>
      <c r="M224" s="2">
        <v>42</v>
      </c>
      <c r="O224" s="2">
        <f t="shared" si="3"/>
        <v>0</v>
      </c>
      <c r="P224" s="2">
        <v>1250</v>
      </c>
    </row>
    <row r="225" spans="1:16" x14ac:dyDescent="0.3">
      <c r="A225" s="3">
        <v>44311</v>
      </c>
      <c r="B225" s="2">
        <v>117</v>
      </c>
      <c r="C225" s="2">
        <v>567</v>
      </c>
      <c r="D225" s="2">
        <v>77</v>
      </c>
      <c r="E225" s="2">
        <v>73</v>
      </c>
      <c r="F225" s="2">
        <v>21</v>
      </c>
      <c r="G225" s="2">
        <v>30</v>
      </c>
      <c r="H225" s="2">
        <v>15</v>
      </c>
      <c r="I225" s="2">
        <v>42</v>
      </c>
      <c r="J225" s="2">
        <v>7</v>
      </c>
      <c r="K225" s="2">
        <v>17</v>
      </c>
      <c r="L225" s="2">
        <v>0</v>
      </c>
      <c r="O225" s="2">
        <f t="shared" si="3"/>
        <v>0</v>
      </c>
      <c r="P225" s="2">
        <v>966</v>
      </c>
    </row>
    <row r="226" spans="1:16" x14ac:dyDescent="0.3">
      <c r="A226" s="3">
        <v>44312</v>
      </c>
      <c r="B226" s="2">
        <v>68</v>
      </c>
      <c r="C226" s="2">
        <v>285</v>
      </c>
      <c r="D226" s="2">
        <v>36</v>
      </c>
      <c r="E226" s="2">
        <v>49</v>
      </c>
      <c r="F226" s="2">
        <v>10</v>
      </c>
      <c r="G226" s="2">
        <v>10</v>
      </c>
      <c r="H226" s="2">
        <v>6</v>
      </c>
      <c r="I226" s="2">
        <v>39</v>
      </c>
      <c r="J226" s="2">
        <v>2</v>
      </c>
      <c r="K226" s="2">
        <v>16</v>
      </c>
      <c r="L226" s="2">
        <v>0</v>
      </c>
      <c r="M226" s="2">
        <v>32</v>
      </c>
      <c r="N226" s="2">
        <v>6</v>
      </c>
      <c r="O226" s="2">
        <f t="shared" si="3"/>
        <v>0</v>
      </c>
      <c r="P226" s="2">
        <v>521</v>
      </c>
    </row>
    <row r="227" spans="1:16" x14ac:dyDescent="0.3">
      <c r="A227" s="3">
        <v>44313</v>
      </c>
      <c r="B227" s="2">
        <v>128</v>
      </c>
      <c r="C227" s="2">
        <v>1001</v>
      </c>
      <c r="D227" s="2">
        <v>89</v>
      </c>
      <c r="E227" s="2">
        <v>84</v>
      </c>
      <c r="F227" s="2">
        <v>61</v>
      </c>
      <c r="G227" s="2">
        <v>56</v>
      </c>
      <c r="H227" s="2">
        <v>39</v>
      </c>
      <c r="I227" s="2">
        <v>63</v>
      </c>
      <c r="J227" s="2">
        <v>8</v>
      </c>
      <c r="K227" s="2">
        <v>41</v>
      </c>
      <c r="L227" s="2">
        <v>8</v>
      </c>
      <c r="M227">
        <v>87</v>
      </c>
      <c r="N227">
        <v>3</v>
      </c>
      <c r="O227" s="2">
        <f t="shared" si="3"/>
        <v>0</v>
      </c>
      <c r="P227" s="2">
        <v>1578</v>
      </c>
    </row>
    <row r="228" spans="1:16" x14ac:dyDescent="0.3">
      <c r="A228" s="3">
        <v>44314</v>
      </c>
      <c r="B228" s="2">
        <v>121</v>
      </c>
      <c r="C228" s="2">
        <v>918</v>
      </c>
      <c r="D228" s="2">
        <v>101</v>
      </c>
      <c r="E228" s="2">
        <v>130</v>
      </c>
      <c r="F228" s="2">
        <v>69</v>
      </c>
      <c r="G228" s="2">
        <v>82</v>
      </c>
      <c r="H228" s="2">
        <v>32</v>
      </c>
      <c r="I228" s="2">
        <v>48</v>
      </c>
      <c r="J228" s="2">
        <v>12</v>
      </c>
      <c r="K228" s="2">
        <v>35</v>
      </c>
      <c r="L228" s="2">
        <v>3</v>
      </c>
      <c r="M228">
        <v>53</v>
      </c>
      <c r="N228">
        <v>3</v>
      </c>
      <c r="O228" s="2">
        <f t="shared" si="3"/>
        <v>0</v>
      </c>
      <c r="P228" s="2">
        <v>1551</v>
      </c>
    </row>
    <row r="229" spans="1:16" x14ac:dyDescent="0.3">
      <c r="A229" s="3">
        <v>44315</v>
      </c>
      <c r="B229" s="2">
        <v>146</v>
      </c>
      <c r="C229" s="2">
        <v>904</v>
      </c>
      <c r="D229" s="2">
        <v>79</v>
      </c>
      <c r="E229" s="2">
        <v>99</v>
      </c>
      <c r="F229" s="2">
        <v>39</v>
      </c>
      <c r="G229" s="2">
        <v>54</v>
      </c>
      <c r="H229" s="2">
        <v>31</v>
      </c>
      <c r="I229" s="2">
        <v>45</v>
      </c>
      <c r="J229" s="2">
        <v>8</v>
      </c>
      <c r="K229" s="2">
        <v>28</v>
      </c>
      <c r="L229" s="2">
        <v>0</v>
      </c>
      <c r="M229">
        <v>33</v>
      </c>
      <c r="N229">
        <v>0</v>
      </c>
      <c r="O229" s="2">
        <f t="shared" si="3"/>
        <v>0</v>
      </c>
      <c r="P229" s="2">
        <v>1433</v>
      </c>
    </row>
    <row r="230" spans="1:16" x14ac:dyDescent="0.3">
      <c r="A230" s="3">
        <v>44316</v>
      </c>
      <c r="B230" s="2">
        <v>107</v>
      </c>
      <c r="C230" s="2">
        <v>923</v>
      </c>
      <c r="D230" s="2">
        <v>90</v>
      </c>
      <c r="E230" s="2">
        <v>104</v>
      </c>
      <c r="F230" s="2">
        <v>48</v>
      </c>
      <c r="G230" s="2">
        <v>82</v>
      </c>
      <c r="H230" s="2">
        <v>24</v>
      </c>
      <c r="I230" s="2">
        <v>44</v>
      </c>
      <c r="J230" s="2">
        <v>6</v>
      </c>
      <c r="K230" s="2">
        <v>47</v>
      </c>
      <c r="L230" s="2">
        <v>1</v>
      </c>
      <c r="M230">
        <v>63</v>
      </c>
      <c r="N230">
        <v>3</v>
      </c>
      <c r="O230" s="2">
        <f t="shared" si="3"/>
        <v>0</v>
      </c>
      <c r="P230" s="2">
        <v>1476</v>
      </c>
    </row>
    <row r="231" spans="1:16" x14ac:dyDescent="0.3">
      <c r="A231" s="3">
        <v>44317</v>
      </c>
      <c r="B231" s="2">
        <v>144</v>
      </c>
      <c r="C231" s="2">
        <v>653</v>
      </c>
      <c r="D231" s="2">
        <v>83</v>
      </c>
      <c r="E231" s="2">
        <v>102</v>
      </c>
      <c r="F231" s="2">
        <v>36</v>
      </c>
      <c r="G231" s="2">
        <v>41</v>
      </c>
      <c r="H231" s="2">
        <v>22</v>
      </c>
      <c r="I231" s="2">
        <v>35</v>
      </c>
      <c r="J231" s="2">
        <v>6</v>
      </c>
      <c r="K231" s="2">
        <v>25</v>
      </c>
      <c r="L231" s="2">
        <v>0</v>
      </c>
      <c r="M231">
        <v>0</v>
      </c>
      <c r="N231">
        <v>0</v>
      </c>
      <c r="O231" s="2">
        <f t="shared" si="3"/>
        <v>0</v>
      </c>
      <c r="P231" s="2">
        <v>1147</v>
      </c>
    </row>
    <row r="232" spans="1:16" x14ac:dyDescent="0.3">
      <c r="A232" s="3">
        <v>44318</v>
      </c>
      <c r="B232" s="2">
        <v>114</v>
      </c>
      <c r="C232" s="2">
        <v>511</v>
      </c>
      <c r="D232" s="2">
        <v>84</v>
      </c>
      <c r="E232" s="2">
        <v>94</v>
      </c>
      <c r="F232" s="2">
        <v>33</v>
      </c>
      <c r="G232" s="2">
        <v>31</v>
      </c>
      <c r="H232" s="2">
        <v>19</v>
      </c>
      <c r="I232" s="2">
        <v>45</v>
      </c>
      <c r="J232" s="2">
        <v>8</v>
      </c>
      <c r="K232" s="2">
        <v>45</v>
      </c>
      <c r="L232" s="2">
        <v>4</v>
      </c>
      <c r="M232">
        <v>0</v>
      </c>
      <c r="N232">
        <v>0</v>
      </c>
      <c r="O232" s="2">
        <f t="shared" si="3"/>
        <v>0</v>
      </c>
      <c r="P232" s="2">
        <v>988</v>
      </c>
    </row>
    <row r="233" spans="1:16" x14ac:dyDescent="0.3">
      <c r="A233" s="3">
        <v>44319</v>
      </c>
      <c r="B233" s="2">
        <v>68</v>
      </c>
      <c r="C233" s="2">
        <v>321</v>
      </c>
      <c r="D233" s="2">
        <v>15</v>
      </c>
      <c r="E233" s="2">
        <v>38</v>
      </c>
      <c r="F233" s="2">
        <v>4</v>
      </c>
      <c r="G233" s="2">
        <v>15</v>
      </c>
      <c r="H233" s="2">
        <v>3</v>
      </c>
      <c r="I233" s="2">
        <v>24</v>
      </c>
      <c r="J233" s="2">
        <v>5</v>
      </c>
      <c r="K233" s="2">
        <v>14</v>
      </c>
      <c r="L233" s="2">
        <v>2</v>
      </c>
      <c r="M233">
        <v>60</v>
      </c>
      <c r="N233">
        <v>5</v>
      </c>
      <c r="O233" s="2">
        <f t="shared" si="3"/>
        <v>0</v>
      </c>
      <c r="P233" s="2">
        <v>509</v>
      </c>
    </row>
    <row r="234" spans="1:16" x14ac:dyDescent="0.3">
      <c r="A234" s="3">
        <v>44320</v>
      </c>
      <c r="B234" s="2">
        <v>106</v>
      </c>
      <c r="C234" s="2">
        <v>384</v>
      </c>
      <c r="D234" s="2">
        <v>64</v>
      </c>
      <c r="E234" s="2">
        <v>76</v>
      </c>
      <c r="F234" s="2">
        <v>30</v>
      </c>
      <c r="G234" s="2">
        <v>43</v>
      </c>
      <c r="H234" s="2">
        <v>17</v>
      </c>
      <c r="I234" s="2">
        <v>40</v>
      </c>
      <c r="J234" s="2">
        <v>14</v>
      </c>
      <c r="K234" s="2">
        <v>13</v>
      </c>
      <c r="L234" s="2">
        <v>1</v>
      </c>
      <c r="M234">
        <v>49</v>
      </c>
      <c r="N234">
        <v>0</v>
      </c>
      <c r="O234" s="2">
        <f t="shared" si="3"/>
        <v>0</v>
      </c>
      <c r="P234" s="2">
        <v>788</v>
      </c>
    </row>
    <row r="235" spans="1:16" x14ac:dyDescent="0.3">
      <c r="A235" s="3">
        <v>44321</v>
      </c>
      <c r="B235" s="2">
        <v>135</v>
      </c>
      <c r="C235" s="2">
        <v>1359</v>
      </c>
      <c r="D235" s="2">
        <v>202</v>
      </c>
      <c r="E235" s="2">
        <v>118</v>
      </c>
      <c r="F235" s="2">
        <v>82</v>
      </c>
      <c r="G235" s="2">
        <v>83</v>
      </c>
      <c r="H235" s="2">
        <v>48</v>
      </c>
      <c r="I235" s="2">
        <v>54</v>
      </c>
      <c r="J235" s="2">
        <v>13</v>
      </c>
      <c r="K235" s="2">
        <v>70</v>
      </c>
      <c r="L235" s="2">
        <v>7</v>
      </c>
      <c r="M235">
        <v>36</v>
      </c>
      <c r="N235">
        <v>3</v>
      </c>
      <c r="O235" s="2">
        <f t="shared" si="3"/>
        <v>0</v>
      </c>
      <c r="P235" s="2">
        <v>2171</v>
      </c>
    </row>
    <row r="236" spans="1:16" x14ac:dyDescent="0.3">
      <c r="A236" s="3">
        <v>44322</v>
      </c>
      <c r="B236" s="2">
        <v>167</v>
      </c>
      <c r="C236" s="2">
        <v>1089</v>
      </c>
      <c r="D236" s="2">
        <v>120</v>
      </c>
      <c r="E236" s="2">
        <v>121</v>
      </c>
      <c r="F236" s="2">
        <v>57</v>
      </c>
      <c r="G236" s="2">
        <v>88</v>
      </c>
      <c r="H236" s="2">
        <v>36</v>
      </c>
      <c r="I236" s="2">
        <v>60</v>
      </c>
      <c r="J236" s="2">
        <v>17</v>
      </c>
      <c r="K236" s="2">
        <v>43</v>
      </c>
      <c r="L236" s="2">
        <v>8</v>
      </c>
      <c r="M236">
        <v>41</v>
      </c>
      <c r="N236">
        <v>0</v>
      </c>
      <c r="O236" s="2">
        <f t="shared" si="3"/>
        <v>0</v>
      </c>
      <c r="P236" s="2">
        <v>1806</v>
      </c>
    </row>
    <row r="237" spans="1:16" x14ac:dyDescent="0.3">
      <c r="A237" s="3">
        <v>44323</v>
      </c>
      <c r="B237" s="2">
        <v>141</v>
      </c>
      <c r="C237" s="2">
        <v>907</v>
      </c>
      <c r="D237" s="2">
        <v>115</v>
      </c>
      <c r="E237" s="2">
        <v>117</v>
      </c>
      <c r="F237" s="2">
        <v>43</v>
      </c>
      <c r="G237" s="2">
        <v>77</v>
      </c>
      <c r="H237" s="2">
        <v>33</v>
      </c>
      <c r="I237" s="2">
        <v>52</v>
      </c>
      <c r="J237" s="2">
        <v>13</v>
      </c>
      <c r="K237" s="2">
        <v>46</v>
      </c>
      <c r="L237" s="2">
        <v>3</v>
      </c>
      <c r="M237">
        <v>52</v>
      </c>
      <c r="N237">
        <v>0</v>
      </c>
      <c r="O237" s="2">
        <f t="shared" si="3"/>
        <v>0</v>
      </c>
      <c r="P237" s="2">
        <v>1547</v>
      </c>
    </row>
    <row r="238" spans="1:16" x14ac:dyDescent="0.3">
      <c r="A238" s="3">
        <v>44324</v>
      </c>
      <c r="B238" s="2">
        <v>105</v>
      </c>
      <c r="C238" s="2">
        <v>900</v>
      </c>
      <c r="D238" s="2">
        <v>162</v>
      </c>
      <c r="E238" s="2">
        <v>115</v>
      </c>
      <c r="F238" s="2">
        <v>52</v>
      </c>
      <c r="G238" s="2">
        <v>72</v>
      </c>
      <c r="H238" s="2">
        <v>36</v>
      </c>
      <c r="I238" s="2">
        <v>64</v>
      </c>
      <c r="J238" s="2">
        <v>18</v>
      </c>
      <c r="K238" s="2">
        <v>31</v>
      </c>
      <c r="L238" s="2">
        <v>9</v>
      </c>
      <c r="M238">
        <v>0</v>
      </c>
      <c r="N238">
        <v>3</v>
      </c>
      <c r="O238" s="2">
        <f t="shared" si="3"/>
        <v>0</v>
      </c>
      <c r="P238" s="2">
        <v>1564</v>
      </c>
    </row>
    <row r="239" spans="1:16" x14ac:dyDescent="0.3">
      <c r="A239" s="3">
        <v>44325</v>
      </c>
      <c r="B239" s="2">
        <v>102</v>
      </c>
      <c r="C239" s="2">
        <v>607</v>
      </c>
      <c r="D239" s="2">
        <v>108</v>
      </c>
      <c r="E239" s="2">
        <v>83</v>
      </c>
      <c r="F239" s="2">
        <v>24</v>
      </c>
      <c r="G239" s="2">
        <v>82</v>
      </c>
      <c r="H239" s="2">
        <v>22</v>
      </c>
      <c r="I239" s="2">
        <v>23</v>
      </c>
      <c r="J239" s="2">
        <v>7</v>
      </c>
      <c r="K239" s="2">
        <v>25</v>
      </c>
      <c r="L239" s="2">
        <v>6</v>
      </c>
      <c r="M239">
        <v>0</v>
      </c>
      <c r="N239">
        <v>0</v>
      </c>
      <c r="O239" s="2">
        <f t="shared" si="3"/>
        <v>0</v>
      </c>
      <c r="P239" s="2">
        <v>1089</v>
      </c>
    </row>
    <row r="240" spans="1:16" x14ac:dyDescent="0.3">
      <c r="A240" s="3">
        <v>44326</v>
      </c>
      <c r="B240" s="2">
        <v>77</v>
      </c>
      <c r="C240" s="2">
        <v>300</v>
      </c>
      <c r="D240" s="2">
        <v>43</v>
      </c>
      <c r="E240" s="2">
        <v>45</v>
      </c>
      <c r="F240" s="2">
        <v>9</v>
      </c>
      <c r="G240" s="2">
        <v>22</v>
      </c>
      <c r="H240" s="2">
        <v>9</v>
      </c>
      <c r="I240" s="2">
        <v>16</v>
      </c>
      <c r="J240" s="2">
        <v>7</v>
      </c>
      <c r="K240" s="2">
        <v>11</v>
      </c>
      <c r="L240" s="2">
        <v>10</v>
      </c>
      <c r="M240">
        <v>39</v>
      </c>
      <c r="N240">
        <v>0</v>
      </c>
      <c r="O240" s="2">
        <f t="shared" si="3"/>
        <v>0</v>
      </c>
      <c r="P240" s="2">
        <v>549</v>
      </c>
    </row>
    <row r="241" spans="1:16" x14ac:dyDescent="0.3">
      <c r="A241" s="3">
        <v>44327</v>
      </c>
      <c r="B241" s="2">
        <v>127</v>
      </c>
      <c r="C241" s="2">
        <v>963</v>
      </c>
      <c r="D241" s="2">
        <v>178</v>
      </c>
      <c r="E241" s="2">
        <v>131</v>
      </c>
      <c r="F241" s="2">
        <v>72</v>
      </c>
      <c r="G241" s="2">
        <v>78</v>
      </c>
      <c r="H241" s="2">
        <v>58</v>
      </c>
      <c r="I241" s="2">
        <v>79</v>
      </c>
      <c r="J241" s="2">
        <v>16</v>
      </c>
      <c r="K241" s="2">
        <v>73</v>
      </c>
      <c r="L241" s="2">
        <v>13</v>
      </c>
      <c r="M241">
        <v>36</v>
      </c>
      <c r="N241">
        <v>0</v>
      </c>
      <c r="O241" s="2">
        <f t="shared" si="3"/>
        <v>0</v>
      </c>
      <c r="P241" s="2">
        <v>1788</v>
      </c>
    </row>
    <row r="242" spans="1:16" x14ac:dyDescent="0.3">
      <c r="A242" s="3">
        <v>44328</v>
      </c>
      <c r="B242" s="2">
        <v>102</v>
      </c>
      <c r="C242" s="2">
        <v>744</v>
      </c>
      <c r="D242" s="2">
        <v>149</v>
      </c>
      <c r="E242" s="2">
        <v>149</v>
      </c>
      <c r="F242" s="2">
        <v>54</v>
      </c>
      <c r="G242" s="2">
        <v>83</v>
      </c>
      <c r="H242" s="2">
        <v>21</v>
      </c>
      <c r="I242" s="2">
        <v>59</v>
      </c>
      <c r="J242" s="2">
        <v>13</v>
      </c>
      <c r="K242" s="2">
        <v>24</v>
      </c>
      <c r="L242" s="2">
        <v>11</v>
      </c>
      <c r="M242">
        <v>48</v>
      </c>
      <c r="N242">
        <v>1</v>
      </c>
      <c r="O242" s="2">
        <f t="shared" si="3"/>
        <v>0</v>
      </c>
      <c r="P242" s="2">
        <v>1409</v>
      </c>
    </row>
    <row r="243" spans="1:16" x14ac:dyDescent="0.3">
      <c r="A243" s="3">
        <v>44329</v>
      </c>
      <c r="B243" s="2">
        <v>79</v>
      </c>
      <c r="C243" s="2">
        <v>359</v>
      </c>
      <c r="D243" s="2">
        <v>81</v>
      </c>
      <c r="E243" s="2">
        <v>84</v>
      </c>
      <c r="F243" s="2">
        <v>13</v>
      </c>
      <c r="G243" s="2">
        <v>56</v>
      </c>
      <c r="H243" s="2">
        <v>20</v>
      </c>
      <c r="I243" s="2">
        <v>30</v>
      </c>
      <c r="J243" s="2">
        <v>10</v>
      </c>
      <c r="K243" s="2">
        <v>41</v>
      </c>
      <c r="L243" s="2">
        <v>3</v>
      </c>
      <c r="M243">
        <v>28</v>
      </c>
      <c r="N243">
        <v>7</v>
      </c>
      <c r="O243" s="2">
        <f t="shared" si="3"/>
        <v>0</v>
      </c>
      <c r="P243" s="2">
        <v>776</v>
      </c>
    </row>
    <row r="244" spans="1:16" x14ac:dyDescent="0.3">
      <c r="A244" s="3">
        <v>44330</v>
      </c>
      <c r="B244" s="2">
        <v>117</v>
      </c>
      <c r="C244" s="2">
        <v>790</v>
      </c>
      <c r="D244" s="2">
        <v>168</v>
      </c>
      <c r="E244" s="2">
        <v>73</v>
      </c>
      <c r="F244" s="2">
        <v>54</v>
      </c>
      <c r="G244" s="2">
        <v>41</v>
      </c>
      <c r="H244" s="2">
        <v>39</v>
      </c>
      <c r="I244" s="2">
        <v>42</v>
      </c>
      <c r="J244" s="2">
        <v>16</v>
      </c>
      <c r="K244" s="2">
        <v>19</v>
      </c>
      <c r="L244" s="2">
        <v>31</v>
      </c>
      <c r="M244">
        <v>38</v>
      </c>
      <c r="N244">
        <v>0</v>
      </c>
      <c r="O244" s="2">
        <f t="shared" si="3"/>
        <v>0</v>
      </c>
      <c r="P244" s="2">
        <v>1390</v>
      </c>
    </row>
    <row r="245" spans="1:16" x14ac:dyDescent="0.3">
      <c r="A245" s="3">
        <v>44331</v>
      </c>
      <c r="B245" s="2">
        <v>92</v>
      </c>
      <c r="C245" s="2">
        <v>868</v>
      </c>
      <c r="D245" s="2">
        <v>162</v>
      </c>
      <c r="E245" s="2">
        <v>130</v>
      </c>
      <c r="F245" s="2">
        <v>51</v>
      </c>
      <c r="G245" s="2">
        <v>71</v>
      </c>
      <c r="H245" s="2">
        <v>35</v>
      </c>
      <c r="I245" s="2">
        <v>77</v>
      </c>
      <c r="J245" s="2">
        <v>15</v>
      </c>
      <c r="K245" s="2">
        <v>54</v>
      </c>
      <c r="L245" s="2">
        <v>21</v>
      </c>
      <c r="M245">
        <v>22</v>
      </c>
      <c r="N245">
        <v>0</v>
      </c>
      <c r="O245" s="2">
        <f t="shared" si="3"/>
        <v>0</v>
      </c>
      <c r="P245" s="2">
        <v>1576</v>
      </c>
    </row>
    <row r="246" spans="1:16" x14ac:dyDescent="0.3">
      <c r="A246" s="3">
        <v>44332</v>
      </c>
      <c r="B246" s="2">
        <v>71</v>
      </c>
      <c r="C246" s="2">
        <v>527</v>
      </c>
      <c r="D246" s="2">
        <v>95</v>
      </c>
      <c r="E246" s="2">
        <v>75</v>
      </c>
      <c r="F246" s="2">
        <v>28</v>
      </c>
      <c r="G246" s="2">
        <v>58</v>
      </c>
      <c r="H246" s="2">
        <v>27</v>
      </c>
      <c r="I246" s="2">
        <v>49</v>
      </c>
      <c r="J246" s="2">
        <v>11</v>
      </c>
      <c r="K246" s="2">
        <v>21</v>
      </c>
      <c r="L246" s="2">
        <v>6</v>
      </c>
      <c r="M246">
        <v>0</v>
      </c>
      <c r="N246">
        <v>0</v>
      </c>
      <c r="O246" s="2">
        <f t="shared" si="3"/>
        <v>0</v>
      </c>
      <c r="P246" s="2">
        <v>968</v>
      </c>
    </row>
    <row r="247" spans="1:16" x14ac:dyDescent="0.3">
      <c r="A247" s="3">
        <v>44333</v>
      </c>
      <c r="B247" s="2">
        <v>53</v>
      </c>
      <c r="C247" s="2">
        <v>263</v>
      </c>
      <c r="D247" s="2">
        <v>50</v>
      </c>
      <c r="E247" s="2">
        <v>44</v>
      </c>
      <c r="F247" s="2">
        <v>13</v>
      </c>
      <c r="G247" s="2">
        <v>20</v>
      </c>
      <c r="H247" s="2">
        <v>4</v>
      </c>
      <c r="I247" s="2">
        <v>33</v>
      </c>
      <c r="J247" s="2">
        <v>11</v>
      </c>
      <c r="K247" s="2">
        <v>7</v>
      </c>
      <c r="L247" s="2">
        <v>6</v>
      </c>
      <c r="M247">
        <v>45</v>
      </c>
      <c r="N247">
        <v>1</v>
      </c>
      <c r="O247" s="2">
        <f t="shared" si="3"/>
        <v>0</v>
      </c>
      <c r="P247" s="2">
        <v>504</v>
      </c>
    </row>
    <row r="248" spans="1:16" x14ac:dyDescent="0.3">
      <c r="A248" s="3">
        <v>44334</v>
      </c>
      <c r="B248" s="2">
        <v>102</v>
      </c>
      <c r="C248" s="2">
        <v>893</v>
      </c>
      <c r="D248" s="2">
        <v>136</v>
      </c>
      <c r="E248" s="2">
        <v>123</v>
      </c>
      <c r="F248" s="2">
        <v>52</v>
      </c>
      <c r="G248" s="2">
        <v>98</v>
      </c>
      <c r="H248" s="2">
        <v>31</v>
      </c>
      <c r="I248" s="2">
        <v>75</v>
      </c>
      <c r="J248" s="2">
        <v>10</v>
      </c>
      <c r="K248" s="2">
        <v>35</v>
      </c>
      <c r="L248" s="2">
        <v>7</v>
      </c>
      <c r="M248">
        <v>24</v>
      </c>
      <c r="N248">
        <v>0</v>
      </c>
      <c r="O248" s="2">
        <f t="shared" si="3"/>
        <v>0</v>
      </c>
      <c r="P248" s="2">
        <v>1562</v>
      </c>
    </row>
    <row r="249" spans="1:16" x14ac:dyDescent="0.3">
      <c r="A249" s="3">
        <v>44335</v>
      </c>
      <c r="B249" s="2">
        <v>86</v>
      </c>
      <c r="C249" s="2">
        <v>588</v>
      </c>
      <c r="D249" s="2">
        <v>113</v>
      </c>
      <c r="E249" s="2">
        <v>110</v>
      </c>
      <c r="F249" s="2">
        <v>53</v>
      </c>
      <c r="G249" s="2">
        <v>80</v>
      </c>
      <c r="H249" s="2">
        <v>31</v>
      </c>
      <c r="I249" s="2">
        <v>51</v>
      </c>
      <c r="J249" s="2">
        <v>22</v>
      </c>
      <c r="K249" s="2">
        <v>21</v>
      </c>
      <c r="L249" s="2">
        <v>5</v>
      </c>
      <c r="M249">
        <v>27</v>
      </c>
      <c r="N249">
        <v>2</v>
      </c>
      <c r="O249" s="2">
        <f t="shared" si="3"/>
        <v>0</v>
      </c>
      <c r="P249" s="2">
        <v>1160</v>
      </c>
    </row>
    <row r="250" spans="1:16" x14ac:dyDescent="0.3">
      <c r="A250" s="3">
        <v>44336</v>
      </c>
      <c r="B250" s="2">
        <v>83</v>
      </c>
      <c r="C250" s="2">
        <v>607</v>
      </c>
      <c r="D250" s="2">
        <v>103</v>
      </c>
      <c r="E250" s="2">
        <v>109</v>
      </c>
      <c r="F250" s="2">
        <v>40</v>
      </c>
      <c r="G250" s="2">
        <v>57</v>
      </c>
      <c r="H250" s="2">
        <v>12</v>
      </c>
      <c r="I250" s="2">
        <v>46</v>
      </c>
      <c r="J250" s="2">
        <v>24</v>
      </c>
      <c r="K250" s="2">
        <v>15</v>
      </c>
      <c r="L250" s="2">
        <v>8</v>
      </c>
      <c r="M250">
        <v>24</v>
      </c>
      <c r="N250">
        <v>1</v>
      </c>
      <c r="O250" s="2">
        <f t="shared" si="3"/>
        <v>0</v>
      </c>
      <c r="P250" s="2">
        <v>1104</v>
      </c>
    </row>
    <row r="251" spans="1:16" x14ac:dyDescent="0.3">
      <c r="A251" s="3">
        <v>44337</v>
      </c>
      <c r="B251" s="2">
        <v>125</v>
      </c>
      <c r="C251" s="2">
        <v>543</v>
      </c>
      <c r="D251" s="2">
        <v>99</v>
      </c>
      <c r="E251" s="2">
        <v>104</v>
      </c>
      <c r="F251" s="2">
        <v>25</v>
      </c>
      <c r="G251" s="2">
        <v>62</v>
      </c>
      <c r="H251" s="2">
        <v>7</v>
      </c>
      <c r="I251" s="2">
        <v>47</v>
      </c>
      <c r="J251" s="2">
        <v>18</v>
      </c>
      <c r="K251" s="2">
        <v>17</v>
      </c>
      <c r="L251" s="2">
        <v>17</v>
      </c>
      <c r="M251">
        <v>19</v>
      </c>
      <c r="N251">
        <v>0</v>
      </c>
      <c r="O251" s="2">
        <f t="shared" si="3"/>
        <v>0</v>
      </c>
      <c r="P251" s="2">
        <v>1064</v>
      </c>
    </row>
    <row r="252" spans="1:16" x14ac:dyDescent="0.3">
      <c r="A252" s="3">
        <v>44338</v>
      </c>
      <c r="B252" s="2">
        <v>96</v>
      </c>
      <c r="C252" s="2">
        <v>581</v>
      </c>
      <c r="D252" s="2">
        <v>84</v>
      </c>
      <c r="E252" s="2">
        <v>100</v>
      </c>
      <c r="F252" s="2">
        <v>42</v>
      </c>
      <c r="G252" s="2">
        <v>55</v>
      </c>
      <c r="H252" s="2">
        <v>16</v>
      </c>
      <c r="I252" s="2">
        <v>55</v>
      </c>
      <c r="J252" s="2">
        <v>14</v>
      </c>
      <c r="K252" s="2">
        <v>23</v>
      </c>
      <c r="L252" s="2">
        <v>5</v>
      </c>
      <c r="M252">
        <v>20</v>
      </c>
      <c r="N252">
        <v>0</v>
      </c>
      <c r="O252" s="2">
        <f t="shared" si="3"/>
        <v>0</v>
      </c>
      <c r="P252" s="2">
        <v>1071</v>
      </c>
    </row>
    <row r="253" spans="1:16" x14ac:dyDescent="0.3">
      <c r="A253" s="3">
        <v>44339</v>
      </c>
      <c r="B253" s="2">
        <v>62</v>
      </c>
      <c r="C253" s="2">
        <v>425</v>
      </c>
      <c r="D253" s="2">
        <v>54</v>
      </c>
      <c r="E253" s="2">
        <v>70</v>
      </c>
      <c r="F253" s="2">
        <v>18</v>
      </c>
      <c r="G253" s="2">
        <v>35</v>
      </c>
      <c r="H253" s="2">
        <v>8</v>
      </c>
      <c r="I253" s="2">
        <v>27</v>
      </c>
      <c r="J253" s="2">
        <v>13</v>
      </c>
      <c r="K253" s="2">
        <v>17</v>
      </c>
      <c r="L253" s="2">
        <v>4</v>
      </c>
      <c r="M253">
        <v>0</v>
      </c>
      <c r="N253">
        <v>0</v>
      </c>
      <c r="O253" s="2">
        <f t="shared" si="3"/>
        <v>0</v>
      </c>
      <c r="P253" s="2">
        <v>733</v>
      </c>
    </row>
    <row r="254" spans="1:16" x14ac:dyDescent="0.3">
      <c r="A254" s="3">
        <v>44340</v>
      </c>
      <c r="B254" s="2">
        <v>50</v>
      </c>
      <c r="C254" s="2">
        <v>208</v>
      </c>
      <c r="D254" s="2">
        <v>24</v>
      </c>
      <c r="E254" s="2">
        <v>33</v>
      </c>
      <c r="F254" s="2">
        <v>12</v>
      </c>
      <c r="G254" s="2">
        <v>19</v>
      </c>
      <c r="H254" s="2">
        <v>4</v>
      </c>
      <c r="I254" s="2">
        <v>25</v>
      </c>
      <c r="J254" s="2">
        <v>6</v>
      </c>
      <c r="K254" s="2">
        <v>4</v>
      </c>
      <c r="L254" s="2">
        <v>3</v>
      </c>
      <c r="M254">
        <v>0</v>
      </c>
      <c r="N254">
        <v>1</v>
      </c>
      <c r="O254" s="2">
        <f t="shared" si="3"/>
        <v>0</v>
      </c>
      <c r="P254" s="2">
        <v>388</v>
      </c>
    </row>
    <row r="255" spans="1:16" x14ac:dyDescent="0.3">
      <c r="A255" s="3">
        <v>44341</v>
      </c>
      <c r="B255" s="2">
        <v>114</v>
      </c>
      <c r="C255" s="2">
        <v>669</v>
      </c>
      <c r="D255" s="2">
        <v>184</v>
      </c>
      <c r="E255" s="2">
        <v>129</v>
      </c>
      <c r="F255" s="2">
        <v>43</v>
      </c>
      <c r="G255" s="2">
        <v>78</v>
      </c>
      <c r="H255" s="2">
        <v>15</v>
      </c>
      <c r="I255" s="2">
        <v>56</v>
      </c>
      <c r="J255" s="2">
        <v>11</v>
      </c>
      <c r="K255" s="2">
        <v>50</v>
      </c>
      <c r="L255" s="2">
        <v>5</v>
      </c>
      <c r="M255">
        <v>53</v>
      </c>
      <c r="N255">
        <v>0</v>
      </c>
      <c r="O255" s="2">
        <f t="shared" si="3"/>
        <v>0</v>
      </c>
      <c r="P255" s="2">
        <v>1354</v>
      </c>
    </row>
    <row r="256" spans="1:16" x14ac:dyDescent="0.3">
      <c r="A256" s="3">
        <v>44342</v>
      </c>
      <c r="B256" s="2">
        <v>71</v>
      </c>
      <c r="C256" s="2">
        <v>550</v>
      </c>
      <c r="D256" s="2">
        <v>84</v>
      </c>
      <c r="E256" s="2">
        <v>102</v>
      </c>
      <c r="F256" s="2">
        <v>35</v>
      </c>
      <c r="G256" s="2">
        <v>65</v>
      </c>
      <c r="H256" s="2">
        <v>14</v>
      </c>
      <c r="I256" s="2">
        <v>46</v>
      </c>
      <c r="J256" s="2">
        <v>12</v>
      </c>
      <c r="K256" s="2">
        <v>28</v>
      </c>
      <c r="L256" s="2">
        <v>8</v>
      </c>
      <c r="M256">
        <v>30</v>
      </c>
      <c r="N256">
        <v>2</v>
      </c>
      <c r="O256" s="2">
        <f t="shared" si="3"/>
        <v>0</v>
      </c>
      <c r="P256" s="2">
        <v>1015</v>
      </c>
    </row>
    <row r="257" spans="1:16" x14ac:dyDescent="0.3">
      <c r="A257" s="3">
        <v>44343</v>
      </c>
      <c r="B257" s="2">
        <v>61</v>
      </c>
      <c r="C257" s="2">
        <v>252</v>
      </c>
      <c r="D257" s="2">
        <v>35</v>
      </c>
      <c r="E257" s="2">
        <v>48</v>
      </c>
      <c r="F257" s="2">
        <v>20</v>
      </c>
      <c r="G257" s="2">
        <v>42</v>
      </c>
      <c r="H257" s="2">
        <v>9</v>
      </c>
      <c r="I257" s="2">
        <v>22</v>
      </c>
      <c r="J257" s="2">
        <v>3</v>
      </c>
      <c r="K257" s="2">
        <v>14</v>
      </c>
      <c r="L257" s="2">
        <v>2</v>
      </c>
      <c r="M257">
        <v>26</v>
      </c>
      <c r="N257">
        <v>2</v>
      </c>
      <c r="O257" s="2">
        <f t="shared" si="3"/>
        <v>0</v>
      </c>
      <c r="P257" s="2">
        <v>508</v>
      </c>
    </row>
    <row r="258" spans="1:16" x14ac:dyDescent="0.3">
      <c r="A258" s="3">
        <v>44344</v>
      </c>
      <c r="B258" s="2">
        <v>102</v>
      </c>
      <c r="C258" s="2">
        <v>569</v>
      </c>
      <c r="D258" s="2">
        <v>103</v>
      </c>
      <c r="E258" s="2">
        <v>84</v>
      </c>
      <c r="F258" s="2">
        <v>40</v>
      </c>
      <c r="G258" s="2">
        <v>58</v>
      </c>
      <c r="H258" s="2">
        <v>14</v>
      </c>
      <c r="I258" s="2">
        <v>39</v>
      </c>
      <c r="J258" s="2">
        <v>16</v>
      </c>
      <c r="K258" s="2">
        <v>24</v>
      </c>
      <c r="L258" s="2">
        <v>7</v>
      </c>
      <c r="M258">
        <v>18</v>
      </c>
      <c r="N258">
        <v>2</v>
      </c>
      <c r="O258" s="2">
        <f t="shared" si="3"/>
        <v>0</v>
      </c>
      <c r="P258" s="2">
        <v>1056</v>
      </c>
    </row>
    <row r="259" spans="1:16" x14ac:dyDescent="0.3">
      <c r="A259" s="3">
        <v>44345</v>
      </c>
      <c r="B259" s="2">
        <v>82</v>
      </c>
      <c r="C259" s="2">
        <v>535</v>
      </c>
      <c r="D259" s="2">
        <v>76</v>
      </c>
      <c r="E259" s="2">
        <v>100</v>
      </c>
      <c r="F259" s="2">
        <v>26</v>
      </c>
      <c r="G259" s="2">
        <v>46</v>
      </c>
      <c r="H259" s="2">
        <v>14</v>
      </c>
      <c r="I259" s="2">
        <v>51</v>
      </c>
      <c r="J259" s="2">
        <v>12</v>
      </c>
      <c r="K259" s="2">
        <v>38</v>
      </c>
      <c r="L259" s="2">
        <v>6</v>
      </c>
      <c r="M259">
        <v>22</v>
      </c>
      <c r="N259">
        <v>0</v>
      </c>
      <c r="O259" s="2">
        <f t="shared" si="3"/>
        <v>0</v>
      </c>
      <c r="P259" s="2">
        <v>986</v>
      </c>
    </row>
    <row r="260" spans="1:16" x14ac:dyDescent="0.3">
      <c r="A260" s="3">
        <v>44346</v>
      </c>
      <c r="B260" s="2">
        <v>51</v>
      </c>
      <c r="C260" s="2">
        <v>403</v>
      </c>
      <c r="D260" s="2">
        <v>55</v>
      </c>
      <c r="E260" s="2">
        <v>77</v>
      </c>
      <c r="F260" s="2">
        <v>19</v>
      </c>
      <c r="G260" s="2">
        <v>52</v>
      </c>
      <c r="H260" s="2">
        <v>19</v>
      </c>
      <c r="I260" s="2">
        <v>36</v>
      </c>
      <c r="J260" s="2">
        <v>4</v>
      </c>
      <c r="K260" s="2">
        <v>6</v>
      </c>
      <c r="L260" s="2">
        <v>1</v>
      </c>
      <c r="M260">
        <v>0</v>
      </c>
      <c r="N260">
        <v>0</v>
      </c>
      <c r="O260" s="2">
        <f t="shared" si="3"/>
        <v>0</v>
      </c>
      <c r="P260" s="2">
        <v>723</v>
      </c>
    </row>
    <row r="261" spans="1:16" x14ac:dyDescent="0.3">
      <c r="A261" s="3">
        <v>44347</v>
      </c>
      <c r="B261" s="2">
        <v>43</v>
      </c>
      <c r="C261" s="2">
        <v>200</v>
      </c>
      <c r="D261" s="2">
        <v>27</v>
      </c>
      <c r="E261" s="2">
        <v>24</v>
      </c>
      <c r="F261" s="2">
        <v>6</v>
      </c>
      <c r="G261" s="2">
        <v>22</v>
      </c>
      <c r="H261" s="2">
        <v>6</v>
      </c>
      <c r="I261" s="2">
        <v>13</v>
      </c>
      <c r="J261" s="2">
        <v>6</v>
      </c>
      <c r="K261" s="2">
        <v>8</v>
      </c>
      <c r="L261" s="2">
        <v>5</v>
      </c>
      <c r="M261">
        <v>17</v>
      </c>
      <c r="N261">
        <v>0</v>
      </c>
      <c r="O261" s="2">
        <f t="shared" si="3"/>
        <v>0</v>
      </c>
      <c r="P261" s="2">
        <v>360</v>
      </c>
    </row>
    <row r="262" spans="1:16" x14ac:dyDescent="0.3">
      <c r="A262" s="3">
        <v>44348</v>
      </c>
      <c r="B262" s="2">
        <v>102</v>
      </c>
      <c r="C262" s="2">
        <v>676</v>
      </c>
      <c r="D262" s="2">
        <v>126</v>
      </c>
      <c r="E262" s="2">
        <v>89</v>
      </c>
      <c r="F262" s="2">
        <v>65</v>
      </c>
      <c r="G262" s="2">
        <v>66</v>
      </c>
      <c r="H262" s="2">
        <v>28</v>
      </c>
      <c r="I262" s="2">
        <v>43</v>
      </c>
      <c r="J262" s="2">
        <v>6</v>
      </c>
      <c r="K262" s="2">
        <v>21</v>
      </c>
      <c r="L262" s="2">
        <v>11</v>
      </c>
      <c r="M262">
        <v>29</v>
      </c>
      <c r="N262">
        <v>2</v>
      </c>
      <c r="O262" s="2">
        <f t="shared" si="3"/>
        <v>0</v>
      </c>
      <c r="P262" s="2">
        <v>1233</v>
      </c>
    </row>
    <row r="263" spans="1:16" x14ac:dyDescent="0.3">
      <c r="A263" s="3">
        <v>44349</v>
      </c>
      <c r="B263" s="2">
        <v>82</v>
      </c>
      <c r="C263" s="2">
        <v>509</v>
      </c>
      <c r="D263" s="2">
        <v>99</v>
      </c>
      <c r="E263" s="2">
        <v>88</v>
      </c>
      <c r="F263" s="2">
        <v>33</v>
      </c>
      <c r="G263" s="2">
        <v>67</v>
      </c>
      <c r="H263" s="2">
        <v>9</v>
      </c>
      <c r="I263" s="2">
        <v>30</v>
      </c>
      <c r="J263" s="2">
        <v>11</v>
      </c>
      <c r="K263" s="2">
        <v>24</v>
      </c>
      <c r="L263" s="2">
        <v>2</v>
      </c>
      <c r="M263">
        <v>25</v>
      </c>
      <c r="N263">
        <v>0</v>
      </c>
      <c r="O263" s="2">
        <f t="shared" si="3"/>
        <v>0</v>
      </c>
      <c r="P263" s="2">
        <v>954</v>
      </c>
    </row>
    <row r="264" spans="1:16" x14ac:dyDescent="0.3">
      <c r="A264" s="3">
        <v>44350</v>
      </c>
      <c r="B264" s="2">
        <v>63</v>
      </c>
      <c r="C264" s="2">
        <v>431</v>
      </c>
      <c r="D264" s="2">
        <v>78</v>
      </c>
      <c r="E264" s="2">
        <v>76</v>
      </c>
      <c r="F264" s="2">
        <v>32</v>
      </c>
      <c r="G264" s="2">
        <v>46</v>
      </c>
      <c r="H264" s="2">
        <v>15</v>
      </c>
      <c r="I264" s="2">
        <v>53</v>
      </c>
      <c r="J264" s="2">
        <v>15</v>
      </c>
      <c r="K264" s="2">
        <v>13</v>
      </c>
      <c r="L264" s="2">
        <v>11</v>
      </c>
      <c r="M264">
        <v>22</v>
      </c>
      <c r="N264">
        <v>0</v>
      </c>
      <c r="O264" s="2">
        <f t="shared" si="3"/>
        <v>0</v>
      </c>
      <c r="P264" s="2">
        <v>833</v>
      </c>
    </row>
    <row r="265" spans="1:16" x14ac:dyDescent="0.3">
      <c r="A265" s="3">
        <v>44351</v>
      </c>
      <c r="B265" s="2">
        <v>69</v>
      </c>
      <c r="C265" s="2">
        <v>401</v>
      </c>
      <c r="D265" s="2">
        <v>66</v>
      </c>
      <c r="E265" s="2">
        <v>69</v>
      </c>
      <c r="F265" s="2">
        <v>24</v>
      </c>
      <c r="G265" s="2">
        <v>46</v>
      </c>
      <c r="H265" s="2">
        <v>15</v>
      </c>
      <c r="I265" s="2">
        <v>37</v>
      </c>
      <c r="J265" s="2">
        <v>24</v>
      </c>
      <c r="K265" s="2">
        <v>20</v>
      </c>
      <c r="L265" s="2">
        <v>8</v>
      </c>
      <c r="M265">
        <v>37</v>
      </c>
      <c r="N265">
        <v>2</v>
      </c>
      <c r="O265" s="2">
        <f t="shared" si="3"/>
        <v>0</v>
      </c>
      <c r="P265" s="2">
        <v>779</v>
      </c>
    </row>
    <row r="266" spans="1:16" x14ac:dyDescent="0.3">
      <c r="A266" s="3">
        <v>44352</v>
      </c>
      <c r="B266" s="2">
        <v>66</v>
      </c>
      <c r="C266" s="2">
        <v>457</v>
      </c>
      <c r="D266" s="2">
        <v>67</v>
      </c>
      <c r="E266" s="2">
        <v>70</v>
      </c>
      <c r="F266" s="2">
        <v>28</v>
      </c>
      <c r="G266" s="2">
        <v>65</v>
      </c>
      <c r="H266" s="2">
        <v>13</v>
      </c>
      <c r="I266" s="2">
        <v>35</v>
      </c>
      <c r="J266" s="2">
        <v>14</v>
      </c>
      <c r="K266" s="2">
        <v>13</v>
      </c>
      <c r="L266" s="2">
        <v>4</v>
      </c>
      <c r="M266">
        <v>18</v>
      </c>
      <c r="N266">
        <v>0</v>
      </c>
      <c r="O266" s="2">
        <f t="shared" si="3"/>
        <v>0</v>
      </c>
      <c r="P266" s="2">
        <v>832</v>
      </c>
    </row>
    <row r="267" spans="1:16" x14ac:dyDescent="0.3">
      <c r="A267" s="3">
        <v>44353</v>
      </c>
      <c r="B267" s="2">
        <v>50</v>
      </c>
      <c r="C267" s="2">
        <v>258</v>
      </c>
      <c r="D267" s="2">
        <v>50</v>
      </c>
      <c r="E267" s="2">
        <v>48</v>
      </c>
      <c r="F267" s="2">
        <v>15</v>
      </c>
      <c r="G267" s="2">
        <v>36</v>
      </c>
      <c r="H267" s="2">
        <v>7</v>
      </c>
      <c r="I267" s="2">
        <v>24</v>
      </c>
      <c r="J267" s="2">
        <v>8</v>
      </c>
      <c r="K267" s="2">
        <v>8</v>
      </c>
      <c r="L267" s="2">
        <v>0</v>
      </c>
      <c r="M267">
        <v>0</v>
      </c>
      <c r="N267">
        <v>0</v>
      </c>
      <c r="O267" s="2">
        <f t="shared" si="3"/>
        <v>0</v>
      </c>
      <c r="P267" s="2">
        <v>504</v>
      </c>
    </row>
    <row r="268" spans="1:16" x14ac:dyDescent="0.3">
      <c r="A268" s="3">
        <v>44354</v>
      </c>
      <c r="B268" s="2">
        <v>31</v>
      </c>
      <c r="C268" s="2">
        <v>174</v>
      </c>
      <c r="D268" s="2">
        <v>21</v>
      </c>
      <c r="E268" s="2">
        <v>28</v>
      </c>
      <c r="F268" s="2">
        <v>3</v>
      </c>
      <c r="G268" s="2">
        <v>20</v>
      </c>
      <c r="H268" s="2">
        <v>3</v>
      </c>
      <c r="I268" s="2">
        <v>14</v>
      </c>
      <c r="J268" s="2">
        <v>4</v>
      </c>
      <c r="K268" s="2">
        <v>7</v>
      </c>
      <c r="L268" s="2">
        <v>2</v>
      </c>
      <c r="M268">
        <v>42</v>
      </c>
      <c r="N268">
        <v>9</v>
      </c>
      <c r="O268" s="2">
        <f t="shared" si="3"/>
        <v>0</v>
      </c>
      <c r="P268" s="2">
        <v>307</v>
      </c>
    </row>
    <row r="269" spans="1:16" x14ac:dyDescent="0.3">
      <c r="A269" s="3">
        <v>44355</v>
      </c>
      <c r="B269" s="2">
        <v>78</v>
      </c>
      <c r="C269" s="2">
        <v>546</v>
      </c>
      <c r="D269" s="2">
        <v>90</v>
      </c>
      <c r="E269" s="2">
        <v>108</v>
      </c>
      <c r="F269" s="2">
        <v>30</v>
      </c>
      <c r="G269" s="2">
        <v>46</v>
      </c>
      <c r="H269" s="2">
        <v>34</v>
      </c>
      <c r="I269" s="2">
        <v>54</v>
      </c>
      <c r="J269" s="2">
        <v>10</v>
      </c>
      <c r="K269" s="2">
        <v>9</v>
      </c>
      <c r="L269" s="2">
        <v>18</v>
      </c>
      <c r="M269">
        <v>44</v>
      </c>
      <c r="N269">
        <v>2</v>
      </c>
      <c r="O269" s="2">
        <f t="shared" si="3"/>
        <v>0</v>
      </c>
      <c r="P269" s="2">
        <v>1023</v>
      </c>
    </row>
    <row r="270" spans="1:16" x14ac:dyDescent="0.3">
      <c r="A270" s="3">
        <v>44356</v>
      </c>
      <c r="B270" s="2">
        <v>71</v>
      </c>
      <c r="C270" s="2">
        <v>439</v>
      </c>
      <c r="D270" s="2">
        <v>86</v>
      </c>
      <c r="E270" s="2">
        <v>60</v>
      </c>
      <c r="F270" s="2">
        <v>22</v>
      </c>
      <c r="G270" s="2">
        <v>66</v>
      </c>
      <c r="H270" s="2">
        <v>16</v>
      </c>
      <c r="I270" s="2">
        <v>31</v>
      </c>
      <c r="J270" s="2">
        <v>8</v>
      </c>
      <c r="K270" s="2">
        <v>15</v>
      </c>
      <c r="L270" s="2">
        <v>7</v>
      </c>
      <c r="M270">
        <v>46</v>
      </c>
      <c r="N270">
        <v>1</v>
      </c>
      <c r="O270" s="2">
        <f t="shared" si="3"/>
        <v>0</v>
      </c>
      <c r="P270" s="2">
        <v>821</v>
      </c>
    </row>
    <row r="271" spans="1:16" x14ac:dyDescent="0.3">
      <c r="A271" s="3">
        <v>44357</v>
      </c>
      <c r="B271" s="2">
        <v>39</v>
      </c>
      <c r="C271" s="2">
        <v>380</v>
      </c>
      <c r="D271" s="2">
        <v>59</v>
      </c>
      <c r="E271" s="2">
        <v>78</v>
      </c>
      <c r="F271" s="2">
        <v>16</v>
      </c>
      <c r="G271" s="2">
        <v>55</v>
      </c>
      <c r="H271" s="2">
        <v>18</v>
      </c>
      <c r="I271" s="2">
        <v>41</v>
      </c>
      <c r="J271" s="2">
        <v>3</v>
      </c>
      <c r="K271" s="2">
        <v>11</v>
      </c>
      <c r="L271" s="2">
        <v>5</v>
      </c>
      <c r="M271">
        <v>46</v>
      </c>
      <c r="N271">
        <v>0</v>
      </c>
      <c r="O271" s="2">
        <f t="shared" si="3"/>
        <v>0</v>
      </c>
      <c r="P271" s="2">
        <v>705</v>
      </c>
    </row>
    <row r="272" spans="1:16" x14ac:dyDescent="0.3">
      <c r="A272" s="3">
        <v>44358</v>
      </c>
      <c r="B272" s="2">
        <v>47</v>
      </c>
      <c r="C272" s="2">
        <v>389</v>
      </c>
      <c r="D272" s="2">
        <v>55</v>
      </c>
      <c r="E272" s="2">
        <v>46</v>
      </c>
      <c r="F272" s="2">
        <v>26</v>
      </c>
      <c r="G272" s="2">
        <v>64</v>
      </c>
      <c r="H272" s="2">
        <v>7</v>
      </c>
      <c r="I272" s="2">
        <v>32</v>
      </c>
      <c r="J272" s="2">
        <v>18</v>
      </c>
      <c r="K272" s="2">
        <v>9</v>
      </c>
      <c r="L272" s="2">
        <v>2</v>
      </c>
      <c r="M272">
        <v>70</v>
      </c>
      <c r="N272">
        <v>5</v>
      </c>
      <c r="O272" s="2">
        <f t="shared" si="3"/>
        <v>0</v>
      </c>
      <c r="P272" s="2">
        <v>695</v>
      </c>
    </row>
    <row r="273" spans="1:16" x14ac:dyDescent="0.3">
      <c r="A273" s="3">
        <v>44359</v>
      </c>
      <c r="B273" s="2">
        <v>56</v>
      </c>
      <c r="C273" s="2">
        <v>452</v>
      </c>
      <c r="D273" s="2">
        <v>82</v>
      </c>
      <c r="E273" s="2">
        <v>48</v>
      </c>
      <c r="F273" s="2">
        <v>47</v>
      </c>
      <c r="G273" s="2">
        <v>43</v>
      </c>
      <c r="H273" s="2">
        <v>2</v>
      </c>
      <c r="I273" s="2">
        <v>42</v>
      </c>
      <c r="J273" s="2">
        <v>6</v>
      </c>
      <c r="K273" s="2">
        <v>13</v>
      </c>
      <c r="L273" s="2">
        <v>3</v>
      </c>
      <c r="M273">
        <v>45</v>
      </c>
      <c r="N273">
        <v>0</v>
      </c>
      <c r="O273" s="2">
        <f t="shared" si="3"/>
        <v>0</v>
      </c>
      <c r="P273" s="2">
        <v>794</v>
      </c>
    </row>
    <row r="274" spans="1:16" x14ac:dyDescent="0.3">
      <c r="A274" s="3">
        <v>44360</v>
      </c>
      <c r="B274" s="2">
        <v>45</v>
      </c>
      <c r="C274" s="2">
        <v>276</v>
      </c>
      <c r="D274" s="2">
        <v>44</v>
      </c>
      <c r="E274" s="2">
        <v>36</v>
      </c>
      <c r="F274" s="2">
        <v>25</v>
      </c>
      <c r="G274" s="2">
        <v>34</v>
      </c>
      <c r="H274" s="2">
        <v>4</v>
      </c>
      <c r="I274" s="2">
        <v>32</v>
      </c>
      <c r="J274" s="2">
        <v>10</v>
      </c>
      <c r="K274" s="2">
        <v>16</v>
      </c>
      <c r="L274" s="2">
        <v>0</v>
      </c>
      <c r="M274">
        <v>0</v>
      </c>
      <c r="N274">
        <v>0</v>
      </c>
      <c r="O274" s="2">
        <f t="shared" si="3"/>
        <v>0</v>
      </c>
      <c r="P274" s="2">
        <v>522</v>
      </c>
    </row>
    <row r="275" spans="1:16" x14ac:dyDescent="0.3">
      <c r="A275" s="3">
        <v>44361</v>
      </c>
      <c r="B275" s="2">
        <v>34</v>
      </c>
      <c r="C275" s="2">
        <v>192</v>
      </c>
      <c r="D275" s="2">
        <v>13</v>
      </c>
      <c r="E275" s="2">
        <v>23</v>
      </c>
      <c r="F275" s="2">
        <v>6</v>
      </c>
      <c r="G275" s="2">
        <v>26</v>
      </c>
      <c r="H275" s="2">
        <v>0</v>
      </c>
      <c r="I275" s="2">
        <v>12</v>
      </c>
      <c r="J275" s="2">
        <v>3</v>
      </c>
      <c r="K275" s="2">
        <v>2</v>
      </c>
      <c r="L275" s="2">
        <v>0</v>
      </c>
      <c r="M275">
        <v>93</v>
      </c>
      <c r="N275">
        <v>0</v>
      </c>
      <c r="O275" s="2">
        <f t="shared" si="3"/>
        <v>0</v>
      </c>
      <c r="P275" s="2">
        <v>311</v>
      </c>
    </row>
    <row r="276" spans="1:16" x14ac:dyDescent="0.3">
      <c r="A276" s="3">
        <v>44362</v>
      </c>
      <c r="B276" s="2">
        <v>56</v>
      </c>
      <c r="C276" s="2">
        <v>586</v>
      </c>
      <c r="D276" s="2">
        <v>131</v>
      </c>
      <c r="E276" s="2">
        <v>61</v>
      </c>
      <c r="F276" s="2">
        <v>58</v>
      </c>
      <c r="G276" s="2">
        <v>81</v>
      </c>
      <c r="H276" s="2">
        <v>8</v>
      </c>
      <c r="I276" s="2">
        <v>53</v>
      </c>
      <c r="J276" s="2">
        <v>11</v>
      </c>
      <c r="K276" s="2">
        <v>31</v>
      </c>
      <c r="L276" s="2">
        <v>16</v>
      </c>
      <c r="M276">
        <v>103</v>
      </c>
      <c r="N276">
        <v>5</v>
      </c>
      <c r="O276" s="2">
        <f t="shared" si="3"/>
        <v>0</v>
      </c>
      <c r="P276" s="2">
        <v>1092</v>
      </c>
    </row>
    <row r="277" spans="1:16" x14ac:dyDescent="0.3">
      <c r="A277" s="3">
        <v>44363</v>
      </c>
      <c r="B277" s="2">
        <v>53</v>
      </c>
      <c r="C277" s="2">
        <v>470</v>
      </c>
      <c r="D277" s="2">
        <v>69</v>
      </c>
      <c r="E277" s="2">
        <v>50</v>
      </c>
      <c r="F277" s="2">
        <v>39</v>
      </c>
      <c r="G277" s="2">
        <v>53</v>
      </c>
      <c r="H277" s="2">
        <v>3</v>
      </c>
      <c r="I277" s="2">
        <v>38</v>
      </c>
      <c r="J277" s="2">
        <v>6</v>
      </c>
      <c r="K277" s="2">
        <v>24</v>
      </c>
      <c r="L277" s="2">
        <v>6</v>
      </c>
      <c r="M277">
        <v>65</v>
      </c>
      <c r="N277">
        <v>3</v>
      </c>
      <c r="O277" s="2">
        <f t="shared" si="3"/>
        <v>0</v>
      </c>
      <c r="P277" s="2">
        <v>811</v>
      </c>
    </row>
    <row r="278" spans="1:16" x14ac:dyDescent="0.3">
      <c r="A278" s="3">
        <v>44364</v>
      </c>
      <c r="B278" s="2">
        <v>38</v>
      </c>
      <c r="C278" s="2">
        <v>414</v>
      </c>
      <c r="D278" s="2">
        <v>82</v>
      </c>
      <c r="E278" s="2">
        <v>39</v>
      </c>
      <c r="F278" s="2">
        <v>40</v>
      </c>
      <c r="G278" s="2">
        <v>50</v>
      </c>
      <c r="H278" s="2">
        <v>2</v>
      </c>
      <c r="I278" s="2">
        <v>37</v>
      </c>
      <c r="J278" s="2">
        <v>13</v>
      </c>
      <c r="K278" s="2">
        <v>16</v>
      </c>
      <c r="L278" s="2">
        <v>10</v>
      </c>
      <c r="M278">
        <v>90</v>
      </c>
      <c r="N278">
        <v>10</v>
      </c>
      <c r="O278" s="2">
        <f t="shared" si="3"/>
        <v>0</v>
      </c>
      <c r="P278" s="2">
        <v>741</v>
      </c>
    </row>
    <row r="279" spans="1:16" x14ac:dyDescent="0.3">
      <c r="A279" s="3">
        <v>44365</v>
      </c>
      <c r="B279" s="2">
        <v>36</v>
      </c>
      <c r="C279" s="2">
        <v>376</v>
      </c>
      <c r="D279" s="2">
        <v>72</v>
      </c>
      <c r="E279" s="2">
        <v>26</v>
      </c>
      <c r="F279" s="2">
        <v>41</v>
      </c>
      <c r="G279" s="2">
        <v>39</v>
      </c>
      <c r="H279" s="2">
        <v>6</v>
      </c>
      <c r="I279" s="2">
        <v>36</v>
      </c>
      <c r="J279" s="2">
        <v>11</v>
      </c>
      <c r="K279" s="2">
        <v>28</v>
      </c>
      <c r="L279" s="2">
        <v>0</v>
      </c>
      <c r="M279">
        <v>91</v>
      </c>
      <c r="N279">
        <v>8</v>
      </c>
      <c r="O279" s="2">
        <f t="shared" si="3"/>
        <v>0</v>
      </c>
      <c r="P279" s="2">
        <v>671</v>
      </c>
    </row>
    <row r="280" spans="1:16" x14ac:dyDescent="0.3">
      <c r="A280" s="3">
        <v>44366</v>
      </c>
      <c r="B280" s="2">
        <v>46</v>
      </c>
      <c r="C280" s="2">
        <v>455</v>
      </c>
      <c r="D280" s="2">
        <v>62</v>
      </c>
      <c r="E280" s="2">
        <v>44</v>
      </c>
      <c r="F280" s="2">
        <v>23</v>
      </c>
      <c r="G280" s="2">
        <v>58</v>
      </c>
      <c r="H280" s="2">
        <v>4</v>
      </c>
      <c r="I280" s="2">
        <v>44</v>
      </c>
      <c r="J280" s="2">
        <v>9</v>
      </c>
      <c r="K280" s="2">
        <v>14</v>
      </c>
      <c r="L280" s="2">
        <v>10</v>
      </c>
      <c r="M280">
        <v>61</v>
      </c>
      <c r="N280">
        <v>4</v>
      </c>
      <c r="O280" s="2">
        <f t="shared" si="3"/>
        <v>0</v>
      </c>
      <c r="P280" s="2">
        <v>769</v>
      </c>
    </row>
    <row r="281" spans="1:16" x14ac:dyDescent="0.3">
      <c r="A281" s="3">
        <v>44367</v>
      </c>
      <c r="B281" s="2">
        <v>36</v>
      </c>
      <c r="C281" s="2">
        <v>283</v>
      </c>
      <c r="D281" s="2">
        <v>52</v>
      </c>
      <c r="E281" s="2">
        <v>22</v>
      </c>
      <c r="F281" s="2">
        <v>23</v>
      </c>
      <c r="G281" s="2">
        <v>51</v>
      </c>
      <c r="H281" s="2">
        <v>2</v>
      </c>
      <c r="I281" s="2">
        <v>31</v>
      </c>
      <c r="J281" s="2">
        <v>9</v>
      </c>
      <c r="K281" s="2">
        <v>8</v>
      </c>
      <c r="L281" s="2">
        <v>4</v>
      </c>
      <c r="M281">
        <v>0</v>
      </c>
      <c r="N281">
        <v>0</v>
      </c>
      <c r="O281" s="2">
        <f t="shared" si="3"/>
        <v>0</v>
      </c>
      <c r="P281" s="2">
        <v>521</v>
      </c>
    </row>
    <row r="282" spans="1:16" x14ac:dyDescent="0.3">
      <c r="A282" s="3">
        <v>44368</v>
      </c>
      <c r="B282" s="2">
        <v>18</v>
      </c>
      <c r="C282" s="2">
        <v>166</v>
      </c>
      <c r="D282" s="2">
        <v>17</v>
      </c>
      <c r="E282" s="2">
        <v>7</v>
      </c>
      <c r="F282" s="2">
        <v>9</v>
      </c>
      <c r="G282" s="2">
        <v>14</v>
      </c>
      <c r="H282" s="2">
        <v>0</v>
      </c>
      <c r="I282" s="2">
        <v>16</v>
      </c>
      <c r="J282" s="2">
        <v>7</v>
      </c>
      <c r="K282" s="2">
        <v>5</v>
      </c>
      <c r="L282" s="2">
        <v>1</v>
      </c>
      <c r="M282">
        <v>108</v>
      </c>
      <c r="N282">
        <v>4</v>
      </c>
      <c r="O282" s="2">
        <f t="shared" si="3"/>
        <v>0</v>
      </c>
      <c r="P282" s="2">
        <v>260</v>
      </c>
    </row>
    <row r="283" spans="1:16" x14ac:dyDescent="0.3">
      <c r="A283" s="3">
        <v>44369</v>
      </c>
      <c r="B283" s="2">
        <v>47</v>
      </c>
      <c r="C283" s="2">
        <v>524</v>
      </c>
      <c r="D283" s="2">
        <v>87</v>
      </c>
      <c r="E283" s="2">
        <v>42</v>
      </c>
      <c r="F283" s="2">
        <v>57</v>
      </c>
      <c r="G283" s="2">
        <v>63</v>
      </c>
      <c r="H283" s="2">
        <v>4</v>
      </c>
      <c r="I283" s="2">
        <v>64</v>
      </c>
      <c r="J283" s="2">
        <v>11</v>
      </c>
      <c r="K283" s="2">
        <v>9</v>
      </c>
      <c r="L283" s="2">
        <v>6</v>
      </c>
      <c r="M283">
        <v>113</v>
      </c>
      <c r="N283">
        <v>5</v>
      </c>
      <c r="O283" s="2">
        <f t="shared" si="3"/>
        <v>0</v>
      </c>
      <c r="P283" s="2">
        <v>914</v>
      </c>
    </row>
    <row r="284" spans="1:16" x14ac:dyDescent="0.3">
      <c r="A284" s="3">
        <v>44370</v>
      </c>
      <c r="B284" s="2">
        <v>24</v>
      </c>
      <c r="C284" s="2">
        <v>469</v>
      </c>
      <c r="D284" s="2">
        <v>69</v>
      </c>
      <c r="E284" s="2">
        <v>50</v>
      </c>
      <c r="F284" s="2">
        <v>29</v>
      </c>
      <c r="G284" s="2">
        <v>50</v>
      </c>
      <c r="H284" s="2">
        <v>3</v>
      </c>
      <c r="I284" s="2">
        <v>59</v>
      </c>
      <c r="J284" s="2">
        <v>11</v>
      </c>
      <c r="K284" s="2">
        <v>5</v>
      </c>
      <c r="L284" s="2">
        <v>4</v>
      </c>
      <c r="M284">
        <v>94</v>
      </c>
      <c r="N284">
        <v>13</v>
      </c>
      <c r="O284" s="2">
        <f t="shared" si="3"/>
        <v>0</v>
      </c>
      <c r="P284" s="2">
        <v>773</v>
      </c>
    </row>
    <row r="285" spans="1:16" x14ac:dyDescent="0.3">
      <c r="A285" s="3">
        <v>44371</v>
      </c>
      <c r="B285" s="2">
        <v>48</v>
      </c>
      <c r="C285" s="2">
        <v>368</v>
      </c>
      <c r="D285" s="2">
        <v>55</v>
      </c>
      <c r="E285" s="2">
        <v>37</v>
      </c>
      <c r="F285" s="2">
        <v>22</v>
      </c>
      <c r="G285" s="2">
        <v>52</v>
      </c>
      <c r="H285" s="2">
        <v>8</v>
      </c>
      <c r="I285" s="2">
        <v>49</v>
      </c>
      <c r="J285" s="2">
        <v>9</v>
      </c>
      <c r="K285" s="2">
        <v>7</v>
      </c>
      <c r="L285" s="2">
        <v>1</v>
      </c>
      <c r="M285">
        <v>119</v>
      </c>
      <c r="N285">
        <v>0</v>
      </c>
      <c r="O285" s="2">
        <f t="shared" si="3"/>
        <v>0</v>
      </c>
      <c r="P285" s="2">
        <v>656</v>
      </c>
    </row>
    <row r="286" spans="1:16" x14ac:dyDescent="0.3">
      <c r="A286" s="3">
        <v>44372</v>
      </c>
      <c r="B286" s="2">
        <v>36</v>
      </c>
      <c r="C286" s="2">
        <v>418</v>
      </c>
      <c r="D286" s="2">
        <v>57</v>
      </c>
      <c r="E286" s="2">
        <v>32</v>
      </c>
      <c r="F286" s="2">
        <v>36</v>
      </c>
      <c r="G286" s="2">
        <v>51</v>
      </c>
      <c r="H286" s="2">
        <v>2</v>
      </c>
      <c r="I286" s="2">
        <v>41</v>
      </c>
      <c r="J286" s="2">
        <v>11</v>
      </c>
      <c r="K286" s="2">
        <v>12</v>
      </c>
      <c r="L286" s="2">
        <v>3</v>
      </c>
      <c r="M286">
        <v>108</v>
      </c>
      <c r="N286">
        <v>0</v>
      </c>
      <c r="O286" s="2">
        <f t="shared" si="3"/>
        <v>0</v>
      </c>
      <c r="P286" s="2">
        <v>699</v>
      </c>
    </row>
    <row r="287" spans="1:16" x14ac:dyDescent="0.3">
      <c r="A287" s="3">
        <v>44373</v>
      </c>
      <c r="B287" s="2">
        <v>35</v>
      </c>
      <c r="C287" s="2">
        <v>435</v>
      </c>
      <c r="D287" s="2">
        <v>76</v>
      </c>
      <c r="E287" s="2">
        <v>35</v>
      </c>
      <c r="F287" s="2">
        <v>22</v>
      </c>
      <c r="G287" s="2">
        <v>54</v>
      </c>
      <c r="H287" s="2">
        <v>9</v>
      </c>
      <c r="I287" s="2">
        <v>69</v>
      </c>
      <c r="J287" s="2">
        <v>8</v>
      </c>
      <c r="K287" s="2">
        <v>9</v>
      </c>
      <c r="L287" s="2">
        <v>2</v>
      </c>
      <c r="M287">
        <v>105</v>
      </c>
      <c r="N287">
        <v>0</v>
      </c>
      <c r="O287" s="2">
        <f t="shared" si="3"/>
        <v>0</v>
      </c>
      <c r="P287" s="2">
        <v>754</v>
      </c>
    </row>
    <row r="288" spans="1:16" x14ac:dyDescent="0.3">
      <c r="A288" s="3">
        <v>44374</v>
      </c>
      <c r="B288" s="2">
        <v>39</v>
      </c>
      <c r="C288" s="2">
        <v>370</v>
      </c>
      <c r="D288" s="2">
        <v>64</v>
      </c>
      <c r="E288" s="2">
        <v>23</v>
      </c>
      <c r="F288" s="2">
        <v>8</v>
      </c>
      <c r="G288" s="2">
        <v>44</v>
      </c>
      <c r="H288" s="2">
        <v>0</v>
      </c>
      <c r="I288" s="2">
        <v>23</v>
      </c>
      <c r="J288" s="2">
        <v>12</v>
      </c>
      <c r="K288" s="2">
        <v>2</v>
      </c>
      <c r="L288" s="2">
        <v>0</v>
      </c>
      <c r="M288">
        <v>0</v>
      </c>
      <c r="N288">
        <v>0</v>
      </c>
      <c r="O288" s="2">
        <f t="shared" si="3"/>
        <v>0</v>
      </c>
      <c r="P288" s="2">
        <v>585</v>
      </c>
    </row>
    <row r="289" spans="1:16" x14ac:dyDescent="0.3">
      <c r="A289" s="3">
        <v>44375</v>
      </c>
      <c r="B289" s="2">
        <v>21</v>
      </c>
      <c r="C289" s="2">
        <v>225</v>
      </c>
      <c r="D289" s="2">
        <v>23</v>
      </c>
      <c r="E289" s="2">
        <v>23</v>
      </c>
      <c r="F289" s="2">
        <v>13</v>
      </c>
      <c r="G289" s="2">
        <v>20</v>
      </c>
      <c r="H289" s="2">
        <v>2</v>
      </c>
      <c r="I289" s="2">
        <v>11</v>
      </c>
      <c r="J289" s="2">
        <v>11</v>
      </c>
      <c r="K289" s="2">
        <v>3</v>
      </c>
      <c r="L289" s="2">
        <v>0</v>
      </c>
      <c r="M289">
        <v>138</v>
      </c>
      <c r="N289">
        <v>13</v>
      </c>
      <c r="O289" s="2">
        <f t="shared" si="3"/>
        <v>0</v>
      </c>
      <c r="P289" s="2">
        <v>352</v>
      </c>
    </row>
    <row r="290" spans="1:16" x14ac:dyDescent="0.3">
      <c r="A290" s="3">
        <v>44376</v>
      </c>
      <c r="B290" s="2">
        <v>41</v>
      </c>
      <c r="C290" s="2">
        <v>749</v>
      </c>
      <c r="D290" s="2">
        <v>122</v>
      </c>
      <c r="E290" s="2">
        <v>44</v>
      </c>
      <c r="F290" s="2">
        <v>29</v>
      </c>
      <c r="G290" s="2">
        <v>102</v>
      </c>
      <c r="H290" s="2">
        <v>1</v>
      </c>
      <c r="I290" s="2">
        <v>71</v>
      </c>
      <c r="J290" s="2">
        <v>8</v>
      </c>
      <c r="K290" s="2">
        <v>20</v>
      </c>
      <c r="L290" s="2">
        <v>7</v>
      </c>
      <c r="M290">
        <v>153</v>
      </c>
      <c r="N290">
        <v>9</v>
      </c>
      <c r="O290" s="2">
        <f t="shared" si="3"/>
        <v>0</v>
      </c>
      <c r="P290" s="2">
        <v>1194</v>
      </c>
    </row>
    <row r="291" spans="1:16" x14ac:dyDescent="0.3">
      <c r="A291" s="3">
        <v>44377</v>
      </c>
      <c r="B291" s="2">
        <v>58</v>
      </c>
      <c r="C291" s="2">
        <v>677</v>
      </c>
      <c r="D291" s="2">
        <v>83</v>
      </c>
      <c r="E291" s="2">
        <v>31</v>
      </c>
      <c r="F291" s="2">
        <v>23</v>
      </c>
      <c r="G291" s="2">
        <v>65</v>
      </c>
      <c r="H291" s="2">
        <v>2</v>
      </c>
      <c r="I291" s="2">
        <v>49</v>
      </c>
      <c r="J291" s="2">
        <v>4</v>
      </c>
      <c r="K291" s="2">
        <v>10</v>
      </c>
      <c r="L291" s="2">
        <v>8</v>
      </c>
      <c r="M291">
        <v>146</v>
      </c>
      <c r="N291">
        <v>13</v>
      </c>
      <c r="O291" s="2">
        <f t="shared" si="3"/>
        <v>0</v>
      </c>
      <c r="P291" s="2">
        <v>1010</v>
      </c>
    </row>
    <row r="292" spans="1:16" x14ac:dyDescent="0.3">
      <c r="A292" s="3">
        <v>44378</v>
      </c>
      <c r="B292" s="2">
        <v>38</v>
      </c>
      <c r="C292" s="2">
        <v>663</v>
      </c>
      <c r="D292" s="2">
        <v>95</v>
      </c>
      <c r="E292" s="2">
        <v>39</v>
      </c>
      <c r="F292" s="2">
        <v>18</v>
      </c>
      <c r="G292" s="2">
        <v>51</v>
      </c>
      <c r="H292" s="2">
        <v>2</v>
      </c>
      <c r="I292" s="2">
        <v>52</v>
      </c>
      <c r="J292" s="2">
        <v>6</v>
      </c>
      <c r="K292" s="2">
        <v>12</v>
      </c>
      <c r="L292" s="2">
        <v>4</v>
      </c>
      <c r="M292">
        <v>145</v>
      </c>
      <c r="N292">
        <v>19</v>
      </c>
      <c r="O292" s="2">
        <f t="shared" si="3"/>
        <v>0</v>
      </c>
      <c r="P292" s="2">
        <v>980</v>
      </c>
    </row>
    <row r="293" spans="1:16" x14ac:dyDescent="0.3">
      <c r="A293" s="3">
        <v>44379</v>
      </c>
      <c r="B293" s="2">
        <v>25</v>
      </c>
      <c r="C293" s="2">
        <v>629</v>
      </c>
      <c r="D293" s="2">
        <v>77</v>
      </c>
      <c r="E293" s="2">
        <v>30</v>
      </c>
      <c r="F293" s="2">
        <v>40</v>
      </c>
      <c r="G293" s="2">
        <v>54</v>
      </c>
      <c r="H293" s="2">
        <v>9</v>
      </c>
      <c r="I293" s="2">
        <v>71</v>
      </c>
      <c r="J293" s="2">
        <v>9</v>
      </c>
      <c r="K293" s="2">
        <v>12</v>
      </c>
      <c r="L293" s="2">
        <v>8</v>
      </c>
      <c r="M293">
        <v>155</v>
      </c>
      <c r="N293">
        <v>27</v>
      </c>
      <c r="O293" s="2">
        <f t="shared" si="3"/>
        <v>0</v>
      </c>
      <c r="P293" s="2">
        <v>964</v>
      </c>
    </row>
    <row r="294" spans="1:16" x14ac:dyDescent="0.3">
      <c r="A294" s="3">
        <v>44380</v>
      </c>
      <c r="B294" s="2">
        <v>38</v>
      </c>
      <c r="C294" s="2">
        <v>633</v>
      </c>
      <c r="D294" s="2">
        <v>105</v>
      </c>
      <c r="E294" s="2">
        <v>44</v>
      </c>
      <c r="F294" s="2">
        <v>44</v>
      </c>
      <c r="G294" s="2">
        <v>52</v>
      </c>
      <c r="H294" s="2">
        <v>5</v>
      </c>
      <c r="I294" s="2">
        <v>81</v>
      </c>
      <c r="J294" s="2">
        <v>7</v>
      </c>
      <c r="K294" s="2">
        <v>15</v>
      </c>
      <c r="L294" s="2">
        <v>2</v>
      </c>
      <c r="M294">
        <v>175</v>
      </c>
      <c r="N294">
        <v>0</v>
      </c>
      <c r="O294" s="2">
        <f t="shared" si="3"/>
        <v>0</v>
      </c>
      <c r="P294" s="2">
        <v>1026</v>
      </c>
    </row>
    <row r="295" spans="1:16" x14ac:dyDescent="0.3">
      <c r="A295" s="3">
        <v>44381</v>
      </c>
      <c r="M295">
        <v>0</v>
      </c>
      <c r="N295">
        <v>0</v>
      </c>
    </row>
    <row r="296" spans="1:16" x14ac:dyDescent="0.3">
      <c r="A296" s="3">
        <v>44382</v>
      </c>
      <c r="B296" s="2">
        <v>96</v>
      </c>
      <c r="C296" s="2">
        <v>406</v>
      </c>
      <c r="D296" s="2">
        <v>94</v>
      </c>
      <c r="E296" s="2">
        <v>6</v>
      </c>
      <c r="F296" s="2">
        <v>1</v>
      </c>
      <c r="G296" s="2">
        <v>14</v>
      </c>
      <c r="H296" s="2">
        <v>1</v>
      </c>
      <c r="I296" s="2">
        <v>144</v>
      </c>
      <c r="J296" s="2">
        <v>38</v>
      </c>
      <c r="K296" s="2">
        <v>10</v>
      </c>
      <c r="L296" s="2">
        <v>28</v>
      </c>
      <c r="M296">
        <v>181</v>
      </c>
      <c r="N296">
        <v>43</v>
      </c>
      <c r="O296" s="2">
        <f t="shared" ref="O296:O379" si="4">P296-SUM(B296:L296)</f>
        <v>0</v>
      </c>
      <c r="P296" s="2">
        <v>838</v>
      </c>
    </row>
    <row r="297" spans="1:16" x14ac:dyDescent="0.3">
      <c r="A297" s="3">
        <v>44383</v>
      </c>
      <c r="B297" s="2">
        <v>54</v>
      </c>
      <c r="C297" s="2">
        <v>922</v>
      </c>
      <c r="D297" s="2">
        <v>125</v>
      </c>
      <c r="E297" s="2">
        <v>57</v>
      </c>
      <c r="F297" s="2">
        <v>32</v>
      </c>
      <c r="G297" s="2">
        <v>89</v>
      </c>
      <c r="H297" s="2">
        <v>7</v>
      </c>
      <c r="I297" s="2">
        <v>72</v>
      </c>
      <c r="J297" s="2">
        <v>15</v>
      </c>
      <c r="K297" s="2">
        <v>23</v>
      </c>
      <c r="L297" s="2">
        <v>11</v>
      </c>
      <c r="M297">
        <v>163</v>
      </c>
      <c r="N297">
        <v>17</v>
      </c>
      <c r="O297" s="2">
        <f t="shared" si="4"/>
        <v>0</v>
      </c>
      <c r="P297" s="2">
        <v>1407</v>
      </c>
    </row>
    <row r="298" spans="1:16" x14ac:dyDescent="0.3">
      <c r="A298" s="3">
        <v>44384</v>
      </c>
      <c r="B298" s="2">
        <v>61</v>
      </c>
      <c r="C298" s="2">
        <v>887</v>
      </c>
      <c r="D298" s="2">
        <v>130</v>
      </c>
      <c r="E298" s="2">
        <v>33</v>
      </c>
      <c r="F298" s="2">
        <v>62</v>
      </c>
      <c r="G298" s="2">
        <v>84</v>
      </c>
      <c r="H298" s="2">
        <v>9</v>
      </c>
      <c r="I298" s="2">
        <v>69</v>
      </c>
      <c r="J298" s="2">
        <v>23</v>
      </c>
      <c r="K298" s="2">
        <v>29</v>
      </c>
      <c r="L298" s="2">
        <v>5</v>
      </c>
      <c r="M298">
        <v>179</v>
      </c>
      <c r="N298">
        <v>30</v>
      </c>
      <c r="O298" s="2">
        <f t="shared" si="4"/>
        <v>0</v>
      </c>
      <c r="P298" s="2">
        <v>1392</v>
      </c>
    </row>
    <row r="299" spans="1:16" x14ac:dyDescent="0.3">
      <c r="A299" s="3">
        <v>44385</v>
      </c>
      <c r="B299" s="2">
        <v>59</v>
      </c>
      <c r="C299" s="2">
        <v>652</v>
      </c>
      <c r="D299" s="2">
        <v>61</v>
      </c>
      <c r="E299" s="2">
        <v>58</v>
      </c>
      <c r="F299" s="2">
        <v>38</v>
      </c>
      <c r="G299" s="2">
        <v>62</v>
      </c>
      <c r="H299" s="2">
        <v>8</v>
      </c>
      <c r="I299" s="2">
        <v>60</v>
      </c>
      <c r="J299" s="2">
        <v>18</v>
      </c>
      <c r="K299" s="2">
        <v>20</v>
      </c>
      <c r="L299" s="2">
        <v>7</v>
      </c>
      <c r="M299">
        <v>180</v>
      </c>
      <c r="N299">
        <v>36</v>
      </c>
      <c r="O299" s="2">
        <f t="shared" si="4"/>
        <v>0</v>
      </c>
      <c r="P299" s="2">
        <v>1043</v>
      </c>
    </row>
    <row r="300" spans="1:16" x14ac:dyDescent="0.3">
      <c r="A300" s="3">
        <v>44386</v>
      </c>
      <c r="B300" s="2">
        <v>74</v>
      </c>
      <c r="C300" s="2">
        <v>673</v>
      </c>
      <c r="D300" s="2">
        <v>75</v>
      </c>
      <c r="E300" s="2">
        <v>48</v>
      </c>
      <c r="F300" s="2">
        <v>31</v>
      </c>
      <c r="G300" s="2">
        <v>52</v>
      </c>
      <c r="H300" s="2">
        <v>11</v>
      </c>
      <c r="I300" s="2">
        <v>86</v>
      </c>
      <c r="J300" s="2">
        <v>13</v>
      </c>
      <c r="K300" s="2">
        <v>29</v>
      </c>
      <c r="L300" s="2">
        <v>16</v>
      </c>
      <c r="M300">
        <v>168</v>
      </c>
      <c r="N300">
        <v>23</v>
      </c>
      <c r="O300" s="2">
        <f t="shared" si="4"/>
        <v>0</v>
      </c>
      <c r="P300" s="2">
        <v>1108</v>
      </c>
    </row>
    <row r="301" spans="1:16" x14ac:dyDescent="0.3">
      <c r="A301" s="3">
        <v>44387</v>
      </c>
      <c r="B301" s="2">
        <v>81</v>
      </c>
      <c r="C301" s="2">
        <v>811</v>
      </c>
      <c r="D301" s="2">
        <v>134</v>
      </c>
      <c r="E301" s="2">
        <v>36</v>
      </c>
      <c r="F301" s="2">
        <v>48</v>
      </c>
      <c r="G301" s="2">
        <v>82</v>
      </c>
      <c r="H301" s="2">
        <v>6</v>
      </c>
      <c r="I301" s="2">
        <v>83</v>
      </c>
      <c r="J301" s="2">
        <v>20</v>
      </c>
      <c r="K301" s="2">
        <v>43</v>
      </c>
      <c r="L301" s="2">
        <v>20</v>
      </c>
      <c r="M301">
        <v>180</v>
      </c>
      <c r="N301">
        <v>0</v>
      </c>
      <c r="O301" s="2">
        <f t="shared" si="4"/>
        <v>0</v>
      </c>
      <c r="P301" s="2">
        <v>1364</v>
      </c>
    </row>
    <row r="302" spans="1:16" x14ac:dyDescent="0.3">
      <c r="A302" s="3">
        <v>44388</v>
      </c>
      <c r="B302" s="2">
        <v>78</v>
      </c>
      <c r="C302" s="2">
        <v>609</v>
      </c>
      <c r="D302" s="2">
        <v>65</v>
      </c>
      <c r="E302" s="2">
        <v>24</v>
      </c>
      <c r="F302" s="2">
        <v>11</v>
      </c>
      <c r="G302" s="2">
        <v>40</v>
      </c>
      <c r="H302" s="2">
        <v>6</v>
      </c>
      <c r="I302" s="2">
        <v>70</v>
      </c>
      <c r="J302" s="2">
        <v>21</v>
      </c>
      <c r="K302" s="2">
        <v>13</v>
      </c>
      <c r="L302" s="2">
        <v>15</v>
      </c>
      <c r="M302">
        <v>0</v>
      </c>
      <c r="N302">
        <v>0</v>
      </c>
      <c r="O302" s="2">
        <f t="shared" si="4"/>
        <v>0</v>
      </c>
      <c r="P302" s="2">
        <v>952</v>
      </c>
    </row>
    <row r="303" spans="1:16" x14ac:dyDescent="0.3">
      <c r="A303" s="3">
        <v>44389</v>
      </c>
      <c r="B303" s="2">
        <v>75</v>
      </c>
      <c r="C303" s="2">
        <v>441</v>
      </c>
      <c r="D303" s="2">
        <v>37</v>
      </c>
      <c r="E303" s="2">
        <v>26</v>
      </c>
      <c r="F303" s="2">
        <v>17</v>
      </c>
      <c r="G303" s="2">
        <v>15</v>
      </c>
      <c r="H303" s="2">
        <v>1</v>
      </c>
      <c r="I303" s="2">
        <v>29</v>
      </c>
      <c r="J303" s="2">
        <v>11</v>
      </c>
      <c r="K303" s="2">
        <v>7</v>
      </c>
      <c r="L303" s="2">
        <v>0</v>
      </c>
      <c r="M303">
        <v>179</v>
      </c>
      <c r="N303">
        <v>39</v>
      </c>
      <c r="O303" s="2">
        <f t="shared" si="4"/>
        <v>0</v>
      </c>
      <c r="P303" s="2">
        <v>659</v>
      </c>
    </row>
    <row r="304" spans="1:16" x14ac:dyDescent="0.3">
      <c r="A304" s="3">
        <v>44390</v>
      </c>
      <c r="B304" s="2">
        <v>98</v>
      </c>
      <c r="C304" s="2">
        <v>1136</v>
      </c>
      <c r="D304" s="2">
        <v>164</v>
      </c>
      <c r="E304" s="2">
        <v>64</v>
      </c>
      <c r="F304" s="2">
        <v>56</v>
      </c>
      <c r="G304" s="2">
        <v>104</v>
      </c>
      <c r="H304" s="2">
        <v>11</v>
      </c>
      <c r="I304" s="2">
        <v>115</v>
      </c>
      <c r="J304" s="2">
        <v>32</v>
      </c>
      <c r="K304" s="2">
        <v>54</v>
      </c>
      <c r="L304" s="2">
        <v>28</v>
      </c>
      <c r="M304">
        <v>187</v>
      </c>
      <c r="N304">
        <v>15</v>
      </c>
      <c r="O304" s="2">
        <f t="shared" si="4"/>
        <v>0</v>
      </c>
      <c r="P304" s="2">
        <v>1862</v>
      </c>
    </row>
    <row r="305" spans="1:16" x14ac:dyDescent="0.3">
      <c r="A305" s="3">
        <v>44391</v>
      </c>
      <c r="B305" s="2">
        <v>107</v>
      </c>
      <c r="C305" s="2">
        <v>988</v>
      </c>
      <c r="D305" s="2">
        <v>121</v>
      </c>
      <c r="E305" s="2">
        <v>71</v>
      </c>
      <c r="F305" s="2">
        <v>55</v>
      </c>
      <c r="G305" s="2">
        <v>95</v>
      </c>
      <c r="H305" s="2">
        <v>15</v>
      </c>
      <c r="I305" s="2">
        <v>122</v>
      </c>
      <c r="J305" s="2">
        <v>25</v>
      </c>
      <c r="K305" s="2">
        <v>35</v>
      </c>
      <c r="L305" s="2">
        <v>29</v>
      </c>
      <c r="M305">
        <v>187</v>
      </c>
      <c r="N305">
        <v>43</v>
      </c>
      <c r="O305" s="2">
        <f t="shared" si="4"/>
        <v>0</v>
      </c>
      <c r="P305" s="2">
        <v>1663</v>
      </c>
    </row>
    <row r="306" spans="1:16" x14ac:dyDescent="0.3">
      <c r="A306" s="3">
        <v>44392</v>
      </c>
      <c r="B306" s="2">
        <v>93</v>
      </c>
      <c r="C306" s="2">
        <v>813</v>
      </c>
      <c r="D306" s="2">
        <v>115</v>
      </c>
      <c r="E306" s="2">
        <v>59</v>
      </c>
      <c r="F306" s="2">
        <v>49</v>
      </c>
      <c r="G306" s="2">
        <v>94</v>
      </c>
      <c r="H306" s="2">
        <v>9</v>
      </c>
      <c r="I306" s="2">
        <v>84</v>
      </c>
      <c r="J306" s="2">
        <v>36</v>
      </c>
      <c r="K306" s="2">
        <v>27</v>
      </c>
      <c r="L306" s="2">
        <v>19</v>
      </c>
      <c r="M306" s="2">
        <v>189</v>
      </c>
      <c r="N306" s="2">
        <v>36</v>
      </c>
      <c r="O306" s="2">
        <f t="shared" si="4"/>
        <v>0</v>
      </c>
      <c r="P306" s="2">
        <v>1398</v>
      </c>
    </row>
    <row r="307" spans="1:16" x14ac:dyDescent="0.3">
      <c r="A307" s="3">
        <v>44393</v>
      </c>
      <c r="B307" s="2">
        <v>118</v>
      </c>
      <c r="C307" s="2">
        <v>980</v>
      </c>
      <c r="D307" s="2">
        <v>155</v>
      </c>
      <c r="E307" s="2">
        <v>72</v>
      </c>
      <c r="F307" s="2">
        <v>48</v>
      </c>
      <c r="G307" s="2">
        <v>96</v>
      </c>
      <c r="H307" s="2">
        <v>13</v>
      </c>
      <c r="I307" s="2">
        <v>94</v>
      </c>
      <c r="J307" s="2">
        <v>20</v>
      </c>
      <c r="K307" s="2">
        <v>39</v>
      </c>
      <c r="L307" s="2">
        <v>18</v>
      </c>
      <c r="M307" s="2">
        <v>183</v>
      </c>
      <c r="N307" s="2">
        <v>34</v>
      </c>
      <c r="O307" s="2">
        <f t="shared" si="4"/>
        <v>0</v>
      </c>
      <c r="P307" s="2">
        <v>1653</v>
      </c>
    </row>
    <row r="308" spans="1:16" x14ac:dyDescent="0.3">
      <c r="A308" s="3">
        <v>44394</v>
      </c>
      <c r="B308" s="2">
        <v>161</v>
      </c>
      <c r="C308" s="2">
        <v>1046</v>
      </c>
      <c r="D308" s="2">
        <v>123</v>
      </c>
      <c r="E308" s="2">
        <v>74</v>
      </c>
      <c r="F308" s="2">
        <v>78</v>
      </c>
      <c r="G308" s="2">
        <v>97</v>
      </c>
      <c r="H308" s="2">
        <v>19</v>
      </c>
      <c r="I308" s="2">
        <v>111</v>
      </c>
      <c r="J308" s="2">
        <v>43</v>
      </c>
      <c r="K308" s="2">
        <v>39</v>
      </c>
      <c r="L308" s="2">
        <v>17</v>
      </c>
      <c r="M308" s="2">
        <v>185</v>
      </c>
      <c r="O308" s="2">
        <f t="shared" si="4"/>
        <v>0</v>
      </c>
      <c r="P308" s="2">
        <v>1808</v>
      </c>
    </row>
    <row r="309" spans="1:16" x14ac:dyDescent="0.3">
      <c r="A309" s="3">
        <v>44395</v>
      </c>
      <c r="B309" s="2">
        <v>125</v>
      </c>
      <c r="C309" s="2">
        <v>759</v>
      </c>
      <c r="D309" s="2">
        <v>73</v>
      </c>
      <c r="E309" s="2">
        <v>54</v>
      </c>
      <c r="F309" s="2">
        <v>30</v>
      </c>
      <c r="G309" s="2">
        <v>79</v>
      </c>
      <c r="H309" s="2">
        <v>16</v>
      </c>
      <c r="I309" s="2">
        <v>94</v>
      </c>
      <c r="J309" s="2">
        <v>12</v>
      </c>
      <c r="K309" s="2">
        <v>32</v>
      </c>
      <c r="L309" s="2">
        <v>12</v>
      </c>
      <c r="O309" s="2">
        <f t="shared" si="4"/>
        <v>0</v>
      </c>
      <c r="P309" s="2">
        <v>1286</v>
      </c>
    </row>
    <row r="310" spans="1:16" x14ac:dyDescent="0.3">
      <c r="A310" s="3">
        <v>44396</v>
      </c>
      <c r="B310" s="2">
        <v>94</v>
      </c>
      <c r="C310" s="2">
        <v>487</v>
      </c>
      <c r="D310" s="2">
        <v>46</v>
      </c>
      <c r="E310" s="2">
        <v>35</v>
      </c>
      <c r="F310" s="2">
        <v>25</v>
      </c>
      <c r="G310" s="2">
        <v>44</v>
      </c>
      <c r="H310" s="2">
        <v>21</v>
      </c>
      <c r="I310" s="2">
        <v>64</v>
      </c>
      <c r="J310" s="2">
        <v>12</v>
      </c>
      <c r="K310" s="2">
        <v>11</v>
      </c>
      <c r="L310" s="2">
        <v>9</v>
      </c>
      <c r="M310" s="2">
        <v>196</v>
      </c>
      <c r="N310" s="2">
        <v>42</v>
      </c>
      <c r="O310" s="2">
        <f t="shared" si="4"/>
        <v>0</v>
      </c>
      <c r="P310" s="2">
        <v>848</v>
      </c>
    </row>
    <row r="311" spans="1:16" x14ac:dyDescent="0.3">
      <c r="A311" s="3">
        <v>44397</v>
      </c>
      <c r="B311" s="2">
        <v>205</v>
      </c>
      <c r="C311" s="2">
        <v>1557</v>
      </c>
      <c r="D311" s="2">
        <v>191</v>
      </c>
      <c r="E311" s="2">
        <v>128</v>
      </c>
      <c r="F311" s="2">
        <v>115</v>
      </c>
      <c r="G311" s="2">
        <v>117</v>
      </c>
      <c r="H311" s="2">
        <v>24</v>
      </c>
      <c r="I311" s="2">
        <v>152</v>
      </c>
      <c r="J311" s="2">
        <v>45</v>
      </c>
      <c r="K311" s="2">
        <v>61</v>
      </c>
      <c r="L311" s="2">
        <v>21</v>
      </c>
      <c r="M311" s="2">
        <v>101</v>
      </c>
      <c r="N311" s="2">
        <v>30</v>
      </c>
      <c r="O311" s="2">
        <f t="shared" si="4"/>
        <v>0</v>
      </c>
      <c r="P311" s="2">
        <v>2616</v>
      </c>
    </row>
    <row r="312" spans="1:16" x14ac:dyDescent="0.3">
      <c r="A312" s="3">
        <v>44398</v>
      </c>
      <c r="B312" s="2">
        <v>202</v>
      </c>
      <c r="C312" s="2">
        <v>1391</v>
      </c>
      <c r="D312" s="2">
        <v>147</v>
      </c>
      <c r="E312" s="2">
        <v>97</v>
      </c>
      <c r="F312" s="2">
        <v>90</v>
      </c>
      <c r="G312" s="2">
        <v>172</v>
      </c>
      <c r="H312" s="2">
        <v>47</v>
      </c>
      <c r="I312" s="2">
        <v>149</v>
      </c>
      <c r="J312" s="2">
        <v>40</v>
      </c>
      <c r="K312" s="2">
        <v>67</v>
      </c>
      <c r="L312" s="2">
        <v>13</v>
      </c>
      <c r="M312" s="2">
        <v>171</v>
      </c>
      <c r="N312" s="2">
        <v>39</v>
      </c>
      <c r="O312" s="2">
        <f t="shared" si="4"/>
        <v>0</v>
      </c>
      <c r="P312" s="2">
        <v>2415</v>
      </c>
    </row>
    <row r="313" spans="1:16" x14ac:dyDescent="0.3">
      <c r="A313" s="3">
        <v>44399</v>
      </c>
      <c r="B313" s="2">
        <v>238</v>
      </c>
      <c r="C313" s="2">
        <v>1246</v>
      </c>
      <c r="D313" s="2">
        <v>173</v>
      </c>
      <c r="E313" s="2">
        <v>100</v>
      </c>
      <c r="F313" s="2">
        <v>123</v>
      </c>
      <c r="G313" s="2">
        <v>119</v>
      </c>
      <c r="H313" s="2">
        <v>43</v>
      </c>
      <c r="I313" s="2">
        <v>126</v>
      </c>
      <c r="J313" s="2">
        <v>29</v>
      </c>
      <c r="K313" s="2">
        <v>50</v>
      </c>
      <c r="L313" s="2">
        <v>14</v>
      </c>
      <c r="M313" s="2">
        <v>195</v>
      </c>
      <c r="N313" s="2">
        <v>38</v>
      </c>
      <c r="O313" s="2">
        <f t="shared" si="4"/>
        <v>0</v>
      </c>
      <c r="P313" s="2">
        <v>2261</v>
      </c>
    </row>
    <row r="314" spans="1:16" x14ac:dyDescent="0.3">
      <c r="A314" s="3">
        <v>44400</v>
      </c>
      <c r="B314" s="2">
        <v>240</v>
      </c>
      <c r="C314" s="2">
        <v>1363</v>
      </c>
      <c r="D314" s="2">
        <v>196</v>
      </c>
      <c r="E314" s="2">
        <v>89</v>
      </c>
      <c r="F314" s="2">
        <v>118</v>
      </c>
      <c r="G314" s="2">
        <v>139</v>
      </c>
      <c r="H314" s="2">
        <v>36</v>
      </c>
      <c r="I314" s="2">
        <v>181</v>
      </c>
      <c r="J314" s="2">
        <v>25</v>
      </c>
      <c r="K314" s="2">
        <v>62</v>
      </c>
      <c r="L314" s="2">
        <v>11</v>
      </c>
      <c r="M314" s="2">
        <v>145</v>
      </c>
      <c r="N314" s="2">
        <v>48</v>
      </c>
      <c r="O314" s="2">
        <f t="shared" si="4"/>
        <v>0</v>
      </c>
      <c r="P314" s="2">
        <v>2460</v>
      </c>
    </row>
    <row r="315" spans="1:16" x14ac:dyDescent="0.3">
      <c r="A315" s="3">
        <v>44401</v>
      </c>
      <c r="B315" s="2">
        <v>236</v>
      </c>
      <c r="C315" s="2">
        <v>1485</v>
      </c>
      <c r="D315" s="2">
        <v>220</v>
      </c>
      <c r="E315" s="2">
        <v>111</v>
      </c>
      <c r="F315" s="2">
        <v>123</v>
      </c>
      <c r="G315" s="2">
        <v>153</v>
      </c>
      <c r="H315" s="2">
        <v>31</v>
      </c>
      <c r="I315" s="2">
        <v>152</v>
      </c>
      <c r="J315" s="2">
        <v>44</v>
      </c>
      <c r="K315" s="2">
        <v>45</v>
      </c>
      <c r="L315" s="2">
        <v>17</v>
      </c>
      <c r="M315" s="2">
        <v>136</v>
      </c>
      <c r="O315" s="2">
        <f t="shared" si="4"/>
        <v>0</v>
      </c>
      <c r="P315" s="2">
        <v>2617</v>
      </c>
    </row>
    <row r="316" spans="1:16" x14ac:dyDescent="0.3">
      <c r="A316" s="3">
        <v>44402</v>
      </c>
      <c r="B316" s="2">
        <v>299</v>
      </c>
      <c r="C316" s="2">
        <v>1030</v>
      </c>
      <c r="D316" s="2">
        <v>190</v>
      </c>
      <c r="E316" s="2">
        <v>89</v>
      </c>
      <c r="F316" s="2">
        <v>62</v>
      </c>
      <c r="G316" s="2">
        <v>120</v>
      </c>
      <c r="H316" s="2">
        <v>35</v>
      </c>
      <c r="I316" s="2">
        <v>128</v>
      </c>
      <c r="J316" s="2">
        <v>41</v>
      </c>
      <c r="K316" s="2">
        <v>62</v>
      </c>
      <c r="L316" s="2">
        <v>5</v>
      </c>
      <c r="O316" s="2">
        <f t="shared" si="4"/>
        <v>0</v>
      </c>
      <c r="P316" s="2">
        <v>2061</v>
      </c>
    </row>
    <row r="317" spans="1:16" x14ac:dyDescent="0.3">
      <c r="A317" s="3">
        <v>44403</v>
      </c>
      <c r="B317" s="2">
        <v>224</v>
      </c>
      <c r="C317" s="2">
        <v>676</v>
      </c>
      <c r="D317" s="2">
        <v>84</v>
      </c>
      <c r="E317" s="2">
        <v>65</v>
      </c>
      <c r="F317" s="2">
        <v>33</v>
      </c>
      <c r="G317" s="2">
        <v>45</v>
      </c>
      <c r="H317" s="2">
        <v>15</v>
      </c>
      <c r="I317" s="2">
        <v>62</v>
      </c>
      <c r="J317" s="2">
        <v>19</v>
      </c>
      <c r="K317" s="2">
        <v>35</v>
      </c>
      <c r="L317" s="2">
        <v>6</v>
      </c>
      <c r="M317" s="2">
        <v>189</v>
      </c>
      <c r="N317" s="2">
        <v>63</v>
      </c>
      <c r="O317" s="2">
        <f t="shared" si="4"/>
        <v>0</v>
      </c>
      <c r="P317" s="2">
        <v>1264</v>
      </c>
    </row>
    <row r="318" spans="1:16" x14ac:dyDescent="0.3">
      <c r="A318" s="3">
        <v>44404</v>
      </c>
      <c r="B318" s="2">
        <v>378</v>
      </c>
      <c r="C318" s="2">
        <v>1938</v>
      </c>
      <c r="D318" s="2">
        <v>362</v>
      </c>
      <c r="E318" s="2">
        <v>175</v>
      </c>
      <c r="F318" s="2">
        <v>205</v>
      </c>
      <c r="G318" s="2">
        <v>179</v>
      </c>
      <c r="H318" s="2">
        <v>54</v>
      </c>
      <c r="I318" s="2">
        <v>222</v>
      </c>
      <c r="J318" s="2">
        <v>39</v>
      </c>
      <c r="K318" s="2">
        <v>83</v>
      </c>
      <c r="L318" s="2">
        <v>31</v>
      </c>
      <c r="M318" s="2">
        <v>167</v>
      </c>
      <c r="N318" s="2">
        <v>25</v>
      </c>
      <c r="O318" s="2">
        <f t="shared" si="4"/>
        <v>0</v>
      </c>
      <c r="P318" s="2">
        <v>3666</v>
      </c>
    </row>
    <row r="319" spans="1:16" x14ac:dyDescent="0.3">
      <c r="A319" s="3">
        <v>44405</v>
      </c>
      <c r="B319" s="2">
        <v>438</v>
      </c>
      <c r="C319" s="2">
        <v>1648</v>
      </c>
      <c r="D319" s="2">
        <v>270</v>
      </c>
      <c r="E319" s="2">
        <v>139</v>
      </c>
      <c r="F319" s="2">
        <v>132</v>
      </c>
      <c r="G319" s="2">
        <v>152</v>
      </c>
      <c r="H319" s="2">
        <v>54</v>
      </c>
      <c r="I319" s="2">
        <v>186</v>
      </c>
      <c r="J319" s="2">
        <v>43</v>
      </c>
      <c r="K319" s="2">
        <v>70</v>
      </c>
      <c r="L319" s="2">
        <v>9</v>
      </c>
      <c r="M319" s="2">
        <v>162</v>
      </c>
      <c r="N319" s="2">
        <v>42</v>
      </c>
      <c r="O319" s="2">
        <f t="shared" si="4"/>
        <v>0</v>
      </c>
      <c r="P319" s="2">
        <v>3141</v>
      </c>
    </row>
    <row r="320" spans="1:16" x14ac:dyDescent="0.3">
      <c r="A320" s="3">
        <v>44406</v>
      </c>
      <c r="B320" s="2">
        <v>413</v>
      </c>
      <c r="C320" s="2">
        <v>1359</v>
      </c>
      <c r="D320" s="2">
        <v>263</v>
      </c>
      <c r="E320" s="2">
        <v>108</v>
      </c>
      <c r="F320" s="2">
        <v>120</v>
      </c>
      <c r="G320" s="2">
        <v>152</v>
      </c>
      <c r="H320" s="2">
        <v>71</v>
      </c>
      <c r="I320" s="2">
        <v>178</v>
      </c>
      <c r="J320" s="2">
        <v>57</v>
      </c>
      <c r="K320" s="2">
        <v>58</v>
      </c>
      <c r="L320" s="2">
        <v>17</v>
      </c>
      <c r="M320" s="2">
        <v>156</v>
      </c>
      <c r="N320" s="2">
        <v>46</v>
      </c>
      <c r="O320" s="2">
        <f t="shared" si="4"/>
        <v>0</v>
      </c>
      <c r="P320" s="2">
        <v>2796</v>
      </c>
    </row>
    <row r="321" spans="1:16" x14ac:dyDescent="0.3">
      <c r="A321" s="3">
        <v>44407</v>
      </c>
      <c r="B321" s="2">
        <v>419</v>
      </c>
      <c r="C321" s="2">
        <v>1243</v>
      </c>
      <c r="D321" s="2">
        <v>273</v>
      </c>
      <c r="E321" s="2">
        <v>142</v>
      </c>
      <c r="F321" s="2">
        <v>102</v>
      </c>
      <c r="G321" s="2">
        <v>149</v>
      </c>
      <c r="H321" s="2">
        <v>71</v>
      </c>
      <c r="I321" s="2">
        <v>175</v>
      </c>
      <c r="J321" s="2">
        <v>43</v>
      </c>
      <c r="K321" s="2">
        <v>75</v>
      </c>
      <c r="L321" s="2">
        <v>20</v>
      </c>
      <c r="M321" s="2">
        <v>176</v>
      </c>
      <c r="O321" s="2">
        <f t="shared" si="4"/>
        <v>0</v>
      </c>
      <c r="P321" s="2">
        <v>2712</v>
      </c>
    </row>
    <row r="322" spans="1:16" x14ac:dyDescent="0.3">
      <c r="A322" s="3">
        <v>44408</v>
      </c>
      <c r="B322" s="2">
        <v>517</v>
      </c>
      <c r="C322" s="2">
        <v>1487</v>
      </c>
      <c r="D322" s="2">
        <v>315</v>
      </c>
      <c r="E322" s="2">
        <v>157</v>
      </c>
      <c r="F322" s="2">
        <v>148</v>
      </c>
      <c r="G322" s="2">
        <v>153</v>
      </c>
      <c r="H322" s="2">
        <v>78</v>
      </c>
      <c r="I322" s="2">
        <v>202</v>
      </c>
      <c r="J322" s="2">
        <v>62</v>
      </c>
      <c r="K322" s="2">
        <v>58</v>
      </c>
      <c r="L322" s="2">
        <v>19</v>
      </c>
      <c r="M322" s="2">
        <v>172</v>
      </c>
      <c r="N322" s="2">
        <v>30</v>
      </c>
      <c r="O322" s="2">
        <f t="shared" si="4"/>
        <v>0</v>
      </c>
      <c r="P322" s="2">
        <v>3196</v>
      </c>
    </row>
    <row r="323" spans="1:16" x14ac:dyDescent="0.3">
      <c r="A323" s="3">
        <v>44409</v>
      </c>
      <c r="B323" s="2">
        <v>443</v>
      </c>
      <c r="C323" s="2">
        <v>1196</v>
      </c>
      <c r="D323" s="2">
        <v>322</v>
      </c>
      <c r="E323" s="2">
        <v>163</v>
      </c>
      <c r="F323" s="2">
        <v>95</v>
      </c>
      <c r="G323" s="2">
        <v>111</v>
      </c>
      <c r="H323" s="2">
        <v>70</v>
      </c>
      <c r="I323" s="2">
        <v>157</v>
      </c>
      <c r="J323" s="2">
        <v>34</v>
      </c>
      <c r="K323" s="2">
        <v>51</v>
      </c>
      <c r="L323" s="2">
        <v>12</v>
      </c>
      <c r="N323" s="2">
        <v>29</v>
      </c>
      <c r="O323" s="2">
        <f t="shared" si="4"/>
        <v>0</v>
      </c>
      <c r="P323" s="2">
        <v>2654</v>
      </c>
    </row>
    <row r="324" spans="1:16" x14ac:dyDescent="0.3">
      <c r="A324" s="3">
        <v>44410</v>
      </c>
      <c r="B324" s="2">
        <v>392</v>
      </c>
      <c r="C324" s="2">
        <v>701</v>
      </c>
      <c r="D324" s="2">
        <v>130</v>
      </c>
      <c r="E324" s="2">
        <v>101</v>
      </c>
      <c r="F324" s="2">
        <v>50</v>
      </c>
      <c r="G324" s="2">
        <v>85</v>
      </c>
      <c r="H324" s="2">
        <v>31</v>
      </c>
      <c r="I324" s="2">
        <v>87</v>
      </c>
      <c r="J324" s="2">
        <v>43</v>
      </c>
      <c r="K324" s="2">
        <v>29</v>
      </c>
      <c r="L324" s="2">
        <v>6</v>
      </c>
      <c r="M324" s="2">
        <v>144</v>
      </c>
      <c r="N324" s="2">
        <v>39</v>
      </c>
      <c r="O324" s="2">
        <f t="shared" si="4"/>
        <v>0</v>
      </c>
      <c r="P324" s="2">
        <v>1655</v>
      </c>
    </row>
    <row r="325" spans="1:16" x14ac:dyDescent="0.3">
      <c r="A325" s="3">
        <v>44411</v>
      </c>
      <c r="B325" s="2">
        <v>634</v>
      </c>
      <c r="C325" s="2">
        <v>2297</v>
      </c>
      <c r="D325" s="2">
        <v>494</v>
      </c>
      <c r="E325" s="2">
        <v>224</v>
      </c>
      <c r="F325" s="2">
        <v>262</v>
      </c>
      <c r="G325" s="2">
        <v>253</v>
      </c>
      <c r="H325" s="2">
        <v>100</v>
      </c>
      <c r="I325" s="2">
        <v>323</v>
      </c>
      <c r="J325" s="2">
        <v>47</v>
      </c>
      <c r="K325" s="2">
        <v>156</v>
      </c>
      <c r="L325" s="2">
        <v>37</v>
      </c>
      <c r="M325" s="2">
        <v>141</v>
      </c>
      <c r="N325" s="2">
        <v>30</v>
      </c>
      <c r="O325" s="2">
        <f t="shared" si="4"/>
        <v>0</v>
      </c>
      <c r="P325" s="2">
        <v>4827</v>
      </c>
    </row>
    <row r="326" spans="1:16" x14ac:dyDescent="0.3">
      <c r="A326" s="3">
        <v>44412</v>
      </c>
      <c r="B326" s="2">
        <v>591</v>
      </c>
      <c r="C326" s="2">
        <v>1924</v>
      </c>
      <c r="D326" s="2">
        <v>518</v>
      </c>
      <c r="E326" s="2">
        <v>222</v>
      </c>
      <c r="F326" s="2">
        <v>185</v>
      </c>
      <c r="G326" s="2">
        <v>200</v>
      </c>
      <c r="H326" s="2">
        <v>107</v>
      </c>
      <c r="I326" s="2">
        <v>270</v>
      </c>
      <c r="J326" s="2">
        <v>97</v>
      </c>
      <c r="K326" s="2">
        <v>92</v>
      </c>
      <c r="L326" s="2">
        <v>27</v>
      </c>
      <c r="M326" s="2">
        <v>98</v>
      </c>
      <c r="N326" s="2">
        <v>46</v>
      </c>
      <c r="O326" s="2">
        <f t="shared" si="4"/>
        <v>0</v>
      </c>
      <c r="P326" s="2">
        <v>4233</v>
      </c>
    </row>
    <row r="327" spans="1:16" x14ac:dyDescent="0.3">
      <c r="A327" s="3">
        <v>44413</v>
      </c>
      <c r="B327" s="2">
        <v>601</v>
      </c>
      <c r="C327" s="2">
        <v>1652</v>
      </c>
      <c r="D327" s="2">
        <v>400</v>
      </c>
      <c r="E327" s="2">
        <v>190</v>
      </c>
      <c r="F327" s="2">
        <v>155</v>
      </c>
      <c r="G327" s="2">
        <v>197</v>
      </c>
      <c r="H327" s="2">
        <v>93</v>
      </c>
      <c r="I327" s="2">
        <v>187</v>
      </c>
      <c r="J327" s="2">
        <v>89</v>
      </c>
      <c r="K327" s="2">
        <v>84</v>
      </c>
      <c r="L327" s="2">
        <v>22</v>
      </c>
      <c r="M327" s="2">
        <v>128</v>
      </c>
      <c r="O327" s="2">
        <f t="shared" si="4"/>
        <v>0</v>
      </c>
      <c r="P327" s="2">
        <v>3670</v>
      </c>
    </row>
    <row r="328" spans="1:16" x14ac:dyDescent="0.3">
      <c r="A328" s="3">
        <v>44414</v>
      </c>
      <c r="B328" s="2">
        <v>628</v>
      </c>
      <c r="C328" s="2">
        <v>1640</v>
      </c>
      <c r="D328" s="2">
        <v>395</v>
      </c>
      <c r="E328" s="2">
        <v>199</v>
      </c>
      <c r="F328" s="2">
        <v>172</v>
      </c>
      <c r="G328" s="2">
        <v>170</v>
      </c>
      <c r="H328" s="2">
        <v>70</v>
      </c>
      <c r="I328" s="2">
        <v>299</v>
      </c>
      <c r="J328" s="2">
        <v>84</v>
      </c>
      <c r="K328" s="2">
        <v>102</v>
      </c>
      <c r="L328" s="2">
        <v>21</v>
      </c>
      <c r="M328" s="2">
        <v>118</v>
      </c>
      <c r="N328" s="2">
        <v>30</v>
      </c>
      <c r="O328" s="2">
        <f t="shared" si="4"/>
        <v>0</v>
      </c>
      <c r="P328" s="2">
        <v>3780</v>
      </c>
    </row>
    <row r="329" spans="1:16" x14ac:dyDescent="0.3">
      <c r="A329" s="3">
        <v>44415</v>
      </c>
      <c r="B329" s="2">
        <v>620</v>
      </c>
      <c r="C329" s="2">
        <v>1889</v>
      </c>
      <c r="D329" s="2">
        <v>464</v>
      </c>
      <c r="E329" s="2">
        <v>265</v>
      </c>
      <c r="F329" s="2">
        <v>195</v>
      </c>
      <c r="G329" s="2">
        <v>217</v>
      </c>
      <c r="H329" s="2">
        <v>92</v>
      </c>
      <c r="I329" s="2">
        <v>273</v>
      </c>
      <c r="J329" s="2">
        <v>66</v>
      </c>
      <c r="K329" s="2">
        <v>106</v>
      </c>
      <c r="L329" s="2">
        <v>29</v>
      </c>
      <c r="M329" s="2">
        <v>86</v>
      </c>
      <c r="O329" s="2">
        <f t="shared" si="4"/>
        <v>0</v>
      </c>
      <c r="P329" s="2">
        <v>4216</v>
      </c>
    </row>
    <row r="330" spans="1:16" x14ac:dyDescent="0.3">
      <c r="A330" s="3">
        <v>44416</v>
      </c>
      <c r="B330" s="2">
        <v>595</v>
      </c>
      <c r="C330" s="2">
        <v>1362</v>
      </c>
      <c r="D330" s="2">
        <v>415</v>
      </c>
      <c r="E330" s="2">
        <v>210</v>
      </c>
      <c r="F330" s="2">
        <v>155</v>
      </c>
      <c r="G330" s="2">
        <v>139</v>
      </c>
      <c r="H330" s="2">
        <v>84</v>
      </c>
      <c r="I330" s="2">
        <v>262</v>
      </c>
      <c r="J330" s="2">
        <v>49</v>
      </c>
      <c r="K330" s="2">
        <v>59</v>
      </c>
      <c r="L330" s="2">
        <v>14</v>
      </c>
      <c r="O330" s="2">
        <f t="shared" si="4"/>
        <v>0</v>
      </c>
      <c r="P330" s="2">
        <v>3344</v>
      </c>
    </row>
    <row r="331" spans="1:16" x14ac:dyDescent="0.3">
      <c r="A331" s="3">
        <v>44417</v>
      </c>
      <c r="B331" s="2">
        <v>499</v>
      </c>
      <c r="C331" s="2">
        <v>946</v>
      </c>
      <c r="D331" s="2">
        <v>177</v>
      </c>
      <c r="E331" s="2">
        <v>126</v>
      </c>
      <c r="F331" s="2">
        <v>90</v>
      </c>
      <c r="G331" s="2">
        <v>100</v>
      </c>
      <c r="H331" s="2">
        <v>38</v>
      </c>
      <c r="I331" s="2">
        <v>165</v>
      </c>
      <c r="J331" s="2">
        <v>30</v>
      </c>
      <c r="K331" s="2">
        <v>56</v>
      </c>
      <c r="L331" s="2">
        <v>9</v>
      </c>
      <c r="M331" s="2">
        <v>120</v>
      </c>
      <c r="N331" s="2">
        <v>37</v>
      </c>
      <c r="O331" s="2">
        <f t="shared" si="4"/>
        <v>0</v>
      </c>
      <c r="P331" s="2">
        <v>2236</v>
      </c>
    </row>
    <row r="332" spans="1:16" x14ac:dyDescent="0.3">
      <c r="A332" s="3">
        <v>44418</v>
      </c>
      <c r="B332" s="2">
        <v>678</v>
      </c>
      <c r="C332" s="2">
        <v>2600</v>
      </c>
      <c r="D332" s="2">
        <v>649</v>
      </c>
      <c r="E332" s="2">
        <v>363</v>
      </c>
      <c r="F332" s="2">
        <v>289</v>
      </c>
      <c r="G332" s="2">
        <v>254</v>
      </c>
      <c r="H332" s="2">
        <v>170</v>
      </c>
      <c r="I332" s="2">
        <v>359</v>
      </c>
      <c r="J332" s="2">
        <v>103</v>
      </c>
      <c r="K332" s="2">
        <v>191</v>
      </c>
      <c r="L332" s="2">
        <v>41</v>
      </c>
      <c r="M332" s="2">
        <v>105</v>
      </c>
      <c r="N332" s="2">
        <v>16</v>
      </c>
      <c r="O332" s="2">
        <f t="shared" si="4"/>
        <v>0</v>
      </c>
      <c r="P332" s="2">
        <v>5697</v>
      </c>
    </row>
    <row r="333" spans="1:16" x14ac:dyDescent="0.3">
      <c r="A333" s="3">
        <v>44419</v>
      </c>
      <c r="B333" s="2">
        <v>905</v>
      </c>
      <c r="C333" s="2">
        <v>2363</v>
      </c>
      <c r="D333" s="2">
        <v>564</v>
      </c>
      <c r="E333" s="2">
        <v>281</v>
      </c>
      <c r="F333" s="2">
        <v>285</v>
      </c>
      <c r="G333" s="2">
        <v>262</v>
      </c>
      <c r="H333" s="2">
        <v>124</v>
      </c>
      <c r="I333" s="2">
        <v>340</v>
      </c>
      <c r="J333" s="2">
        <v>70</v>
      </c>
      <c r="K333" s="2">
        <v>134</v>
      </c>
      <c r="L333" s="2">
        <v>24</v>
      </c>
      <c r="M333" s="2">
        <v>104</v>
      </c>
      <c r="O333" s="2">
        <f t="shared" si="4"/>
        <v>0</v>
      </c>
      <c r="P333" s="2">
        <v>5352</v>
      </c>
    </row>
    <row r="334" spans="1:16" x14ac:dyDescent="0.3">
      <c r="A334" s="3">
        <v>44420</v>
      </c>
      <c r="B334" s="2">
        <v>811</v>
      </c>
      <c r="C334" s="2">
        <v>2236</v>
      </c>
      <c r="D334" s="2">
        <v>537</v>
      </c>
      <c r="E334" s="2">
        <v>287</v>
      </c>
      <c r="F334" s="2">
        <v>280</v>
      </c>
      <c r="G334" s="2">
        <v>246</v>
      </c>
      <c r="H334" s="2">
        <v>106</v>
      </c>
      <c r="I334" s="2">
        <v>398</v>
      </c>
      <c r="J334" s="2">
        <v>102</v>
      </c>
      <c r="K334" s="2">
        <v>101</v>
      </c>
      <c r="L334" s="2">
        <v>24</v>
      </c>
      <c r="M334" s="2">
        <v>84</v>
      </c>
      <c r="O334" s="2">
        <f t="shared" si="4"/>
        <v>0</v>
      </c>
      <c r="P334" s="2">
        <v>5128</v>
      </c>
    </row>
    <row r="335" spans="1:16" x14ac:dyDescent="0.3">
      <c r="A335" s="3">
        <v>44421</v>
      </c>
      <c r="B335" s="2">
        <v>813</v>
      </c>
      <c r="C335" s="2">
        <v>2187</v>
      </c>
      <c r="D335" s="2">
        <v>698</v>
      </c>
      <c r="E335" s="2">
        <v>335</v>
      </c>
      <c r="F335" s="2">
        <v>307</v>
      </c>
      <c r="G335" s="2">
        <v>270</v>
      </c>
      <c r="H335" s="2">
        <v>92</v>
      </c>
      <c r="I335" s="2">
        <v>372</v>
      </c>
      <c r="J335" s="2">
        <v>102</v>
      </c>
      <c r="K335" s="2">
        <v>148</v>
      </c>
      <c r="L335" s="2">
        <v>35</v>
      </c>
      <c r="M335" s="2">
        <v>69</v>
      </c>
      <c r="N335" s="2">
        <v>36</v>
      </c>
      <c r="O335" s="2">
        <f t="shared" si="4"/>
        <v>0</v>
      </c>
      <c r="P335" s="2">
        <v>5359</v>
      </c>
    </row>
    <row r="336" spans="1:16" x14ac:dyDescent="0.3">
      <c r="A336" s="3">
        <v>44422</v>
      </c>
      <c r="B336" s="2">
        <v>746</v>
      </c>
      <c r="C336" s="2">
        <v>2355</v>
      </c>
      <c r="D336" s="2">
        <v>667</v>
      </c>
      <c r="E336" s="2">
        <v>364</v>
      </c>
      <c r="F336" s="2">
        <v>345</v>
      </c>
      <c r="G336" s="2">
        <v>281</v>
      </c>
      <c r="H336" s="2">
        <v>133</v>
      </c>
      <c r="I336" s="2">
        <v>418</v>
      </c>
      <c r="J336" s="2">
        <v>104</v>
      </c>
      <c r="K336" s="2">
        <v>125</v>
      </c>
      <c r="L336" s="2">
        <v>41</v>
      </c>
      <c r="M336" s="2">
        <v>98</v>
      </c>
      <c r="O336" s="2">
        <f t="shared" si="4"/>
        <v>0</v>
      </c>
      <c r="P336" s="2">
        <v>5579</v>
      </c>
    </row>
    <row r="337" spans="1:16" x14ac:dyDescent="0.3">
      <c r="A337" s="3">
        <v>44423</v>
      </c>
      <c r="B337" s="2">
        <v>772</v>
      </c>
      <c r="C337" s="2">
        <v>1687</v>
      </c>
      <c r="D337" s="2">
        <v>618</v>
      </c>
      <c r="E337" s="2">
        <v>247</v>
      </c>
      <c r="F337" s="2">
        <v>175</v>
      </c>
      <c r="G337" s="2">
        <v>202</v>
      </c>
      <c r="H337" s="2">
        <v>129</v>
      </c>
      <c r="I337" s="2">
        <v>317</v>
      </c>
      <c r="J337" s="2">
        <v>88</v>
      </c>
      <c r="K337" s="2">
        <v>59</v>
      </c>
      <c r="L337" s="2">
        <v>20</v>
      </c>
      <c r="O337" s="2">
        <f t="shared" si="4"/>
        <v>0</v>
      </c>
      <c r="P337" s="2">
        <v>4314</v>
      </c>
    </row>
    <row r="338" spans="1:16" x14ac:dyDescent="0.3">
      <c r="A338" s="3">
        <v>44424</v>
      </c>
      <c r="B338" s="2">
        <v>538</v>
      </c>
      <c r="C338" s="2">
        <v>958</v>
      </c>
      <c r="D338" s="2">
        <v>319</v>
      </c>
      <c r="E338" s="2">
        <v>161</v>
      </c>
      <c r="F338" s="2">
        <v>80</v>
      </c>
      <c r="G338" s="2">
        <v>115</v>
      </c>
      <c r="H338" s="2">
        <v>77</v>
      </c>
      <c r="I338" s="2">
        <v>297</v>
      </c>
      <c r="J338" s="2">
        <v>74</v>
      </c>
      <c r="K338" s="2">
        <v>43</v>
      </c>
      <c r="L338" s="2">
        <v>14</v>
      </c>
      <c r="M338" s="2">
        <v>97</v>
      </c>
      <c r="N338" s="2">
        <v>27</v>
      </c>
      <c r="O338" s="2">
        <f t="shared" si="4"/>
        <v>0</v>
      </c>
      <c r="P338" s="2">
        <v>2676</v>
      </c>
    </row>
    <row r="339" spans="1:16" x14ac:dyDescent="0.3">
      <c r="A339" s="3">
        <v>44425</v>
      </c>
      <c r="B339" s="2">
        <v>810</v>
      </c>
      <c r="C339" s="2">
        <v>2540</v>
      </c>
      <c r="D339" s="2">
        <v>782</v>
      </c>
      <c r="E339" s="2">
        <v>368</v>
      </c>
      <c r="F339" s="2">
        <v>363</v>
      </c>
      <c r="G339" s="2">
        <v>307</v>
      </c>
      <c r="H339" s="2">
        <v>172</v>
      </c>
      <c r="I339" s="2">
        <v>513</v>
      </c>
      <c r="J339" s="2">
        <v>146</v>
      </c>
      <c r="K339" s="2">
        <v>157</v>
      </c>
      <c r="L339" s="2">
        <v>50</v>
      </c>
      <c r="M339" s="2">
        <v>162</v>
      </c>
      <c r="N339" s="2">
        <v>16</v>
      </c>
      <c r="O339" s="2">
        <f t="shared" si="4"/>
        <v>0</v>
      </c>
      <c r="P339" s="2">
        <v>6208</v>
      </c>
    </row>
    <row r="340" spans="1:16" x14ac:dyDescent="0.3">
      <c r="A340" s="3">
        <v>44426</v>
      </c>
      <c r="B340" s="2">
        <v>877</v>
      </c>
      <c r="C340" s="2">
        <v>2298</v>
      </c>
      <c r="D340" s="2">
        <v>789</v>
      </c>
      <c r="E340" s="2">
        <v>313</v>
      </c>
      <c r="F340" s="2">
        <v>318</v>
      </c>
      <c r="G340" s="2">
        <v>355</v>
      </c>
      <c r="H340" s="2">
        <v>188</v>
      </c>
      <c r="I340" s="2">
        <v>452</v>
      </c>
      <c r="J340" s="2">
        <v>122</v>
      </c>
      <c r="K340" s="2">
        <v>140</v>
      </c>
      <c r="L340" s="2">
        <v>62</v>
      </c>
      <c r="M340" s="2">
        <v>135</v>
      </c>
      <c r="O340" s="2">
        <f t="shared" si="4"/>
        <v>0</v>
      </c>
      <c r="P340" s="2">
        <v>5914</v>
      </c>
    </row>
    <row r="341" spans="1:16" x14ac:dyDescent="0.3">
      <c r="A341" s="3">
        <v>44427</v>
      </c>
      <c r="B341" s="2">
        <v>739</v>
      </c>
      <c r="C341" s="2">
        <v>1948</v>
      </c>
      <c r="D341" s="2">
        <v>626</v>
      </c>
      <c r="E341" s="2">
        <v>276</v>
      </c>
      <c r="F341" s="2">
        <v>257</v>
      </c>
      <c r="G341" s="2">
        <v>254</v>
      </c>
      <c r="H341" s="2">
        <v>135</v>
      </c>
      <c r="I341" s="2">
        <v>386</v>
      </c>
      <c r="J341" s="2">
        <v>147</v>
      </c>
      <c r="K341" s="2">
        <v>116</v>
      </c>
      <c r="L341" s="2">
        <v>37</v>
      </c>
      <c r="M341" s="2">
        <v>119</v>
      </c>
      <c r="N341" s="2">
        <v>19</v>
      </c>
      <c r="O341" s="2">
        <f t="shared" si="4"/>
        <v>0</v>
      </c>
      <c r="P341" s="2">
        <v>4921</v>
      </c>
    </row>
    <row r="342" spans="1:16" x14ac:dyDescent="0.3">
      <c r="A342" s="3">
        <v>44428</v>
      </c>
      <c r="B342" s="2">
        <v>677</v>
      </c>
      <c r="C342" s="2">
        <v>1860</v>
      </c>
      <c r="D342" s="2">
        <v>573</v>
      </c>
      <c r="E342" s="2">
        <v>297</v>
      </c>
      <c r="F342" s="2">
        <v>304</v>
      </c>
      <c r="G342" s="2">
        <v>277</v>
      </c>
      <c r="H342" s="2">
        <v>120</v>
      </c>
      <c r="I342" s="2">
        <v>386</v>
      </c>
      <c r="J342" s="2">
        <v>98</v>
      </c>
      <c r="K342" s="2">
        <v>113</v>
      </c>
      <c r="L342" s="2">
        <v>38</v>
      </c>
      <c r="M342" s="2">
        <v>120</v>
      </c>
      <c r="N342" s="2">
        <v>25</v>
      </c>
      <c r="O342" s="2">
        <f t="shared" si="4"/>
        <v>0</v>
      </c>
      <c r="P342" s="2">
        <v>4743</v>
      </c>
    </row>
    <row r="343" spans="1:16" x14ac:dyDescent="0.3">
      <c r="A343" s="3">
        <v>44429</v>
      </c>
      <c r="B343" s="2">
        <v>602</v>
      </c>
      <c r="C343" s="2">
        <v>1930</v>
      </c>
      <c r="D343" s="2">
        <v>638</v>
      </c>
      <c r="E343" s="2">
        <v>298</v>
      </c>
      <c r="F343" s="2">
        <v>272</v>
      </c>
      <c r="G343" s="2">
        <v>249</v>
      </c>
      <c r="H343" s="2">
        <v>157</v>
      </c>
      <c r="I343" s="2">
        <v>471</v>
      </c>
      <c r="J343" s="2">
        <v>130</v>
      </c>
      <c r="K343" s="2">
        <v>114</v>
      </c>
      <c r="L343" s="2">
        <v>40</v>
      </c>
      <c r="M343" s="2">
        <v>123</v>
      </c>
      <c r="O343" s="2">
        <f t="shared" si="4"/>
        <v>0</v>
      </c>
      <c r="P343" s="2">
        <v>4901</v>
      </c>
    </row>
    <row r="344" spans="1:16" x14ac:dyDescent="0.3">
      <c r="A344" s="3">
        <v>44430</v>
      </c>
      <c r="B344" s="2">
        <v>598</v>
      </c>
      <c r="C344" s="2">
        <v>1425</v>
      </c>
      <c r="D344" s="2">
        <v>506</v>
      </c>
      <c r="E344" s="2">
        <v>246</v>
      </c>
      <c r="F344" s="2">
        <v>168</v>
      </c>
      <c r="G344" s="2">
        <v>163</v>
      </c>
      <c r="H344" s="2">
        <v>161</v>
      </c>
      <c r="I344" s="2">
        <v>327</v>
      </c>
      <c r="J344" s="2">
        <v>104</v>
      </c>
      <c r="K344" s="2">
        <v>69</v>
      </c>
      <c r="L344" s="2">
        <v>36</v>
      </c>
      <c r="O344" s="2">
        <f t="shared" si="4"/>
        <v>0</v>
      </c>
      <c r="P344" s="2">
        <v>3803</v>
      </c>
    </row>
    <row r="345" spans="1:16" x14ac:dyDescent="0.3">
      <c r="A345" s="3">
        <v>44431</v>
      </c>
      <c r="B345" s="2">
        <v>368</v>
      </c>
      <c r="C345" s="2">
        <v>942</v>
      </c>
      <c r="D345" s="2">
        <v>316</v>
      </c>
      <c r="E345" s="2">
        <v>156</v>
      </c>
      <c r="F345" s="2">
        <v>108</v>
      </c>
      <c r="G345" s="2">
        <v>108</v>
      </c>
      <c r="H345" s="2">
        <v>64</v>
      </c>
      <c r="I345" s="2">
        <v>166</v>
      </c>
      <c r="J345" s="2">
        <v>75</v>
      </c>
      <c r="K345" s="2">
        <v>33</v>
      </c>
      <c r="L345" s="2">
        <v>18</v>
      </c>
      <c r="M345" s="2">
        <v>137</v>
      </c>
      <c r="O345" s="2">
        <f t="shared" si="4"/>
        <v>0</v>
      </c>
      <c r="P345" s="2">
        <v>2354</v>
      </c>
    </row>
    <row r="346" spans="1:16" x14ac:dyDescent="0.3">
      <c r="A346" s="3">
        <v>44432</v>
      </c>
      <c r="B346" s="2">
        <v>629</v>
      </c>
      <c r="C346" s="2">
        <v>2302</v>
      </c>
      <c r="D346" s="2">
        <v>803</v>
      </c>
      <c r="E346" s="2">
        <v>412</v>
      </c>
      <c r="F346" s="2">
        <v>381</v>
      </c>
      <c r="G346" s="2">
        <v>376</v>
      </c>
      <c r="H346" s="2">
        <v>157</v>
      </c>
      <c r="I346" s="2">
        <v>537</v>
      </c>
      <c r="J346" s="2">
        <v>77</v>
      </c>
      <c r="K346" s="2">
        <v>165</v>
      </c>
      <c r="L346" s="2">
        <v>85</v>
      </c>
      <c r="M346" s="2">
        <v>123</v>
      </c>
      <c r="O346" s="2">
        <f t="shared" si="4"/>
        <v>0</v>
      </c>
      <c r="P346" s="2">
        <v>5924</v>
      </c>
    </row>
    <row r="347" spans="1:16" x14ac:dyDescent="0.3">
      <c r="A347" s="3">
        <v>44433</v>
      </c>
      <c r="B347" s="2">
        <v>599</v>
      </c>
      <c r="C347" s="2">
        <v>2030</v>
      </c>
      <c r="D347" s="2">
        <v>598</v>
      </c>
      <c r="E347" s="2">
        <v>336</v>
      </c>
      <c r="F347" s="2">
        <v>331</v>
      </c>
      <c r="G347" s="2">
        <v>333</v>
      </c>
      <c r="H347" s="2">
        <v>111</v>
      </c>
      <c r="I347" s="2">
        <v>446</v>
      </c>
      <c r="J347" s="2">
        <v>90</v>
      </c>
      <c r="K347" s="2">
        <v>114</v>
      </c>
      <c r="L347" s="2">
        <v>33</v>
      </c>
      <c r="M347" s="2">
        <v>139</v>
      </c>
      <c r="N347" s="2">
        <v>20</v>
      </c>
      <c r="O347" s="2">
        <f t="shared" si="4"/>
        <v>0</v>
      </c>
      <c r="P347" s="2">
        <v>5021</v>
      </c>
    </row>
    <row r="348" spans="1:16" x14ac:dyDescent="0.3">
      <c r="A348" s="3">
        <v>44434</v>
      </c>
      <c r="B348" s="2">
        <v>494</v>
      </c>
      <c r="C348" s="2">
        <v>1540</v>
      </c>
      <c r="D348" s="2">
        <v>462</v>
      </c>
      <c r="E348" s="2">
        <v>334</v>
      </c>
      <c r="F348" s="2">
        <v>274</v>
      </c>
      <c r="G348" s="2">
        <v>312</v>
      </c>
      <c r="H348" s="2">
        <v>119</v>
      </c>
      <c r="I348" s="2">
        <v>361</v>
      </c>
      <c r="J348" s="2">
        <v>99</v>
      </c>
      <c r="K348" s="2">
        <v>102</v>
      </c>
      <c r="L348" s="2">
        <v>31</v>
      </c>
      <c r="M348" s="2">
        <v>110</v>
      </c>
      <c r="O348" s="2">
        <f t="shared" si="4"/>
        <v>0</v>
      </c>
      <c r="P348" s="2">
        <v>4128</v>
      </c>
    </row>
    <row r="349" spans="1:16" x14ac:dyDescent="0.3">
      <c r="A349" s="3">
        <v>44435</v>
      </c>
      <c r="B349" s="2">
        <v>449</v>
      </c>
      <c r="C349" s="2">
        <v>1639</v>
      </c>
      <c r="D349" s="2">
        <v>493</v>
      </c>
      <c r="E349" s="2">
        <v>294</v>
      </c>
      <c r="F349" s="2">
        <v>222</v>
      </c>
      <c r="G349" s="2">
        <v>247</v>
      </c>
      <c r="H349" s="2">
        <v>127</v>
      </c>
      <c r="I349" s="2">
        <v>343</v>
      </c>
      <c r="J349" s="2">
        <v>100</v>
      </c>
      <c r="K349" s="2">
        <v>83</v>
      </c>
      <c r="L349" s="2">
        <v>34</v>
      </c>
      <c r="M349" s="2">
        <v>133</v>
      </c>
      <c r="O349" s="2">
        <f t="shared" si="4"/>
        <v>0</v>
      </c>
      <c r="P349" s="2">
        <v>4031</v>
      </c>
    </row>
    <row r="350" spans="1:16" x14ac:dyDescent="0.3">
      <c r="A350" s="3">
        <v>44436</v>
      </c>
      <c r="B350" s="2">
        <v>456</v>
      </c>
      <c r="C350" s="2">
        <v>1755</v>
      </c>
      <c r="D350" s="2">
        <v>447</v>
      </c>
      <c r="E350" s="2">
        <v>304</v>
      </c>
      <c r="F350" s="2">
        <v>254</v>
      </c>
      <c r="G350" s="2">
        <v>295</v>
      </c>
      <c r="H350" s="2">
        <v>121</v>
      </c>
      <c r="I350" s="2">
        <v>389</v>
      </c>
      <c r="J350" s="2">
        <v>86</v>
      </c>
      <c r="K350" s="2">
        <v>102</v>
      </c>
      <c r="L350" s="2">
        <v>38</v>
      </c>
      <c r="O350" s="2">
        <f t="shared" si="4"/>
        <v>0</v>
      </c>
      <c r="P350" s="2">
        <v>4247</v>
      </c>
    </row>
    <row r="351" spans="1:16" x14ac:dyDescent="0.3">
      <c r="A351" s="3">
        <v>44437</v>
      </c>
      <c r="B351" s="2">
        <v>385</v>
      </c>
      <c r="C351" s="2">
        <v>1004</v>
      </c>
      <c r="D351" s="2">
        <v>327</v>
      </c>
      <c r="E351" s="2">
        <v>183</v>
      </c>
      <c r="F351" s="2">
        <v>129</v>
      </c>
      <c r="G351" s="2">
        <v>181</v>
      </c>
      <c r="H351" s="2">
        <v>66</v>
      </c>
      <c r="I351" s="2">
        <v>247</v>
      </c>
      <c r="J351" s="2">
        <v>57</v>
      </c>
      <c r="K351" s="2">
        <v>75</v>
      </c>
      <c r="L351" s="2">
        <v>15</v>
      </c>
      <c r="O351" s="2">
        <f t="shared" si="4"/>
        <v>0</v>
      </c>
      <c r="P351" s="2">
        <v>2669</v>
      </c>
    </row>
    <row r="352" spans="1:16" x14ac:dyDescent="0.3">
      <c r="A352" s="3">
        <v>44438</v>
      </c>
      <c r="B352" s="2">
        <v>247</v>
      </c>
      <c r="C352" s="2">
        <v>727</v>
      </c>
      <c r="D352" s="2">
        <v>180</v>
      </c>
      <c r="E352" s="2">
        <v>171</v>
      </c>
      <c r="F352" s="2">
        <v>140</v>
      </c>
      <c r="G352" s="2">
        <v>88</v>
      </c>
      <c r="H352" s="2">
        <v>72</v>
      </c>
      <c r="I352" s="2">
        <v>174</v>
      </c>
      <c r="J352" s="2">
        <v>53</v>
      </c>
      <c r="K352" s="2">
        <v>32</v>
      </c>
      <c r="L352" s="2">
        <v>31</v>
      </c>
      <c r="M352" s="2">
        <v>136</v>
      </c>
      <c r="N352" s="2">
        <v>80</v>
      </c>
      <c r="O352" s="2">
        <f t="shared" si="4"/>
        <v>0</v>
      </c>
      <c r="P352" s="2">
        <v>1915</v>
      </c>
    </row>
    <row r="353" spans="1:16" x14ac:dyDescent="0.3">
      <c r="A353" s="3">
        <v>44439</v>
      </c>
      <c r="B353" s="2">
        <v>423</v>
      </c>
      <c r="C353" s="2">
        <v>1888</v>
      </c>
      <c r="D353" s="2">
        <v>608</v>
      </c>
      <c r="E353" s="2">
        <v>405</v>
      </c>
      <c r="F353" s="2">
        <v>364</v>
      </c>
      <c r="G353" s="2">
        <v>244</v>
      </c>
      <c r="H353" s="2">
        <v>146</v>
      </c>
      <c r="I353" s="2">
        <v>438</v>
      </c>
      <c r="J353" s="2">
        <v>67</v>
      </c>
      <c r="K353" s="2">
        <v>159</v>
      </c>
      <c r="L353" s="2">
        <v>36</v>
      </c>
      <c r="M353" s="2">
        <v>111</v>
      </c>
      <c r="N353" s="2">
        <v>45</v>
      </c>
      <c r="O353" s="2">
        <f t="shared" si="4"/>
        <v>0</v>
      </c>
      <c r="P353" s="2">
        <v>4778</v>
      </c>
    </row>
    <row r="354" spans="1:16" x14ac:dyDescent="0.3">
      <c r="A354" s="3">
        <v>44440</v>
      </c>
      <c r="B354" s="2">
        <v>445</v>
      </c>
      <c r="C354" s="2">
        <v>1509</v>
      </c>
      <c r="D354" s="2">
        <v>487</v>
      </c>
      <c r="E354" s="2">
        <v>279</v>
      </c>
      <c r="F354" s="2">
        <v>223</v>
      </c>
      <c r="G354" s="2">
        <v>280</v>
      </c>
      <c r="H354" s="2">
        <v>97</v>
      </c>
      <c r="I354" s="2">
        <v>369</v>
      </c>
      <c r="J354" s="2">
        <v>86</v>
      </c>
      <c r="K354" s="2">
        <v>84</v>
      </c>
      <c r="L354" s="2">
        <v>27</v>
      </c>
      <c r="M354" s="2">
        <v>125</v>
      </c>
      <c r="O354" s="2">
        <f t="shared" si="4"/>
        <v>0</v>
      </c>
      <c r="P354" s="2">
        <v>3886</v>
      </c>
    </row>
    <row r="355" spans="1:16" x14ac:dyDescent="0.3">
      <c r="A355" s="3">
        <v>44441</v>
      </c>
      <c r="B355" s="2">
        <v>295</v>
      </c>
      <c r="C355" s="2">
        <v>1206</v>
      </c>
      <c r="D355" s="2">
        <v>453</v>
      </c>
      <c r="E355" s="2">
        <v>255</v>
      </c>
      <c r="F355" s="2">
        <v>231</v>
      </c>
      <c r="G355" s="2">
        <v>193</v>
      </c>
      <c r="H355" s="2">
        <v>64</v>
      </c>
      <c r="I355" s="2">
        <v>289</v>
      </c>
      <c r="J355" s="2">
        <v>86</v>
      </c>
      <c r="K355" s="2">
        <v>108</v>
      </c>
      <c r="L355" s="2">
        <v>32</v>
      </c>
      <c r="M355" s="2">
        <v>93</v>
      </c>
      <c r="O355" s="2">
        <f t="shared" si="4"/>
        <v>0</v>
      </c>
      <c r="P355" s="2">
        <v>3212</v>
      </c>
    </row>
    <row r="356" spans="1:16" x14ac:dyDescent="0.3">
      <c r="A356" s="3">
        <v>44442</v>
      </c>
      <c r="B356" s="2">
        <v>282</v>
      </c>
      <c r="C356" s="2">
        <v>1202</v>
      </c>
      <c r="D356" s="2">
        <v>375</v>
      </c>
      <c r="E356" s="2">
        <v>237</v>
      </c>
      <c r="F356" s="2">
        <v>213</v>
      </c>
      <c r="G356" s="2">
        <v>188</v>
      </c>
      <c r="H356" s="2">
        <v>84</v>
      </c>
      <c r="I356" s="2">
        <v>289</v>
      </c>
      <c r="J356" s="2">
        <v>69</v>
      </c>
      <c r="K356" s="2">
        <v>72</v>
      </c>
      <c r="L356" s="2">
        <v>23</v>
      </c>
      <c r="M356" s="2">
        <v>69</v>
      </c>
      <c r="O356" s="2">
        <f t="shared" si="4"/>
        <v>0</v>
      </c>
      <c r="P356" s="2">
        <v>3034</v>
      </c>
    </row>
    <row r="357" spans="1:16" x14ac:dyDescent="0.3">
      <c r="A357" s="3">
        <v>44443</v>
      </c>
      <c r="B357" s="2">
        <v>212</v>
      </c>
      <c r="C357" s="2">
        <v>1080</v>
      </c>
      <c r="D357" s="2">
        <v>262</v>
      </c>
      <c r="E357" s="2">
        <v>238</v>
      </c>
      <c r="F357" s="2">
        <v>198</v>
      </c>
      <c r="G357" s="2">
        <v>224</v>
      </c>
      <c r="H357" s="2">
        <v>78</v>
      </c>
      <c r="I357" s="2">
        <v>232</v>
      </c>
      <c r="J357" s="2">
        <v>43</v>
      </c>
      <c r="K357" s="2">
        <v>90</v>
      </c>
      <c r="L357" s="2">
        <v>27</v>
      </c>
      <c r="M357" s="2">
        <v>43</v>
      </c>
      <c r="O357" s="2">
        <f t="shared" si="4"/>
        <v>0</v>
      </c>
      <c r="P357" s="2">
        <v>2684</v>
      </c>
    </row>
    <row r="358" spans="1:16" x14ac:dyDescent="0.3">
      <c r="A358" s="3">
        <v>44444</v>
      </c>
      <c r="B358" s="2">
        <v>223</v>
      </c>
      <c r="C358" s="2">
        <v>865</v>
      </c>
      <c r="D358" s="2">
        <v>336</v>
      </c>
      <c r="E358" s="2">
        <v>164</v>
      </c>
      <c r="F358" s="2">
        <v>99</v>
      </c>
      <c r="G358" s="2">
        <v>143</v>
      </c>
      <c r="H358" s="2">
        <v>54</v>
      </c>
      <c r="I358" s="2">
        <v>225</v>
      </c>
      <c r="J358" s="2">
        <v>48</v>
      </c>
      <c r="K358" s="2">
        <v>30</v>
      </c>
      <c r="L358" s="2">
        <v>23</v>
      </c>
      <c r="O358" s="2">
        <f t="shared" si="4"/>
        <v>0</v>
      </c>
      <c r="P358" s="2">
        <v>2210</v>
      </c>
    </row>
    <row r="359" spans="1:16" x14ac:dyDescent="0.3">
      <c r="A359" s="3">
        <v>44445</v>
      </c>
      <c r="B359" s="2">
        <v>147</v>
      </c>
      <c r="C359" s="2">
        <v>415</v>
      </c>
      <c r="D359" s="2">
        <v>175</v>
      </c>
      <c r="E359" s="2">
        <v>94</v>
      </c>
      <c r="F359" s="2">
        <v>46</v>
      </c>
      <c r="G359" s="2">
        <v>48</v>
      </c>
      <c r="H359" s="2">
        <v>29</v>
      </c>
      <c r="I359" s="2">
        <v>73</v>
      </c>
      <c r="J359" s="2">
        <v>35</v>
      </c>
      <c r="K359" s="2">
        <v>40</v>
      </c>
      <c r="L359" s="2">
        <v>18</v>
      </c>
      <c r="M359" s="2">
        <v>93</v>
      </c>
      <c r="O359" s="2">
        <f t="shared" si="4"/>
        <v>0</v>
      </c>
      <c r="P359" s="2">
        <v>1120</v>
      </c>
    </row>
    <row r="360" spans="1:16" x14ac:dyDescent="0.3">
      <c r="A360" s="3">
        <v>44446</v>
      </c>
      <c r="B360" s="2">
        <v>201</v>
      </c>
      <c r="C360" s="2">
        <v>651</v>
      </c>
      <c r="D360" s="2">
        <v>288</v>
      </c>
      <c r="E360" s="2">
        <v>168</v>
      </c>
      <c r="F360" s="2">
        <v>150</v>
      </c>
      <c r="G360" s="2">
        <v>100</v>
      </c>
      <c r="H360" s="2">
        <v>82</v>
      </c>
      <c r="I360" s="2">
        <v>161</v>
      </c>
      <c r="J360" s="2">
        <v>51</v>
      </c>
      <c r="K360" s="2">
        <v>80</v>
      </c>
      <c r="L360" s="2">
        <v>33</v>
      </c>
      <c r="M360" s="2">
        <v>94</v>
      </c>
      <c r="O360" s="2">
        <f t="shared" si="4"/>
        <v>0</v>
      </c>
      <c r="P360" s="2">
        <v>1965</v>
      </c>
    </row>
    <row r="361" spans="1:16" x14ac:dyDescent="0.3">
      <c r="A361" s="3">
        <v>44447</v>
      </c>
      <c r="B361" s="2">
        <v>224</v>
      </c>
      <c r="C361" s="2">
        <v>918</v>
      </c>
      <c r="D361" s="2">
        <v>414</v>
      </c>
      <c r="E361" s="2">
        <v>204</v>
      </c>
      <c r="F361" s="2">
        <v>172</v>
      </c>
      <c r="G361" s="2">
        <v>195</v>
      </c>
      <c r="H361" s="2">
        <v>89</v>
      </c>
      <c r="I361" s="2">
        <v>242</v>
      </c>
      <c r="J361" s="2">
        <v>49</v>
      </c>
      <c r="K361" s="2">
        <v>49</v>
      </c>
      <c r="L361" s="2">
        <v>15</v>
      </c>
      <c r="M361" s="2">
        <v>118</v>
      </c>
      <c r="O361" s="2">
        <f t="shared" si="4"/>
        <v>0</v>
      </c>
      <c r="P361" s="2">
        <v>2571</v>
      </c>
    </row>
    <row r="362" spans="1:16" x14ac:dyDescent="0.3">
      <c r="A362" s="3">
        <v>44448</v>
      </c>
      <c r="B362" s="2">
        <v>249</v>
      </c>
      <c r="C362" s="2">
        <v>890</v>
      </c>
      <c r="D362" s="2">
        <v>342</v>
      </c>
      <c r="E362" s="2">
        <v>219</v>
      </c>
      <c r="F362" s="2">
        <v>142</v>
      </c>
      <c r="G362" s="2">
        <v>170</v>
      </c>
      <c r="H362" s="2">
        <v>92</v>
      </c>
      <c r="I362" s="2">
        <v>211</v>
      </c>
      <c r="J362" s="2">
        <v>50</v>
      </c>
      <c r="K362" s="2">
        <v>67</v>
      </c>
      <c r="L362" s="2">
        <v>23</v>
      </c>
      <c r="M362" s="2">
        <v>86</v>
      </c>
      <c r="O362" s="2">
        <f t="shared" si="4"/>
        <v>0</v>
      </c>
      <c r="P362" s="2">
        <v>2455</v>
      </c>
    </row>
    <row r="363" spans="1:16" x14ac:dyDescent="0.3">
      <c r="A363" s="3">
        <v>44449</v>
      </c>
      <c r="B363" s="2">
        <v>211</v>
      </c>
      <c r="C363" s="2">
        <v>827</v>
      </c>
      <c r="D363" s="2">
        <v>335</v>
      </c>
      <c r="E363" s="2">
        <v>222</v>
      </c>
      <c r="F363" s="2">
        <v>139</v>
      </c>
      <c r="G363" s="2">
        <v>129</v>
      </c>
      <c r="H363" s="2">
        <v>59</v>
      </c>
      <c r="I363" s="2">
        <v>216</v>
      </c>
      <c r="J363" s="2">
        <v>35</v>
      </c>
      <c r="K363" s="2">
        <v>61</v>
      </c>
      <c r="L363" s="2">
        <v>28</v>
      </c>
      <c r="M363" s="2">
        <v>110</v>
      </c>
      <c r="O363" s="2">
        <f t="shared" si="4"/>
        <v>0</v>
      </c>
      <c r="P363" s="2">
        <v>2262</v>
      </c>
    </row>
    <row r="364" spans="1:16" x14ac:dyDescent="0.3">
      <c r="A364" s="3">
        <v>44450</v>
      </c>
      <c r="B364" s="2">
        <v>177</v>
      </c>
      <c r="C364" s="2">
        <v>924</v>
      </c>
      <c r="D364" s="2">
        <v>422</v>
      </c>
      <c r="E364" s="2">
        <v>243</v>
      </c>
      <c r="F364" s="2">
        <v>150</v>
      </c>
      <c r="G364" s="2">
        <v>168</v>
      </c>
      <c r="H364" s="2">
        <v>54</v>
      </c>
      <c r="I364" s="2">
        <v>244</v>
      </c>
      <c r="J364" s="2">
        <v>55</v>
      </c>
      <c r="K364" s="2">
        <v>77</v>
      </c>
      <c r="L364" s="2">
        <v>19</v>
      </c>
      <c r="M364" s="2">
        <v>82</v>
      </c>
      <c r="O364" s="2">
        <f t="shared" si="4"/>
        <v>0</v>
      </c>
      <c r="P364" s="2">
        <v>2533</v>
      </c>
    </row>
    <row r="365" spans="1:16" x14ac:dyDescent="0.3">
      <c r="A365" s="3">
        <v>44451</v>
      </c>
      <c r="B365" s="2">
        <v>201</v>
      </c>
      <c r="C365" s="2">
        <v>675</v>
      </c>
      <c r="D365" s="2">
        <v>257</v>
      </c>
      <c r="E365" s="2">
        <v>198</v>
      </c>
      <c r="F365" s="2">
        <v>72</v>
      </c>
      <c r="G365" s="2">
        <v>97</v>
      </c>
      <c r="H365" s="2">
        <v>77</v>
      </c>
      <c r="I365" s="2">
        <v>206</v>
      </c>
      <c r="J365" s="2">
        <v>26</v>
      </c>
      <c r="K365" s="2">
        <v>22</v>
      </c>
      <c r="L365" s="2">
        <v>7</v>
      </c>
      <c r="O365" s="2">
        <f t="shared" si="4"/>
        <v>0</v>
      </c>
      <c r="P365" s="2">
        <v>1838</v>
      </c>
    </row>
    <row r="366" spans="1:16" x14ac:dyDescent="0.3">
      <c r="A366" s="3">
        <v>44452</v>
      </c>
      <c r="B366" s="2">
        <v>120</v>
      </c>
      <c r="C366" s="2">
        <v>324</v>
      </c>
      <c r="D366" s="2">
        <v>133</v>
      </c>
      <c r="E366" s="2">
        <v>99</v>
      </c>
      <c r="F366" s="2">
        <v>36</v>
      </c>
      <c r="G366" s="2">
        <v>38</v>
      </c>
      <c r="H366" s="2">
        <v>33</v>
      </c>
      <c r="I366" s="2">
        <v>95</v>
      </c>
      <c r="J366" s="2">
        <v>20</v>
      </c>
      <c r="K366" s="2">
        <v>32</v>
      </c>
      <c r="L366" s="2">
        <v>16</v>
      </c>
      <c r="M366" s="2">
        <v>125</v>
      </c>
      <c r="O366" s="2">
        <f t="shared" si="4"/>
        <v>0</v>
      </c>
      <c r="P366" s="2">
        <v>946</v>
      </c>
    </row>
    <row r="367" spans="1:16" x14ac:dyDescent="0.3">
      <c r="A367" s="3">
        <v>44453</v>
      </c>
      <c r="B367" s="2">
        <v>220</v>
      </c>
      <c r="C367" s="2">
        <v>1167</v>
      </c>
      <c r="D367" s="2">
        <v>498</v>
      </c>
      <c r="E367" s="2">
        <v>339</v>
      </c>
      <c r="F367" s="2">
        <v>279</v>
      </c>
      <c r="G367" s="2">
        <v>194</v>
      </c>
      <c r="H367" s="2">
        <v>71</v>
      </c>
      <c r="I367" s="2">
        <v>272</v>
      </c>
      <c r="J367" s="2">
        <v>46</v>
      </c>
      <c r="K367" s="2">
        <v>93</v>
      </c>
      <c r="L367" s="2">
        <v>42</v>
      </c>
      <c r="M367" s="2">
        <v>138</v>
      </c>
      <c r="O367" s="2">
        <f t="shared" si="4"/>
        <v>0</v>
      </c>
      <c r="P367" s="2">
        <v>3221</v>
      </c>
    </row>
    <row r="368" spans="1:16" x14ac:dyDescent="0.3">
      <c r="A368" s="3">
        <v>44454</v>
      </c>
      <c r="B368" s="2">
        <v>159</v>
      </c>
      <c r="C368" s="2">
        <v>869</v>
      </c>
      <c r="D368" s="2">
        <v>393</v>
      </c>
      <c r="E368" s="2">
        <v>251</v>
      </c>
      <c r="F368" s="2">
        <v>143</v>
      </c>
      <c r="G368" s="2">
        <v>151</v>
      </c>
      <c r="H368" s="2">
        <v>61</v>
      </c>
      <c r="I368" s="2">
        <v>338</v>
      </c>
      <c r="J368" s="2">
        <v>64</v>
      </c>
      <c r="K368" s="2">
        <v>61</v>
      </c>
      <c r="L368" s="2">
        <v>25</v>
      </c>
      <c r="M368" s="2">
        <v>102</v>
      </c>
      <c r="O368" s="2">
        <f t="shared" si="4"/>
        <v>0</v>
      </c>
      <c r="P368" s="2">
        <v>2515</v>
      </c>
    </row>
    <row r="369" spans="1:16" x14ac:dyDescent="0.3">
      <c r="A369" s="3">
        <v>44455</v>
      </c>
      <c r="B369" s="2">
        <v>134</v>
      </c>
      <c r="C369" s="2">
        <v>756</v>
      </c>
      <c r="D369" s="2">
        <v>357</v>
      </c>
      <c r="E369" s="2">
        <v>243</v>
      </c>
      <c r="F369" s="2">
        <v>138</v>
      </c>
      <c r="G369" s="2">
        <v>143</v>
      </c>
      <c r="H369" s="2">
        <v>59</v>
      </c>
      <c r="I369" s="2">
        <v>236</v>
      </c>
      <c r="J369" s="2">
        <v>42</v>
      </c>
      <c r="K369" s="2">
        <v>58</v>
      </c>
      <c r="L369" s="2">
        <v>10</v>
      </c>
      <c r="M369" s="2">
        <v>72</v>
      </c>
      <c r="O369" s="2">
        <f t="shared" si="4"/>
        <v>0</v>
      </c>
      <c r="P369" s="2">
        <v>2176</v>
      </c>
    </row>
    <row r="370" spans="1:16" x14ac:dyDescent="0.3">
      <c r="A370" s="3">
        <v>44456</v>
      </c>
      <c r="B370" s="2">
        <v>128</v>
      </c>
      <c r="C370" s="2">
        <v>716</v>
      </c>
      <c r="D370" s="2">
        <v>321</v>
      </c>
      <c r="E370" s="2">
        <v>192</v>
      </c>
      <c r="F370" s="2">
        <v>104</v>
      </c>
      <c r="G370" s="2">
        <v>135</v>
      </c>
      <c r="H370" s="2">
        <v>63</v>
      </c>
      <c r="I370" s="2">
        <v>263</v>
      </c>
      <c r="J370" s="2">
        <v>38</v>
      </c>
      <c r="K370" s="2">
        <v>60</v>
      </c>
      <c r="L370" s="2">
        <v>19</v>
      </c>
      <c r="M370" s="2">
        <v>109</v>
      </c>
      <c r="O370" s="2">
        <f t="shared" si="4"/>
        <v>0</v>
      </c>
      <c r="P370" s="2">
        <v>2039</v>
      </c>
    </row>
    <row r="371" spans="1:16" x14ac:dyDescent="0.3">
      <c r="A371" s="3">
        <v>44457</v>
      </c>
      <c r="B371" s="2">
        <v>124</v>
      </c>
      <c r="C371" s="2">
        <v>692</v>
      </c>
      <c r="D371" s="2">
        <v>292</v>
      </c>
      <c r="E371" s="2">
        <v>199</v>
      </c>
      <c r="F371" s="2">
        <v>154</v>
      </c>
      <c r="G371" s="2">
        <v>137</v>
      </c>
      <c r="H371" s="2">
        <v>52</v>
      </c>
      <c r="I371" s="2">
        <v>220</v>
      </c>
      <c r="J371" s="2">
        <v>41</v>
      </c>
      <c r="K371" s="2">
        <v>56</v>
      </c>
      <c r="L371" s="2">
        <v>30</v>
      </c>
      <c r="M371" s="2">
        <v>61</v>
      </c>
      <c r="O371" s="2">
        <f t="shared" si="4"/>
        <v>0</v>
      </c>
      <c r="P371" s="2">
        <v>1997</v>
      </c>
    </row>
    <row r="372" spans="1:16" x14ac:dyDescent="0.3">
      <c r="A372" s="3">
        <v>44458</v>
      </c>
      <c r="B372" s="2">
        <v>101</v>
      </c>
      <c r="C372" s="2">
        <v>522</v>
      </c>
      <c r="D372" s="2">
        <v>226</v>
      </c>
      <c r="E372" s="2">
        <v>181</v>
      </c>
      <c r="F372" s="2">
        <v>70</v>
      </c>
      <c r="G372" s="2">
        <v>100</v>
      </c>
      <c r="H372" s="2">
        <v>47</v>
      </c>
      <c r="I372" s="2">
        <v>186</v>
      </c>
      <c r="J372" s="2">
        <v>31</v>
      </c>
      <c r="K372" s="2">
        <v>24</v>
      </c>
      <c r="L372" s="2">
        <v>13</v>
      </c>
      <c r="O372" s="2">
        <f t="shared" si="4"/>
        <v>0</v>
      </c>
      <c r="P372" s="2">
        <v>1501</v>
      </c>
    </row>
    <row r="373" spans="1:16" x14ac:dyDescent="0.3">
      <c r="A373" s="3">
        <v>44459</v>
      </c>
      <c r="B373" s="2">
        <v>68</v>
      </c>
      <c r="C373" s="2">
        <v>252</v>
      </c>
      <c r="D373" s="2">
        <v>102</v>
      </c>
      <c r="E373" s="2">
        <v>78</v>
      </c>
      <c r="F373" s="2">
        <v>20</v>
      </c>
      <c r="G373" s="2">
        <v>40</v>
      </c>
      <c r="H373" s="2">
        <v>9</v>
      </c>
      <c r="I373" s="2">
        <v>71</v>
      </c>
      <c r="J373" s="2">
        <v>10</v>
      </c>
      <c r="K373" s="2">
        <v>10</v>
      </c>
      <c r="L373" s="2">
        <v>2</v>
      </c>
      <c r="M373" s="2">
        <v>109</v>
      </c>
      <c r="O373" s="2">
        <f t="shared" si="4"/>
        <v>0</v>
      </c>
      <c r="P373" s="2">
        <v>662</v>
      </c>
    </row>
    <row r="374" spans="1:16" x14ac:dyDescent="0.3">
      <c r="A374" s="3">
        <v>44460</v>
      </c>
      <c r="B374" s="2">
        <v>149</v>
      </c>
      <c r="C374" s="2">
        <v>705</v>
      </c>
      <c r="D374" s="2">
        <v>492</v>
      </c>
      <c r="E374" s="2">
        <v>270</v>
      </c>
      <c r="F374" s="2">
        <v>161</v>
      </c>
      <c r="G374" s="2">
        <v>181</v>
      </c>
      <c r="H374" s="2">
        <v>48</v>
      </c>
      <c r="I374" s="2">
        <v>319</v>
      </c>
      <c r="J374" s="2">
        <v>60</v>
      </c>
      <c r="K374" s="2">
        <v>63</v>
      </c>
      <c r="L374" s="2">
        <v>22</v>
      </c>
      <c r="M374" s="2">
        <v>103</v>
      </c>
      <c r="O374" s="2">
        <f t="shared" si="4"/>
        <v>0</v>
      </c>
      <c r="P374" s="2">
        <v>2470</v>
      </c>
    </row>
    <row r="375" spans="1:16" x14ac:dyDescent="0.3">
      <c r="A375" s="3">
        <v>44461</v>
      </c>
      <c r="B375" s="2">
        <v>130</v>
      </c>
      <c r="C375" s="2">
        <v>289</v>
      </c>
      <c r="D375" s="2">
        <v>708</v>
      </c>
      <c r="E375" s="2">
        <v>188</v>
      </c>
      <c r="F375" s="2">
        <v>103</v>
      </c>
      <c r="G375" s="2">
        <v>145</v>
      </c>
      <c r="H375" s="2">
        <v>63</v>
      </c>
      <c r="I375" s="2">
        <v>301</v>
      </c>
      <c r="J375" s="2">
        <v>29</v>
      </c>
      <c r="K375" s="2">
        <v>37</v>
      </c>
      <c r="L375" s="2">
        <v>23</v>
      </c>
      <c r="M375" s="2">
        <v>106</v>
      </c>
      <c r="O375" s="2">
        <f t="shared" si="4"/>
        <v>0</v>
      </c>
      <c r="P375" s="2">
        <v>2016</v>
      </c>
    </row>
    <row r="376" spans="1:16" x14ac:dyDescent="0.3">
      <c r="A376" s="3">
        <v>44462</v>
      </c>
      <c r="B376" s="2">
        <v>100</v>
      </c>
      <c r="C376" s="2">
        <v>559</v>
      </c>
      <c r="D376" s="2">
        <v>227</v>
      </c>
      <c r="E376" s="2">
        <v>180</v>
      </c>
      <c r="F376" s="2">
        <v>117</v>
      </c>
      <c r="G376" s="2">
        <v>116</v>
      </c>
      <c r="H376" s="2">
        <v>35</v>
      </c>
      <c r="I376" s="2">
        <v>241</v>
      </c>
      <c r="J376" s="2">
        <v>29</v>
      </c>
      <c r="K376" s="2">
        <v>43</v>
      </c>
      <c r="L376" s="2">
        <v>6</v>
      </c>
      <c r="M376" s="2">
        <v>116</v>
      </c>
      <c r="O376" s="2">
        <f t="shared" si="4"/>
        <v>0</v>
      </c>
      <c r="P376" s="2">
        <v>1653</v>
      </c>
    </row>
    <row r="377" spans="1:16" x14ac:dyDescent="0.3">
      <c r="A377" s="3">
        <v>44463</v>
      </c>
      <c r="B377" s="2">
        <v>120</v>
      </c>
      <c r="C377" s="2">
        <v>518</v>
      </c>
      <c r="D377" s="2">
        <v>325</v>
      </c>
      <c r="E377" s="2">
        <v>190</v>
      </c>
      <c r="F377" s="2">
        <v>72</v>
      </c>
      <c r="G377" s="2">
        <v>92</v>
      </c>
      <c r="H377" s="2">
        <v>52</v>
      </c>
      <c r="I377" s="2">
        <v>250</v>
      </c>
      <c r="J377" s="2">
        <v>45</v>
      </c>
      <c r="K377" s="2">
        <v>21</v>
      </c>
      <c r="L377" s="2">
        <v>13</v>
      </c>
      <c r="M377" s="2">
        <v>112</v>
      </c>
      <c r="O377" s="2">
        <f t="shared" si="4"/>
        <v>0</v>
      </c>
      <c r="P377" s="2">
        <v>1698</v>
      </c>
    </row>
    <row r="378" spans="1:16" x14ac:dyDescent="0.3">
      <c r="A378" s="3">
        <v>44464</v>
      </c>
      <c r="B378" s="2">
        <v>84</v>
      </c>
      <c r="C378" s="2">
        <v>497</v>
      </c>
      <c r="D378" s="2">
        <v>278</v>
      </c>
      <c r="E378" s="2">
        <v>153</v>
      </c>
      <c r="F378" s="2">
        <v>119</v>
      </c>
      <c r="G378" s="2">
        <v>102</v>
      </c>
      <c r="H378" s="2">
        <v>50</v>
      </c>
      <c r="I378" s="2">
        <v>220</v>
      </c>
      <c r="J378" s="2">
        <v>33</v>
      </c>
      <c r="K378" s="2">
        <v>49</v>
      </c>
      <c r="L378" s="2">
        <v>12</v>
      </c>
      <c r="M378" s="2">
        <v>88</v>
      </c>
      <c r="O378" s="2">
        <f t="shared" si="4"/>
        <v>0</v>
      </c>
      <c r="P378" s="2">
        <v>1597</v>
      </c>
    </row>
    <row r="379" spans="1:16" x14ac:dyDescent="0.3">
      <c r="A379" s="3">
        <v>44465</v>
      </c>
      <c r="B379" s="2">
        <v>73</v>
      </c>
      <c r="C379" s="2">
        <v>419</v>
      </c>
      <c r="D379" s="2">
        <v>172</v>
      </c>
      <c r="E379" s="2">
        <v>156</v>
      </c>
      <c r="F379" s="2">
        <v>47</v>
      </c>
      <c r="G379" s="2">
        <v>61</v>
      </c>
      <c r="H379" s="2">
        <v>9</v>
      </c>
      <c r="I379" s="2">
        <v>151</v>
      </c>
      <c r="J379" s="2">
        <v>29</v>
      </c>
      <c r="K379" s="2">
        <v>12</v>
      </c>
      <c r="L379" s="2">
        <v>3</v>
      </c>
      <c r="O379" s="2">
        <f t="shared" si="4"/>
        <v>0</v>
      </c>
      <c r="P379" s="2">
        <v>1132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3AE-931D-477A-A1B1-2033956B6112}">
  <dimension ref="A1:J343"/>
  <sheetViews>
    <sheetView tabSelected="1" workbookViewId="0">
      <pane ySplit="1" topLeftCell="A328" activePane="bottomLeft" state="frozen"/>
      <selection pane="bottomLeft" activeCell="J343" sqref="J343"/>
    </sheetView>
  </sheetViews>
  <sheetFormatPr defaultColWidth="8.77734375" defaultRowHeight="14.4" x14ac:dyDescent="0.3"/>
  <cols>
    <col min="1" max="1" width="10.44140625" style="12" bestFit="1" customWidth="1"/>
    <col min="2" max="2" width="6.6640625" style="17" customWidth="1"/>
    <col min="3" max="3" width="5.21875" style="13" customWidth="1"/>
    <col min="4" max="4" width="6.88671875" style="13" customWidth="1"/>
    <col min="5" max="5" width="8.77734375" style="13"/>
    <col min="6" max="6" width="5.21875" style="13" customWidth="1"/>
    <col min="7" max="7" width="8.88671875" style="12" customWidth="1"/>
    <col min="8" max="8" width="9.6640625" style="12" customWidth="1"/>
    <col min="9" max="16384" width="8.77734375" style="2"/>
  </cols>
  <sheetData>
    <row r="1" spans="1:10" x14ac:dyDescent="0.3">
      <c r="A1" s="2" t="s">
        <v>0</v>
      </c>
      <c r="B1" s="2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7" t="s">
        <v>50</v>
      </c>
      <c r="H1" s="12" t="s">
        <v>51</v>
      </c>
      <c r="I1" s="2" t="s">
        <v>116</v>
      </c>
      <c r="J1" s="2" t="s">
        <v>117</v>
      </c>
    </row>
    <row r="2" spans="1:10" x14ac:dyDescent="0.3">
      <c r="A2" s="3">
        <v>44124</v>
      </c>
      <c r="B2" s="2">
        <v>2817</v>
      </c>
      <c r="C2" s="13">
        <f t="shared" ref="C2:C36" si="0">B2/17000*100</f>
        <v>16.570588235294117</v>
      </c>
      <c r="D2" s="13">
        <f>B2/3728573*100000</f>
        <v>75.551692296221631</v>
      </c>
      <c r="E2" s="13">
        <v>10182</v>
      </c>
      <c r="F2" s="13">
        <f>B2/E2*100</f>
        <v>27.666470241602831</v>
      </c>
      <c r="G2" s="13"/>
      <c r="H2" s="13"/>
    </row>
    <row r="3" spans="1:10" x14ac:dyDescent="0.3">
      <c r="A3" s="3">
        <v>44125</v>
      </c>
      <c r="B3" s="2">
        <v>3071</v>
      </c>
      <c r="C3" s="13">
        <f t="shared" si="0"/>
        <v>18.064705882352943</v>
      </c>
      <c r="D3" s="13">
        <f t="shared" ref="D3:D66" si="1">B3/3728573*100000</f>
        <v>82.363949961553658</v>
      </c>
      <c r="E3" s="13">
        <v>11033</v>
      </c>
      <c r="F3" s="13">
        <f t="shared" ref="F3:F58" si="2">B3/E3*100</f>
        <v>27.834677784827338</v>
      </c>
      <c r="G3" s="13">
        <v>372</v>
      </c>
      <c r="H3" s="13">
        <v>78</v>
      </c>
      <c r="I3" s="7">
        <f t="shared" ref="I3:I68" si="3">G3/B3*100</f>
        <v>12.113318137414524</v>
      </c>
      <c r="J3" s="7">
        <f t="shared" ref="J3:J7" si="4">H3/B3*100</f>
        <v>2.5398892868772385</v>
      </c>
    </row>
    <row r="4" spans="1:10" x14ac:dyDescent="0.3">
      <c r="A4" s="3">
        <v>44126</v>
      </c>
      <c r="B4" s="2">
        <v>3155</v>
      </c>
      <c r="C4" s="13">
        <f t="shared" si="0"/>
        <v>18.558823529411764</v>
      </c>
      <c r="D4" s="13">
        <f t="shared" si="1"/>
        <v>84.616822575285497</v>
      </c>
      <c r="E4" s="13">
        <v>12033</v>
      </c>
      <c r="F4" s="13">
        <f t="shared" si="2"/>
        <v>26.21956286877753</v>
      </c>
      <c r="G4" s="13">
        <v>381</v>
      </c>
      <c r="H4" s="13">
        <v>77</v>
      </c>
      <c r="I4" s="7">
        <f t="shared" si="3"/>
        <v>12.07606973058637</v>
      </c>
      <c r="J4" s="7">
        <f t="shared" si="4"/>
        <v>2.4405705229793977</v>
      </c>
    </row>
    <row r="5" spans="1:10" x14ac:dyDescent="0.3">
      <c r="A5" s="3">
        <v>44127</v>
      </c>
      <c r="B5" s="2">
        <v>3234</v>
      </c>
      <c r="C5" s="13">
        <f t="shared" si="0"/>
        <v>19.023529411764706</v>
      </c>
      <c r="D5" s="13">
        <f t="shared" si="1"/>
        <v>86.735595628676165</v>
      </c>
      <c r="E5" s="13">
        <v>14421</v>
      </c>
      <c r="F5" s="13">
        <f t="shared" si="2"/>
        <v>22.425629290617849</v>
      </c>
      <c r="G5" s="13">
        <v>397</v>
      </c>
      <c r="H5" s="13">
        <v>82</v>
      </c>
      <c r="I5" s="7">
        <f t="shared" si="3"/>
        <v>12.275819418676562</v>
      </c>
      <c r="J5" s="7">
        <f t="shared" si="4"/>
        <v>2.5355596784168215</v>
      </c>
    </row>
    <row r="6" spans="1:10" x14ac:dyDescent="0.3">
      <c r="A6" s="3">
        <v>44128</v>
      </c>
      <c r="B6" s="2">
        <v>3571</v>
      </c>
      <c r="C6" s="13">
        <f t="shared" si="0"/>
        <v>21.005882352941178</v>
      </c>
      <c r="D6" s="13">
        <f t="shared" si="1"/>
        <v>95.773905995671811</v>
      </c>
      <c r="E6" s="13">
        <v>16121</v>
      </c>
      <c r="F6" s="13">
        <f t="shared" si="2"/>
        <v>22.151231313193971</v>
      </c>
      <c r="G6" s="13">
        <v>427</v>
      </c>
      <c r="H6" s="13">
        <v>97</v>
      </c>
      <c r="I6" s="7">
        <f t="shared" si="3"/>
        <v>11.957434892187061</v>
      </c>
      <c r="J6" s="7">
        <f t="shared" si="4"/>
        <v>2.7163259591150939</v>
      </c>
    </row>
    <row r="7" spans="1:10" x14ac:dyDescent="0.3">
      <c r="A7" s="3">
        <v>44129</v>
      </c>
      <c r="B7" s="2">
        <v>3766</v>
      </c>
      <c r="C7" s="13">
        <f t="shared" si="0"/>
        <v>22.152941176470588</v>
      </c>
      <c r="D7" s="13">
        <f t="shared" si="1"/>
        <v>101.00378884897788</v>
      </c>
      <c r="E7" s="13">
        <v>17437</v>
      </c>
      <c r="F7" s="13">
        <f t="shared" si="2"/>
        <v>21.597751906864712</v>
      </c>
      <c r="G7" s="13">
        <v>429</v>
      </c>
      <c r="H7" s="13">
        <v>106</v>
      </c>
      <c r="I7" s="7">
        <f t="shared" si="3"/>
        <v>11.391396707381837</v>
      </c>
      <c r="J7" s="7">
        <f t="shared" si="4"/>
        <v>2.8146574614976103</v>
      </c>
    </row>
    <row r="8" spans="1:10" x14ac:dyDescent="0.3">
      <c r="A8" s="3">
        <v>44130</v>
      </c>
      <c r="B8" s="2">
        <v>3832</v>
      </c>
      <c r="C8" s="13">
        <f t="shared" si="0"/>
        <v>22.541176470588233</v>
      </c>
      <c r="D8" s="13">
        <f t="shared" si="1"/>
        <v>102.77390304548149</v>
      </c>
      <c r="E8" s="13">
        <v>17463</v>
      </c>
      <c r="F8" s="13">
        <f t="shared" si="2"/>
        <v>21.943537765561473</v>
      </c>
      <c r="G8" s="13">
        <v>429</v>
      </c>
      <c r="H8" s="13">
        <v>106</v>
      </c>
      <c r="I8" s="7">
        <f t="shared" si="3"/>
        <v>11.195198329853861</v>
      </c>
      <c r="J8" s="7">
        <f t="shared" ref="J8:J71" si="5">H8/B8*100</f>
        <v>2.7661795407098122</v>
      </c>
    </row>
    <row r="9" spans="1:10" x14ac:dyDescent="0.3">
      <c r="A9" s="3">
        <v>44131</v>
      </c>
      <c r="B9" s="2">
        <v>3847</v>
      </c>
      <c r="C9" s="13">
        <f t="shared" si="0"/>
        <v>22.629411764705882</v>
      </c>
      <c r="D9" s="13">
        <f t="shared" si="1"/>
        <v>103.17620172650501</v>
      </c>
      <c r="E9" s="13">
        <v>18718</v>
      </c>
      <c r="F9" s="13">
        <f t="shared" si="2"/>
        <v>20.552409445453574</v>
      </c>
      <c r="G9" s="13">
        <v>482</v>
      </c>
      <c r="H9" s="13">
        <v>105</v>
      </c>
      <c r="I9" s="7">
        <f t="shared" si="3"/>
        <v>12.529243566415388</v>
      </c>
      <c r="J9" s="7">
        <f t="shared" si="5"/>
        <v>2.7293995321029376</v>
      </c>
    </row>
    <row r="10" spans="1:10" x14ac:dyDescent="0.3">
      <c r="A10" s="3">
        <v>44132</v>
      </c>
      <c r="B10" s="2">
        <v>4022</v>
      </c>
      <c r="C10" s="13">
        <f t="shared" si="0"/>
        <v>23.658823529411766</v>
      </c>
      <c r="D10" s="13">
        <f t="shared" si="1"/>
        <v>107.86968633844636</v>
      </c>
      <c r="E10" s="13">
        <v>18750</v>
      </c>
      <c r="F10" s="13">
        <f t="shared" si="2"/>
        <v>21.450666666666667</v>
      </c>
      <c r="G10" s="13">
        <v>521</v>
      </c>
      <c r="H10" s="13">
        <v>120</v>
      </c>
      <c r="I10" s="7">
        <f t="shared" si="3"/>
        <v>12.953754351069119</v>
      </c>
      <c r="J10" s="7">
        <f t="shared" si="5"/>
        <v>2.9835902536051715</v>
      </c>
    </row>
    <row r="11" spans="1:10" x14ac:dyDescent="0.3">
      <c r="A11" s="3">
        <v>44133</v>
      </c>
      <c r="B11" s="2">
        <v>4209</v>
      </c>
      <c r="C11" s="13">
        <f t="shared" si="0"/>
        <v>24.758823529411764</v>
      </c>
      <c r="D11" s="13">
        <f t="shared" si="1"/>
        <v>112.88500989520655</v>
      </c>
      <c r="E11" s="13">
        <v>18364</v>
      </c>
      <c r="F11" s="13">
        <f t="shared" si="2"/>
        <v>22.91984317142235</v>
      </c>
      <c r="G11" s="13">
        <v>511</v>
      </c>
      <c r="H11" s="13">
        <v>128</v>
      </c>
      <c r="I11" s="7">
        <f t="shared" si="3"/>
        <v>12.140650985982418</v>
      </c>
      <c r="J11" s="7">
        <f t="shared" si="5"/>
        <v>3.0411023996198621</v>
      </c>
    </row>
    <row r="12" spans="1:10" x14ac:dyDescent="0.3">
      <c r="A12" s="3">
        <v>44134</v>
      </c>
      <c r="B12" s="2">
        <v>4200</v>
      </c>
      <c r="C12" s="13">
        <f t="shared" si="0"/>
        <v>24.705882352941178</v>
      </c>
      <c r="D12" s="13">
        <f t="shared" si="1"/>
        <v>112.64363068659243</v>
      </c>
      <c r="E12" s="13">
        <v>17142</v>
      </c>
      <c r="F12" s="13">
        <f t="shared" si="2"/>
        <v>24.501225061253063</v>
      </c>
      <c r="G12" s="13">
        <v>490</v>
      </c>
      <c r="H12" s="13">
        <v>121</v>
      </c>
      <c r="I12" s="7">
        <f t="shared" si="3"/>
        <v>11.666666666666666</v>
      </c>
      <c r="J12" s="7">
        <f t="shared" si="5"/>
        <v>2.8809523809523809</v>
      </c>
    </row>
    <row r="13" spans="1:10" x14ac:dyDescent="0.3">
      <c r="A13" s="3">
        <v>44135</v>
      </c>
      <c r="B13" s="2">
        <v>4136</v>
      </c>
      <c r="C13" s="13">
        <f t="shared" si="0"/>
        <v>24.329411764705881</v>
      </c>
      <c r="D13" s="13">
        <f t="shared" si="1"/>
        <v>110.92715631422531</v>
      </c>
      <c r="E13" s="13">
        <v>15912</v>
      </c>
      <c r="F13" s="13">
        <f t="shared" si="2"/>
        <v>25.992961287078938</v>
      </c>
      <c r="G13" s="13">
        <v>511</v>
      </c>
      <c r="H13" s="13">
        <v>208</v>
      </c>
      <c r="I13" s="7">
        <f t="shared" si="3"/>
        <v>12.354932301740812</v>
      </c>
      <c r="J13" s="7">
        <f t="shared" si="5"/>
        <v>5.029013539651837</v>
      </c>
    </row>
    <row r="14" spans="1:10" x14ac:dyDescent="0.3">
      <c r="A14" s="3">
        <v>44136</v>
      </c>
      <c r="B14" s="2">
        <v>4188</v>
      </c>
      <c r="C14" s="13">
        <f t="shared" si="0"/>
        <v>24.635294117647057</v>
      </c>
      <c r="D14" s="13">
        <f t="shared" si="1"/>
        <v>112.32179174177359</v>
      </c>
      <c r="E14" s="13">
        <v>15262</v>
      </c>
      <c r="F14" s="13">
        <f t="shared" si="2"/>
        <v>27.440702398112961</v>
      </c>
      <c r="G14" s="13">
        <v>503</v>
      </c>
      <c r="H14" s="13">
        <v>223</v>
      </c>
      <c r="I14" s="7">
        <f t="shared" si="3"/>
        <v>12.010506208213945</v>
      </c>
      <c r="J14" s="7">
        <f t="shared" si="5"/>
        <v>5.3247373447946513</v>
      </c>
    </row>
    <row r="15" spans="1:10" x14ac:dyDescent="0.3">
      <c r="A15" s="3">
        <v>44137</v>
      </c>
      <c r="B15" s="2">
        <v>4293</v>
      </c>
      <c r="C15" s="13">
        <f t="shared" si="0"/>
        <v>25.252941176470589</v>
      </c>
      <c r="D15" s="13">
        <f t="shared" si="1"/>
        <v>115.13788250893839</v>
      </c>
      <c r="E15" s="13">
        <v>15411</v>
      </c>
      <c r="F15" s="13">
        <f t="shared" si="2"/>
        <v>27.856725715398088</v>
      </c>
      <c r="G15" s="13">
        <v>519</v>
      </c>
      <c r="H15" s="13">
        <v>230</v>
      </c>
      <c r="I15" s="7">
        <f t="shared" si="3"/>
        <v>12.089447938504543</v>
      </c>
      <c r="J15" s="7">
        <f t="shared" si="5"/>
        <v>5.3575588166783135</v>
      </c>
    </row>
    <row r="16" spans="1:10" x14ac:dyDescent="0.3">
      <c r="A16" s="3">
        <v>44138</v>
      </c>
      <c r="B16" s="2">
        <v>4253</v>
      </c>
      <c r="C16" s="13">
        <f t="shared" si="0"/>
        <v>25.017647058823528</v>
      </c>
      <c r="D16" s="13">
        <f t="shared" si="1"/>
        <v>114.06508602620896</v>
      </c>
      <c r="E16" s="13">
        <v>15501</v>
      </c>
      <c r="F16" s="13">
        <f t="shared" si="2"/>
        <v>27.436939552286947</v>
      </c>
      <c r="G16" s="13">
        <v>589</v>
      </c>
      <c r="H16" s="13">
        <v>281</v>
      </c>
      <c r="I16" s="7">
        <f t="shared" si="3"/>
        <v>13.849047731013403</v>
      </c>
      <c r="J16" s="7">
        <f t="shared" si="5"/>
        <v>6.6071008699741363</v>
      </c>
    </row>
    <row r="17" spans="1:10" x14ac:dyDescent="0.3">
      <c r="A17" s="3">
        <v>44139</v>
      </c>
      <c r="B17" s="2">
        <v>4355</v>
      </c>
      <c r="C17" s="13">
        <f t="shared" si="0"/>
        <v>25.617647058823529</v>
      </c>
      <c r="D17" s="13">
        <f t="shared" si="1"/>
        <v>116.80071705716907</v>
      </c>
      <c r="E17" s="13">
        <v>15240</v>
      </c>
      <c r="F17" s="13">
        <f t="shared" si="2"/>
        <v>28.576115485564301</v>
      </c>
      <c r="G17" s="13">
        <v>569</v>
      </c>
      <c r="H17" s="13">
        <v>238</v>
      </c>
      <c r="I17" s="7">
        <f t="shared" si="3"/>
        <v>13.065442020665902</v>
      </c>
      <c r="J17" s="7">
        <f t="shared" si="5"/>
        <v>5.4649827784156138</v>
      </c>
    </row>
    <row r="18" spans="1:10" x14ac:dyDescent="0.3">
      <c r="A18" s="3">
        <v>44140</v>
      </c>
      <c r="B18" s="2">
        <v>4489</v>
      </c>
      <c r="C18" s="13">
        <f t="shared" si="0"/>
        <v>26.40588235294118</v>
      </c>
      <c r="D18" s="13">
        <f t="shared" si="1"/>
        <v>120.39458527431273</v>
      </c>
      <c r="E18" s="13">
        <v>15332</v>
      </c>
      <c r="F18" s="13">
        <f t="shared" si="2"/>
        <v>29.278632924602139</v>
      </c>
      <c r="G18" s="14">
        <v>638</v>
      </c>
      <c r="H18" s="14">
        <v>293</v>
      </c>
      <c r="I18" s="7">
        <f t="shared" si="3"/>
        <v>14.212519492091779</v>
      </c>
      <c r="J18" s="7">
        <f t="shared" si="5"/>
        <v>6.52706616172867</v>
      </c>
    </row>
    <row r="19" spans="1:10" x14ac:dyDescent="0.3">
      <c r="A19" s="3">
        <v>44141</v>
      </c>
      <c r="B19" s="2">
        <v>4618</v>
      </c>
      <c r="C19" s="13">
        <f t="shared" si="0"/>
        <v>27.164705882352941</v>
      </c>
      <c r="D19" s="13">
        <f t="shared" si="1"/>
        <v>123.85435393111521</v>
      </c>
      <c r="E19" s="13">
        <v>14525</v>
      </c>
      <c r="F19" s="13">
        <f t="shared" si="2"/>
        <v>31.793459552495694</v>
      </c>
      <c r="G19" s="13">
        <v>619</v>
      </c>
      <c r="H19" s="13">
        <v>268</v>
      </c>
      <c r="I19" s="7">
        <f t="shared" si="3"/>
        <v>13.404071026418363</v>
      </c>
      <c r="J19" s="7">
        <f t="shared" si="5"/>
        <v>5.8033780857514072</v>
      </c>
    </row>
    <row r="20" spans="1:10" x14ac:dyDescent="0.3">
      <c r="A20" s="3">
        <v>44142</v>
      </c>
      <c r="B20" s="2">
        <v>4709</v>
      </c>
      <c r="C20" s="13">
        <f t="shared" si="0"/>
        <v>27.700000000000003</v>
      </c>
      <c r="D20" s="13">
        <f t="shared" si="1"/>
        <v>126.29496592932472</v>
      </c>
      <c r="E20" s="13">
        <v>14551</v>
      </c>
      <c r="F20" s="13">
        <f t="shared" si="2"/>
        <v>32.362036973403889</v>
      </c>
      <c r="G20" s="12">
        <v>585</v>
      </c>
      <c r="H20" s="13">
        <v>345</v>
      </c>
      <c r="I20" s="7">
        <f t="shared" si="3"/>
        <v>12.423019749416012</v>
      </c>
      <c r="J20" s="7">
        <f t="shared" si="5"/>
        <v>7.3263962624761092</v>
      </c>
    </row>
    <row r="21" spans="1:10" x14ac:dyDescent="0.3">
      <c r="A21" s="3">
        <v>44143</v>
      </c>
      <c r="B21" s="2">
        <v>4691</v>
      </c>
      <c r="C21" s="13">
        <f t="shared" si="0"/>
        <v>27.594117647058823</v>
      </c>
      <c r="D21" s="13">
        <f t="shared" si="1"/>
        <v>125.81220751209645</v>
      </c>
      <c r="E21" s="13">
        <v>14680</v>
      </c>
      <c r="F21" s="13">
        <f t="shared" si="2"/>
        <v>31.955040871934603</v>
      </c>
      <c r="G21" s="13">
        <v>641</v>
      </c>
      <c r="H21" s="13">
        <v>322</v>
      </c>
      <c r="I21" s="7">
        <f t="shared" si="3"/>
        <v>13.664463866979323</v>
      </c>
      <c r="J21" s="7">
        <f t="shared" si="5"/>
        <v>6.8642080579833733</v>
      </c>
    </row>
    <row r="22" spans="1:10" x14ac:dyDescent="0.3">
      <c r="A22" s="3">
        <v>44144</v>
      </c>
      <c r="B22" s="2">
        <v>4780</v>
      </c>
      <c r="C22" s="13">
        <f t="shared" si="0"/>
        <v>28.117647058823529</v>
      </c>
      <c r="D22" s="13">
        <f t="shared" si="1"/>
        <v>128.19917968616949</v>
      </c>
      <c r="E22" s="13">
        <v>15113</v>
      </c>
      <c r="F22" s="13">
        <f t="shared" si="2"/>
        <v>31.628399391252564</v>
      </c>
      <c r="G22" s="13">
        <v>645</v>
      </c>
      <c r="H22" s="13">
        <v>393</v>
      </c>
      <c r="I22" s="7">
        <f t="shared" si="3"/>
        <v>13.493723849372385</v>
      </c>
      <c r="J22" s="7">
        <f t="shared" si="5"/>
        <v>8.2217573221757316</v>
      </c>
    </row>
    <row r="23" spans="1:10" x14ac:dyDescent="0.3">
      <c r="A23" s="3">
        <v>44145</v>
      </c>
      <c r="B23" s="2">
        <v>4709</v>
      </c>
      <c r="C23" s="13">
        <f t="shared" si="0"/>
        <v>27.700000000000003</v>
      </c>
      <c r="D23" s="13">
        <f t="shared" si="1"/>
        <v>126.29496592932472</v>
      </c>
      <c r="E23" s="13">
        <v>15713</v>
      </c>
      <c r="F23" s="13">
        <f t="shared" si="2"/>
        <v>29.968815630369754</v>
      </c>
      <c r="G23" s="13">
        <v>656</v>
      </c>
      <c r="H23" s="13">
        <v>265</v>
      </c>
      <c r="I23" s="7">
        <f t="shared" si="3"/>
        <v>13.930770864302399</v>
      </c>
      <c r="J23" s="7">
        <f t="shared" si="5"/>
        <v>5.6275217668294752</v>
      </c>
    </row>
    <row r="24" spans="1:10" x14ac:dyDescent="0.3">
      <c r="A24" s="3">
        <v>44146</v>
      </c>
      <c r="B24" s="2">
        <v>4878</v>
      </c>
      <c r="C24" s="13">
        <f t="shared" si="0"/>
        <v>28.694117647058825</v>
      </c>
      <c r="D24" s="13">
        <f t="shared" si="1"/>
        <v>130.82753106885664</v>
      </c>
      <c r="E24" s="13">
        <v>16158</v>
      </c>
      <c r="F24" s="13">
        <f t="shared" si="2"/>
        <v>30.189379873746752</v>
      </c>
      <c r="G24" s="13">
        <v>632</v>
      </c>
      <c r="H24" s="13">
        <v>308</v>
      </c>
      <c r="I24" s="7">
        <f t="shared" si="3"/>
        <v>12.956129561295612</v>
      </c>
      <c r="J24" s="7">
        <f t="shared" si="5"/>
        <v>6.3140631406314069</v>
      </c>
    </row>
    <row r="25" spans="1:10" x14ac:dyDescent="0.3">
      <c r="A25" s="3">
        <v>44147</v>
      </c>
      <c r="B25" s="2">
        <v>4918</v>
      </c>
      <c r="C25" s="13">
        <f t="shared" si="0"/>
        <v>28.929411764705883</v>
      </c>
      <c r="D25" s="13">
        <f t="shared" si="1"/>
        <v>131.90032755158609</v>
      </c>
      <c r="E25" s="13">
        <v>16887</v>
      </c>
      <c r="F25" s="13">
        <f t="shared" si="2"/>
        <v>29.122994019067921</v>
      </c>
      <c r="G25" s="13">
        <v>652</v>
      </c>
      <c r="H25" s="13">
        <v>329</v>
      </c>
      <c r="I25" s="7">
        <f t="shared" si="3"/>
        <v>13.257421716144774</v>
      </c>
      <c r="J25" s="7">
        <f t="shared" si="5"/>
        <v>6.6897112647417654</v>
      </c>
    </row>
    <row r="26" spans="1:10" x14ac:dyDescent="0.3">
      <c r="A26" s="3">
        <v>44148</v>
      </c>
      <c r="B26" s="2">
        <v>4957</v>
      </c>
      <c r="C26" s="13">
        <f t="shared" si="0"/>
        <v>29.158823529411766</v>
      </c>
      <c r="D26" s="13">
        <f t="shared" si="1"/>
        <v>132.94630412224731</v>
      </c>
      <c r="E26" s="13">
        <v>16913</v>
      </c>
      <c r="F26" s="13">
        <f t="shared" si="2"/>
        <v>29.308815703896414</v>
      </c>
      <c r="G26" s="13">
        <v>633</v>
      </c>
      <c r="H26" s="13">
        <v>357</v>
      </c>
      <c r="I26" s="7">
        <f t="shared" si="3"/>
        <v>12.769820455920918</v>
      </c>
      <c r="J26" s="7">
        <f t="shared" si="5"/>
        <v>7.2019366552350208</v>
      </c>
    </row>
    <row r="27" spans="1:10" x14ac:dyDescent="0.3">
      <c r="A27" s="3">
        <v>44149</v>
      </c>
      <c r="B27" s="2">
        <v>5355</v>
      </c>
      <c r="C27" s="13">
        <f t="shared" si="0"/>
        <v>31.5</v>
      </c>
      <c r="D27" s="13">
        <f t="shared" si="1"/>
        <v>143.62062912540534</v>
      </c>
      <c r="E27" s="13">
        <v>17007</v>
      </c>
      <c r="F27" s="13">
        <f t="shared" si="2"/>
        <v>31.487034750396898</v>
      </c>
      <c r="G27" s="13">
        <v>749</v>
      </c>
      <c r="H27" s="13">
        <v>340</v>
      </c>
      <c r="I27" s="7">
        <f t="shared" si="3"/>
        <v>13.986928104575163</v>
      </c>
      <c r="J27" s="7">
        <f t="shared" si="5"/>
        <v>6.3492063492063489</v>
      </c>
    </row>
    <row r="28" spans="1:10" x14ac:dyDescent="0.3">
      <c r="A28" s="3">
        <v>44150</v>
      </c>
      <c r="B28" s="2">
        <v>5592</v>
      </c>
      <c r="C28" s="13">
        <f t="shared" si="0"/>
        <v>32.89411764705882</v>
      </c>
      <c r="D28" s="13">
        <f t="shared" si="1"/>
        <v>149.97694828557735</v>
      </c>
      <c r="E28" s="13">
        <v>17315</v>
      </c>
      <c r="F28" s="13">
        <f t="shared" si="2"/>
        <v>32.295697372220616</v>
      </c>
      <c r="G28" s="13">
        <v>735</v>
      </c>
      <c r="H28" s="13">
        <v>334</v>
      </c>
      <c r="I28" s="7">
        <f t="shared" si="3"/>
        <v>13.143776824034333</v>
      </c>
      <c r="J28" s="7">
        <f t="shared" si="5"/>
        <v>5.9728183118741054</v>
      </c>
    </row>
    <row r="29" spans="1:10" x14ac:dyDescent="0.3">
      <c r="A29" s="3">
        <v>44151</v>
      </c>
      <c r="B29" s="2">
        <v>5658</v>
      </c>
      <c r="C29" s="13">
        <f t="shared" si="0"/>
        <v>33.28235294117647</v>
      </c>
      <c r="D29" s="13">
        <f t="shared" si="1"/>
        <v>151.74706248208093</v>
      </c>
      <c r="E29" s="13">
        <v>16914</v>
      </c>
      <c r="F29" s="13">
        <f t="shared" si="2"/>
        <v>33.451578573962401</v>
      </c>
      <c r="G29" s="13">
        <v>787</v>
      </c>
      <c r="H29" s="13">
        <v>363</v>
      </c>
      <c r="I29" s="7">
        <f t="shared" si="3"/>
        <v>13.909508660303993</v>
      </c>
      <c r="J29" s="7">
        <f t="shared" si="5"/>
        <v>6.4156945917285251</v>
      </c>
    </row>
    <row r="30" spans="1:10" x14ac:dyDescent="0.3">
      <c r="A30" s="3">
        <v>44152</v>
      </c>
      <c r="B30" s="2">
        <v>5662</v>
      </c>
      <c r="C30" s="13">
        <f t="shared" si="0"/>
        <v>33.305882352941175</v>
      </c>
      <c r="D30" s="13">
        <f t="shared" si="1"/>
        <v>151.8543421303539</v>
      </c>
      <c r="E30" s="13">
        <v>16811</v>
      </c>
      <c r="F30" s="13">
        <f t="shared" si="2"/>
        <v>33.680328356433286</v>
      </c>
      <c r="G30" s="13">
        <v>740</v>
      </c>
      <c r="H30" s="13">
        <v>332</v>
      </c>
      <c r="I30" s="7">
        <f t="shared" si="3"/>
        <v>13.069586718474039</v>
      </c>
      <c r="J30" s="7">
        <f t="shared" si="5"/>
        <v>5.8636524196397035</v>
      </c>
    </row>
    <row r="31" spans="1:10" x14ac:dyDescent="0.3">
      <c r="A31" s="3">
        <v>44153</v>
      </c>
      <c r="B31" s="2">
        <v>5763</v>
      </c>
      <c r="C31" s="13">
        <f t="shared" si="0"/>
        <v>33.900000000000006</v>
      </c>
      <c r="D31" s="13">
        <f t="shared" si="1"/>
        <v>154.56315324924574</v>
      </c>
      <c r="E31" s="13">
        <v>16245</v>
      </c>
      <c r="F31" s="13">
        <f t="shared" si="2"/>
        <v>35.475530932594644</v>
      </c>
      <c r="G31" s="13">
        <v>836</v>
      </c>
      <c r="H31" s="13">
        <v>371</v>
      </c>
      <c r="I31" s="7">
        <f t="shared" si="3"/>
        <v>14.50633350685407</v>
      </c>
      <c r="J31" s="7">
        <f t="shared" si="5"/>
        <v>6.4376192955058125</v>
      </c>
    </row>
    <row r="32" spans="1:10" x14ac:dyDescent="0.3">
      <c r="A32" s="3">
        <v>44154</v>
      </c>
      <c r="B32" s="2">
        <v>5833</v>
      </c>
      <c r="C32" s="13">
        <f t="shared" si="0"/>
        <v>34.311764705882354</v>
      </c>
      <c r="D32" s="13">
        <f t="shared" si="1"/>
        <v>156.44054709402229</v>
      </c>
      <c r="E32" s="13">
        <v>17112</v>
      </c>
      <c r="F32" s="13">
        <f t="shared" si="2"/>
        <v>34.087190275829826</v>
      </c>
      <c r="G32" s="13">
        <v>869</v>
      </c>
      <c r="H32" s="13">
        <v>377</v>
      </c>
      <c r="I32" s="7">
        <f t="shared" si="3"/>
        <v>14.89799417109549</v>
      </c>
      <c r="J32" s="7">
        <f t="shared" si="5"/>
        <v>6.4632264700840043</v>
      </c>
    </row>
    <row r="33" spans="1:10" x14ac:dyDescent="0.3">
      <c r="A33" s="3">
        <v>44155</v>
      </c>
      <c r="B33" s="2">
        <v>5879</v>
      </c>
      <c r="C33" s="13">
        <f t="shared" si="0"/>
        <v>34.582352941176467</v>
      </c>
      <c r="D33" s="13">
        <f t="shared" si="1"/>
        <v>157.67426304916117</v>
      </c>
      <c r="E33" s="13">
        <v>18008</v>
      </c>
      <c r="F33" s="13">
        <f t="shared" si="2"/>
        <v>32.646601510439801</v>
      </c>
      <c r="G33" s="13">
        <v>838</v>
      </c>
      <c r="H33" s="13">
        <v>410</v>
      </c>
      <c r="I33" s="7">
        <f t="shared" si="3"/>
        <v>14.254124851165164</v>
      </c>
      <c r="J33" s="7">
        <f t="shared" si="5"/>
        <v>6.9739751658445313</v>
      </c>
    </row>
    <row r="34" spans="1:10" x14ac:dyDescent="0.3">
      <c r="A34" s="3">
        <v>44156</v>
      </c>
      <c r="B34" s="2">
        <v>5976</v>
      </c>
      <c r="C34" s="13">
        <f t="shared" si="0"/>
        <v>35.152941176470584</v>
      </c>
      <c r="D34" s="13">
        <f t="shared" si="1"/>
        <v>160.27579451978008</v>
      </c>
      <c r="E34" s="13">
        <v>17948</v>
      </c>
      <c r="F34" s="13">
        <f t="shared" si="2"/>
        <v>33.296188990416759</v>
      </c>
      <c r="G34" s="13">
        <v>849</v>
      </c>
      <c r="H34" s="13">
        <v>308</v>
      </c>
      <c r="I34" s="7">
        <f t="shared" si="3"/>
        <v>14.206827309236946</v>
      </c>
      <c r="J34" s="7">
        <f t="shared" si="5"/>
        <v>5.1539491298527444</v>
      </c>
    </row>
    <row r="35" spans="1:10" x14ac:dyDescent="0.3">
      <c r="A35" s="3">
        <v>44157</v>
      </c>
      <c r="B35" s="2">
        <v>6189</v>
      </c>
      <c r="C35" s="13">
        <f t="shared" si="0"/>
        <v>36.405882352941177</v>
      </c>
      <c r="D35" s="13">
        <f t="shared" si="1"/>
        <v>165.98843579031441</v>
      </c>
      <c r="E35" s="13">
        <v>17974</v>
      </c>
      <c r="F35" s="13">
        <f t="shared" si="2"/>
        <v>34.433069989985533</v>
      </c>
      <c r="G35" s="13">
        <v>864</v>
      </c>
      <c r="H35" s="13">
        <v>386</v>
      </c>
      <c r="I35" s="7">
        <f t="shared" si="3"/>
        <v>13.96025206010664</v>
      </c>
      <c r="J35" s="7">
        <f t="shared" si="5"/>
        <v>6.2368718694457908</v>
      </c>
    </row>
    <row r="36" spans="1:10" x14ac:dyDescent="0.3">
      <c r="A36" s="3">
        <v>44158</v>
      </c>
      <c r="B36" s="2">
        <v>6221</v>
      </c>
      <c r="C36" s="13">
        <f t="shared" si="0"/>
        <v>36.594117647058823</v>
      </c>
      <c r="D36" s="13">
        <f t="shared" si="1"/>
        <v>166.84667297649798</v>
      </c>
      <c r="E36" s="13">
        <v>18482</v>
      </c>
      <c r="F36" s="13">
        <f t="shared" si="2"/>
        <v>33.659777080402556</v>
      </c>
      <c r="G36" s="13">
        <v>881</v>
      </c>
      <c r="H36" s="13">
        <v>330</v>
      </c>
      <c r="I36" s="7">
        <f t="shared" si="3"/>
        <v>14.161710335958849</v>
      </c>
      <c r="J36" s="7">
        <f t="shared" si="5"/>
        <v>5.3046134062047905</v>
      </c>
    </row>
    <row r="37" spans="1:10" x14ac:dyDescent="0.3">
      <c r="A37" s="3">
        <v>44159</v>
      </c>
      <c r="B37" s="2">
        <v>6192</v>
      </c>
      <c r="C37" s="13">
        <f t="shared" ref="C37:C292" si="6">B37/17000*100</f>
        <v>36.423529411764704</v>
      </c>
      <c r="D37" s="13">
        <f t="shared" si="1"/>
        <v>166.06889552651913</v>
      </c>
      <c r="E37" s="13">
        <v>18508</v>
      </c>
      <c r="F37" s="13">
        <f t="shared" si="2"/>
        <v>33.455802896044958</v>
      </c>
      <c r="G37" s="13">
        <v>932</v>
      </c>
      <c r="H37" s="13">
        <v>413</v>
      </c>
      <c r="I37" s="7">
        <f t="shared" si="3"/>
        <v>15.051679586563308</v>
      </c>
      <c r="J37" s="7">
        <f t="shared" si="5"/>
        <v>6.6698966408268738</v>
      </c>
    </row>
    <row r="38" spans="1:10" x14ac:dyDescent="0.3">
      <c r="A38" s="3">
        <v>44160</v>
      </c>
      <c r="B38" s="2">
        <v>6145</v>
      </c>
      <c r="C38" s="13">
        <f t="shared" si="6"/>
        <v>36.147058823529413</v>
      </c>
      <c r="D38" s="13">
        <f t="shared" si="1"/>
        <v>164.80835965931203</v>
      </c>
      <c r="E38" s="13">
        <v>18197</v>
      </c>
      <c r="F38" s="13">
        <f t="shared" si="2"/>
        <v>33.769302632302029</v>
      </c>
      <c r="G38" s="13">
        <v>886</v>
      </c>
      <c r="H38" s="13">
        <v>324</v>
      </c>
      <c r="I38" s="7">
        <f t="shared" si="3"/>
        <v>14.418226200162735</v>
      </c>
      <c r="J38" s="7">
        <f t="shared" si="5"/>
        <v>5.2725793327908868</v>
      </c>
    </row>
    <row r="39" spans="1:10" x14ac:dyDescent="0.3">
      <c r="A39" s="3">
        <v>44161</v>
      </c>
      <c r="B39" s="2">
        <v>6165</v>
      </c>
      <c r="C39" s="13">
        <f t="shared" si="6"/>
        <v>36.264705882352942</v>
      </c>
      <c r="D39" s="13">
        <f t="shared" si="1"/>
        <v>165.34475790067674</v>
      </c>
      <c r="E39" s="13">
        <v>18759</v>
      </c>
      <c r="F39" s="13">
        <f t="shared" si="2"/>
        <v>32.864225171917475</v>
      </c>
      <c r="G39" s="13">
        <v>986</v>
      </c>
      <c r="H39" s="13">
        <v>452</v>
      </c>
      <c r="I39" s="7">
        <f t="shared" si="3"/>
        <v>15.993511759935117</v>
      </c>
      <c r="J39" s="7">
        <f t="shared" si="5"/>
        <v>7.3317112733171124</v>
      </c>
    </row>
    <row r="40" spans="1:10" x14ac:dyDescent="0.3">
      <c r="A40" s="3">
        <v>44162</v>
      </c>
      <c r="B40" s="2">
        <v>6251</v>
      </c>
      <c r="C40" s="13">
        <f t="shared" si="6"/>
        <v>36.770588235294113</v>
      </c>
      <c r="D40" s="13">
        <f t="shared" si="1"/>
        <v>167.65127033854506</v>
      </c>
      <c r="E40" s="13">
        <v>20013</v>
      </c>
      <c r="F40" s="13">
        <f t="shared" si="2"/>
        <v>31.23469744665967</v>
      </c>
      <c r="G40" s="13">
        <v>976</v>
      </c>
      <c r="H40" s="13">
        <v>375</v>
      </c>
      <c r="I40" s="7">
        <f t="shared" si="3"/>
        <v>15.613501839705645</v>
      </c>
      <c r="J40" s="7">
        <f t="shared" si="5"/>
        <v>5.9990401535754279</v>
      </c>
    </row>
    <row r="41" spans="1:10" x14ac:dyDescent="0.3">
      <c r="A41" s="3">
        <v>44163</v>
      </c>
      <c r="B41" s="2">
        <v>6286</v>
      </c>
      <c r="C41" s="13">
        <f t="shared" si="6"/>
        <v>36.976470588235294</v>
      </c>
      <c r="D41" s="13">
        <f t="shared" si="1"/>
        <v>168.58996726093332</v>
      </c>
      <c r="E41" s="13">
        <v>20039</v>
      </c>
      <c r="F41" s="13">
        <f t="shared" si="2"/>
        <v>31.368830779979039</v>
      </c>
      <c r="G41" s="13">
        <v>942</v>
      </c>
      <c r="H41" s="13">
        <v>421</v>
      </c>
      <c r="I41" s="7">
        <f t="shared" si="3"/>
        <v>14.985682468978684</v>
      </c>
      <c r="J41" s="7">
        <f t="shared" si="5"/>
        <v>6.6974228444161632</v>
      </c>
    </row>
    <row r="42" spans="1:10" x14ac:dyDescent="0.3">
      <c r="A42" s="3">
        <v>44164</v>
      </c>
      <c r="B42" s="2">
        <v>6373</v>
      </c>
      <c r="C42" s="13">
        <f t="shared" si="6"/>
        <v>37.488235294117644</v>
      </c>
      <c r="D42" s="13">
        <f t="shared" si="1"/>
        <v>170.92329961086989</v>
      </c>
      <c r="E42" s="13">
        <v>20419</v>
      </c>
      <c r="F42" s="13">
        <f t="shared" si="2"/>
        <v>31.211126891620548</v>
      </c>
      <c r="G42" s="13">
        <v>943</v>
      </c>
      <c r="H42" s="13">
        <v>367</v>
      </c>
      <c r="I42" s="7">
        <f t="shared" si="3"/>
        <v>14.796798995763377</v>
      </c>
      <c r="J42" s="7">
        <f t="shared" si="5"/>
        <v>5.758669386474188</v>
      </c>
    </row>
    <row r="43" spans="1:10" x14ac:dyDescent="0.3">
      <c r="A43" s="3">
        <v>44165</v>
      </c>
      <c r="B43" s="2">
        <v>6383</v>
      </c>
      <c r="C43" s="13">
        <f t="shared" si="6"/>
        <v>37.547058823529412</v>
      </c>
      <c r="D43" s="13">
        <f t="shared" si="1"/>
        <v>171.19149873155226</v>
      </c>
      <c r="E43" s="13">
        <v>21089</v>
      </c>
      <c r="F43" s="13">
        <f t="shared" si="2"/>
        <v>30.266963820000946</v>
      </c>
      <c r="G43" s="13">
        <v>1038</v>
      </c>
      <c r="H43" s="13">
        <v>466</v>
      </c>
      <c r="I43" s="7">
        <f t="shared" si="3"/>
        <v>16.26194579351402</v>
      </c>
      <c r="J43" s="7">
        <f t="shared" si="5"/>
        <v>7.3006423311922291</v>
      </c>
    </row>
    <row r="44" spans="1:10" x14ac:dyDescent="0.3">
      <c r="A44" s="3">
        <v>44166</v>
      </c>
      <c r="B44" s="2">
        <v>6366</v>
      </c>
      <c r="C44" s="13">
        <f t="shared" si="6"/>
        <v>37.44705882352941</v>
      </c>
      <c r="D44" s="13">
        <f t="shared" si="1"/>
        <v>170.73556022639224</v>
      </c>
      <c r="E44" s="13">
        <v>20331</v>
      </c>
      <c r="F44" s="13">
        <f t="shared" si="2"/>
        <v>31.31178987752693</v>
      </c>
      <c r="G44" s="13">
        <v>1003</v>
      </c>
      <c r="H44" s="13">
        <v>376</v>
      </c>
      <c r="I44" s="7">
        <f t="shared" si="3"/>
        <v>15.755576500157083</v>
      </c>
      <c r="J44" s="7">
        <f t="shared" si="5"/>
        <v>5.9063776311655669</v>
      </c>
    </row>
    <row r="45" spans="1:10" x14ac:dyDescent="0.3">
      <c r="A45" s="3">
        <v>44167</v>
      </c>
      <c r="B45" s="2">
        <v>6397</v>
      </c>
      <c r="C45" s="13">
        <f t="shared" si="6"/>
        <v>37.629411764705885</v>
      </c>
      <c r="D45" s="13">
        <f t="shared" si="1"/>
        <v>171.56697750050756</v>
      </c>
      <c r="E45" s="13">
        <v>20480</v>
      </c>
      <c r="F45" s="13">
        <f t="shared" si="2"/>
        <v>31.235351562500004</v>
      </c>
      <c r="G45" s="13">
        <v>1058</v>
      </c>
      <c r="H45" s="13">
        <v>466</v>
      </c>
      <c r="I45" s="7">
        <f t="shared" si="3"/>
        <v>16.539002657495701</v>
      </c>
      <c r="J45" s="7">
        <f t="shared" si="5"/>
        <v>7.2846646865718307</v>
      </c>
    </row>
    <row r="46" spans="1:10" x14ac:dyDescent="0.3">
      <c r="A46" s="3">
        <v>44168</v>
      </c>
      <c r="B46" s="2">
        <v>6561</v>
      </c>
      <c r="C46" s="13">
        <f t="shared" si="6"/>
        <v>38.594117647058823</v>
      </c>
      <c r="D46" s="13">
        <f t="shared" si="1"/>
        <v>175.96544307969833</v>
      </c>
      <c r="E46" s="13">
        <v>20413</v>
      </c>
      <c r="F46" s="13">
        <f t="shared" si="2"/>
        <v>32.141282516043695</v>
      </c>
      <c r="G46" s="13">
        <v>1027</v>
      </c>
      <c r="H46" s="13">
        <v>390</v>
      </c>
      <c r="I46" s="7">
        <f t="shared" si="3"/>
        <v>15.653101661332114</v>
      </c>
      <c r="J46" s="7">
        <f t="shared" si="5"/>
        <v>5.9442158207590312</v>
      </c>
    </row>
    <row r="47" spans="1:10" x14ac:dyDescent="0.3">
      <c r="A47" s="3">
        <v>44169</v>
      </c>
      <c r="B47" s="2">
        <v>6671</v>
      </c>
      <c r="C47" s="13">
        <f t="shared" si="6"/>
        <v>39.241176470588236</v>
      </c>
      <c r="D47" s="13">
        <f t="shared" si="1"/>
        <v>178.91563340720433</v>
      </c>
      <c r="E47" s="13">
        <v>21681</v>
      </c>
      <c r="F47" s="13">
        <f t="shared" si="2"/>
        <v>30.768875974355424</v>
      </c>
      <c r="G47" s="13">
        <v>1070</v>
      </c>
      <c r="H47" s="13">
        <v>467</v>
      </c>
      <c r="I47" s="7">
        <f t="shared" si="3"/>
        <v>16.039574276720131</v>
      </c>
      <c r="J47" s="7">
        <f t="shared" si="5"/>
        <v>7.0004497076900014</v>
      </c>
    </row>
    <row r="48" spans="1:10" x14ac:dyDescent="0.3">
      <c r="A48" s="3">
        <v>44170</v>
      </c>
      <c r="B48" s="2">
        <v>6778</v>
      </c>
      <c r="C48" s="13">
        <f t="shared" si="6"/>
        <v>39.870588235294122</v>
      </c>
      <c r="D48" s="13">
        <f t="shared" si="1"/>
        <v>181.7853639985056</v>
      </c>
      <c r="E48" s="13">
        <v>24375</v>
      </c>
      <c r="F48" s="13">
        <f t="shared" si="2"/>
        <v>27.807179487179489</v>
      </c>
      <c r="G48" s="13">
        <v>1166</v>
      </c>
      <c r="H48" s="13">
        <v>395</v>
      </c>
      <c r="I48" s="7">
        <f t="shared" si="3"/>
        <v>17.202714665092948</v>
      </c>
      <c r="J48" s="7">
        <f t="shared" si="5"/>
        <v>5.8276777810563587</v>
      </c>
    </row>
    <row r="49" spans="1:10" x14ac:dyDescent="0.3">
      <c r="A49" s="3">
        <v>44171</v>
      </c>
      <c r="B49" s="2">
        <v>6897</v>
      </c>
      <c r="C49" s="13">
        <f t="shared" si="6"/>
        <v>40.570588235294117</v>
      </c>
      <c r="D49" s="13">
        <f t="shared" si="1"/>
        <v>184.97693353462572</v>
      </c>
      <c r="E49" s="13">
        <v>27482</v>
      </c>
      <c r="F49" s="13">
        <f t="shared" si="2"/>
        <v>25.096426752055891</v>
      </c>
      <c r="G49" s="13">
        <v>1066</v>
      </c>
      <c r="H49" s="13">
        <v>420</v>
      </c>
      <c r="I49" s="7">
        <f t="shared" si="3"/>
        <v>15.45599536030158</v>
      </c>
      <c r="J49" s="7">
        <f t="shared" si="5"/>
        <v>6.089604175728577</v>
      </c>
    </row>
    <row r="50" spans="1:10" x14ac:dyDescent="0.3">
      <c r="A50" s="3">
        <v>44172</v>
      </c>
      <c r="B50" s="2">
        <v>6963</v>
      </c>
      <c r="C50" s="13">
        <f t="shared" si="6"/>
        <v>40.958823529411767</v>
      </c>
      <c r="D50" s="13">
        <f t="shared" si="1"/>
        <v>186.7470477311293</v>
      </c>
      <c r="E50" s="13">
        <v>27460</v>
      </c>
      <c r="F50" s="13">
        <f t="shared" si="2"/>
        <v>25.356882738528768</v>
      </c>
      <c r="G50" s="13">
        <v>1135</v>
      </c>
      <c r="H50" s="13">
        <v>417</v>
      </c>
      <c r="I50" s="7">
        <f t="shared" si="3"/>
        <v>16.300445210397818</v>
      </c>
      <c r="J50" s="7">
        <f t="shared" si="5"/>
        <v>5.9887979319258937</v>
      </c>
    </row>
    <row r="51" spans="1:10" x14ac:dyDescent="0.3">
      <c r="A51" s="3">
        <v>44173</v>
      </c>
      <c r="B51" s="2">
        <v>6829</v>
      </c>
      <c r="C51" s="13">
        <f t="shared" si="6"/>
        <v>40.170588235294119</v>
      </c>
      <c r="D51" s="13">
        <f t="shared" si="1"/>
        <v>183.15317951398563</v>
      </c>
      <c r="E51" s="13">
        <v>25937</v>
      </c>
      <c r="F51" s="13">
        <f t="shared" si="2"/>
        <v>26.329182249296373</v>
      </c>
      <c r="G51" s="13">
        <v>1123</v>
      </c>
      <c r="H51" s="13">
        <v>425</v>
      </c>
      <c r="I51" s="7">
        <f t="shared" si="3"/>
        <v>16.444574608288182</v>
      </c>
      <c r="J51" s="7">
        <f t="shared" si="5"/>
        <v>6.2234587787377356</v>
      </c>
    </row>
    <row r="52" spans="1:10" x14ac:dyDescent="0.3">
      <c r="A52" s="3">
        <v>44174</v>
      </c>
      <c r="B52" s="2">
        <v>6900</v>
      </c>
      <c r="C52" s="13">
        <f t="shared" si="6"/>
        <v>40.588235294117645</v>
      </c>
      <c r="D52" s="13">
        <f t="shared" si="1"/>
        <v>185.0573932708304</v>
      </c>
      <c r="E52" s="13">
        <v>26681</v>
      </c>
      <c r="F52" s="13">
        <f t="shared" si="2"/>
        <v>25.861099658933323</v>
      </c>
      <c r="G52" s="13">
        <v>1147</v>
      </c>
      <c r="H52" s="13">
        <v>406</v>
      </c>
      <c r="I52" s="7">
        <f t="shared" si="3"/>
        <v>16.623188405797102</v>
      </c>
      <c r="J52" s="7">
        <f t="shared" si="5"/>
        <v>5.8840579710144922</v>
      </c>
    </row>
    <row r="53" spans="1:10" x14ac:dyDescent="0.3">
      <c r="A53" s="3">
        <v>44175</v>
      </c>
      <c r="B53" s="2">
        <v>6918</v>
      </c>
      <c r="C53" s="13">
        <f t="shared" si="6"/>
        <v>40.694117647058825</v>
      </c>
      <c r="D53" s="13">
        <f t="shared" si="1"/>
        <v>185.54015168805867</v>
      </c>
      <c r="E53" s="13">
        <v>27482</v>
      </c>
      <c r="F53" s="13">
        <f t="shared" si="2"/>
        <v>25.172840404628481</v>
      </c>
      <c r="G53" s="13">
        <v>1130</v>
      </c>
      <c r="H53" s="13">
        <v>453</v>
      </c>
      <c r="I53" s="7">
        <f t="shared" si="3"/>
        <v>16.334200636021972</v>
      </c>
      <c r="J53" s="7">
        <f t="shared" si="5"/>
        <v>6.5481352992194282</v>
      </c>
    </row>
    <row r="54" spans="1:10" x14ac:dyDescent="0.3">
      <c r="A54" s="3">
        <v>44176</v>
      </c>
      <c r="B54" s="2">
        <v>6881</v>
      </c>
      <c r="C54" s="13">
        <f t="shared" si="6"/>
        <v>40.476470588235294</v>
      </c>
      <c r="D54" s="13">
        <f t="shared" si="1"/>
        <v>184.54781494153391</v>
      </c>
      <c r="E54" s="13">
        <v>28964</v>
      </c>
      <c r="F54" s="13">
        <f t="shared" si="2"/>
        <v>23.757077751691753</v>
      </c>
      <c r="G54" s="13">
        <v>1138</v>
      </c>
      <c r="H54" s="13">
        <v>436</v>
      </c>
      <c r="I54" s="7">
        <f t="shared" si="3"/>
        <v>16.538293852637697</v>
      </c>
      <c r="J54" s="7">
        <f t="shared" si="5"/>
        <v>6.3362883301845665</v>
      </c>
    </row>
    <row r="55" spans="1:10" x14ac:dyDescent="0.3">
      <c r="A55" s="3">
        <v>44177</v>
      </c>
      <c r="B55" s="2">
        <v>6817</v>
      </c>
      <c r="C55" s="13">
        <f t="shared" si="6"/>
        <v>40.1</v>
      </c>
      <c r="D55" s="13">
        <f t="shared" si="1"/>
        <v>182.8313405691668</v>
      </c>
      <c r="E55" s="13">
        <v>30944</v>
      </c>
      <c r="F55" s="13">
        <f t="shared" si="2"/>
        <v>22.030118924508791</v>
      </c>
      <c r="G55" s="13">
        <v>1165</v>
      </c>
      <c r="H55" s="13">
        <v>442</v>
      </c>
      <c r="I55" s="7">
        <f t="shared" si="3"/>
        <v>17.089628869003963</v>
      </c>
      <c r="J55" s="7">
        <f t="shared" si="5"/>
        <v>6.4837905236907734</v>
      </c>
    </row>
    <row r="56" spans="1:10" x14ac:dyDescent="0.3">
      <c r="A56" s="3">
        <v>44178</v>
      </c>
      <c r="B56" s="2">
        <v>6869</v>
      </c>
      <c r="C56" s="13">
        <f t="shared" si="6"/>
        <v>40.405882352941177</v>
      </c>
      <c r="D56" s="13">
        <f t="shared" si="1"/>
        <v>184.22597599671511</v>
      </c>
      <c r="E56" s="13">
        <v>31021</v>
      </c>
      <c r="F56" s="13">
        <f t="shared" si="2"/>
        <v>22.143064375745464</v>
      </c>
      <c r="G56" s="13">
        <v>1074</v>
      </c>
      <c r="H56" s="13">
        <v>439</v>
      </c>
      <c r="I56" s="7">
        <f t="shared" si="3"/>
        <v>15.635463677391179</v>
      </c>
      <c r="J56" s="7">
        <f t="shared" si="5"/>
        <v>6.3910321735332651</v>
      </c>
    </row>
    <row r="57" spans="1:10" x14ac:dyDescent="0.3">
      <c r="A57" s="3">
        <v>44179</v>
      </c>
      <c r="B57" s="2">
        <v>6912</v>
      </c>
      <c r="C57" s="13">
        <f t="shared" si="6"/>
        <v>40.658823529411762</v>
      </c>
      <c r="D57" s="13">
        <f t="shared" si="1"/>
        <v>185.37923221564927</v>
      </c>
      <c r="E57" s="13">
        <v>27517</v>
      </c>
      <c r="F57" s="13">
        <f t="shared" si="2"/>
        <v>25.119017334738526</v>
      </c>
      <c r="G57" s="13">
        <v>1087</v>
      </c>
      <c r="H57" s="13">
        <v>465</v>
      </c>
      <c r="I57" s="7">
        <f t="shared" si="3"/>
        <v>15.726273148148149</v>
      </c>
      <c r="J57" s="7">
        <f t="shared" si="5"/>
        <v>6.7274305555555554</v>
      </c>
    </row>
    <row r="58" spans="1:10" x14ac:dyDescent="0.3">
      <c r="A58" s="3">
        <v>44180</v>
      </c>
      <c r="B58" s="2">
        <v>6710</v>
      </c>
      <c r="C58" s="13">
        <f t="shared" si="6"/>
        <v>39.470588235294116</v>
      </c>
      <c r="D58" s="13">
        <f t="shared" si="1"/>
        <v>179.96160997786555</v>
      </c>
      <c r="E58" s="13">
        <v>28205</v>
      </c>
      <c r="F58" s="13">
        <f t="shared" si="2"/>
        <v>23.790108136855167</v>
      </c>
      <c r="G58" s="13">
        <v>1146</v>
      </c>
      <c r="H58" s="13">
        <v>438</v>
      </c>
      <c r="I58" s="7">
        <f t="shared" si="3"/>
        <v>17.078986587183309</v>
      </c>
      <c r="J58" s="7">
        <f t="shared" si="5"/>
        <v>6.5275707898658721</v>
      </c>
    </row>
    <row r="59" spans="1:10" x14ac:dyDescent="0.3">
      <c r="A59" s="3">
        <v>44181</v>
      </c>
      <c r="B59" s="2">
        <v>6721</v>
      </c>
      <c r="C59" s="13">
        <f t="shared" si="6"/>
        <v>39.535294117647055</v>
      </c>
      <c r="D59" s="13">
        <f t="shared" si="1"/>
        <v>180.25662901061614</v>
      </c>
      <c r="E59" s="13">
        <v>29158</v>
      </c>
      <c r="F59" s="13">
        <f t="shared" ref="F59:F314" si="7">B59/E59*100</f>
        <v>23.050277796831057</v>
      </c>
      <c r="G59" s="13">
        <v>1103</v>
      </c>
      <c r="H59" s="13">
        <v>431</v>
      </c>
      <c r="I59" s="7">
        <f t="shared" si="3"/>
        <v>16.411248326141944</v>
      </c>
      <c r="J59" s="7">
        <f t="shared" si="5"/>
        <v>6.4127361999702428</v>
      </c>
    </row>
    <row r="60" spans="1:10" x14ac:dyDescent="0.3">
      <c r="A60" s="3">
        <v>44182</v>
      </c>
      <c r="B60" s="2">
        <v>6758</v>
      </c>
      <c r="C60" s="13">
        <f t="shared" si="6"/>
        <v>39.752941176470593</v>
      </c>
      <c r="D60" s="13">
        <f t="shared" si="1"/>
        <v>181.24896575714087</v>
      </c>
      <c r="E60" s="13">
        <v>30107</v>
      </c>
      <c r="F60" s="13">
        <f t="shared" si="7"/>
        <v>22.446607101338557</v>
      </c>
      <c r="G60" s="13">
        <v>1130</v>
      </c>
      <c r="H60" s="13">
        <v>430</v>
      </c>
      <c r="I60" s="7">
        <f t="shared" si="3"/>
        <v>16.720923350103583</v>
      </c>
      <c r="J60" s="7">
        <f t="shared" si="5"/>
        <v>6.3628292394199466</v>
      </c>
    </row>
    <row r="61" spans="1:10" x14ac:dyDescent="0.3">
      <c r="A61" s="3">
        <v>44183</v>
      </c>
      <c r="B61" s="2">
        <v>6680</v>
      </c>
      <c r="C61" s="13">
        <f t="shared" si="6"/>
        <v>39.294117647058826</v>
      </c>
      <c r="D61" s="13">
        <f t="shared" si="1"/>
        <v>179.15701261581842</v>
      </c>
      <c r="E61" s="13">
        <v>30449</v>
      </c>
      <c r="F61" s="13">
        <f t="shared" si="7"/>
        <v>21.938323097638673</v>
      </c>
      <c r="G61" s="13">
        <v>1148</v>
      </c>
      <c r="H61" s="13">
        <v>427</v>
      </c>
      <c r="I61" s="7">
        <f t="shared" si="3"/>
        <v>17.185628742514968</v>
      </c>
      <c r="J61" s="7">
        <f t="shared" si="5"/>
        <v>6.3922155688622748</v>
      </c>
    </row>
    <row r="62" spans="1:10" x14ac:dyDescent="0.3">
      <c r="A62" s="3">
        <v>44184</v>
      </c>
      <c r="B62" s="2">
        <v>6553</v>
      </c>
      <c r="C62" s="13">
        <f t="shared" si="6"/>
        <v>38.547058823529412</v>
      </c>
      <c r="D62" s="13">
        <f t="shared" si="1"/>
        <v>175.75088378315243</v>
      </c>
      <c r="E62" s="13">
        <v>28984</v>
      </c>
      <c r="F62" s="13">
        <f t="shared" si="7"/>
        <v>22.609025669334805</v>
      </c>
      <c r="G62" s="13">
        <v>1136</v>
      </c>
      <c r="H62" s="13">
        <v>417</v>
      </c>
      <c r="I62" s="7">
        <f t="shared" si="3"/>
        <v>17.335571493972228</v>
      </c>
      <c r="J62" s="7">
        <f t="shared" si="5"/>
        <v>6.3634976346711429</v>
      </c>
    </row>
    <row r="63" spans="1:10" x14ac:dyDescent="0.3">
      <c r="A63" s="3">
        <v>44185</v>
      </c>
      <c r="B63" s="2">
        <v>6654</v>
      </c>
      <c r="C63" s="13">
        <f t="shared" si="6"/>
        <v>39.141176470588235</v>
      </c>
      <c r="D63" s="13">
        <f t="shared" si="1"/>
        <v>178.4596949020443</v>
      </c>
      <c r="E63" s="13">
        <v>26077</v>
      </c>
      <c r="F63" s="13">
        <f t="shared" si="7"/>
        <v>25.516738888675842</v>
      </c>
      <c r="G63" s="13">
        <v>1104</v>
      </c>
      <c r="H63" s="13">
        <v>417</v>
      </c>
      <c r="I63" s="7">
        <f t="shared" si="3"/>
        <v>16.591523895401259</v>
      </c>
      <c r="J63" s="7">
        <f t="shared" si="5"/>
        <v>6.2669071235347165</v>
      </c>
    </row>
    <row r="64" spans="1:10" x14ac:dyDescent="0.3">
      <c r="A64" s="3">
        <v>44186</v>
      </c>
      <c r="B64" s="2">
        <v>6627</v>
      </c>
      <c r="C64" s="13">
        <f t="shared" si="6"/>
        <v>38.982352941176465</v>
      </c>
      <c r="D64" s="13">
        <f t="shared" si="1"/>
        <v>177.73555727620192</v>
      </c>
      <c r="E64" s="13">
        <v>22654</v>
      </c>
      <c r="F64" s="13">
        <f t="shared" si="7"/>
        <v>29.253112033195023</v>
      </c>
      <c r="G64" s="13">
        <v>1094</v>
      </c>
      <c r="H64" s="13">
        <v>430</v>
      </c>
      <c r="I64" s="7">
        <f t="shared" si="3"/>
        <v>16.508223932397765</v>
      </c>
      <c r="J64" s="7">
        <f t="shared" si="5"/>
        <v>6.4886072129168557</v>
      </c>
    </row>
    <row r="65" spans="1:10" x14ac:dyDescent="0.3">
      <c r="A65" s="3">
        <v>44187</v>
      </c>
      <c r="B65" s="2">
        <v>6358</v>
      </c>
      <c r="C65" s="13">
        <f t="shared" si="6"/>
        <v>37.4</v>
      </c>
      <c r="D65" s="13">
        <f t="shared" si="1"/>
        <v>170.52100092984634</v>
      </c>
      <c r="E65" s="13">
        <v>21910</v>
      </c>
      <c r="F65" s="13">
        <f t="shared" si="7"/>
        <v>29.018712916476495</v>
      </c>
      <c r="G65" s="13">
        <v>1104</v>
      </c>
      <c r="H65" s="13">
        <v>427</v>
      </c>
      <c r="I65" s="7">
        <f t="shared" si="3"/>
        <v>17.363950927964769</v>
      </c>
      <c r="J65" s="7">
        <f t="shared" si="5"/>
        <v>6.7159484114501415</v>
      </c>
    </row>
    <row r="66" spans="1:10" x14ac:dyDescent="0.3">
      <c r="A66" s="3">
        <v>44188</v>
      </c>
      <c r="B66" s="2">
        <v>6270</v>
      </c>
      <c r="C66" s="13">
        <f t="shared" si="6"/>
        <v>36.882352941176471</v>
      </c>
      <c r="D66" s="13">
        <f t="shared" si="1"/>
        <v>168.16084866784158</v>
      </c>
      <c r="E66" s="13">
        <v>20644</v>
      </c>
      <c r="F66" s="13">
        <f t="shared" si="7"/>
        <v>30.372020926177097</v>
      </c>
      <c r="G66" s="13">
        <v>1082</v>
      </c>
      <c r="H66" s="13">
        <v>414</v>
      </c>
      <c r="I66" s="7">
        <f t="shared" si="3"/>
        <v>17.256778309409889</v>
      </c>
      <c r="J66" s="7">
        <f t="shared" si="5"/>
        <v>6.6028708133971294</v>
      </c>
    </row>
    <row r="67" spans="1:10" x14ac:dyDescent="0.3">
      <c r="A67" s="3">
        <v>44189</v>
      </c>
      <c r="B67" s="2">
        <v>6149</v>
      </c>
      <c r="C67" s="13">
        <f t="shared" si="6"/>
        <v>36.170588235294119</v>
      </c>
      <c r="D67" s="13">
        <f t="shared" ref="D67:D130" si="8">B67/3728573*100000</f>
        <v>164.91563930758497</v>
      </c>
      <c r="E67" s="13">
        <v>19836</v>
      </c>
      <c r="F67" s="13">
        <f t="shared" si="7"/>
        <v>30.999193385763256</v>
      </c>
      <c r="G67" s="13">
        <v>1068</v>
      </c>
      <c r="H67" s="13">
        <v>453</v>
      </c>
      <c r="I67" s="7">
        <f t="shared" si="3"/>
        <v>17.368677833794113</v>
      </c>
      <c r="J67" s="7">
        <f t="shared" si="5"/>
        <v>7.3670515530980643</v>
      </c>
    </row>
    <row r="68" spans="1:10" x14ac:dyDescent="0.3">
      <c r="A68" s="3">
        <v>44190</v>
      </c>
      <c r="B68" s="2">
        <v>5969</v>
      </c>
      <c r="C68" s="13">
        <f t="shared" si="6"/>
        <v>35.111764705882351</v>
      </c>
      <c r="D68" s="13">
        <f t="shared" si="8"/>
        <v>160.08805513530243</v>
      </c>
      <c r="E68" s="13">
        <v>20165</v>
      </c>
      <c r="F68" s="13">
        <f t="shared" si="7"/>
        <v>29.600793454004464</v>
      </c>
      <c r="G68" s="13">
        <v>1068</v>
      </c>
      <c r="H68" s="13">
        <v>414</v>
      </c>
      <c r="I68" s="7">
        <f t="shared" si="3"/>
        <v>17.892444295526889</v>
      </c>
      <c r="J68" s="7">
        <f t="shared" si="5"/>
        <v>6.9358351482660412</v>
      </c>
    </row>
    <row r="69" spans="1:10" x14ac:dyDescent="0.3">
      <c r="A69" s="3">
        <v>44191</v>
      </c>
      <c r="B69" s="2">
        <v>5701</v>
      </c>
      <c r="C69" s="13">
        <f t="shared" si="6"/>
        <v>33.535294117647055</v>
      </c>
      <c r="D69" s="13">
        <f t="shared" si="8"/>
        <v>152.9003187010151</v>
      </c>
      <c r="E69" s="13">
        <v>17791</v>
      </c>
      <c r="F69" s="13">
        <f t="shared" si="7"/>
        <v>32.044292057782023</v>
      </c>
      <c r="G69" s="13">
        <v>1013</v>
      </c>
      <c r="H69" s="13">
        <v>379</v>
      </c>
      <c r="I69" s="7">
        <f t="shared" ref="I69:I132" si="9">G69/B69*100</f>
        <v>17.76881248903701</v>
      </c>
      <c r="J69" s="7">
        <f t="shared" si="5"/>
        <v>6.6479564988598483</v>
      </c>
    </row>
    <row r="70" spans="1:10" x14ac:dyDescent="0.3">
      <c r="A70" s="3">
        <v>44192</v>
      </c>
      <c r="B70" s="2">
        <v>5677</v>
      </c>
      <c r="C70" s="13">
        <f t="shared" si="6"/>
        <v>33.394117647058827</v>
      </c>
      <c r="D70" s="13">
        <f t="shared" si="8"/>
        <v>152.25664081137742</v>
      </c>
      <c r="E70" s="13">
        <v>15655</v>
      </c>
      <c r="F70" s="13">
        <f t="shared" si="7"/>
        <v>36.263174704567227</v>
      </c>
      <c r="G70" s="13">
        <v>1009</v>
      </c>
      <c r="H70" s="13">
        <v>441</v>
      </c>
      <c r="I70" s="7">
        <f t="shared" si="9"/>
        <v>17.773471904174741</v>
      </c>
      <c r="J70" s="7">
        <f t="shared" si="5"/>
        <v>7.7681874229346484</v>
      </c>
    </row>
    <row r="71" spans="1:10" x14ac:dyDescent="0.3">
      <c r="A71" s="3">
        <v>44193</v>
      </c>
      <c r="B71" s="2">
        <v>5624</v>
      </c>
      <c r="C71" s="13">
        <f t="shared" si="6"/>
        <v>33.082352941176467</v>
      </c>
      <c r="D71" s="13">
        <f t="shared" si="8"/>
        <v>150.83518547176092</v>
      </c>
      <c r="E71" s="13">
        <v>14243</v>
      </c>
      <c r="F71" s="13">
        <f t="shared" si="7"/>
        <v>39.486063329354771</v>
      </c>
      <c r="G71" s="13">
        <v>1019</v>
      </c>
      <c r="H71" s="13">
        <v>376</v>
      </c>
      <c r="I71" s="7">
        <f t="shared" si="9"/>
        <v>18.118776671408252</v>
      </c>
      <c r="J71" s="7">
        <f t="shared" si="5"/>
        <v>6.6856330014224756</v>
      </c>
    </row>
    <row r="72" spans="1:10" x14ac:dyDescent="0.3">
      <c r="A72" s="3">
        <v>44194</v>
      </c>
      <c r="B72" s="2">
        <v>5480</v>
      </c>
      <c r="C72" s="13">
        <f t="shared" si="6"/>
        <v>32.235294117647058</v>
      </c>
      <c r="D72" s="13">
        <f t="shared" si="8"/>
        <v>146.97311813393489</v>
      </c>
      <c r="E72" s="13">
        <v>13592</v>
      </c>
      <c r="F72" s="13">
        <f t="shared" si="7"/>
        <v>40.317834020011773</v>
      </c>
      <c r="G72" s="13">
        <v>1001</v>
      </c>
      <c r="H72" s="13">
        <v>346</v>
      </c>
      <c r="I72" s="7">
        <f t="shared" si="9"/>
        <v>18.266423357664234</v>
      </c>
      <c r="J72" s="7">
        <f t="shared" ref="J72:J135" si="10">H72/B72*100</f>
        <v>6.3138686131386859</v>
      </c>
    </row>
    <row r="73" spans="1:10" x14ac:dyDescent="0.3">
      <c r="A73" s="3">
        <v>44195</v>
      </c>
      <c r="B73" s="2">
        <v>5480</v>
      </c>
      <c r="C73" s="13">
        <f t="shared" si="6"/>
        <v>32.235294117647058</v>
      </c>
      <c r="D73" s="13">
        <f t="shared" si="8"/>
        <v>146.97311813393489</v>
      </c>
      <c r="E73" s="13">
        <v>13798</v>
      </c>
      <c r="F73" s="13">
        <f t="shared" si="7"/>
        <v>39.715900855196409</v>
      </c>
      <c r="G73" s="13">
        <v>1001</v>
      </c>
      <c r="H73" s="13">
        <v>346</v>
      </c>
      <c r="I73" s="7">
        <f t="shared" si="9"/>
        <v>18.266423357664234</v>
      </c>
      <c r="J73" s="7">
        <f t="shared" si="10"/>
        <v>6.3138686131386859</v>
      </c>
    </row>
    <row r="74" spans="1:10" x14ac:dyDescent="0.3">
      <c r="A74" s="3">
        <v>44196</v>
      </c>
      <c r="B74" s="2">
        <v>5104</v>
      </c>
      <c r="C74" s="13">
        <f t="shared" si="6"/>
        <v>30.023529411764706</v>
      </c>
      <c r="D74" s="13">
        <f t="shared" si="8"/>
        <v>136.88883119627803</v>
      </c>
      <c r="E74" s="13">
        <v>13162</v>
      </c>
      <c r="F74" s="13">
        <f t="shared" si="7"/>
        <v>38.77830117003495</v>
      </c>
      <c r="G74" s="13">
        <v>1004</v>
      </c>
      <c r="H74" s="13">
        <v>332</v>
      </c>
      <c r="I74" s="7">
        <f t="shared" si="9"/>
        <v>19.670846394984327</v>
      </c>
      <c r="J74" s="7">
        <f t="shared" si="10"/>
        <v>6.5047021943573675</v>
      </c>
    </row>
    <row r="75" spans="1:10" x14ac:dyDescent="0.3">
      <c r="A75" s="3">
        <v>44197</v>
      </c>
      <c r="B75" s="2">
        <v>4664</v>
      </c>
      <c r="C75" s="13">
        <f t="shared" si="6"/>
        <v>27.435294117647057</v>
      </c>
      <c r="D75" s="13">
        <f t="shared" si="8"/>
        <v>125.08806988625408</v>
      </c>
      <c r="E75" s="13">
        <v>10864</v>
      </c>
      <c r="F75" s="13">
        <f t="shared" si="7"/>
        <v>42.930780559646536</v>
      </c>
      <c r="G75" s="13">
        <v>921</v>
      </c>
      <c r="H75" s="13">
        <v>322</v>
      </c>
      <c r="I75" s="7">
        <f t="shared" si="9"/>
        <v>19.746998284734133</v>
      </c>
      <c r="J75" s="7">
        <f t="shared" si="10"/>
        <v>6.9039451114922805</v>
      </c>
    </row>
    <row r="76" spans="1:10" x14ac:dyDescent="0.3">
      <c r="A76" s="3">
        <v>44198</v>
      </c>
      <c r="B76" s="2">
        <v>4320</v>
      </c>
      <c r="C76" s="13">
        <f t="shared" si="6"/>
        <v>25.411764705882351</v>
      </c>
      <c r="D76" s="13">
        <f t="shared" si="8"/>
        <v>115.86202013478079</v>
      </c>
      <c r="E76" s="13">
        <v>8181</v>
      </c>
      <c r="F76" s="13">
        <f t="shared" si="7"/>
        <v>52.805280528052798</v>
      </c>
      <c r="G76" s="13">
        <v>912</v>
      </c>
      <c r="H76" s="13">
        <v>300</v>
      </c>
      <c r="I76" s="7">
        <f t="shared" si="9"/>
        <v>21.111111111111111</v>
      </c>
      <c r="J76" s="7">
        <f t="shared" si="10"/>
        <v>6.9444444444444446</v>
      </c>
    </row>
    <row r="77" spans="1:10" x14ac:dyDescent="0.3">
      <c r="A77" s="3">
        <v>44199</v>
      </c>
      <c r="B77" s="2">
        <v>4209</v>
      </c>
      <c r="C77" s="13">
        <f t="shared" si="6"/>
        <v>24.758823529411764</v>
      </c>
      <c r="D77" s="13">
        <f t="shared" si="8"/>
        <v>112.88500989520655</v>
      </c>
      <c r="E77" s="13">
        <v>6098</v>
      </c>
      <c r="F77" s="13">
        <f t="shared" si="7"/>
        <v>69.022630370613314</v>
      </c>
      <c r="G77" s="13">
        <v>897</v>
      </c>
      <c r="H77" s="13">
        <v>299</v>
      </c>
      <c r="I77" s="7">
        <f t="shared" si="9"/>
        <v>21.311475409836063</v>
      </c>
      <c r="J77" s="7">
        <f t="shared" si="10"/>
        <v>7.1038251366120218</v>
      </c>
    </row>
    <row r="78" spans="1:10" x14ac:dyDescent="0.3">
      <c r="A78" s="3">
        <v>44200</v>
      </c>
      <c r="B78" s="2">
        <v>4209</v>
      </c>
      <c r="C78" s="13">
        <f t="shared" si="6"/>
        <v>24.758823529411764</v>
      </c>
      <c r="D78" s="13">
        <f t="shared" si="8"/>
        <v>112.88500989520655</v>
      </c>
      <c r="E78" s="13">
        <v>5561</v>
      </c>
      <c r="F78" s="13">
        <f t="shared" si="7"/>
        <v>75.687825930588019</v>
      </c>
      <c r="G78" s="13">
        <v>897</v>
      </c>
      <c r="H78" s="13">
        <v>299</v>
      </c>
      <c r="I78" s="7">
        <f t="shared" si="9"/>
        <v>21.311475409836063</v>
      </c>
      <c r="J78" s="7">
        <f t="shared" si="10"/>
        <v>7.1038251366120218</v>
      </c>
    </row>
    <row r="79" spans="1:10" x14ac:dyDescent="0.3">
      <c r="A79" s="3">
        <v>44201</v>
      </c>
      <c r="B79" s="2">
        <v>4012</v>
      </c>
      <c r="C79" s="13">
        <f t="shared" si="6"/>
        <v>23.599999999999998</v>
      </c>
      <c r="D79" s="13">
        <f t="shared" si="8"/>
        <v>107.60148721776402</v>
      </c>
      <c r="E79" s="13">
        <v>6620</v>
      </c>
      <c r="F79" s="13">
        <f t="shared" si="7"/>
        <v>60.604229607250758</v>
      </c>
      <c r="G79" s="13">
        <v>888</v>
      </c>
      <c r="H79" s="13">
        <v>287</v>
      </c>
      <c r="I79" s="7">
        <f t="shared" si="9"/>
        <v>22.133599202392819</v>
      </c>
      <c r="J79" s="7">
        <f t="shared" si="10"/>
        <v>7.1535393818544364</v>
      </c>
    </row>
    <row r="80" spans="1:10" x14ac:dyDescent="0.3">
      <c r="A80" s="3">
        <v>44202</v>
      </c>
      <c r="B80" s="2">
        <v>3901</v>
      </c>
      <c r="C80" s="13">
        <f t="shared" si="6"/>
        <v>22.947058823529414</v>
      </c>
      <c r="D80" s="13">
        <f t="shared" si="8"/>
        <v>104.62447697818978</v>
      </c>
      <c r="E80" s="13">
        <v>7911</v>
      </c>
      <c r="F80" s="13">
        <f t="shared" si="7"/>
        <v>49.311085829857163</v>
      </c>
      <c r="G80" s="13">
        <v>863</v>
      </c>
      <c r="H80" s="13">
        <v>279</v>
      </c>
      <c r="I80" s="7">
        <f t="shared" si="9"/>
        <v>22.122532683927197</v>
      </c>
      <c r="J80" s="7">
        <f t="shared" si="10"/>
        <v>7.1520123045372985</v>
      </c>
    </row>
    <row r="81" spans="1:10" x14ac:dyDescent="0.3">
      <c r="A81" s="3">
        <v>44203</v>
      </c>
      <c r="B81" s="2">
        <v>3898</v>
      </c>
      <c r="C81" s="13">
        <f t="shared" si="6"/>
        <v>22.929411764705883</v>
      </c>
      <c r="D81" s="13">
        <f t="shared" si="8"/>
        <v>104.54401724198506</v>
      </c>
      <c r="E81" s="13">
        <v>9076</v>
      </c>
      <c r="F81" s="13">
        <f t="shared" si="7"/>
        <v>42.948435434111943</v>
      </c>
      <c r="G81" s="13">
        <v>856</v>
      </c>
      <c r="H81" s="13">
        <v>275</v>
      </c>
      <c r="I81" s="7">
        <f t="shared" si="9"/>
        <v>21.959979476654695</v>
      </c>
      <c r="J81" s="7">
        <f t="shared" si="10"/>
        <v>7.0548999486916371</v>
      </c>
    </row>
    <row r="82" spans="1:10" x14ac:dyDescent="0.3">
      <c r="A82" s="3">
        <v>44204</v>
      </c>
      <c r="B82" s="2">
        <v>3867</v>
      </c>
      <c r="C82" s="13">
        <f t="shared" si="6"/>
        <v>22.747058823529411</v>
      </c>
      <c r="D82" s="13">
        <f t="shared" si="8"/>
        <v>103.71259996786975</v>
      </c>
      <c r="E82" s="13">
        <v>9085</v>
      </c>
      <c r="F82" s="13">
        <f t="shared" si="7"/>
        <v>42.564667033571823</v>
      </c>
      <c r="G82" s="13">
        <v>837</v>
      </c>
      <c r="H82" s="13">
        <v>271</v>
      </c>
      <c r="I82" s="7">
        <f t="shared" si="9"/>
        <v>21.644685802948022</v>
      </c>
      <c r="J82" s="7">
        <f t="shared" si="10"/>
        <v>7.0080165502973886</v>
      </c>
    </row>
    <row r="83" spans="1:10" x14ac:dyDescent="0.3">
      <c r="A83" s="3">
        <v>44205</v>
      </c>
      <c r="B83" s="2">
        <v>3867</v>
      </c>
      <c r="C83" s="13">
        <f t="shared" si="6"/>
        <v>22.747058823529411</v>
      </c>
      <c r="D83" s="13">
        <f t="shared" si="8"/>
        <v>103.71259996786975</v>
      </c>
      <c r="E83" s="13">
        <v>10592</v>
      </c>
      <c r="F83" s="13">
        <f t="shared" si="7"/>
        <v>36.508685800604226</v>
      </c>
      <c r="G83" s="13">
        <v>847</v>
      </c>
      <c r="H83" s="13">
        <v>265</v>
      </c>
      <c r="I83" s="7">
        <f t="shared" si="9"/>
        <v>21.903284199637962</v>
      </c>
      <c r="J83" s="7">
        <f t="shared" si="10"/>
        <v>6.8528575122834239</v>
      </c>
    </row>
    <row r="84" spans="1:10" x14ac:dyDescent="0.3">
      <c r="A84" s="3">
        <v>44206</v>
      </c>
      <c r="B84" s="2">
        <v>3894</v>
      </c>
      <c r="C84" s="13">
        <f t="shared" si="6"/>
        <v>22.905882352941177</v>
      </c>
      <c r="D84" s="13">
        <f t="shared" si="8"/>
        <v>104.43673759371214</v>
      </c>
      <c r="E84" s="13">
        <v>11095</v>
      </c>
      <c r="F84" s="13">
        <f t="shared" si="7"/>
        <v>35.096890491212257</v>
      </c>
      <c r="G84" s="13">
        <v>837</v>
      </c>
      <c r="H84" s="13">
        <v>261</v>
      </c>
      <c r="I84" s="7">
        <f t="shared" si="9"/>
        <v>21.494607087827429</v>
      </c>
      <c r="J84" s="7">
        <f t="shared" si="10"/>
        <v>6.7026194144838209</v>
      </c>
    </row>
    <row r="85" spans="1:10" x14ac:dyDescent="0.3">
      <c r="A85" s="3">
        <v>44207</v>
      </c>
      <c r="B85" s="2">
        <v>3929</v>
      </c>
      <c r="C85" s="13">
        <f t="shared" si="6"/>
        <v>23.111764705882354</v>
      </c>
      <c r="D85" s="13">
        <f t="shared" si="8"/>
        <v>105.3754345161004</v>
      </c>
      <c r="E85" s="13">
        <v>10743</v>
      </c>
      <c r="F85" s="13">
        <f t="shared" si="7"/>
        <v>36.572651959415431</v>
      </c>
      <c r="G85" s="13">
        <v>840</v>
      </c>
      <c r="H85" s="13">
        <v>251</v>
      </c>
      <c r="I85" s="7">
        <f t="shared" si="9"/>
        <v>21.379485874268262</v>
      </c>
      <c r="J85" s="7">
        <f t="shared" si="10"/>
        <v>6.3883939933825404</v>
      </c>
    </row>
    <row r="86" spans="1:10" x14ac:dyDescent="0.3">
      <c r="A86" s="3">
        <v>44208</v>
      </c>
      <c r="B86" s="2">
        <v>3879</v>
      </c>
      <c r="C86" s="13">
        <f t="shared" si="6"/>
        <v>22.817647058823528</v>
      </c>
      <c r="D86" s="13">
        <f t="shared" si="8"/>
        <v>104.03443891268857</v>
      </c>
      <c r="E86" s="13">
        <v>11583</v>
      </c>
      <c r="F86" s="13">
        <f t="shared" si="7"/>
        <v>33.488733488733487</v>
      </c>
      <c r="G86" s="13">
        <v>817</v>
      </c>
      <c r="H86" s="13">
        <v>254</v>
      </c>
      <c r="I86" s="7">
        <f t="shared" si="9"/>
        <v>21.062129414797628</v>
      </c>
      <c r="J86" s="7">
        <f t="shared" si="10"/>
        <v>6.5480794019077084</v>
      </c>
    </row>
    <row r="87" spans="1:10" x14ac:dyDescent="0.3">
      <c r="A87" s="3">
        <v>44209</v>
      </c>
      <c r="B87" s="2">
        <v>3873</v>
      </c>
      <c r="C87" s="13">
        <f t="shared" si="6"/>
        <v>22.78235294117647</v>
      </c>
      <c r="D87" s="13">
        <f t="shared" si="8"/>
        <v>103.87351944027917</v>
      </c>
      <c r="E87" s="13">
        <v>12772</v>
      </c>
      <c r="F87" s="13">
        <f t="shared" si="7"/>
        <v>30.324146570623238</v>
      </c>
      <c r="G87" s="13">
        <v>816</v>
      </c>
      <c r="H87" s="13">
        <v>242</v>
      </c>
      <c r="I87" s="7">
        <f t="shared" si="9"/>
        <v>21.068938807126258</v>
      </c>
      <c r="J87" s="7">
        <f t="shared" si="10"/>
        <v>6.2483862638781309</v>
      </c>
    </row>
    <row r="88" spans="1:10" x14ac:dyDescent="0.3">
      <c r="A88" s="3">
        <v>44210</v>
      </c>
      <c r="B88" s="2">
        <v>3780</v>
      </c>
      <c r="C88" s="13">
        <f t="shared" si="6"/>
        <v>22.235294117647058</v>
      </c>
      <c r="D88" s="13">
        <f t="shared" si="8"/>
        <v>101.37926761793318</v>
      </c>
      <c r="E88" s="13">
        <v>13360</v>
      </c>
      <c r="F88" s="13">
        <f t="shared" si="7"/>
        <v>28.293413173652691</v>
      </c>
      <c r="G88" s="13">
        <v>808</v>
      </c>
      <c r="H88" s="13">
        <v>240</v>
      </c>
      <c r="I88" s="7">
        <f t="shared" si="9"/>
        <v>21.375661375661377</v>
      </c>
      <c r="J88" s="7">
        <f t="shared" si="10"/>
        <v>6.3492063492063489</v>
      </c>
    </row>
    <row r="89" spans="1:10" x14ac:dyDescent="0.3">
      <c r="A89" s="3">
        <v>44211</v>
      </c>
      <c r="B89" s="2">
        <v>3732</v>
      </c>
      <c r="C89" s="13">
        <f t="shared" si="6"/>
        <v>21.952941176470588</v>
      </c>
      <c r="D89" s="13">
        <f t="shared" si="8"/>
        <v>100.09191183865784</v>
      </c>
      <c r="E89" s="13">
        <v>13674</v>
      </c>
      <c r="F89" s="13">
        <f t="shared" si="7"/>
        <v>27.292672224659935</v>
      </c>
      <c r="G89" s="13">
        <v>777</v>
      </c>
      <c r="H89" s="13">
        <v>238</v>
      </c>
      <c r="I89" s="7">
        <f t="shared" si="9"/>
        <v>20.819935691318328</v>
      </c>
      <c r="J89" s="7">
        <f t="shared" si="10"/>
        <v>6.3772775991425519</v>
      </c>
    </row>
    <row r="90" spans="1:10" x14ac:dyDescent="0.3">
      <c r="A90" s="3">
        <v>44212</v>
      </c>
      <c r="B90" s="2">
        <v>3670</v>
      </c>
      <c r="C90" s="13">
        <f t="shared" si="6"/>
        <v>21.588235294117649</v>
      </c>
      <c r="D90" s="13">
        <f t="shared" si="8"/>
        <v>98.429077290427188</v>
      </c>
      <c r="E90" s="13">
        <v>12698</v>
      </c>
      <c r="F90" s="13">
        <f t="shared" si="7"/>
        <v>28.902189321152939</v>
      </c>
      <c r="G90" s="13">
        <v>770</v>
      </c>
      <c r="H90" s="13">
        <v>238</v>
      </c>
      <c r="I90" s="7">
        <f t="shared" si="9"/>
        <v>20.980926430517709</v>
      </c>
      <c r="J90" s="7">
        <f t="shared" si="10"/>
        <v>6.4850136239782019</v>
      </c>
    </row>
    <row r="91" spans="1:10" x14ac:dyDescent="0.3">
      <c r="A91" s="3">
        <v>44213</v>
      </c>
      <c r="B91" s="2">
        <v>3659</v>
      </c>
      <c r="C91" s="13">
        <f t="shared" si="6"/>
        <v>21.523529411764706</v>
      </c>
      <c r="D91" s="13">
        <f t="shared" si="8"/>
        <v>98.1340582576766</v>
      </c>
      <c r="E91" s="13">
        <v>11853</v>
      </c>
      <c r="F91" s="13">
        <f t="shared" si="7"/>
        <v>30.869821985995106</v>
      </c>
      <c r="G91" s="13">
        <v>789</v>
      </c>
      <c r="H91" s="13">
        <v>231</v>
      </c>
      <c r="I91" s="7">
        <f t="shared" si="9"/>
        <v>21.563268652637333</v>
      </c>
      <c r="J91" s="7">
        <f t="shared" si="10"/>
        <v>6.3132003279584588</v>
      </c>
    </row>
    <row r="92" spans="1:10" x14ac:dyDescent="0.3">
      <c r="A92" s="3">
        <v>44214</v>
      </c>
      <c r="B92" s="2">
        <v>3670</v>
      </c>
      <c r="C92" s="13">
        <f t="shared" si="6"/>
        <v>21.588235294117649</v>
      </c>
      <c r="D92" s="13">
        <f t="shared" si="8"/>
        <v>98.429077290427188</v>
      </c>
      <c r="E92" s="13">
        <v>10295</v>
      </c>
      <c r="F92" s="13">
        <f t="shared" si="7"/>
        <v>35.648372996600294</v>
      </c>
      <c r="G92" s="13">
        <v>795</v>
      </c>
      <c r="H92" s="13">
        <v>234</v>
      </c>
      <c r="I92" s="7">
        <f t="shared" si="9"/>
        <v>21.662125340599456</v>
      </c>
      <c r="J92" s="7">
        <f t="shared" si="10"/>
        <v>6.3760217983651222</v>
      </c>
    </row>
    <row r="93" spans="1:10" x14ac:dyDescent="0.3">
      <c r="A93" s="3">
        <v>44215</v>
      </c>
      <c r="B93" s="2">
        <v>3656</v>
      </c>
      <c r="C93" s="13">
        <f t="shared" si="6"/>
        <v>21.505882352941178</v>
      </c>
      <c r="D93" s="13">
        <f t="shared" si="8"/>
        <v>98.053598521471883</v>
      </c>
      <c r="E93" s="13">
        <v>11336</v>
      </c>
      <c r="F93" s="13">
        <f t="shared" si="7"/>
        <v>32.251235003528585</v>
      </c>
      <c r="G93" s="13">
        <v>775</v>
      </c>
      <c r="H93" s="13">
        <v>217</v>
      </c>
      <c r="I93" s="7">
        <f t="shared" si="9"/>
        <v>21.198030634573303</v>
      </c>
      <c r="J93" s="7">
        <f t="shared" si="10"/>
        <v>5.9354485776805248</v>
      </c>
    </row>
    <row r="94" spans="1:10" x14ac:dyDescent="0.3">
      <c r="A94" s="3">
        <v>44216</v>
      </c>
      <c r="B94" s="2">
        <v>3576</v>
      </c>
      <c r="C94" s="13">
        <f t="shared" si="6"/>
        <v>21.035294117647059</v>
      </c>
      <c r="D94" s="13">
        <f t="shared" si="8"/>
        <v>95.908005556012981</v>
      </c>
      <c r="E94" s="13">
        <v>9999</v>
      </c>
      <c r="F94" s="13">
        <f t="shared" si="7"/>
        <v>35.763576357635763</v>
      </c>
      <c r="G94" s="13">
        <v>745</v>
      </c>
      <c r="H94" s="13">
        <v>217</v>
      </c>
      <c r="I94" s="7">
        <f t="shared" si="9"/>
        <v>20.833333333333336</v>
      </c>
      <c r="J94" s="7">
        <f t="shared" si="10"/>
        <v>6.0682326621923934</v>
      </c>
    </row>
    <row r="95" spans="1:10" x14ac:dyDescent="0.3">
      <c r="A95" s="3">
        <v>44217</v>
      </c>
      <c r="B95" s="2">
        <v>3478</v>
      </c>
      <c r="C95" s="13">
        <f t="shared" si="6"/>
        <v>20.458823529411767</v>
      </c>
      <c r="D95" s="13">
        <f t="shared" si="8"/>
        <v>93.279654173325824</v>
      </c>
      <c r="E95" s="13">
        <v>9946</v>
      </c>
      <c r="F95" s="13">
        <f t="shared" si="7"/>
        <v>34.96883169113211</v>
      </c>
      <c r="G95" s="13">
        <v>745</v>
      </c>
      <c r="H95" s="13">
        <v>217</v>
      </c>
      <c r="I95" s="7">
        <f t="shared" si="9"/>
        <v>21.420356526739507</v>
      </c>
      <c r="J95" s="7">
        <f t="shared" si="10"/>
        <v>6.2392179413456015</v>
      </c>
    </row>
    <row r="96" spans="1:10" x14ac:dyDescent="0.3">
      <c r="A96" s="3">
        <v>44218</v>
      </c>
      <c r="B96" s="2">
        <v>3367</v>
      </c>
      <c r="C96" s="13">
        <f t="shared" si="6"/>
        <v>19.805882352941175</v>
      </c>
      <c r="D96" s="13">
        <f t="shared" si="8"/>
        <v>90.302643933751597</v>
      </c>
      <c r="E96" s="13">
        <v>10189</v>
      </c>
      <c r="F96" s="13">
        <f t="shared" si="7"/>
        <v>33.045441162037491</v>
      </c>
      <c r="G96" s="13">
        <v>733</v>
      </c>
      <c r="H96" s="13">
        <v>218</v>
      </c>
      <c r="I96" s="7">
        <f t="shared" si="9"/>
        <v>21.770121770121769</v>
      </c>
      <c r="J96" s="7">
        <f t="shared" si="10"/>
        <v>6.4746064746064746</v>
      </c>
    </row>
    <row r="97" spans="1:10" x14ac:dyDescent="0.3">
      <c r="A97" s="3">
        <v>44219</v>
      </c>
      <c r="B97" s="2">
        <v>3302</v>
      </c>
      <c r="C97" s="13">
        <f t="shared" si="6"/>
        <v>19.423529411764704</v>
      </c>
      <c r="D97" s="13">
        <f t="shared" si="8"/>
        <v>88.559349649316246</v>
      </c>
      <c r="E97" s="13">
        <v>9279</v>
      </c>
      <c r="F97" s="13">
        <f t="shared" si="7"/>
        <v>35.585731221036745</v>
      </c>
      <c r="G97" s="13">
        <v>694</v>
      </c>
      <c r="H97" s="13">
        <v>204</v>
      </c>
      <c r="I97" s="7">
        <f t="shared" si="9"/>
        <v>21.017565112053301</v>
      </c>
      <c r="J97" s="7">
        <f t="shared" si="10"/>
        <v>6.1780738946093274</v>
      </c>
    </row>
    <row r="98" spans="1:10" x14ac:dyDescent="0.3">
      <c r="A98" s="3">
        <v>44220</v>
      </c>
      <c r="B98" s="2">
        <v>3272</v>
      </c>
      <c r="C98" s="13">
        <f t="shared" si="6"/>
        <v>19.247058823529411</v>
      </c>
      <c r="D98" s="13">
        <f t="shared" si="8"/>
        <v>87.754752287269156</v>
      </c>
      <c r="E98" s="13">
        <v>8352</v>
      </c>
      <c r="F98" s="13">
        <f t="shared" si="7"/>
        <v>39.17624521072797</v>
      </c>
      <c r="G98" s="13">
        <v>697</v>
      </c>
      <c r="H98" s="13">
        <v>195</v>
      </c>
      <c r="I98" s="7">
        <f t="shared" si="9"/>
        <v>21.301955990220048</v>
      </c>
      <c r="J98" s="7">
        <f t="shared" si="10"/>
        <v>5.9596577017114916</v>
      </c>
    </row>
    <row r="99" spans="1:10" x14ac:dyDescent="0.3">
      <c r="A99" s="3">
        <v>44221</v>
      </c>
      <c r="B99" s="2">
        <v>3223</v>
      </c>
      <c r="C99" s="13">
        <f t="shared" si="6"/>
        <v>18.958823529411763</v>
      </c>
      <c r="D99" s="13">
        <f t="shared" si="8"/>
        <v>86.440576595925577</v>
      </c>
      <c r="E99" s="13">
        <v>7323</v>
      </c>
      <c r="F99" s="13">
        <f t="shared" si="7"/>
        <v>44.012016932950978</v>
      </c>
      <c r="G99" s="13">
        <v>706</v>
      </c>
      <c r="H99" s="13">
        <v>195</v>
      </c>
      <c r="I99" s="7">
        <f t="shared" si="9"/>
        <v>21.905057399937945</v>
      </c>
      <c r="J99" s="7">
        <f t="shared" si="10"/>
        <v>6.0502637294446169</v>
      </c>
    </row>
    <row r="100" spans="1:10" x14ac:dyDescent="0.3">
      <c r="A100" s="3">
        <v>44222</v>
      </c>
      <c r="B100" s="2">
        <v>3029</v>
      </c>
      <c r="C100" s="13">
        <f t="shared" si="6"/>
        <v>17.817647058823528</v>
      </c>
      <c r="D100" s="13">
        <f t="shared" si="8"/>
        <v>81.237513654687731</v>
      </c>
      <c r="E100" s="13">
        <v>7254</v>
      </c>
      <c r="F100" s="13">
        <f t="shared" si="7"/>
        <v>41.756272401433691</v>
      </c>
      <c r="G100" s="13">
        <v>689</v>
      </c>
      <c r="H100" s="13">
        <v>193</v>
      </c>
      <c r="I100" s="7">
        <f t="shared" si="9"/>
        <v>22.746781115879827</v>
      </c>
      <c r="J100" s="7">
        <f t="shared" si="10"/>
        <v>6.3717398481346983</v>
      </c>
    </row>
    <row r="101" spans="1:10" x14ac:dyDescent="0.3">
      <c r="A101" s="3">
        <v>44223</v>
      </c>
      <c r="B101" s="2">
        <v>2842</v>
      </c>
      <c r="C101" s="13">
        <f t="shared" si="6"/>
        <v>16.71764705882353</v>
      </c>
      <c r="D101" s="13">
        <f t="shared" si="8"/>
        <v>76.222190097927538</v>
      </c>
      <c r="E101" s="13">
        <v>6903</v>
      </c>
      <c r="F101" s="13">
        <f t="shared" si="7"/>
        <v>41.17050557728524</v>
      </c>
      <c r="G101" s="13">
        <v>670</v>
      </c>
      <c r="H101" s="13">
        <v>177</v>
      </c>
      <c r="I101" s="7">
        <f t="shared" si="9"/>
        <v>23.574947220267418</v>
      </c>
      <c r="J101" s="7">
        <f t="shared" si="10"/>
        <v>6.2280084447572133</v>
      </c>
    </row>
    <row r="102" spans="1:10" x14ac:dyDescent="0.3">
      <c r="A102" s="3">
        <v>44224</v>
      </c>
      <c r="B102" s="2">
        <v>2770</v>
      </c>
      <c r="C102" s="13">
        <f t="shared" si="6"/>
        <v>16.294117647058822</v>
      </c>
      <c r="D102" s="13">
        <f t="shared" si="8"/>
        <v>74.291156429014535</v>
      </c>
      <c r="E102" s="13">
        <v>6675</v>
      </c>
      <c r="F102" s="13">
        <f t="shared" si="7"/>
        <v>41.49812734082397</v>
      </c>
      <c r="G102" s="13">
        <v>662</v>
      </c>
      <c r="H102" s="13">
        <v>171</v>
      </c>
      <c r="I102" s="7">
        <f t="shared" si="9"/>
        <v>23.898916967509027</v>
      </c>
      <c r="J102" s="7">
        <f t="shared" si="10"/>
        <v>6.1732851985559574</v>
      </c>
    </row>
    <row r="103" spans="1:10" x14ac:dyDescent="0.3">
      <c r="A103" s="3">
        <v>44225</v>
      </c>
      <c r="B103" s="2">
        <v>2731</v>
      </c>
      <c r="C103" s="13">
        <f t="shared" si="6"/>
        <v>16.064705882352943</v>
      </c>
      <c r="D103" s="13">
        <f t="shared" si="8"/>
        <v>73.24517985835331</v>
      </c>
      <c r="E103" s="13">
        <v>6686</v>
      </c>
      <c r="F103" s="13">
        <f t="shared" si="7"/>
        <v>40.846545019443617</v>
      </c>
      <c r="G103" s="13">
        <v>610</v>
      </c>
      <c r="H103" s="13">
        <v>167</v>
      </c>
      <c r="I103" s="7">
        <f t="shared" si="9"/>
        <v>22.336140607835958</v>
      </c>
      <c r="J103" s="7">
        <f t="shared" si="10"/>
        <v>6.1149761991944347</v>
      </c>
    </row>
    <row r="104" spans="1:10" x14ac:dyDescent="0.3">
      <c r="A104" s="3">
        <v>44226</v>
      </c>
      <c r="B104" s="2">
        <v>2694</v>
      </c>
      <c r="C104" s="13">
        <f t="shared" si="6"/>
        <v>15.847058823529411</v>
      </c>
      <c r="D104" s="13">
        <f t="shared" si="8"/>
        <v>72.252843111828582</v>
      </c>
      <c r="E104" s="13">
        <v>5910</v>
      </c>
      <c r="F104" s="13">
        <f t="shared" si="7"/>
        <v>45.583756345177669</v>
      </c>
      <c r="G104" s="13">
        <v>589</v>
      </c>
      <c r="H104" s="13">
        <v>175</v>
      </c>
      <c r="I104" s="7">
        <f t="shared" si="9"/>
        <v>21.8634001484781</v>
      </c>
      <c r="J104" s="7">
        <f t="shared" si="10"/>
        <v>6.4959168522642914</v>
      </c>
    </row>
    <row r="105" spans="1:10" x14ac:dyDescent="0.3">
      <c r="A105" s="3">
        <v>44227</v>
      </c>
      <c r="B105" s="2">
        <v>2677</v>
      </c>
      <c r="C105" s="13">
        <f t="shared" si="6"/>
        <v>15.747058823529411</v>
      </c>
      <c r="D105" s="13">
        <f t="shared" si="8"/>
        <v>71.796904606668562</v>
      </c>
      <c r="E105" s="13">
        <v>5879</v>
      </c>
      <c r="F105" s="13">
        <f t="shared" si="7"/>
        <v>45.534954924306852</v>
      </c>
      <c r="G105" s="13">
        <v>673</v>
      </c>
      <c r="H105" s="13">
        <v>160</v>
      </c>
      <c r="I105" s="7">
        <f t="shared" si="9"/>
        <v>25.140082181546507</v>
      </c>
      <c r="J105" s="7">
        <f t="shared" si="10"/>
        <v>5.9768397459843108</v>
      </c>
    </row>
    <row r="106" spans="1:10" x14ac:dyDescent="0.3">
      <c r="A106" s="3">
        <v>44228</v>
      </c>
      <c r="B106" s="2">
        <v>2676</v>
      </c>
      <c r="C106" s="13">
        <f t="shared" si="6"/>
        <v>15.741176470588236</v>
      </c>
      <c r="D106" s="13">
        <f t="shared" si="8"/>
        <v>71.770084694600314</v>
      </c>
      <c r="E106" s="13">
        <v>5422</v>
      </c>
      <c r="F106" s="13">
        <f t="shared" si="7"/>
        <v>49.354481741054961</v>
      </c>
      <c r="G106" s="13">
        <v>569</v>
      </c>
      <c r="H106" s="13">
        <v>162</v>
      </c>
      <c r="I106" s="7">
        <f t="shared" si="9"/>
        <v>21.263079222720478</v>
      </c>
      <c r="J106" s="7">
        <f t="shared" si="10"/>
        <v>6.0538116591928253</v>
      </c>
    </row>
    <row r="107" spans="1:10" x14ac:dyDescent="0.3">
      <c r="A107" s="3">
        <v>44229</v>
      </c>
      <c r="B107" s="2">
        <v>2520</v>
      </c>
      <c r="C107" s="13">
        <f t="shared" si="6"/>
        <v>14.823529411764705</v>
      </c>
      <c r="D107" s="13">
        <f t="shared" si="8"/>
        <v>67.586178411955459</v>
      </c>
      <c r="E107" s="13">
        <v>5686</v>
      </c>
      <c r="F107" s="13">
        <f t="shared" si="7"/>
        <v>44.319380935631372</v>
      </c>
      <c r="G107" s="13">
        <v>575</v>
      </c>
      <c r="H107" s="13">
        <v>160</v>
      </c>
      <c r="I107" s="7">
        <f t="shared" si="9"/>
        <v>22.817460317460316</v>
      </c>
      <c r="J107" s="7">
        <f t="shared" si="10"/>
        <v>6.3492063492063489</v>
      </c>
    </row>
    <row r="108" spans="1:10" x14ac:dyDescent="0.3">
      <c r="A108" s="3">
        <v>44230</v>
      </c>
      <c r="B108" s="2">
        <v>2384</v>
      </c>
      <c r="C108" s="13">
        <f t="shared" si="6"/>
        <v>14.023529411764708</v>
      </c>
      <c r="D108" s="13">
        <f t="shared" si="8"/>
        <v>63.938670370675325</v>
      </c>
      <c r="E108" s="13">
        <v>5573</v>
      </c>
      <c r="F108" s="13">
        <f t="shared" si="7"/>
        <v>42.7776780907949</v>
      </c>
      <c r="G108" s="13">
        <v>559</v>
      </c>
      <c r="H108" s="13">
        <v>153</v>
      </c>
      <c r="I108" s="7">
        <f t="shared" si="9"/>
        <v>23.447986577181208</v>
      </c>
      <c r="J108" s="7">
        <f t="shared" si="10"/>
        <v>6.4177852348993287</v>
      </c>
    </row>
    <row r="109" spans="1:10" x14ac:dyDescent="0.3">
      <c r="A109" s="3">
        <v>44231</v>
      </c>
      <c r="B109" s="2">
        <v>2341</v>
      </c>
      <c r="C109" s="13">
        <f t="shared" si="6"/>
        <v>13.770588235294118</v>
      </c>
      <c r="D109" s="13">
        <f t="shared" si="8"/>
        <v>62.785414151741158</v>
      </c>
      <c r="E109" s="13">
        <v>5466</v>
      </c>
      <c r="F109" s="13">
        <f t="shared" si="7"/>
        <v>42.828393706549576</v>
      </c>
      <c r="G109" s="13">
        <v>529</v>
      </c>
      <c r="H109" s="13">
        <v>153</v>
      </c>
      <c r="I109" s="7">
        <f t="shared" si="9"/>
        <v>22.59718069201196</v>
      </c>
      <c r="J109" s="7">
        <f t="shared" si="10"/>
        <v>6.5356685177274665</v>
      </c>
    </row>
    <row r="110" spans="1:10" x14ac:dyDescent="0.3">
      <c r="A110" s="3">
        <v>44232</v>
      </c>
      <c r="B110" s="2">
        <v>2287</v>
      </c>
      <c r="C110" s="13">
        <f t="shared" si="6"/>
        <v>13.452941176470587</v>
      </c>
      <c r="D110" s="13">
        <f t="shared" si="8"/>
        <v>61.337138900056402</v>
      </c>
      <c r="E110" s="13">
        <v>5488</v>
      </c>
      <c r="F110" s="13">
        <f t="shared" si="7"/>
        <v>41.672740524781346</v>
      </c>
      <c r="G110" s="13">
        <v>538</v>
      </c>
      <c r="H110" s="13">
        <v>146</v>
      </c>
      <c r="I110" s="7">
        <f t="shared" si="9"/>
        <v>23.524267599475294</v>
      </c>
      <c r="J110" s="7">
        <f t="shared" si="10"/>
        <v>6.3839090511587235</v>
      </c>
    </row>
    <row r="111" spans="1:10" x14ac:dyDescent="0.3">
      <c r="A111" s="3">
        <v>44233</v>
      </c>
      <c r="B111" s="2">
        <v>2231</v>
      </c>
      <c r="C111" s="13">
        <f t="shared" si="6"/>
        <v>13.123529411764705</v>
      </c>
      <c r="D111" s="13">
        <f t="shared" si="8"/>
        <v>59.835223824235165</v>
      </c>
      <c r="E111" s="13">
        <v>5510</v>
      </c>
      <c r="F111" s="13">
        <f t="shared" si="7"/>
        <v>40.490018148820326</v>
      </c>
      <c r="G111" s="13">
        <v>509</v>
      </c>
      <c r="H111" s="13">
        <v>141</v>
      </c>
      <c r="I111" s="7">
        <f t="shared" si="9"/>
        <v>22.814881219184223</v>
      </c>
      <c r="J111" s="7">
        <f t="shared" si="10"/>
        <v>6.3200358583594793</v>
      </c>
    </row>
    <row r="112" spans="1:10" x14ac:dyDescent="0.3">
      <c r="A112" s="3">
        <v>44234</v>
      </c>
      <c r="B112" s="2">
        <v>2230</v>
      </c>
      <c r="C112" s="13">
        <f t="shared" si="6"/>
        <v>13.117647058823529</v>
      </c>
      <c r="D112" s="13">
        <f t="shared" si="8"/>
        <v>59.808403912166938</v>
      </c>
      <c r="E112" s="13">
        <v>5101</v>
      </c>
      <c r="F112" s="13">
        <f t="shared" si="7"/>
        <v>43.716918251323271</v>
      </c>
      <c r="G112" s="13">
        <v>508</v>
      </c>
      <c r="H112" s="13">
        <v>138</v>
      </c>
      <c r="I112" s="7">
        <f t="shared" si="9"/>
        <v>22.780269058295964</v>
      </c>
      <c r="J112" s="7">
        <f t="shared" si="10"/>
        <v>6.188340807174888</v>
      </c>
    </row>
    <row r="113" spans="1:10" x14ac:dyDescent="0.3">
      <c r="A113" s="3">
        <v>44235</v>
      </c>
      <c r="B113" s="2">
        <v>2229</v>
      </c>
      <c r="C113" s="13">
        <f t="shared" si="6"/>
        <v>13.111764705882353</v>
      </c>
      <c r="D113" s="13">
        <f t="shared" si="8"/>
        <v>59.781584000098697</v>
      </c>
      <c r="E113" s="13">
        <v>4554</v>
      </c>
      <c r="F113" s="13">
        <f t="shared" si="7"/>
        <v>48.945981554677211</v>
      </c>
      <c r="G113" s="13">
        <v>499</v>
      </c>
      <c r="H113" s="13">
        <v>134</v>
      </c>
      <c r="I113" s="7">
        <f t="shared" si="9"/>
        <v>22.386720502467476</v>
      </c>
      <c r="J113" s="7">
        <f t="shared" si="10"/>
        <v>6.0116644235083001</v>
      </c>
    </row>
    <row r="114" spans="1:10" x14ac:dyDescent="0.3">
      <c r="A114" s="3">
        <v>44236</v>
      </c>
      <c r="B114" s="2">
        <v>2149</v>
      </c>
      <c r="C114" s="13">
        <f t="shared" si="6"/>
        <v>12.641176470588237</v>
      </c>
      <c r="D114" s="13">
        <f t="shared" si="8"/>
        <v>57.635991034639787</v>
      </c>
      <c r="E114" s="13">
        <v>4808</v>
      </c>
      <c r="F114" s="13">
        <f t="shared" si="7"/>
        <v>44.696339434276204</v>
      </c>
      <c r="G114" s="13">
        <v>480</v>
      </c>
      <c r="H114" s="13">
        <v>127</v>
      </c>
      <c r="I114" s="7">
        <f t="shared" si="9"/>
        <v>22.335970218706375</v>
      </c>
      <c r="J114" s="7">
        <f t="shared" si="10"/>
        <v>5.9097254536993953</v>
      </c>
    </row>
    <row r="115" spans="1:10" x14ac:dyDescent="0.3">
      <c r="A115" s="3">
        <v>44237</v>
      </c>
      <c r="B115" s="2">
        <v>2094</v>
      </c>
      <c r="C115" s="13">
        <f t="shared" si="6"/>
        <v>12.317647058823528</v>
      </c>
      <c r="D115" s="13">
        <f t="shared" si="8"/>
        <v>56.160895870886797</v>
      </c>
      <c r="E115" s="13">
        <v>4879</v>
      </c>
      <c r="F115" s="13">
        <f t="shared" si="7"/>
        <v>42.918630866980941</v>
      </c>
      <c r="G115" s="13">
        <v>471</v>
      </c>
      <c r="H115" s="13">
        <v>133</v>
      </c>
      <c r="I115" s="7">
        <f t="shared" si="9"/>
        <v>22.492836676217763</v>
      </c>
      <c r="J115" s="7">
        <f t="shared" si="10"/>
        <v>6.351480420248329</v>
      </c>
    </row>
    <row r="116" spans="1:10" x14ac:dyDescent="0.3">
      <c r="A116" s="3">
        <v>44238</v>
      </c>
      <c r="B116" s="2">
        <v>2083</v>
      </c>
      <c r="C116" s="13">
        <f t="shared" si="6"/>
        <v>12.252941176470589</v>
      </c>
      <c r="D116" s="13">
        <f t="shared" si="8"/>
        <v>55.865876838136195</v>
      </c>
      <c r="E116" s="13">
        <v>4787</v>
      </c>
      <c r="F116" s="13">
        <f t="shared" si="7"/>
        <v>43.513682891163569</v>
      </c>
      <c r="G116" s="13">
        <v>456</v>
      </c>
      <c r="H116" s="13">
        <v>129</v>
      </c>
      <c r="I116" s="7">
        <f t="shared" si="9"/>
        <v>21.891502640422466</v>
      </c>
      <c r="J116" s="7">
        <f t="shared" si="10"/>
        <v>6.1929908785405665</v>
      </c>
    </row>
    <row r="117" spans="1:10" x14ac:dyDescent="0.3">
      <c r="A117" s="3">
        <v>44239</v>
      </c>
      <c r="B117" s="2">
        <v>2045</v>
      </c>
      <c r="C117" s="13">
        <f t="shared" si="6"/>
        <v>12.029411764705882</v>
      </c>
      <c r="D117" s="13">
        <f t="shared" si="8"/>
        <v>54.846720179543219</v>
      </c>
      <c r="E117" s="13">
        <v>4619</v>
      </c>
      <c r="F117" s="13">
        <f t="shared" si="7"/>
        <v>44.273652305693872</v>
      </c>
      <c r="G117" s="13">
        <v>438</v>
      </c>
      <c r="H117" s="13">
        <v>126</v>
      </c>
      <c r="I117" s="7">
        <f t="shared" si="9"/>
        <v>21.418092909535453</v>
      </c>
      <c r="J117" s="7">
        <f t="shared" si="10"/>
        <v>6.1613691931540346</v>
      </c>
    </row>
    <row r="118" spans="1:10" x14ac:dyDescent="0.3">
      <c r="A118" s="3">
        <v>44240</v>
      </c>
      <c r="B118" s="2">
        <v>2004</v>
      </c>
      <c r="C118" s="13">
        <f t="shared" si="6"/>
        <v>11.788235294117646</v>
      </c>
      <c r="D118" s="13">
        <f t="shared" si="8"/>
        <v>53.747103784745526</v>
      </c>
      <c r="E118" s="13">
        <v>4390</v>
      </c>
      <c r="F118" s="13">
        <f t="shared" si="7"/>
        <v>45.649202733485197</v>
      </c>
      <c r="G118" s="12">
        <v>429</v>
      </c>
      <c r="H118" s="12">
        <v>110</v>
      </c>
      <c r="I118" s="7">
        <f t="shared" si="9"/>
        <v>21.407185628742514</v>
      </c>
      <c r="J118" s="7">
        <f t="shared" si="10"/>
        <v>5.4890219560878242</v>
      </c>
    </row>
    <row r="119" spans="1:10" x14ac:dyDescent="0.3">
      <c r="A119" s="3">
        <v>44241</v>
      </c>
      <c r="B119" s="2">
        <v>1948</v>
      </c>
      <c r="C119" s="13">
        <f t="shared" si="6"/>
        <v>11.458823529411765</v>
      </c>
      <c r="D119" s="13">
        <f t="shared" si="8"/>
        <v>52.245188708924296</v>
      </c>
      <c r="E119" s="13">
        <v>4086</v>
      </c>
      <c r="F119" s="13">
        <f t="shared" si="7"/>
        <v>47.67498776309349</v>
      </c>
      <c r="G119" s="13">
        <v>435</v>
      </c>
      <c r="H119" s="13">
        <v>105</v>
      </c>
      <c r="I119" s="7">
        <f t="shared" si="9"/>
        <v>22.330595482546201</v>
      </c>
      <c r="J119" s="7">
        <f t="shared" si="10"/>
        <v>5.3901437371663246</v>
      </c>
    </row>
    <row r="120" spans="1:10" x14ac:dyDescent="0.3">
      <c r="A120" s="3">
        <v>44242</v>
      </c>
      <c r="B120" s="2">
        <v>1932</v>
      </c>
      <c r="C120" s="13">
        <f t="shared" si="6"/>
        <v>11.36470588235294</v>
      </c>
      <c r="D120" s="13">
        <f t="shared" si="8"/>
        <v>51.816070115832524</v>
      </c>
      <c r="E120" s="13">
        <v>3601</v>
      </c>
      <c r="F120" s="13">
        <f t="shared" si="7"/>
        <v>53.651763399055817</v>
      </c>
      <c r="G120" s="13">
        <v>425</v>
      </c>
      <c r="H120" s="13">
        <v>101</v>
      </c>
      <c r="I120" s="7">
        <f t="shared" si="9"/>
        <v>21.997929606625259</v>
      </c>
      <c r="J120" s="7">
        <f t="shared" si="10"/>
        <v>5.2277432712215317</v>
      </c>
    </row>
    <row r="121" spans="1:10" x14ac:dyDescent="0.3">
      <c r="A121" s="3">
        <v>44243</v>
      </c>
      <c r="B121" s="2">
        <v>1848</v>
      </c>
      <c r="C121" s="13">
        <f t="shared" si="6"/>
        <v>10.870588235294118</v>
      </c>
      <c r="D121" s="13">
        <f t="shared" si="8"/>
        <v>49.563197502100671</v>
      </c>
      <c r="E121" s="13">
        <v>3831</v>
      </c>
      <c r="F121" s="13">
        <f t="shared" si="7"/>
        <v>48.238057948316367</v>
      </c>
      <c r="G121" s="13">
        <v>395</v>
      </c>
      <c r="H121" s="13">
        <v>103</v>
      </c>
      <c r="I121" s="7">
        <f t="shared" si="9"/>
        <v>21.374458874458874</v>
      </c>
      <c r="J121" s="7">
        <f t="shared" si="10"/>
        <v>5.5735930735930737</v>
      </c>
    </row>
    <row r="122" spans="1:10" x14ac:dyDescent="0.3">
      <c r="A122" s="3">
        <v>44244</v>
      </c>
      <c r="B122" s="2">
        <v>1828</v>
      </c>
      <c r="C122" s="13">
        <f t="shared" si="6"/>
        <v>10.752941176470589</v>
      </c>
      <c r="D122" s="13">
        <f t="shared" si="8"/>
        <v>49.026799260735942</v>
      </c>
      <c r="E122" s="13">
        <v>3805</v>
      </c>
      <c r="F122" s="13">
        <f t="shared" si="7"/>
        <v>48.042049934296976</v>
      </c>
      <c r="G122" s="13">
        <v>379</v>
      </c>
      <c r="H122" s="13">
        <v>103</v>
      </c>
      <c r="I122" s="7">
        <f t="shared" si="9"/>
        <v>20.733041575492344</v>
      </c>
      <c r="J122" s="7">
        <f t="shared" si="10"/>
        <v>5.6345733041575494</v>
      </c>
    </row>
    <row r="123" spans="1:10" x14ac:dyDescent="0.3">
      <c r="A123" s="3">
        <v>44245</v>
      </c>
      <c r="B123" s="2">
        <v>1869</v>
      </c>
      <c r="C123" s="13">
        <f t="shared" si="6"/>
        <v>10.994117647058824</v>
      </c>
      <c r="D123" s="13">
        <f t="shared" si="8"/>
        <v>50.126415655533634</v>
      </c>
      <c r="E123" s="13">
        <v>3622</v>
      </c>
      <c r="F123" s="13">
        <f t="shared" si="7"/>
        <v>51.601325234676978</v>
      </c>
      <c r="G123" s="13"/>
      <c r="H123" s="13"/>
      <c r="I123" s="7">
        <f t="shared" si="9"/>
        <v>0</v>
      </c>
      <c r="J123" s="7">
        <f t="shared" si="10"/>
        <v>0</v>
      </c>
    </row>
    <row r="124" spans="1:10" x14ac:dyDescent="0.3">
      <c r="A124" s="3">
        <v>44246</v>
      </c>
      <c r="B124" s="2">
        <v>1813</v>
      </c>
      <c r="C124" s="13">
        <f t="shared" si="6"/>
        <v>10.664705882352941</v>
      </c>
      <c r="D124" s="13">
        <f t="shared" si="8"/>
        <v>48.624500579712404</v>
      </c>
      <c r="E124" s="13">
        <v>3672</v>
      </c>
      <c r="F124" s="13">
        <f t="shared" si="7"/>
        <v>49.373638344226578</v>
      </c>
      <c r="G124" s="13">
        <v>356</v>
      </c>
      <c r="H124" s="13">
        <v>106</v>
      </c>
      <c r="I124" s="7">
        <f t="shared" si="9"/>
        <v>19.63596249310535</v>
      </c>
      <c r="J124" s="7">
        <f t="shared" si="10"/>
        <v>5.8466629895201319</v>
      </c>
    </row>
    <row r="125" spans="1:10" x14ac:dyDescent="0.3">
      <c r="A125" s="3">
        <v>44247</v>
      </c>
      <c r="B125" s="2">
        <v>1769</v>
      </c>
      <c r="C125" s="13">
        <f t="shared" si="6"/>
        <v>10.405882352941177</v>
      </c>
      <c r="D125" s="13">
        <f t="shared" si="8"/>
        <v>47.444424448710002</v>
      </c>
      <c r="E125" s="13">
        <v>3580</v>
      </c>
      <c r="F125" s="13">
        <f t="shared" si="7"/>
        <v>49.41340782122905</v>
      </c>
      <c r="G125" s="13">
        <v>349</v>
      </c>
      <c r="H125" s="13">
        <v>101</v>
      </c>
      <c r="I125" s="7">
        <f t="shared" si="9"/>
        <v>19.728660260033916</v>
      </c>
      <c r="J125" s="7">
        <f t="shared" si="10"/>
        <v>5.7094403617863199</v>
      </c>
    </row>
    <row r="126" spans="1:10" x14ac:dyDescent="0.3">
      <c r="A126" s="3">
        <v>44248</v>
      </c>
      <c r="B126" s="2">
        <v>1723</v>
      </c>
      <c r="C126" s="13">
        <f t="shared" si="6"/>
        <v>10.135294117647058</v>
      </c>
      <c r="D126" s="13">
        <f t="shared" si="8"/>
        <v>46.210708493571133</v>
      </c>
      <c r="E126" s="13">
        <v>3257</v>
      </c>
      <c r="F126" s="13">
        <f t="shared" si="7"/>
        <v>52.901443045747619</v>
      </c>
      <c r="G126" s="13">
        <v>344</v>
      </c>
      <c r="H126" s="13">
        <v>96</v>
      </c>
      <c r="I126" s="7">
        <f t="shared" si="9"/>
        <v>19.96517701683111</v>
      </c>
      <c r="J126" s="7">
        <f t="shared" si="10"/>
        <v>5.5716773070226351</v>
      </c>
    </row>
    <row r="127" spans="1:10" x14ac:dyDescent="0.3">
      <c r="A127" s="3">
        <v>44249</v>
      </c>
      <c r="B127" s="2">
        <v>1713</v>
      </c>
      <c r="C127" s="13">
        <f t="shared" si="6"/>
        <v>10.076470588235294</v>
      </c>
      <c r="D127" s="13">
        <f t="shared" si="8"/>
        <v>45.942509372888765</v>
      </c>
      <c r="E127" s="13">
        <v>2785</v>
      </c>
      <c r="F127" s="13">
        <f t="shared" si="7"/>
        <v>61.508078994614003</v>
      </c>
      <c r="G127" s="12">
        <v>336</v>
      </c>
      <c r="H127" s="12">
        <v>101</v>
      </c>
      <c r="I127" s="7">
        <f t="shared" si="9"/>
        <v>19.614711033274958</v>
      </c>
      <c r="J127" s="7">
        <f t="shared" si="10"/>
        <v>5.8960887332165788</v>
      </c>
    </row>
    <row r="128" spans="1:10" x14ac:dyDescent="0.3">
      <c r="A128" s="3">
        <v>44250</v>
      </c>
      <c r="B128" s="17">
        <v>1606</v>
      </c>
      <c r="C128" s="13">
        <f t="shared" si="6"/>
        <v>9.447058823529412</v>
      </c>
      <c r="D128" s="13">
        <f t="shared" si="8"/>
        <v>43.072778781587488</v>
      </c>
      <c r="E128" s="13">
        <v>2716</v>
      </c>
      <c r="F128" s="13">
        <f t="shared" si="7"/>
        <v>59.131075110456557</v>
      </c>
      <c r="G128" s="12">
        <v>321</v>
      </c>
      <c r="H128" s="12">
        <v>95</v>
      </c>
      <c r="I128" s="7">
        <f t="shared" si="9"/>
        <v>19.987546699875466</v>
      </c>
      <c r="J128" s="7">
        <f t="shared" si="10"/>
        <v>5.9153175591531753</v>
      </c>
    </row>
    <row r="129" spans="1:10" x14ac:dyDescent="0.3">
      <c r="A129" s="3">
        <v>44251</v>
      </c>
      <c r="B129" s="17">
        <v>1600</v>
      </c>
      <c r="C129" s="13">
        <f t="shared" si="6"/>
        <v>9.4117647058823533</v>
      </c>
      <c r="D129" s="13">
        <f t="shared" si="8"/>
        <v>42.91185930917807</v>
      </c>
      <c r="E129" s="13">
        <v>2692</v>
      </c>
      <c r="F129" s="13">
        <f t="shared" si="7"/>
        <v>59.435364041604757</v>
      </c>
      <c r="G129" s="12">
        <v>302</v>
      </c>
      <c r="H129" s="12">
        <v>103</v>
      </c>
      <c r="I129" s="7">
        <f t="shared" si="9"/>
        <v>18.875</v>
      </c>
      <c r="J129" s="7">
        <f t="shared" si="10"/>
        <v>6.4375</v>
      </c>
    </row>
    <row r="130" spans="1:10" x14ac:dyDescent="0.3">
      <c r="A130" s="3">
        <v>44252</v>
      </c>
      <c r="B130" s="17">
        <v>1553</v>
      </c>
      <c r="C130" s="13">
        <f t="shared" si="6"/>
        <v>9.1352941176470601</v>
      </c>
      <c r="D130" s="13">
        <f t="shared" si="8"/>
        <v>41.651323441970966</v>
      </c>
      <c r="E130" s="13">
        <v>2572</v>
      </c>
      <c r="F130" s="13">
        <f t="shared" si="7"/>
        <v>60.381026438569208</v>
      </c>
      <c r="G130" s="12">
        <v>289</v>
      </c>
      <c r="H130" s="12">
        <v>104</v>
      </c>
      <c r="I130" s="7">
        <f t="shared" si="9"/>
        <v>18.609143593045719</v>
      </c>
      <c r="J130" s="7">
        <f t="shared" si="10"/>
        <v>6.6967160334835798</v>
      </c>
    </row>
    <row r="131" spans="1:10" x14ac:dyDescent="0.3">
      <c r="A131" s="3">
        <v>44253</v>
      </c>
      <c r="B131" s="17">
        <v>1542</v>
      </c>
      <c r="C131" s="13">
        <f t="shared" si="6"/>
        <v>9.0705882352941174</v>
      </c>
      <c r="D131" s="13">
        <f t="shared" ref="D131:D194" si="11">B131/3728573*100000</f>
        <v>41.356304409220364</v>
      </c>
      <c r="E131" s="13">
        <v>2579</v>
      </c>
      <c r="F131" s="13">
        <f t="shared" si="7"/>
        <v>59.790616518030248</v>
      </c>
      <c r="G131" s="12">
        <v>277</v>
      </c>
      <c r="H131" s="12">
        <v>110</v>
      </c>
      <c r="I131" s="7">
        <f t="shared" si="9"/>
        <v>17.963683527885863</v>
      </c>
      <c r="J131" s="7">
        <f t="shared" si="10"/>
        <v>7.1335927367055767</v>
      </c>
    </row>
    <row r="132" spans="1:10" x14ac:dyDescent="0.3">
      <c r="A132" s="3">
        <v>44254</v>
      </c>
      <c r="B132" s="17">
        <v>1481</v>
      </c>
      <c r="C132" s="13">
        <f t="shared" si="6"/>
        <v>8.711764705882354</v>
      </c>
      <c r="D132" s="13">
        <f t="shared" si="11"/>
        <v>39.720289773057949</v>
      </c>
      <c r="E132" s="13">
        <v>2396</v>
      </c>
      <c r="F132" s="13">
        <f t="shared" si="7"/>
        <v>61.811352253756255</v>
      </c>
      <c r="G132" s="12">
        <v>254</v>
      </c>
      <c r="H132" s="12">
        <v>98</v>
      </c>
      <c r="I132" s="7">
        <f t="shared" si="9"/>
        <v>17.150573936529373</v>
      </c>
      <c r="J132" s="7">
        <f t="shared" si="10"/>
        <v>6.6171505739365299</v>
      </c>
    </row>
    <row r="133" spans="1:10" x14ac:dyDescent="0.3">
      <c r="A133" s="3">
        <v>44255</v>
      </c>
      <c r="B133" s="17">
        <v>1472</v>
      </c>
      <c r="C133" s="13">
        <f t="shared" si="6"/>
        <v>8.6588235294117641</v>
      </c>
      <c r="D133" s="13">
        <f t="shared" si="11"/>
        <v>39.478910564443822</v>
      </c>
      <c r="E133" s="13">
        <v>2108</v>
      </c>
      <c r="F133" s="13">
        <f t="shared" si="7"/>
        <v>69.829222011385198</v>
      </c>
      <c r="G133" s="12">
        <v>265</v>
      </c>
      <c r="H133" s="12">
        <v>91</v>
      </c>
      <c r="I133" s="7">
        <f t="shared" ref="I133:I196" si="12">G133/B133*100</f>
        <v>18.002717391304348</v>
      </c>
      <c r="J133" s="7">
        <f t="shared" si="10"/>
        <v>6.1820652173913038</v>
      </c>
    </row>
    <row r="134" spans="1:10" x14ac:dyDescent="0.3">
      <c r="A134" s="3">
        <v>44256</v>
      </c>
      <c r="B134" s="17">
        <v>1510</v>
      </c>
      <c r="C134" s="13">
        <f t="shared" si="6"/>
        <v>8.882352941176471</v>
      </c>
      <c r="D134" s="13">
        <f t="shared" si="11"/>
        <v>40.498067223036806</v>
      </c>
      <c r="E134" s="13">
        <v>1849</v>
      </c>
      <c r="F134" s="13">
        <f t="shared" si="7"/>
        <v>81.665765278528937</v>
      </c>
      <c r="G134" s="12">
        <v>265</v>
      </c>
      <c r="H134" s="12">
        <v>89</v>
      </c>
      <c r="I134" s="7">
        <f t="shared" si="12"/>
        <v>17.549668874172188</v>
      </c>
      <c r="J134" s="7">
        <f t="shared" si="10"/>
        <v>5.8940397350993381</v>
      </c>
    </row>
    <row r="135" spans="1:10" x14ac:dyDescent="0.3">
      <c r="A135" s="3">
        <v>44257</v>
      </c>
      <c r="B135" s="17">
        <v>1471</v>
      </c>
      <c r="C135" s="13">
        <f t="shared" si="6"/>
        <v>8.6529411764705877</v>
      </c>
      <c r="D135" s="13">
        <f t="shared" si="11"/>
        <v>39.452090652375588</v>
      </c>
      <c r="E135" s="13">
        <v>2135</v>
      </c>
      <c r="F135" s="13">
        <f t="shared" si="7"/>
        <v>68.899297423887589</v>
      </c>
      <c r="G135" s="12">
        <v>247</v>
      </c>
      <c r="H135" s="12">
        <v>102</v>
      </c>
      <c r="I135" s="7">
        <f t="shared" si="12"/>
        <v>16.791298436437799</v>
      </c>
      <c r="J135" s="7">
        <f t="shared" si="10"/>
        <v>6.9340584636301843</v>
      </c>
    </row>
    <row r="136" spans="1:10" x14ac:dyDescent="0.3">
      <c r="A136" s="3">
        <v>44258</v>
      </c>
      <c r="B136" s="17">
        <v>1477</v>
      </c>
      <c r="C136" s="13">
        <f t="shared" si="6"/>
        <v>8.6882352941176464</v>
      </c>
      <c r="D136" s="13">
        <f t="shared" si="11"/>
        <v>39.613010124785006</v>
      </c>
      <c r="E136" s="13">
        <v>2367</v>
      </c>
      <c r="F136" s="13">
        <f t="shared" si="7"/>
        <v>62.39966201943389</v>
      </c>
      <c r="G136" s="12">
        <v>247</v>
      </c>
      <c r="H136" s="12">
        <v>95</v>
      </c>
      <c r="I136" s="7">
        <f t="shared" si="12"/>
        <v>16.723087339201083</v>
      </c>
      <c r="J136" s="7">
        <f t="shared" ref="J136:J199" si="13">H136/B136*100</f>
        <v>6.4319566689234939</v>
      </c>
    </row>
    <row r="137" spans="1:10" x14ac:dyDescent="0.3">
      <c r="A137" s="3">
        <v>44259</v>
      </c>
      <c r="B137" s="17">
        <v>1426</v>
      </c>
      <c r="C137" s="13">
        <f t="shared" si="6"/>
        <v>8.3882352941176475</v>
      </c>
      <c r="D137" s="13">
        <f t="shared" si="11"/>
        <v>38.245194609304953</v>
      </c>
      <c r="E137" s="13">
        <v>2212</v>
      </c>
      <c r="F137" s="13">
        <f t="shared" si="7"/>
        <v>64.466546112115736</v>
      </c>
      <c r="G137" s="12">
        <v>249</v>
      </c>
      <c r="H137" s="12">
        <v>87</v>
      </c>
      <c r="I137" s="7">
        <f t="shared" si="12"/>
        <v>17.461430575035063</v>
      </c>
      <c r="J137" s="7">
        <f t="shared" si="13"/>
        <v>6.1009817671809259</v>
      </c>
    </row>
    <row r="138" spans="1:10" x14ac:dyDescent="0.3">
      <c r="A138" s="3">
        <v>44260</v>
      </c>
      <c r="B138" s="17">
        <v>1379</v>
      </c>
      <c r="C138" s="13">
        <f t="shared" si="6"/>
        <v>8.1117647058823525</v>
      </c>
      <c r="D138" s="13">
        <f t="shared" si="11"/>
        <v>36.984658742097849</v>
      </c>
      <c r="E138" s="13">
        <v>2420</v>
      </c>
      <c r="F138" s="13">
        <f t="shared" si="7"/>
        <v>56.983471074380162</v>
      </c>
      <c r="G138" s="12">
        <v>264</v>
      </c>
      <c r="H138" s="12">
        <v>81</v>
      </c>
      <c r="I138" s="7">
        <f t="shared" si="12"/>
        <v>19.144307469180568</v>
      </c>
      <c r="J138" s="7">
        <f t="shared" si="13"/>
        <v>5.8738216098622189</v>
      </c>
    </row>
    <row r="139" spans="1:10" x14ac:dyDescent="0.3">
      <c r="A139" s="3">
        <v>44261</v>
      </c>
      <c r="B139" s="17">
        <v>1387</v>
      </c>
      <c r="C139" s="13">
        <f t="shared" si="6"/>
        <v>8.1588235294117641</v>
      </c>
      <c r="D139" s="13">
        <f t="shared" si="11"/>
        <v>37.199218038643735</v>
      </c>
      <c r="E139" s="13">
        <v>2680</v>
      </c>
      <c r="F139" s="13">
        <f t="shared" si="7"/>
        <v>51.753731343283583</v>
      </c>
      <c r="G139" s="12">
        <v>267</v>
      </c>
      <c r="H139" s="12">
        <v>79</v>
      </c>
      <c r="I139" s="7">
        <f t="shared" si="12"/>
        <v>19.250180245133379</v>
      </c>
      <c r="J139" s="7">
        <f t="shared" si="13"/>
        <v>5.6957462148521989</v>
      </c>
    </row>
    <row r="140" spans="1:10" x14ac:dyDescent="0.3">
      <c r="A140" s="3">
        <v>44262</v>
      </c>
      <c r="B140" s="17">
        <v>1410</v>
      </c>
      <c r="C140" s="13">
        <f t="shared" si="6"/>
        <v>8.2941176470588243</v>
      </c>
      <c r="D140" s="13">
        <f t="shared" si="11"/>
        <v>37.816076016213174</v>
      </c>
      <c r="E140" s="13">
        <v>2556</v>
      </c>
      <c r="F140" s="13">
        <f t="shared" si="7"/>
        <v>55.164319248826288</v>
      </c>
      <c r="G140" s="12">
        <v>267</v>
      </c>
      <c r="H140" s="12">
        <v>78</v>
      </c>
      <c r="I140" s="7">
        <f t="shared" si="12"/>
        <v>18.936170212765958</v>
      </c>
      <c r="J140" s="7">
        <f t="shared" si="13"/>
        <v>5.5319148936170208</v>
      </c>
    </row>
    <row r="141" spans="1:10" x14ac:dyDescent="0.3">
      <c r="A141" s="3">
        <v>44263</v>
      </c>
      <c r="B141" s="17">
        <v>1421</v>
      </c>
      <c r="C141" s="13">
        <f t="shared" si="6"/>
        <v>8.3588235294117652</v>
      </c>
      <c r="D141" s="13">
        <f t="shared" si="11"/>
        <v>38.111095048963769</v>
      </c>
      <c r="E141" s="13">
        <v>2495</v>
      </c>
      <c r="F141" s="13">
        <f t="shared" si="7"/>
        <v>56.953907815631268</v>
      </c>
      <c r="G141" s="12">
        <v>278</v>
      </c>
      <c r="H141" s="12">
        <v>77</v>
      </c>
      <c r="I141" s="7">
        <f t="shared" si="12"/>
        <v>19.563687543983111</v>
      </c>
      <c r="J141" s="7">
        <f t="shared" si="13"/>
        <v>5.4187192118226601</v>
      </c>
    </row>
    <row r="142" spans="1:10" x14ac:dyDescent="0.3">
      <c r="A142" s="3">
        <v>44264</v>
      </c>
      <c r="B142" s="17">
        <v>1383</v>
      </c>
      <c r="C142" s="13">
        <f t="shared" si="6"/>
        <v>8.1352941176470583</v>
      </c>
      <c r="D142" s="13">
        <f t="shared" si="11"/>
        <v>37.091938390370792</v>
      </c>
      <c r="E142" s="13">
        <v>2495</v>
      </c>
      <c r="F142" s="13">
        <f t="shared" si="7"/>
        <v>55.430861723446888</v>
      </c>
      <c r="G142" s="12">
        <v>278</v>
      </c>
      <c r="H142" s="12">
        <v>77</v>
      </c>
      <c r="I142" s="7">
        <f t="shared" si="12"/>
        <v>20.101229211858278</v>
      </c>
      <c r="J142" s="7">
        <f t="shared" si="13"/>
        <v>5.5676066522053507</v>
      </c>
    </row>
    <row r="143" spans="1:10" x14ac:dyDescent="0.3">
      <c r="A143" s="3">
        <v>44265</v>
      </c>
      <c r="B143" s="17">
        <v>1342</v>
      </c>
      <c r="C143" s="13">
        <f t="shared" si="6"/>
        <v>7.8941176470588239</v>
      </c>
      <c r="D143" s="13">
        <f t="shared" si="11"/>
        <v>35.992321995573107</v>
      </c>
      <c r="E143" s="13">
        <v>2900</v>
      </c>
      <c r="F143" s="13">
        <f t="shared" si="7"/>
        <v>46.275862068965516</v>
      </c>
      <c r="G143" s="12">
        <v>266</v>
      </c>
      <c r="H143" s="12">
        <v>72</v>
      </c>
      <c r="I143" s="7">
        <f t="shared" si="12"/>
        <v>19.821162444113263</v>
      </c>
      <c r="J143" s="7">
        <f t="shared" si="13"/>
        <v>5.3651266766020864</v>
      </c>
    </row>
    <row r="144" spans="1:10" x14ac:dyDescent="0.3">
      <c r="A144" s="3">
        <v>44266</v>
      </c>
      <c r="B144" s="17">
        <v>1324</v>
      </c>
      <c r="C144" s="13">
        <f t="shared" si="6"/>
        <v>7.7882352941176469</v>
      </c>
      <c r="D144" s="13">
        <f t="shared" si="11"/>
        <v>35.509563578344853</v>
      </c>
      <c r="E144" s="13">
        <v>2976</v>
      </c>
      <c r="F144" s="13">
        <f t="shared" si="7"/>
        <v>44.48924731182796</v>
      </c>
      <c r="G144" s="12">
        <v>275</v>
      </c>
      <c r="H144" s="12">
        <v>74</v>
      </c>
      <c r="I144" s="7">
        <f t="shared" si="12"/>
        <v>20.770392749244714</v>
      </c>
      <c r="J144" s="7">
        <f t="shared" si="13"/>
        <v>5.5891238670694863</v>
      </c>
    </row>
    <row r="145" spans="1:10" x14ac:dyDescent="0.3">
      <c r="A145" s="3">
        <v>44267</v>
      </c>
      <c r="B145" s="17">
        <v>1310</v>
      </c>
      <c r="C145" s="13">
        <f t="shared" si="6"/>
        <v>7.7058823529411766</v>
      </c>
      <c r="D145" s="13">
        <f t="shared" si="11"/>
        <v>35.134084809389549</v>
      </c>
      <c r="E145" s="13">
        <v>2953</v>
      </c>
      <c r="F145" s="13">
        <f t="shared" si="7"/>
        <v>44.361666102268885</v>
      </c>
      <c r="G145" s="12">
        <v>275</v>
      </c>
      <c r="H145" s="12">
        <v>75</v>
      </c>
      <c r="I145" s="7">
        <f t="shared" si="12"/>
        <v>20.992366412213741</v>
      </c>
      <c r="J145" s="7">
        <f t="shared" si="13"/>
        <v>5.7251908396946565</v>
      </c>
    </row>
    <row r="146" spans="1:10" x14ac:dyDescent="0.3">
      <c r="A146" s="3">
        <v>44268</v>
      </c>
      <c r="B146" s="17">
        <v>1316</v>
      </c>
      <c r="C146" s="13">
        <f t="shared" si="6"/>
        <v>7.7411764705882344</v>
      </c>
      <c r="D146" s="13">
        <f t="shared" si="11"/>
        <v>35.29500428179896</v>
      </c>
      <c r="E146" s="13">
        <v>3048</v>
      </c>
      <c r="F146" s="13">
        <f t="shared" si="7"/>
        <v>43.175853018372699</v>
      </c>
      <c r="G146" s="12">
        <v>262</v>
      </c>
      <c r="H146" s="12">
        <v>74</v>
      </c>
      <c r="I146" s="7">
        <f t="shared" si="12"/>
        <v>19.908814589665656</v>
      </c>
      <c r="J146" s="7">
        <f t="shared" si="13"/>
        <v>5.6231003039513681</v>
      </c>
    </row>
    <row r="147" spans="1:10" x14ac:dyDescent="0.3">
      <c r="A147" s="3">
        <v>44269</v>
      </c>
      <c r="B147" s="17">
        <v>1338</v>
      </c>
      <c r="C147" s="13">
        <f t="shared" si="6"/>
        <v>7.8705882352941181</v>
      </c>
      <c r="D147" s="13">
        <f t="shared" si="11"/>
        <v>35.885042347300157</v>
      </c>
      <c r="E147" s="13">
        <v>3078</v>
      </c>
      <c r="F147" s="13">
        <f t="shared" si="7"/>
        <v>43.469785575048732</v>
      </c>
      <c r="G147" s="12">
        <v>272</v>
      </c>
      <c r="H147" s="12">
        <v>75</v>
      </c>
      <c r="I147" s="7">
        <f t="shared" si="12"/>
        <v>20.328849028400597</v>
      </c>
      <c r="J147" s="7">
        <f t="shared" si="13"/>
        <v>5.6053811659192831</v>
      </c>
    </row>
    <row r="148" spans="1:10" x14ac:dyDescent="0.3">
      <c r="A148" s="3">
        <v>44270</v>
      </c>
      <c r="B148" s="17">
        <v>1358</v>
      </c>
      <c r="C148" s="13">
        <f t="shared" si="6"/>
        <v>7.9882352941176471</v>
      </c>
      <c r="D148" s="13">
        <f t="shared" si="11"/>
        <v>36.421440588664886</v>
      </c>
      <c r="E148" s="13">
        <v>2907</v>
      </c>
      <c r="F148" s="13">
        <f t="shared" si="7"/>
        <v>46.714826281389747</v>
      </c>
      <c r="G148" s="12">
        <v>269</v>
      </c>
      <c r="H148" s="12">
        <v>75</v>
      </c>
      <c r="I148" s="7">
        <f t="shared" si="12"/>
        <v>19.808541973490428</v>
      </c>
      <c r="J148" s="7">
        <f t="shared" si="13"/>
        <v>5.5228276877761413</v>
      </c>
    </row>
    <row r="149" spans="1:10" x14ac:dyDescent="0.3">
      <c r="A149" s="3">
        <v>44271</v>
      </c>
      <c r="B149" s="17">
        <v>1376</v>
      </c>
      <c r="C149" s="13">
        <f t="shared" si="6"/>
        <v>8.0941176470588232</v>
      </c>
      <c r="D149" s="13">
        <f t="shared" si="11"/>
        <v>36.90419900589314</v>
      </c>
      <c r="E149" s="13">
        <v>3308</v>
      </c>
      <c r="F149" s="13">
        <f t="shared" si="7"/>
        <v>41.596130592503023</v>
      </c>
      <c r="G149" s="12">
        <v>258</v>
      </c>
      <c r="H149" s="12">
        <v>85</v>
      </c>
      <c r="I149" s="7">
        <f t="shared" si="12"/>
        <v>18.75</v>
      </c>
      <c r="J149" s="7">
        <f t="shared" si="13"/>
        <v>6.1773255813953485</v>
      </c>
    </row>
    <row r="150" spans="1:10" x14ac:dyDescent="0.3">
      <c r="A150" s="3">
        <v>44272</v>
      </c>
      <c r="B150" s="17">
        <v>1405</v>
      </c>
      <c r="C150" s="13">
        <f t="shared" si="6"/>
        <v>8.2647058823529402</v>
      </c>
      <c r="D150" s="13">
        <f t="shared" si="11"/>
        <v>37.68197645587199</v>
      </c>
      <c r="E150" s="13">
        <v>3370</v>
      </c>
      <c r="F150" s="13">
        <f t="shared" si="7"/>
        <v>41.691394658753708</v>
      </c>
      <c r="G150" s="12">
        <v>268</v>
      </c>
      <c r="H150" s="12">
        <v>80</v>
      </c>
      <c r="I150" s="7">
        <f t="shared" si="12"/>
        <v>19.07473309608541</v>
      </c>
      <c r="J150" s="7">
        <f t="shared" si="13"/>
        <v>5.6939501779359425</v>
      </c>
    </row>
    <row r="151" spans="1:10" x14ac:dyDescent="0.3">
      <c r="A151" s="3">
        <v>44273</v>
      </c>
      <c r="B151" s="17">
        <v>1412</v>
      </c>
      <c r="C151" s="13">
        <f t="shared" si="6"/>
        <v>8.3058823529411772</v>
      </c>
      <c r="D151" s="13">
        <f t="shared" si="11"/>
        <v>37.869715840349649</v>
      </c>
      <c r="E151" s="13">
        <v>3352</v>
      </c>
      <c r="F151" s="13">
        <f t="shared" si="7"/>
        <v>42.124105011933175</v>
      </c>
      <c r="G151" s="12">
        <v>266</v>
      </c>
      <c r="H151" s="12">
        <v>82</v>
      </c>
      <c r="I151" s="7">
        <f t="shared" si="12"/>
        <v>18.838526912181301</v>
      </c>
      <c r="J151" s="7">
        <f t="shared" si="13"/>
        <v>5.8073654390934841</v>
      </c>
    </row>
    <row r="152" spans="1:10" x14ac:dyDescent="0.3">
      <c r="A152" s="3">
        <v>44274</v>
      </c>
      <c r="B152" s="17">
        <v>1434</v>
      </c>
      <c r="C152" s="13">
        <f t="shared" si="6"/>
        <v>8.4352941176470591</v>
      </c>
      <c r="D152" s="13">
        <f t="shared" si="11"/>
        <v>38.459753905850839</v>
      </c>
      <c r="E152" s="13">
        <v>3461</v>
      </c>
      <c r="F152" s="13">
        <f t="shared" si="7"/>
        <v>41.433111817393822</v>
      </c>
      <c r="G152" s="12">
        <v>271</v>
      </c>
      <c r="H152" s="12">
        <v>81</v>
      </c>
      <c r="I152" s="7">
        <f t="shared" si="12"/>
        <v>18.898186889818689</v>
      </c>
      <c r="J152" s="7">
        <f t="shared" si="13"/>
        <v>5.6485355648535567</v>
      </c>
    </row>
    <row r="153" spans="1:10" x14ac:dyDescent="0.3">
      <c r="A153" s="3">
        <v>44275</v>
      </c>
      <c r="B153" s="17">
        <v>1423</v>
      </c>
      <c r="C153" s="13">
        <f t="shared" si="6"/>
        <v>8.3705882352941163</v>
      </c>
      <c r="D153" s="13">
        <f t="shared" si="11"/>
        <v>38.164734873100244</v>
      </c>
      <c r="E153" s="13">
        <v>3717</v>
      </c>
      <c r="F153" s="13">
        <f t="shared" si="7"/>
        <v>38.283562012375569</v>
      </c>
      <c r="G153" s="12">
        <v>276</v>
      </c>
      <c r="H153" s="12">
        <v>83</v>
      </c>
      <c r="I153" s="7">
        <f t="shared" si="12"/>
        <v>19.395643007730147</v>
      </c>
      <c r="J153" s="7">
        <f t="shared" si="13"/>
        <v>5.8327477160927623</v>
      </c>
    </row>
    <row r="154" spans="1:10" x14ac:dyDescent="0.3">
      <c r="A154" s="3">
        <v>44276</v>
      </c>
      <c r="B154" s="17">
        <v>1435</v>
      </c>
      <c r="C154" s="13">
        <f t="shared" si="6"/>
        <v>8.4411764705882355</v>
      </c>
      <c r="D154" s="13">
        <f t="shared" si="11"/>
        <v>38.48657381791908</v>
      </c>
      <c r="E154" s="13">
        <v>3781</v>
      </c>
      <c r="F154" s="13">
        <f t="shared" si="7"/>
        <v>37.952922507273207</v>
      </c>
      <c r="G154" s="12">
        <v>287</v>
      </c>
      <c r="H154" s="12">
        <v>87</v>
      </c>
      <c r="I154" s="7">
        <f t="shared" si="12"/>
        <v>20</v>
      </c>
      <c r="J154" s="7">
        <f t="shared" si="13"/>
        <v>6.0627177700348431</v>
      </c>
    </row>
    <row r="155" spans="1:10" x14ac:dyDescent="0.3">
      <c r="A155" s="3">
        <v>44277</v>
      </c>
      <c r="B155" s="17">
        <v>1460</v>
      </c>
      <c r="C155" s="13">
        <f t="shared" si="6"/>
        <v>8.5882352941176467</v>
      </c>
      <c r="D155" s="13">
        <f t="shared" si="11"/>
        <v>39.157071619624986</v>
      </c>
      <c r="E155" s="13">
        <v>3545</v>
      </c>
      <c r="F155" s="13">
        <f t="shared" si="7"/>
        <v>41.184767277856139</v>
      </c>
      <c r="G155" s="12">
        <v>291</v>
      </c>
      <c r="H155" s="12">
        <v>82</v>
      </c>
      <c r="I155" s="7">
        <f t="shared" si="12"/>
        <v>19.931506849315067</v>
      </c>
      <c r="J155" s="7">
        <f t="shared" si="13"/>
        <v>5.6164383561643838</v>
      </c>
    </row>
    <row r="156" spans="1:10" x14ac:dyDescent="0.3">
      <c r="A156" s="3">
        <v>44278</v>
      </c>
      <c r="B156" s="17">
        <v>1467</v>
      </c>
      <c r="C156" s="13">
        <f t="shared" si="6"/>
        <v>8.6294117647058819</v>
      </c>
      <c r="D156" s="13">
        <f t="shared" si="11"/>
        <v>39.344811004102645</v>
      </c>
      <c r="E156" s="13">
        <v>3770</v>
      </c>
      <c r="F156" s="13">
        <f t="shared" si="7"/>
        <v>38.912466843501328</v>
      </c>
      <c r="G156" s="12">
        <v>299</v>
      </c>
      <c r="H156" s="12">
        <v>80</v>
      </c>
      <c r="I156" s="7">
        <f t="shared" si="12"/>
        <v>20.381731424676211</v>
      </c>
      <c r="J156" s="7">
        <f t="shared" si="13"/>
        <v>5.4533060668029991</v>
      </c>
    </row>
    <row r="157" spans="1:10" x14ac:dyDescent="0.3">
      <c r="A157" s="3">
        <v>44279</v>
      </c>
      <c r="B157" s="17">
        <v>1463</v>
      </c>
      <c r="C157" s="13">
        <f t="shared" si="6"/>
        <v>8.6058823529411779</v>
      </c>
      <c r="D157" s="13">
        <f t="shared" si="11"/>
        <v>39.237531355829695</v>
      </c>
      <c r="E157" s="13">
        <v>3958</v>
      </c>
      <c r="F157" s="13">
        <f t="shared" si="7"/>
        <v>36.963112683173321</v>
      </c>
      <c r="G157" s="12">
        <v>303</v>
      </c>
      <c r="H157" s="12">
        <v>90</v>
      </c>
      <c r="I157" s="7">
        <f t="shared" si="12"/>
        <v>20.710868079289131</v>
      </c>
      <c r="J157" s="7">
        <f t="shared" si="13"/>
        <v>6.1517429938482566</v>
      </c>
    </row>
    <row r="158" spans="1:10" x14ac:dyDescent="0.3">
      <c r="A158" s="3">
        <v>44280</v>
      </c>
      <c r="B158" s="17">
        <v>1515</v>
      </c>
      <c r="C158" s="13">
        <f t="shared" si="6"/>
        <v>8.9117647058823515</v>
      </c>
      <c r="D158" s="13">
        <f t="shared" si="11"/>
        <v>40.632166783377983</v>
      </c>
      <c r="E158" s="13">
        <v>3991</v>
      </c>
      <c r="F158" s="13">
        <f t="shared" si="7"/>
        <v>37.960410924580309</v>
      </c>
      <c r="G158" s="12">
        <v>302</v>
      </c>
      <c r="H158" s="12">
        <v>86</v>
      </c>
      <c r="I158" s="7">
        <f t="shared" si="12"/>
        <v>19.933993399339933</v>
      </c>
      <c r="J158" s="7">
        <f t="shared" si="13"/>
        <v>5.676567656765676</v>
      </c>
    </row>
    <row r="159" spans="1:10" x14ac:dyDescent="0.3">
      <c r="A159" s="3">
        <v>44281</v>
      </c>
      <c r="B159" s="17">
        <v>1563</v>
      </c>
      <c r="C159" s="13">
        <f t="shared" si="6"/>
        <v>9.1941176470588228</v>
      </c>
      <c r="D159" s="13">
        <f t="shared" si="11"/>
        <v>41.919522562653327</v>
      </c>
      <c r="E159" s="13">
        <v>4097</v>
      </c>
      <c r="F159" s="13">
        <f t="shared" si="7"/>
        <v>38.149865755430802</v>
      </c>
      <c r="G159" s="12">
        <v>304</v>
      </c>
      <c r="H159" s="12">
        <v>80</v>
      </c>
      <c r="I159" s="7">
        <f t="shared" si="12"/>
        <v>19.44977607165707</v>
      </c>
      <c r="J159" s="7">
        <f t="shared" si="13"/>
        <v>5.1183621241202815</v>
      </c>
    </row>
    <row r="160" spans="1:10" x14ac:dyDescent="0.3">
      <c r="A160" s="3">
        <v>44282</v>
      </c>
      <c r="B160" s="17">
        <v>1589</v>
      </c>
      <c r="C160" s="13">
        <f t="shared" si="6"/>
        <v>9.3470588235294105</v>
      </c>
      <c r="D160" s="13">
        <f t="shared" si="11"/>
        <v>42.616840276427475</v>
      </c>
      <c r="E160" s="13">
        <v>4360</v>
      </c>
      <c r="F160" s="13">
        <f t="shared" si="7"/>
        <v>36.444954128440365</v>
      </c>
      <c r="G160" s="12">
        <v>313</v>
      </c>
      <c r="H160" s="12">
        <v>71</v>
      </c>
      <c r="I160" s="7">
        <f t="shared" si="12"/>
        <v>19.697923222152298</v>
      </c>
      <c r="J160" s="7">
        <f t="shared" si="13"/>
        <v>4.4682190056639399</v>
      </c>
    </row>
    <row r="161" spans="1:10" x14ac:dyDescent="0.3">
      <c r="A161" s="3">
        <v>44283</v>
      </c>
      <c r="B161" s="17">
        <v>1605</v>
      </c>
      <c r="C161" s="13">
        <f t="shared" si="6"/>
        <v>9.4411764705882355</v>
      </c>
      <c r="D161" s="13">
        <f t="shared" si="11"/>
        <v>43.045958869519247</v>
      </c>
      <c r="E161" s="13">
        <v>4305</v>
      </c>
      <c r="F161" s="13">
        <f t="shared" si="7"/>
        <v>37.282229965156795</v>
      </c>
      <c r="G161" s="12">
        <v>316</v>
      </c>
      <c r="H161" s="12">
        <v>77</v>
      </c>
      <c r="I161" s="7">
        <f t="shared" si="12"/>
        <v>19.688473520249222</v>
      </c>
      <c r="J161" s="7">
        <f t="shared" si="13"/>
        <v>4.7975077881619939</v>
      </c>
    </row>
    <row r="162" spans="1:10" x14ac:dyDescent="0.3">
      <c r="A162" s="3">
        <v>44284</v>
      </c>
      <c r="B162" s="17">
        <v>1653</v>
      </c>
      <c r="C162" s="13">
        <f t="shared" si="6"/>
        <v>9.7235294117647051</v>
      </c>
      <c r="D162" s="13">
        <f t="shared" si="11"/>
        <v>44.333314648794591</v>
      </c>
      <c r="E162" s="13">
        <v>4080</v>
      </c>
      <c r="F162" s="13">
        <f t="shared" si="7"/>
        <v>40.514705882352942</v>
      </c>
      <c r="G162" s="12">
        <v>327</v>
      </c>
      <c r="H162" s="12">
        <v>72</v>
      </c>
      <c r="I162" s="7">
        <f t="shared" si="12"/>
        <v>19.782214156079856</v>
      </c>
      <c r="J162" s="7">
        <f t="shared" si="13"/>
        <v>4.3557168784029034</v>
      </c>
    </row>
    <row r="163" spans="1:10" x14ac:dyDescent="0.3">
      <c r="A163" s="3">
        <v>44285</v>
      </c>
      <c r="B163" s="17">
        <v>1624</v>
      </c>
      <c r="C163" s="13">
        <f t="shared" si="6"/>
        <v>9.552941176470588</v>
      </c>
      <c r="D163" s="13">
        <f t="shared" si="11"/>
        <v>43.555537198815742</v>
      </c>
      <c r="E163" s="13">
        <v>4447</v>
      </c>
      <c r="F163" s="13">
        <f t="shared" si="7"/>
        <v>36.519001574094894</v>
      </c>
      <c r="G163" s="12">
        <v>326</v>
      </c>
      <c r="H163" s="12">
        <v>68</v>
      </c>
      <c r="I163" s="7">
        <f t="shared" si="12"/>
        <v>20.073891625615765</v>
      </c>
      <c r="J163" s="7">
        <f t="shared" si="13"/>
        <v>4.1871921182266005</v>
      </c>
    </row>
    <row r="164" spans="1:10" x14ac:dyDescent="0.3">
      <c r="A164" s="3">
        <v>44286</v>
      </c>
      <c r="B164" s="17">
        <v>1674</v>
      </c>
      <c r="C164" s="13">
        <f t="shared" si="6"/>
        <v>9.8470588235294123</v>
      </c>
      <c r="D164" s="13">
        <f t="shared" si="11"/>
        <v>44.896532802227554</v>
      </c>
      <c r="E164" s="13">
        <v>4790</v>
      </c>
      <c r="F164" s="13">
        <f t="shared" si="7"/>
        <v>34.947807933194156</v>
      </c>
      <c r="G164" s="12">
        <v>331</v>
      </c>
      <c r="H164" s="12">
        <v>65</v>
      </c>
      <c r="I164" s="7">
        <f t="shared" si="12"/>
        <v>19.772998805256869</v>
      </c>
      <c r="J164" s="7">
        <f t="shared" si="13"/>
        <v>3.882915173237754</v>
      </c>
    </row>
    <row r="165" spans="1:10" x14ac:dyDescent="0.3">
      <c r="A165" s="3">
        <v>44287</v>
      </c>
      <c r="B165" s="17">
        <v>1685</v>
      </c>
      <c r="C165" s="13">
        <f t="shared" si="6"/>
        <v>9.9117647058823533</v>
      </c>
      <c r="D165" s="13">
        <f t="shared" si="11"/>
        <v>45.191551834978156</v>
      </c>
      <c r="E165" s="13">
        <v>4845</v>
      </c>
      <c r="F165" s="13">
        <f t="shared" si="7"/>
        <v>34.778121775025802</v>
      </c>
      <c r="G165" s="12">
        <v>325</v>
      </c>
      <c r="H165" s="12">
        <v>67</v>
      </c>
      <c r="I165" s="7">
        <f t="shared" si="12"/>
        <v>19.287833827893174</v>
      </c>
      <c r="J165" s="7">
        <f t="shared" si="13"/>
        <v>3.9762611275964392</v>
      </c>
    </row>
    <row r="166" spans="1:10" x14ac:dyDescent="0.3">
      <c r="A166" s="3">
        <v>44288</v>
      </c>
      <c r="B166" s="17">
        <v>1756</v>
      </c>
      <c r="C166" s="13">
        <f t="shared" si="6"/>
        <v>10.329411764705883</v>
      </c>
      <c r="D166" s="13">
        <f t="shared" si="11"/>
        <v>47.095765591822932</v>
      </c>
      <c r="E166" s="13">
        <v>5035</v>
      </c>
      <c r="F166" s="13">
        <f t="shared" si="7"/>
        <v>34.875868917576966</v>
      </c>
      <c r="G166" s="12">
        <v>338</v>
      </c>
      <c r="H166" s="12">
        <v>67</v>
      </c>
      <c r="I166" s="7">
        <f t="shared" si="12"/>
        <v>19.248291571753988</v>
      </c>
      <c r="J166" s="7">
        <f t="shared" si="13"/>
        <v>3.8154897494305238</v>
      </c>
    </row>
    <row r="167" spans="1:10" x14ac:dyDescent="0.3">
      <c r="A167" s="3">
        <v>44289</v>
      </c>
      <c r="B167" s="17">
        <v>1758</v>
      </c>
      <c r="C167" s="13">
        <f t="shared" si="6"/>
        <v>10.341176470588236</v>
      </c>
      <c r="D167" s="13">
        <f t="shared" si="11"/>
        <v>47.149405415959407</v>
      </c>
      <c r="E167" s="13">
        <v>5394</v>
      </c>
      <c r="F167" s="13">
        <f t="shared" si="7"/>
        <v>32.591768631813132</v>
      </c>
      <c r="G167" s="12">
        <v>337</v>
      </c>
      <c r="H167" s="12">
        <v>68</v>
      </c>
      <c r="I167" s="7">
        <f t="shared" si="12"/>
        <v>19.169510807736064</v>
      </c>
      <c r="J167" s="7">
        <f t="shared" si="13"/>
        <v>3.8680318543799777</v>
      </c>
    </row>
    <row r="168" spans="1:10" x14ac:dyDescent="0.3">
      <c r="A168" s="3">
        <v>44290</v>
      </c>
      <c r="B168" s="17">
        <v>1822</v>
      </c>
      <c r="C168" s="13">
        <f t="shared" si="6"/>
        <v>10.717647058823529</v>
      </c>
      <c r="D168" s="13">
        <f t="shared" si="11"/>
        <v>48.865879788326531</v>
      </c>
      <c r="E168" s="13">
        <v>5397</v>
      </c>
      <c r="F168" s="13">
        <f t="shared" si="7"/>
        <v>33.759496016305356</v>
      </c>
      <c r="G168" s="12">
        <v>342</v>
      </c>
      <c r="H168" s="12">
        <v>73</v>
      </c>
      <c r="I168" s="7">
        <f t="shared" si="12"/>
        <v>18.77058177826564</v>
      </c>
      <c r="J168" s="7">
        <f t="shared" si="13"/>
        <v>4.0065861690450051</v>
      </c>
    </row>
    <row r="169" spans="1:10" x14ac:dyDescent="0.3">
      <c r="A169" s="3">
        <v>44291</v>
      </c>
      <c r="B169" s="17">
        <v>1876</v>
      </c>
      <c r="C169" s="13">
        <f t="shared" si="6"/>
        <v>11.035294117647059</v>
      </c>
      <c r="D169" s="13">
        <f t="shared" si="11"/>
        <v>50.314155040011286</v>
      </c>
      <c r="E169" s="13">
        <v>5189</v>
      </c>
      <c r="F169" s="13">
        <f t="shared" si="7"/>
        <v>36.153401426093659</v>
      </c>
      <c r="G169" s="12">
        <v>364</v>
      </c>
      <c r="H169" s="12">
        <v>69</v>
      </c>
      <c r="I169" s="7">
        <f t="shared" si="12"/>
        <v>19.402985074626866</v>
      </c>
      <c r="J169" s="7">
        <f t="shared" si="13"/>
        <v>3.6780383795309164</v>
      </c>
    </row>
    <row r="170" spans="1:10" x14ac:dyDescent="0.3">
      <c r="A170" s="3">
        <v>44292</v>
      </c>
      <c r="B170" s="17">
        <v>1892</v>
      </c>
      <c r="C170" s="13">
        <f t="shared" si="6"/>
        <v>11.129411764705882</v>
      </c>
      <c r="D170" s="13">
        <f t="shared" si="11"/>
        <v>50.743273633103072</v>
      </c>
      <c r="E170" s="13">
        <v>5880</v>
      </c>
      <c r="F170" s="13">
        <f t="shared" si="7"/>
        <v>32.176870748299322</v>
      </c>
      <c r="G170" s="12">
        <v>357</v>
      </c>
      <c r="H170" s="12">
        <v>62</v>
      </c>
      <c r="I170" s="7">
        <f t="shared" si="12"/>
        <v>18.868921775898521</v>
      </c>
      <c r="J170" s="7">
        <f t="shared" si="13"/>
        <v>3.2769556025369981</v>
      </c>
    </row>
    <row r="171" spans="1:10" x14ac:dyDescent="0.3">
      <c r="A171" s="3">
        <v>44293</v>
      </c>
      <c r="B171" s="17">
        <v>1984</v>
      </c>
      <c r="C171" s="13">
        <f t="shared" si="6"/>
        <v>11.670588235294117</v>
      </c>
      <c r="D171" s="13">
        <f t="shared" si="11"/>
        <v>53.210705543380804</v>
      </c>
      <c r="E171" s="13">
        <v>6232</v>
      </c>
      <c r="F171" s="13">
        <f t="shared" si="7"/>
        <v>31.835686777920415</v>
      </c>
      <c r="G171" s="12">
        <v>352</v>
      </c>
      <c r="H171" s="12">
        <v>63</v>
      </c>
      <c r="I171" s="7">
        <f t="shared" si="12"/>
        <v>17.741935483870968</v>
      </c>
      <c r="J171" s="7">
        <f t="shared" si="13"/>
        <v>3.1754032258064515</v>
      </c>
    </row>
    <row r="172" spans="1:10" x14ac:dyDescent="0.3">
      <c r="A172" s="3">
        <v>44294</v>
      </c>
      <c r="B172" s="17">
        <v>2045</v>
      </c>
      <c r="C172" s="13">
        <f t="shared" si="6"/>
        <v>12.029411764705882</v>
      </c>
      <c r="D172" s="13">
        <f t="shared" si="11"/>
        <v>54.846720179543219</v>
      </c>
      <c r="E172" s="13">
        <v>6447</v>
      </c>
      <c r="F172" s="13">
        <f t="shared" si="7"/>
        <v>31.720179928648985</v>
      </c>
      <c r="G172" s="12">
        <v>346</v>
      </c>
      <c r="H172" s="12">
        <v>62</v>
      </c>
      <c r="I172" s="7">
        <f t="shared" si="12"/>
        <v>16.919315403422981</v>
      </c>
      <c r="J172" s="7">
        <f t="shared" si="13"/>
        <v>3.0317848410757948</v>
      </c>
    </row>
    <row r="173" spans="1:10" x14ac:dyDescent="0.3">
      <c r="A173" s="3">
        <v>44295</v>
      </c>
      <c r="B173" s="17">
        <v>2129</v>
      </c>
      <c r="C173" s="13">
        <f t="shared" si="6"/>
        <v>12.523529411764706</v>
      </c>
      <c r="D173" s="13">
        <f t="shared" si="11"/>
        <v>57.099592793275065</v>
      </c>
      <c r="E173" s="13">
        <v>6873</v>
      </c>
      <c r="F173" s="13">
        <f t="shared" si="7"/>
        <v>30.976284009893789</v>
      </c>
      <c r="G173" s="12">
        <v>357</v>
      </c>
      <c r="H173" s="12">
        <v>68</v>
      </c>
      <c r="I173" s="7">
        <f t="shared" si="12"/>
        <v>16.768435885392201</v>
      </c>
      <c r="J173" s="7">
        <f t="shared" si="13"/>
        <v>3.1939877876937528</v>
      </c>
    </row>
    <row r="174" spans="1:10" x14ac:dyDescent="0.3">
      <c r="A174" s="3">
        <v>44296</v>
      </c>
      <c r="B174" s="17">
        <v>2190</v>
      </c>
      <c r="C174" s="13">
        <f t="shared" si="6"/>
        <v>12.882352941176469</v>
      </c>
      <c r="D174" s="13">
        <f t="shared" si="11"/>
        <v>58.735607429437486</v>
      </c>
      <c r="E174" s="13">
        <v>7083</v>
      </c>
      <c r="F174" s="13">
        <f t="shared" si="7"/>
        <v>30.919102075391784</v>
      </c>
      <c r="G174" s="12">
        <v>370</v>
      </c>
      <c r="H174" s="12">
        <v>76</v>
      </c>
      <c r="I174" s="7">
        <f t="shared" si="12"/>
        <v>16.894977168949772</v>
      </c>
      <c r="J174" s="7">
        <f t="shared" si="13"/>
        <v>3.4703196347031966</v>
      </c>
    </row>
    <row r="175" spans="1:10" x14ac:dyDescent="0.3">
      <c r="A175" s="3">
        <v>44297</v>
      </c>
      <c r="B175" s="17">
        <v>2298</v>
      </c>
      <c r="C175" s="13">
        <f t="shared" si="6"/>
        <v>13.517647058823529</v>
      </c>
      <c r="D175" s="13">
        <f t="shared" si="11"/>
        <v>61.632157932806997</v>
      </c>
      <c r="E175" s="13">
        <v>7190</v>
      </c>
      <c r="F175" s="13">
        <f t="shared" si="7"/>
        <v>31.961057023643953</v>
      </c>
      <c r="G175" s="12">
        <v>380</v>
      </c>
      <c r="H175" s="12">
        <v>72</v>
      </c>
      <c r="I175" s="7">
        <f t="shared" si="12"/>
        <v>16.536118363794607</v>
      </c>
      <c r="J175" s="7">
        <f t="shared" si="13"/>
        <v>3.1331592689295036</v>
      </c>
    </row>
    <row r="176" spans="1:10" x14ac:dyDescent="0.3">
      <c r="A176" s="3">
        <v>44298</v>
      </c>
      <c r="B176" s="17">
        <v>2422</v>
      </c>
      <c r="C176" s="13">
        <f t="shared" si="6"/>
        <v>14.247058823529413</v>
      </c>
      <c r="D176" s="13">
        <f t="shared" si="11"/>
        <v>64.957827029268302</v>
      </c>
      <c r="E176" s="13">
        <v>7017</v>
      </c>
      <c r="F176" s="13">
        <f t="shared" si="7"/>
        <v>34.516175003562779</v>
      </c>
      <c r="G176" s="12">
        <v>380</v>
      </c>
      <c r="H176" s="12">
        <v>79</v>
      </c>
      <c r="I176" s="7">
        <f t="shared" si="12"/>
        <v>15.68951279933939</v>
      </c>
      <c r="J176" s="7">
        <f t="shared" si="13"/>
        <v>3.2617671345995047</v>
      </c>
    </row>
    <row r="177" spans="1:10" x14ac:dyDescent="0.3">
      <c r="A177" s="3">
        <v>44299</v>
      </c>
      <c r="B177" s="17">
        <v>2445</v>
      </c>
      <c r="C177" s="13">
        <f t="shared" si="6"/>
        <v>14.382352941176471</v>
      </c>
      <c r="D177" s="13">
        <f t="shared" si="11"/>
        <v>65.57468500683774</v>
      </c>
      <c r="E177" s="13">
        <v>7958</v>
      </c>
      <c r="F177" s="13">
        <f t="shared" si="7"/>
        <v>30.723799949736115</v>
      </c>
      <c r="G177" s="12">
        <v>400</v>
      </c>
      <c r="H177" s="12">
        <v>81</v>
      </c>
      <c r="I177" s="7">
        <f t="shared" si="12"/>
        <v>16.359918200408998</v>
      </c>
      <c r="J177" s="7">
        <f t="shared" si="13"/>
        <v>3.3128834355828225</v>
      </c>
    </row>
    <row r="178" spans="1:10" x14ac:dyDescent="0.3">
      <c r="A178" s="3">
        <v>44300</v>
      </c>
      <c r="B178" s="17">
        <v>2546</v>
      </c>
      <c r="C178" s="13">
        <f t="shared" si="6"/>
        <v>14.976470588235294</v>
      </c>
      <c r="D178" s="13">
        <f t="shared" si="11"/>
        <v>68.283496125729599</v>
      </c>
      <c r="E178" s="13">
        <v>8604</v>
      </c>
      <c r="F178" s="13">
        <f t="shared" si="7"/>
        <v>29.590887959088796</v>
      </c>
      <c r="G178" s="12">
        <v>426</v>
      </c>
      <c r="H178" s="12">
        <v>81</v>
      </c>
      <c r="I178" s="7">
        <f t="shared" si="12"/>
        <v>16.732128829536528</v>
      </c>
      <c r="J178" s="7">
        <f t="shared" si="13"/>
        <v>3.1814611154752552</v>
      </c>
    </row>
    <row r="179" spans="1:10" x14ac:dyDescent="0.3">
      <c r="A179" s="3">
        <v>44301</v>
      </c>
      <c r="B179" s="17">
        <v>2616</v>
      </c>
      <c r="C179" s="13">
        <f t="shared" si="6"/>
        <v>15.388235294117647</v>
      </c>
      <c r="D179" s="13">
        <f t="shared" si="11"/>
        <v>70.160889970506148</v>
      </c>
      <c r="E179" s="13">
        <v>8921</v>
      </c>
      <c r="F179" s="13">
        <f t="shared" si="7"/>
        <v>29.324066808653736</v>
      </c>
      <c r="G179" s="12">
        <v>446</v>
      </c>
      <c r="H179" s="12">
        <v>76</v>
      </c>
      <c r="I179" s="7">
        <f t="shared" si="12"/>
        <v>17.048929663608561</v>
      </c>
      <c r="J179" s="7">
        <f t="shared" si="13"/>
        <v>2.90519877675841</v>
      </c>
    </row>
    <row r="180" spans="1:10" x14ac:dyDescent="0.3">
      <c r="A180" s="3">
        <v>44302</v>
      </c>
      <c r="B180" s="17">
        <v>2720</v>
      </c>
      <c r="C180" s="13">
        <f t="shared" si="6"/>
        <v>16</v>
      </c>
      <c r="D180" s="13">
        <f t="shared" si="11"/>
        <v>72.950160825602723</v>
      </c>
      <c r="E180" s="13">
        <v>9548</v>
      </c>
      <c r="F180" s="13">
        <f t="shared" si="7"/>
        <v>28.487641390867196</v>
      </c>
      <c r="G180" s="12">
        <v>466</v>
      </c>
      <c r="H180" s="12">
        <v>87</v>
      </c>
      <c r="I180" s="7">
        <f t="shared" si="12"/>
        <v>17.132352941176471</v>
      </c>
      <c r="J180" s="7">
        <f t="shared" si="13"/>
        <v>3.1985294117647056</v>
      </c>
    </row>
    <row r="181" spans="1:10" x14ac:dyDescent="0.3">
      <c r="A181" s="3">
        <v>44303</v>
      </c>
      <c r="B181" s="17">
        <v>2848</v>
      </c>
      <c r="C181" s="13">
        <f t="shared" si="6"/>
        <v>16.752941176470586</v>
      </c>
      <c r="D181" s="13">
        <f t="shared" si="11"/>
        <v>76.38310957033697</v>
      </c>
      <c r="E181" s="13">
        <v>10457</v>
      </c>
      <c r="F181" s="13">
        <f t="shared" si="7"/>
        <v>27.23534474514679</v>
      </c>
      <c r="G181" s="12">
        <v>494</v>
      </c>
      <c r="H181" s="12">
        <v>89</v>
      </c>
      <c r="I181" s="7">
        <f t="shared" si="12"/>
        <v>17.345505617977526</v>
      </c>
      <c r="J181" s="7">
        <f t="shared" si="13"/>
        <v>3.125</v>
      </c>
    </row>
    <row r="182" spans="1:10" x14ac:dyDescent="0.3">
      <c r="A182" s="3">
        <v>44304</v>
      </c>
      <c r="B182" s="17">
        <v>2982</v>
      </c>
      <c r="C182" s="13">
        <f t="shared" si="6"/>
        <v>17.541176470588233</v>
      </c>
      <c r="D182" s="13">
        <f t="shared" si="11"/>
        <v>79.976977787480621</v>
      </c>
      <c r="E182" s="13">
        <v>10478</v>
      </c>
      <c r="F182" s="13">
        <f t="shared" si="7"/>
        <v>28.459629700324491</v>
      </c>
      <c r="G182" s="12">
        <v>512</v>
      </c>
      <c r="H182" s="12">
        <v>89</v>
      </c>
      <c r="I182" s="7">
        <f t="shared" si="12"/>
        <v>17.169684775318579</v>
      </c>
      <c r="J182" s="7">
        <f t="shared" si="13"/>
        <v>2.9845741113346747</v>
      </c>
    </row>
    <row r="183" spans="1:10" x14ac:dyDescent="0.3">
      <c r="A183" s="3">
        <v>44305</v>
      </c>
      <c r="B183" s="17">
        <v>3174</v>
      </c>
      <c r="C183" s="13">
        <f t="shared" si="6"/>
        <v>18.670588235294115</v>
      </c>
      <c r="D183" s="13">
        <f t="shared" si="11"/>
        <v>85.126400904581999</v>
      </c>
      <c r="E183" s="13">
        <v>10387</v>
      </c>
      <c r="F183" s="13">
        <f t="shared" si="7"/>
        <v>30.557427553672863</v>
      </c>
      <c r="G183" s="12">
        <v>563</v>
      </c>
      <c r="H183" s="12">
        <v>89</v>
      </c>
      <c r="I183" s="7">
        <f t="shared" si="12"/>
        <v>17.737870195337113</v>
      </c>
      <c r="J183" s="7">
        <f t="shared" si="13"/>
        <v>2.8040327662255828</v>
      </c>
    </row>
    <row r="184" spans="1:10" x14ac:dyDescent="0.3">
      <c r="A184" s="3">
        <v>44306</v>
      </c>
      <c r="B184" s="17">
        <v>3270</v>
      </c>
      <c r="C184" s="13">
        <f t="shared" si="6"/>
        <v>19.235294117647058</v>
      </c>
      <c r="D184" s="13">
        <f t="shared" si="11"/>
        <v>87.701112463132674</v>
      </c>
      <c r="E184" s="13">
        <v>11506</v>
      </c>
      <c r="F184" s="13">
        <f t="shared" si="7"/>
        <v>28.419954806188073</v>
      </c>
      <c r="G184" s="12">
        <v>581</v>
      </c>
      <c r="H184" s="12">
        <v>89</v>
      </c>
      <c r="I184" s="7">
        <f t="shared" si="12"/>
        <v>17.767584097859327</v>
      </c>
      <c r="J184" s="7">
        <f t="shared" si="13"/>
        <v>2.7217125382262997</v>
      </c>
    </row>
    <row r="185" spans="1:10" x14ac:dyDescent="0.3">
      <c r="A185" s="3">
        <v>44307</v>
      </c>
      <c r="B185" s="17">
        <v>3363</v>
      </c>
      <c r="C185" s="13">
        <f t="shared" si="6"/>
        <v>19.78235294117647</v>
      </c>
      <c r="D185" s="13">
        <f t="shared" si="11"/>
        <v>90.195364285478661</v>
      </c>
      <c r="E185" s="13">
        <v>12172</v>
      </c>
      <c r="F185" s="13">
        <f t="shared" si="7"/>
        <v>27.628984554715743</v>
      </c>
      <c r="G185" s="12">
        <v>591</v>
      </c>
      <c r="H185" s="12">
        <v>98</v>
      </c>
      <c r="I185" s="7">
        <f t="shared" si="12"/>
        <v>17.573595004460305</v>
      </c>
      <c r="J185" s="7">
        <f t="shared" si="13"/>
        <v>2.9140648230746358</v>
      </c>
    </row>
    <row r="186" spans="1:10" x14ac:dyDescent="0.3">
      <c r="A186" s="3">
        <v>44308</v>
      </c>
      <c r="B186" s="17">
        <v>3424</v>
      </c>
      <c r="C186" s="13">
        <f t="shared" si="6"/>
        <v>20.141176470588235</v>
      </c>
      <c r="D186" s="13">
        <f t="shared" si="11"/>
        <v>91.831378921641061</v>
      </c>
      <c r="E186" s="13">
        <v>12700</v>
      </c>
      <c r="F186" s="13">
        <f t="shared" si="7"/>
        <v>26.960629921259844</v>
      </c>
      <c r="G186" s="12">
        <v>568</v>
      </c>
      <c r="H186" s="12">
        <v>113</v>
      </c>
      <c r="I186" s="7">
        <f t="shared" si="12"/>
        <v>16.588785046728972</v>
      </c>
      <c r="J186" s="7">
        <f t="shared" si="13"/>
        <v>3.3002336448598131</v>
      </c>
    </row>
    <row r="187" spans="1:10" x14ac:dyDescent="0.3">
      <c r="A187" s="3">
        <v>44309</v>
      </c>
      <c r="B187" s="17">
        <v>3527</v>
      </c>
      <c r="C187" s="13">
        <f t="shared" si="6"/>
        <v>20.747058823529414</v>
      </c>
      <c r="D187" s="13">
        <f t="shared" si="11"/>
        <v>94.593829864669402</v>
      </c>
      <c r="E187" s="13">
        <v>13231</v>
      </c>
      <c r="F187" s="13">
        <f t="shared" si="7"/>
        <v>26.657093190235052</v>
      </c>
      <c r="G187" s="12">
        <v>584</v>
      </c>
      <c r="H187" s="12">
        <v>113</v>
      </c>
      <c r="I187" s="7">
        <f t="shared" si="12"/>
        <v>16.557981287212929</v>
      </c>
      <c r="J187" s="7">
        <f t="shared" si="13"/>
        <v>3.2038559682449677</v>
      </c>
    </row>
    <row r="188" spans="1:10" x14ac:dyDescent="0.3">
      <c r="A188" s="3">
        <v>44310</v>
      </c>
      <c r="B188" s="17">
        <v>3566</v>
      </c>
      <c r="C188" s="13">
        <f t="shared" si="6"/>
        <v>20.976470588235294</v>
      </c>
      <c r="D188" s="13">
        <f t="shared" si="11"/>
        <v>95.639806435330627</v>
      </c>
      <c r="E188" s="13">
        <v>14003</v>
      </c>
      <c r="F188" s="13">
        <f t="shared" si="7"/>
        <v>25.465971577519102</v>
      </c>
      <c r="G188" s="12">
        <v>609</v>
      </c>
      <c r="H188" s="12">
        <v>116</v>
      </c>
      <c r="I188" s="7">
        <f t="shared" si="12"/>
        <v>17.077958496915311</v>
      </c>
      <c r="J188" s="7">
        <f t="shared" si="13"/>
        <v>3.2529444756029169</v>
      </c>
    </row>
    <row r="189" spans="1:10" x14ac:dyDescent="0.3">
      <c r="A189" s="3">
        <v>44311</v>
      </c>
      <c r="B189" s="17">
        <v>3582</v>
      </c>
      <c r="C189" s="13">
        <f t="shared" si="6"/>
        <v>21.070588235294117</v>
      </c>
      <c r="D189" s="13">
        <f t="shared" si="11"/>
        <v>96.068925028422399</v>
      </c>
      <c r="E189" s="13">
        <v>13729</v>
      </c>
      <c r="F189" s="13">
        <f t="shared" si="7"/>
        <v>26.090756792191712</v>
      </c>
      <c r="G189" s="12">
        <v>611</v>
      </c>
      <c r="H189" s="12">
        <v>121</v>
      </c>
      <c r="I189" s="7">
        <f t="shared" si="12"/>
        <v>17.057509771077612</v>
      </c>
      <c r="J189" s="7">
        <f t="shared" si="13"/>
        <v>3.3780011166945836</v>
      </c>
    </row>
    <row r="190" spans="1:10" x14ac:dyDescent="0.3">
      <c r="A190" s="3">
        <v>44312</v>
      </c>
      <c r="B190" s="17">
        <v>3676</v>
      </c>
      <c r="C190" s="13">
        <f t="shared" si="6"/>
        <v>21.623529411764704</v>
      </c>
      <c r="D190" s="13">
        <f t="shared" si="11"/>
        <v>98.589996762836606</v>
      </c>
      <c r="E190" s="13">
        <v>13174</v>
      </c>
      <c r="F190" s="13">
        <f t="shared" si="7"/>
        <v>27.903446181873388</v>
      </c>
      <c r="G190" s="12">
        <v>644</v>
      </c>
      <c r="H190" s="12">
        <v>126</v>
      </c>
      <c r="I190" s="7">
        <f t="shared" si="12"/>
        <v>17.519042437431992</v>
      </c>
      <c r="J190" s="7">
        <f t="shared" si="13"/>
        <v>3.427638737758433</v>
      </c>
    </row>
    <row r="191" spans="1:10" x14ac:dyDescent="0.3">
      <c r="A191" s="3">
        <v>44313</v>
      </c>
      <c r="B191" s="17">
        <v>3644</v>
      </c>
      <c r="C191" s="13">
        <f t="shared" si="6"/>
        <v>21.435294117647057</v>
      </c>
      <c r="D191" s="13">
        <f t="shared" si="11"/>
        <v>97.731759576653062</v>
      </c>
      <c r="E191" s="13">
        <v>13826</v>
      </c>
      <c r="F191" s="13">
        <f t="shared" si="7"/>
        <v>26.356140604657892</v>
      </c>
      <c r="G191" s="12">
        <v>658</v>
      </c>
      <c r="H191" s="12">
        <v>142</v>
      </c>
      <c r="I191" s="7">
        <f t="shared" si="12"/>
        <v>18.057080131723382</v>
      </c>
      <c r="J191" s="7">
        <f t="shared" si="13"/>
        <v>3.8968166849615806</v>
      </c>
    </row>
    <row r="192" spans="1:10" x14ac:dyDescent="0.3">
      <c r="A192" s="3">
        <v>44314</v>
      </c>
      <c r="B192" s="17">
        <v>3780</v>
      </c>
      <c r="C192" s="13">
        <f t="shared" si="6"/>
        <v>22.235294117647058</v>
      </c>
      <c r="D192" s="13">
        <f t="shared" si="11"/>
        <v>101.37926761793318</v>
      </c>
      <c r="E192" s="13">
        <v>14482</v>
      </c>
      <c r="F192" s="13">
        <f t="shared" si="7"/>
        <v>26.101367214473136</v>
      </c>
      <c r="G192" s="12">
        <v>732</v>
      </c>
      <c r="H192" s="12">
        <v>156</v>
      </c>
      <c r="I192" s="7">
        <f t="shared" si="12"/>
        <v>19.365079365079367</v>
      </c>
      <c r="J192" s="7">
        <f t="shared" si="13"/>
        <v>4.1269841269841265</v>
      </c>
    </row>
    <row r="193" spans="1:10" x14ac:dyDescent="0.3">
      <c r="A193" s="3">
        <v>44315</v>
      </c>
      <c r="B193" s="17">
        <v>3765</v>
      </c>
      <c r="C193" s="13">
        <f t="shared" si="6"/>
        <v>22.147058823529413</v>
      </c>
      <c r="D193" s="13">
        <f t="shared" si="11"/>
        <v>100.97696893690966</v>
      </c>
      <c r="E193" s="13">
        <v>14737</v>
      </c>
      <c r="F193" s="13">
        <f t="shared" si="7"/>
        <v>25.547940557779736</v>
      </c>
      <c r="G193" s="12">
        <v>728</v>
      </c>
      <c r="H193" s="12">
        <v>158</v>
      </c>
      <c r="I193" s="7">
        <f t="shared" si="12"/>
        <v>19.335989375830014</v>
      </c>
      <c r="J193" s="7">
        <f t="shared" si="13"/>
        <v>4.1965471447543159</v>
      </c>
    </row>
    <row r="194" spans="1:10" x14ac:dyDescent="0.3">
      <c r="A194" s="3">
        <v>44316</v>
      </c>
      <c r="B194" s="17">
        <v>3873</v>
      </c>
      <c r="C194" s="13">
        <f t="shared" si="6"/>
        <v>22.78235294117647</v>
      </c>
      <c r="D194" s="13">
        <f t="shared" si="11"/>
        <v>103.87351944027917</v>
      </c>
      <c r="E194" s="13">
        <v>15407</v>
      </c>
      <c r="F194" s="13">
        <f t="shared" si="7"/>
        <v>25.137924320114237</v>
      </c>
      <c r="G194" s="12">
        <v>747</v>
      </c>
      <c r="H194" s="12">
        <v>150</v>
      </c>
      <c r="I194" s="7">
        <f t="shared" si="12"/>
        <v>19.287374128582492</v>
      </c>
      <c r="J194" s="7">
        <f t="shared" si="13"/>
        <v>3.8729666924864445</v>
      </c>
    </row>
    <row r="195" spans="1:10" x14ac:dyDescent="0.3">
      <c r="A195" s="3">
        <v>44317</v>
      </c>
      <c r="B195" s="17">
        <v>3919</v>
      </c>
      <c r="C195" s="13">
        <f t="shared" si="6"/>
        <v>23.052941176470586</v>
      </c>
      <c r="D195" s="13">
        <f t="shared" ref="D195:D258" si="14">B195/3728573*100000</f>
        <v>105.10723539541803</v>
      </c>
      <c r="E195" s="13">
        <v>15844</v>
      </c>
      <c r="F195" s="13">
        <f t="shared" si="7"/>
        <v>24.734915425397627</v>
      </c>
      <c r="G195" s="12">
        <v>743</v>
      </c>
      <c r="H195" s="12">
        <v>144</v>
      </c>
      <c r="I195" s="7">
        <f t="shared" si="12"/>
        <v>18.958918091349833</v>
      </c>
      <c r="J195" s="7">
        <f t="shared" si="13"/>
        <v>3.67440673641235</v>
      </c>
    </row>
    <row r="196" spans="1:10" x14ac:dyDescent="0.3">
      <c r="A196" s="3">
        <v>44318</v>
      </c>
      <c r="B196" s="17">
        <v>4040</v>
      </c>
      <c r="C196" s="13">
        <f t="shared" si="6"/>
        <v>23.764705882352942</v>
      </c>
      <c r="D196" s="13">
        <f t="shared" si="14"/>
        <v>108.35244475567463</v>
      </c>
      <c r="E196" s="13">
        <v>15216</v>
      </c>
      <c r="F196" s="13">
        <f t="shared" si="7"/>
        <v>26.550998948475289</v>
      </c>
      <c r="G196" s="12">
        <v>771</v>
      </c>
      <c r="H196" s="12">
        <v>137</v>
      </c>
      <c r="I196" s="7">
        <f t="shared" si="12"/>
        <v>19.084158415841586</v>
      </c>
      <c r="J196" s="7">
        <f t="shared" si="13"/>
        <v>3.3910891089108914</v>
      </c>
    </row>
    <row r="197" spans="1:10" x14ac:dyDescent="0.3">
      <c r="A197" s="3">
        <v>44319</v>
      </c>
      <c r="B197" s="17">
        <v>4114</v>
      </c>
      <c r="C197" s="13">
        <f t="shared" si="6"/>
        <v>24.2</v>
      </c>
      <c r="D197" s="13">
        <f t="shared" si="14"/>
        <v>110.33711824872411</v>
      </c>
      <c r="E197" s="13">
        <v>14513</v>
      </c>
      <c r="F197" s="13">
        <f t="shared" si="7"/>
        <v>28.346999242058846</v>
      </c>
      <c r="G197" s="12">
        <v>801</v>
      </c>
      <c r="H197" s="12">
        <v>151</v>
      </c>
      <c r="I197" s="7">
        <f t="shared" ref="I197:I260" si="15">G197/B197*100</f>
        <v>19.470102090422948</v>
      </c>
      <c r="J197" s="7">
        <f t="shared" si="13"/>
        <v>3.6703937773456494</v>
      </c>
    </row>
    <row r="198" spans="1:10" x14ac:dyDescent="0.3">
      <c r="A198" s="3">
        <v>44320</v>
      </c>
      <c r="B198" s="17">
        <v>4209</v>
      </c>
      <c r="C198" s="13">
        <f t="shared" si="6"/>
        <v>24.758823529411764</v>
      </c>
      <c r="D198" s="13">
        <f t="shared" si="14"/>
        <v>112.88500989520655</v>
      </c>
      <c r="E198" s="13">
        <v>14075</v>
      </c>
      <c r="F198" s="13">
        <f t="shared" si="7"/>
        <v>29.904085257548846</v>
      </c>
      <c r="G198" s="12">
        <v>811</v>
      </c>
      <c r="H198" s="12">
        <v>149</v>
      </c>
      <c r="I198" s="7">
        <f t="shared" si="15"/>
        <v>19.268234735091472</v>
      </c>
      <c r="J198" s="7">
        <f t="shared" si="13"/>
        <v>3.5400332620574959</v>
      </c>
    </row>
    <row r="199" spans="1:10" x14ac:dyDescent="0.3">
      <c r="A199" s="3">
        <v>44321</v>
      </c>
      <c r="B199" s="17">
        <v>4289</v>
      </c>
      <c r="C199" s="13">
        <f t="shared" si="6"/>
        <v>25.229411764705883</v>
      </c>
      <c r="D199" s="13">
        <f t="shared" si="14"/>
        <v>115.03060286066547</v>
      </c>
      <c r="E199" s="13">
        <v>15148</v>
      </c>
      <c r="F199" s="13">
        <f t="shared" si="7"/>
        <v>28.313968840771057</v>
      </c>
      <c r="G199" s="12">
        <v>839</v>
      </c>
      <c r="H199" s="12">
        <v>166</v>
      </c>
      <c r="I199" s="7">
        <f t="shared" si="15"/>
        <v>19.561669386803452</v>
      </c>
      <c r="J199" s="7">
        <f t="shared" si="13"/>
        <v>3.8703660526929355</v>
      </c>
    </row>
    <row r="200" spans="1:10" x14ac:dyDescent="0.3">
      <c r="A200" s="3">
        <v>44322</v>
      </c>
      <c r="B200" s="17">
        <v>4287</v>
      </c>
      <c r="C200" s="13">
        <f t="shared" si="6"/>
        <v>25.217647058823527</v>
      </c>
      <c r="D200" s="13">
        <f t="shared" si="14"/>
        <v>114.97696303652899</v>
      </c>
      <c r="E200" s="13">
        <v>15790</v>
      </c>
      <c r="F200" s="13">
        <f t="shared" si="7"/>
        <v>27.150094996833442</v>
      </c>
      <c r="G200" s="12">
        <v>867</v>
      </c>
      <c r="H200" s="12">
        <v>183</v>
      </c>
      <c r="I200" s="7">
        <f t="shared" si="15"/>
        <v>20.223932820153951</v>
      </c>
      <c r="J200" s="7">
        <f t="shared" ref="J200:J263" si="16">H200/B200*100</f>
        <v>4.2687193841847444</v>
      </c>
    </row>
    <row r="201" spans="1:10" x14ac:dyDescent="0.3">
      <c r="A201" s="3">
        <v>44323</v>
      </c>
      <c r="B201" s="17">
        <v>4354</v>
      </c>
      <c r="C201" s="13">
        <f t="shared" si="6"/>
        <v>25.611764705882351</v>
      </c>
      <c r="D201" s="13">
        <f t="shared" si="14"/>
        <v>116.77389714510082</v>
      </c>
      <c r="E201" s="13">
        <v>16188</v>
      </c>
      <c r="F201" s="13">
        <f t="shared" si="7"/>
        <v>26.896466518408698</v>
      </c>
      <c r="G201" s="12">
        <v>917</v>
      </c>
      <c r="H201" s="12">
        <v>180</v>
      </c>
      <c r="I201" s="7">
        <f t="shared" si="15"/>
        <v>21.061093247588424</v>
      </c>
      <c r="J201" s="7">
        <f t="shared" si="16"/>
        <v>4.1341295360587962</v>
      </c>
    </row>
    <row r="202" spans="1:10" x14ac:dyDescent="0.3">
      <c r="A202" s="3">
        <v>44324</v>
      </c>
      <c r="B202" s="17">
        <v>4284</v>
      </c>
      <c r="C202" s="13">
        <f t="shared" si="6"/>
        <v>25.2</v>
      </c>
      <c r="D202" s="13">
        <f t="shared" si="14"/>
        <v>114.89650330032428</v>
      </c>
      <c r="E202" s="13">
        <v>17041</v>
      </c>
      <c r="F202" s="13">
        <f t="shared" si="7"/>
        <v>25.139369755296048</v>
      </c>
      <c r="G202" s="12">
        <v>912</v>
      </c>
      <c r="H202" s="12">
        <v>186</v>
      </c>
      <c r="I202" s="7">
        <f t="shared" si="15"/>
        <v>21.288515406162464</v>
      </c>
      <c r="J202" s="7">
        <f t="shared" si="16"/>
        <v>4.3417366946778708</v>
      </c>
    </row>
    <row r="203" spans="1:10" x14ac:dyDescent="0.3">
      <c r="A203" s="3">
        <v>44325</v>
      </c>
      <c r="B203" s="17">
        <v>4386</v>
      </c>
      <c r="C203" s="13">
        <f t="shared" si="6"/>
        <v>25.8</v>
      </c>
      <c r="D203" s="13">
        <f t="shared" si="14"/>
        <v>117.63213433128438</v>
      </c>
      <c r="E203" s="13">
        <v>16623</v>
      </c>
      <c r="F203" s="13">
        <f t="shared" si="7"/>
        <v>26.385129038079768</v>
      </c>
      <c r="G203" s="12">
        <v>909</v>
      </c>
      <c r="H203" s="12">
        <v>189</v>
      </c>
      <c r="I203" s="7">
        <f t="shared" si="15"/>
        <v>20.725034199726402</v>
      </c>
      <c r="J203" s="7">
        <f t="shared" si="16"/>
        <v>4.3091655266757867</v>
      </c>
    </row>
    <row r="204" spans="1:10" x14ac:dyDescent="0.3">
      <c r="A204" s="3">
        <v>44326</v>
      </c>
      <c r="B204" s="17">
        <v>4481</v>
      </c>
      <c r="C204" s="13">
        <f t="shared" si="6"/>
        <v>26.358823529411762</v>
      </c>
      <c r="D204" s="13">
        <f t="shared" si="14"/>
        <v>120.18002597776685</v>
      </c>
      <c r="E204" s="13">
        <v>15709</v>
      </c>
      <c r="F204" s="13">
        <f t="shared" si="7"/>
        <v>28.525049334776241</v>
      </c>
      <c r="G204" s="12">
        <v>924</v>
      </c>
      <c r="H204" s="12">
        <v>197</v>
      </c>
      <c r="I204" s="7">
        <f t="shared" si="15"/>
        <v>20.620397232760546</v>
      </c>
      <c r="J204" s="7">
        <f t="shared" si="16"/>
        <v>4.3963401026556577</v>
      </c>
    </row>
    <row r="205" spans="1:10" x14ac:dyDescent="0.3">
      <c r="A205" s="3">
        <v>44327</v>
      </c>
      <c r="B205" s="17">
        <v>4296</v>
      </c>
      <c r="C205" s="13">
        <f t="shared" si="6"/>
        <v>25.270588235294117</v>
      </c>
      <c r="D205" s="13">
        <f t="shared" si="14"/>
        <v>115.21834224514312</v>
      </c>
      <c r="E205" s="13">
        <v>16215</v>
      </c>
      <c r="F205" s="13">
        <f t="shared" si="7"/>
        <v>26.493987049028679</v>
      </c>
      <c r="G205" s="12">
        <v>890</v>
      </c>
      <c r="H205" s="12">
        <v>201</v>
      </c>
      <c r="I205" s="7">
        <f t="shared" si="15"/>
        <v>20.716945996275605</v>
      </c>
      <c r="J205" s="7">
        <f t="shared" si="16"/>
        <v>4.6787709497206702</v>
      </c>
    </row>
    <row r="206" spans="1:10" x14ac:dyDescent="0.3">
      <c r="A206" s="3">
        <v>44328</v>
      </c>
      <c r="B206" s="17">
        <v>4231</v>
      </c>
      <c r="C206" s="13">
        <f t="shared" si="6"/>
        <v>24.888235294117646</v>
      </c>
      <c r="D206" s="13">
        <f t="shared" si="14"/>
        <v>113.47504796070776</v>
      </c>
      <c r="E206" s="13">
        <v>16341</v>
      </c>
      <c r="F206" s="13">
        <f t="shared" si="7"/>
        <v>25.891928278563125</v>
      </c>
      <c r="G206" s="12">
        <v>872</v>
      </c>
      <c r="H206" s="12">
        <v>192</v>
      </c>
      <c r="I206" s="7">
        <f t="shared" si="15"/>
        <v>20.609784920822499</v>
      </c>
      <c r="J206" s="7">
        <f t="shared" si="16"/>
        <v>4.5379342944930272</v>
      </c>
    </row>
    <row r="207" spans="1:10" x14ac:dyDescent="0.3">
      <c r="A207" s="3">
        <v>44329</v>
      </c>
      <c r="B207" s="17">
        <v>4278</v>
      </c>
      <c r="C207" s="13">
        <f t="shared" si="6"/>
        <v>25.164705882352941</v>
      </c>
      <c r="D207" s="13">
        <f t="shared" si="14"/>
        <v>114.73558382791487</v>
      </c>
      <c r="E207" s="13">
        <v>15572</v>
      </c>
      <c r="F207" s="13">
        <f t="shared" si="7"/>
        <v>27.472386334446441</v>
      </c>
      <c r="G207" s="12">
        <v>903</v>
      </c>
      <c r="H207" s="12">
        <v>196</v>
      </c>
      <c r="I207" s="7">
        <f t="shared" si="15"/>
        <v>21.107994389901823</v>
      </c>
      <c r="J207" s="7">
        <f t="shared" si="16"/>
        <v>4.5815801776531089</v>
      </c>
    </row>
    <row r="208" spans="1:10" x14ac:dyDescent="0.3">
      <c r="A208" s="3">
        <v>44330</v>
      </c>
      <c r="B208" s="17">
        <v>4253</v>
      </c>
      <c r="C208" s="13">
        <f t="shared" si="6"/>
        <v>25.017647058823528</v>
      </c>
      <c r="D208" s="13">
        <f t="shared" si="14"/>
        <v>114.06508602620896</v>
      </c>
      <c r="E208" s="13">
        <v>16074</v>
      </c>
      <c r="F208" s="13">
        <f t="shared" si="7"/>
        <v>26.458877690680605</v>
      </c>
      <c r="G208" s="12">
        <v>896</v>
      </c>
      <c r="H208" s="12">
        <v>198</v>
      </c>
      <c r="I208" s="7">
        <f t="shared" si="15"/>
        <v>21.067481777568776</v>
      </c>
      <c r="J208" s="7">
        <f t="shared" si="16"/>
        <v>4.6555372678109572</v>
      </c>
    </row>
    <row r="209" spans="1:10" x14ac:dyDescent="0.3">
      <c r="A209" s="3">
        <v>44331</v>
      </c>
      <c r="B209" s="17">
        <v>4258</v>
      </c>
      <c r="C209" s="13">
        <f t="shared" si="6"/>
        <v>25.047058823529412</v>
      </c>
      <c r="D209" s="13">
        <f t="shared" si="14"/>
        <v>114.19918558655013</v>
      </c>
      <c r="E209" s="13">
        <v>17037</v>
      </c>
      <c r="F209" s="13">
        <f t="shared" si="7"/>
        <v>24.992663027528319</v>
      </c>
      <c r="G209" s="12">
        <v>912</v>
      </c>
      <c r="H209" s="12">
        <v>207</v>
      </c>
      <c r="I209" s="7">
        <f t="shared" si="15"/>
        <v>21.418506341005166</v>
      </c>
      <c r="J209" s="7">
        <f t="shared" si="16"/>
        <v>4.8614372945044622</v>
      </c>
    </row>
    <row r="210" spans="1:10" x14ac:dyDescent="0.3">
      <c r="A210" s="3">
        <v>44332</v>
      </c>
      <c r="B210" s="17">
        <v>4331</v>
      </c>
      <c r="C210" s="13">
        <f t="shared" si="6"/>
        <v>25.476470588235294</v>
      </c>
      <c r="D210" s="13">
        <f t="shared" si="14"/>
        <v>116.15703916753139</v>
      </c>
      <c r="E210" s="13">
        <v>17086</v>
      </c>
      <c r="F210" s="13">
        <f t="shared" si="7"/>
        <v>25.348238323773849</v>
      </c>
      <c r="G210" s="12">
        <v>912</v>
      </c>
      <c r="H210" s="12">
        <v>214</v>
      </c>
      <c r="I210" s="7">
        <f t="shared" si="15"/>
        <v>21.057492495959362</v>
      </c>
      <c r="J210" s="7">
        <f t="shared" si="16"/>
        <v>4.9411221426922189</v>
      </c>
    </row>
    <row r="211" spans="1:10" x14ac:dyDescent="0.3">
      <c r="A211" s="3">
        <v>44333</v>
      </c>
      <c r="B211" s="17">
        <v>4395</v>
      </c>
      <c r="C211" s="13">
        <f t="shared" si="6"/>
        <v>25.852941176470591</v>
      </c>
      <c r="D211" s="13">
        <f t="shared" si="14"/>
        <v>117.8735135398985</v>
      </c>
      <c r="E211" s="13">
        <v>15525</v>
      </c>
      <c r="F211" s="13">
        <f t="shared" si="7"/>
        <v>28.309178743961354</v>
      </c>
      <c r="G211" s="12">
        <v>920</v>
      </c>
      <c r="H211" s="12">
        <v>213</v>
      </c>
      <c r="I211" s="7">
        <f t="shared" si="15"/>
        <v>20.932878270762227</v>
      </c>
      <c r="J211" s="7">
        <f t="shared" si="16"/>
        <v>4.846416382252559</v>
      </c>
    </row>
    <row r="212" spans="1:10" x14ac:dyDescent="0.3">
      <c r="A212" s="3">
        <v>44334</v>
      </c>
      <c r="B212" s="17">
        <v>4343</v>
      </c>
      <c r="C212" s="13">
        <f t="shared" si="6"/>
        <v>25.547058823529412</v>
      </c>
      <c r="D212" s="13">
        <f t="shared" si="14"/>
        <v>116.47887811235022</v>
      </c>
      <c r="E212" s="13">
        <v>15567</v>
      </c>
      <c r="F212" s="13">
        <f t="shared" si="7"/>
        <v>27.898760197854433</v>
      </c>
      <c r="G212" s="12">
        <v>917</v>
      </c>
      <c r="H212" s="12">
        <v>212</v>
      </c>
      <c r="I212" s="7">
        <f t="shared" si="15"/>
        <v>21.11443702509786</v>
      </c>
      <c r="J212" s="7">
        <f t="shared" si="16"/>
        <v>4.8814183743955786</v>
      </c>
    </row>
    <row r="213" spans="1:10" x14ac:dyDescent="0.3">
      <c r="A213" s="3">
        <v>44335</v>
      </c>
      <c r="B213" s="17">
        <v>4243</v>
      </c>
      <c r="C213" s="13">
        <f t="shared" si="6"/>
        <v>24.958823529411763</v>
      </c>
      <c r="D213" s="13">
        <f t="shared" si="14"/>
        <v>113.79688690552659</v>
      </c>
      <c r="E213" s="13">
        <v>15405</v>
      </c>
      <c r="F213" s="13">
        <f t="shared" si="7"/>
        <v>27.54300551768906</v>
      </c>
      <c r="G213" s="12">
        <v>918</v>
      </c>
      <c r="H213" s="12">
        <v>218</v>
      </c>
      <c r="I213" s="7">
        <f t="shared" si="15"/>
        <v>21.635635163799201</v>
      </c>
      <c r="J213" s="7">
        <f t="shared" si="16"/>
        <v>5.1378741456516615</v>
      </c>
    </row>
    <row r="214" spans="1:10" x14ac:dyDescent="0.3">
      <c r="A214" s="3">
        <v>44336</v>
      </c>
      <c r="B214" s="17">
        <v>4221</v>
      </c>
      <c r="C214" s="13">
        <f t="shared" si="6"/>
        <v>24.829411764705885</v>
      </c>
      <c r="D214" s="13">
        <f t="shared" si="14"/>
        <v>113.2068488400254</v>
      </c>
      <c r="E214" s="13">
        <v>14885</v>
      </c>
      <c r="F214" s="13">
        <f t="shared" si="7"/>
        <v>28.357406785354382</v>
      </c>
      <c r="G214" s="12">
        <v>917</v>
      </c>
      <c r="H214" s="12">
        <v>222</v>
      </c>
      <c r="I214" s="7">
        <f t="shared" si="15"/>
        <v>21.724709784411278</v>
      </c>
      <c r="J214" s="7">
        <f t="shared" si="16"/>
        <v>5.2594171997157071</v>
      </c>
    </row>
    <row r="215" spans="1:10" x14ac:dyDescent="0.3">
      <c r="A215" s="3">
        <v>44337</v>
      </c>
      <c r="B215" s="17">
        <v>4261</v>
      </c>
      <c r="C215" s="13">
        <f t="shared" si="6"/>
        <v>25.064705882352939</v>
      </c>
      <c r="D215" s="13">
        <f t="shared" si="14"/>
        <v>114.27964532275486</v>
      </c>
      <c r="E215" s="13">
        <v>14785</v>
      </c>
      <c r="F215" s="13">
        <f t="shared" si="7"/>
        <v>28.819749746364558</v>
      </c>
      <c r="G215" s="12">
        <v>893</v>
      </c>
      <c r="H215" s="12">
        <v>219</v>
      </c>
      <c r="I215" s="7">
        <f t="shared" si="15"/>
        <v>20.957521708519128</v>
      </c>
      <c r="J215" s="7">
        <f t="shared" si="16"/>
        <v>5.1396385824923732</v>
      </c>
    </row>
    <row r="216" spans="1:10" x14ac:dyDescent="0.3">
      <c r="A216" s="3">
        <v>44338</v>
      </c>
      <c r="B216" s="17">
        <v>4270</v>
      </c>
      <c r="C216" s="13">
        <f t="shared" si="6"/>
        <v>25.117647058823529</v>
      </c>
      <c r="D216" s="13">
        <f t="shared" si="14"/>
        <v>114.52102453136898</v>
      </c>
      <c r="E216" s="13">
        <v>15143</v>
      </c>
      <c r="F216" s="13">
        <f t="shared" si="7"/>
        <v>28.19784719012085</v>
      </c>
      <c r="G216" s="12">
        <v>903</v>
      </c>
      <c r="H216" s="12">
        <v>229</v>
      </c>
      <c r="I216" s="7">
        <f t="shared" si="15"/>
        <v>21.147540983606557</v>
      </c>
      <c r="J216" s="7">
        <f t="shared" si="16"/>
        <v>5.3629976580796255</v>
      </c>
    </row>
    <row r="217" spans="1:10" x14ac:dyDescent="0.3">
      <c r="A217" s="3">
        <v>44339</v>
      </c>
      <c r="B217" s="17">
        <v>4152</v>
      </c>
      <c r="C217" s="13">
        <f t="shared" si="6"/>
        <v>24.423529411764704</v>
      </c>
      <c r="D217" s="13">
        <f t="shared" si="14"/>
        <v>111.35627490731709</v>
      </c>
      <c r="E217" s="13">
        <v>14326</v>
      </c>
      <c r="F217" s="13">
        <f t="shared" si="7"/>
        <v>28.98226999860394</v>
      </c>
      <c r="G217" s="12">
        <v>880</v>
      </c>
      <c r="H217" s="12">
        <v>228</v>
      </c>
      <c r="I217" s="7">
        <f t="shared" si="15"/>
        <v>21.194605009633911</v>
      </c>
      <c r="J217" s="7">
        <f t="shared" si="16"/>
        <v>5.4913294797687859</v>
      </c>
    </row>
    <row r="218" spans="1:10" x14ac:dyDescent="0.3">
      <c r="A218" s="3">
        <v>44340</v>
      </c>
      <c r="B218" s="17">
        <v>4161</v>
      </c>
      <c r="C218" s="13">
        <f t="shared" si="6"/>
        <v>24.476470588235294</v>
      </c>
      <c r="D218" s="13">
        <f t="shared" si="14"/>
        <v>111.59765411593121</v>
      </c>
      <c r="E218" s="13">
        <v>13340</v>
      </c>
      <c r="F218" s="13">
        <f t="shared" si="7"/>
        <v>31.19190404797601</v>
      </c>
      <c r="G218" s="12">
        <v>892</v>
      </c>
      <c r="H218" s="12">
        <v>230</v>
      </c>
      <c r="I218" s="7">
        <f t="shared" si="15"/>
        <v>21.437154530161017</v>
      </c>
      <c r="J218" s="7">
        <f t="shared" si="16"/>
        <v>5.5275174236962261</v>
      </c>
    </row>
    <row r="219" spans="1:10" x14ac:dyDescent="0.3">
      <c r="A219" s="3">
        <v>44341</v>
      </c>
      <c r="B219" s="17">
        <v>4094</v>
      </c>
      <c r="C219" s="13">
        <f t="shared" si="6"/>
        <v>24.08235294117647</v>
      </c>
      <c r="D219" s="13">
        <f t="shared" si="14"/>
        <v>109.80072000735937</v>
      </c>
      <c r="E219" s="13">
        <v>13858</v>
      </c>
      <c r="F219" s="13">
        <f t="shared" si="7"/>
        <v>29.542502525616971</v>
      </c>
      <c r="G219" s="12">
        <v>892</v>
      </c>
      <c r="H219" s="12">
        <v>227</v>
      </c>
      <c r="I219" s="7">
        <f t="shared" si="15"/>
        <v>21.787982413287736</v>
      </c>
      <c r="J219" s="7">
        <f t="shared" si="16"/>
        <v>5.5446995603321936</v>
      </c>
    </row>
    <row r="220" spans="1:10" x14ac:dyDescent="0.3">
      <c r="A220" s="3">
        <v>44342</v>
      </c>
      <c r="B220" s="17">
        <v>3940</v>
      </c>
      <c r="C220" s="13">
        <f t="shared" si="6"/>
        <v>23.176470588235293</v>
      </c>
      <c r="D220" s="13">
        <f t="shared" si="14"/>
        <v>105.670453548851</v>
      </c>
      <c r="E220" s="13">
        <v>13694</v>
      </c>
      <c r="F220" s="13">
        <f t="shared" si="7"/>
        <v>28.771724842996932</v>
      </c>
      <c r="G220" s="12">
        <v>891</v>
      </c>
      <c r="H220" s="12">
        <v>218</v>
      </c>
      <c r="I220" s="7">
        <f t="shared" si="15"/>
        <v>22.614213197969544</v>
      </c>
      <c r="J220" s="7">
        <f t="shared" si="16"/>
        <v>5.532994923857868</v>
      </c>
    </row>
    <row r="221" spans="1:10" x14ac:dyDescent="0.3">
      <c r="A221" s="3">
        <v>44343</v>
      </c>
      <c r="B221" s="17">
        <v>3965</v>
      </c>
      <c r="C221" s="13">
        <f t="shared" si="6"/>
        <v>23.323529411764707</v>
      </c>
      <c r="D221" s="13">
        <f t="shared" si="14"/>
        <v>106.34095135055689</v>
      </c>
      <c r="E221" s="13">
        <v>12704</v>
      </c>
      <c r="F221" s="13">
        <f t="shared" si="7"/>
        <v>31.210642317380355</v>
      </c>
      <c r="G221" s="12">
        <v>913</v>
      </c>
      <c r="H221" s="12">
        <v>219</v>
      </c>
      <c r="I221" s="7">
        <f t="shared" si="15"/>
        <v>23.026481715006305</v>
      </c>
      <c r="J221" s="7">
        <f t="shared" si="16"/>
        <v>5.5233291298865073</v>
      </c>
    </row>
    <row r="222" spans="1:10" x14ac:dyDescent="0.3">
      <c r="A222" s="3">
        <v>44344</v>
      </c>
      <c r="B222" s="17">
        <v>3937</v>
      </c>
      <c r="C222" s="13">
        <f t="shared" si="6"/>
        <v>23.158823529411766</v>
      </c>
      <c r="D222" s="13">
        <f t="shared" si="14"/>
        <v>105.5899938126463</v>
      </c>
      <c r="E222" s="13">
        <v>12715</v>
      </c>
      <c r="F222" s="13">
        <f t="shared" si="7"/>
        <v>30.963429020841527</v>
      </c>
      <c r="G222" s="12">
        <v>913</v>
      </c>
      <c r="H222" s="12">
        <v>219</v>
      </c>
      <c r="I222" s="7">
        <f t="shared" si="15"/>
        <v>23.190246380492759</v>
      </c>
      <c r="J222" s="7">
        <f t="shared" si="16"/>
        <v>5.5626111252222508</v>
      </c>
    </row>
    <row r="223" spans="1:10" x14ac:dyDescent="0.3">
      <c r="A223" s="3">
        <v>44345</v>
      </c>
      <c r="B223" s="17">
        <v>3826</v>
      </c>
      <c r="C223" s="13">
        <f t="shared" si="6"/>
        <v>22.505882352941175</v>
      </c>
      <c r="D223" s="13">
        <f t="shared" si="14"/>
        <v>102.61298357307204</v>
      </c>
      <c r="E223" s="13">
        <v>13099</v>
      </c>
      <c r="F223" s="13">
        <f t="shared" si="7"/>
        <v>29.208336514237725</v>
      </c>
      <c r="G223" s="12">
        <v>887</v>
      </c>
      <c r="H223" s="12">
        <v>222</v>
      </c>
      <c r="I223" s="7">
        <f t="shared" si="15"/>
        <v>23.183481442760062</v>
      </c>
      <c r="J223" s="7">
        <f t="shared" si="16"/>
        <v>5.8024046001045475</v>
      </c>
    </row>
    <row r="224" spans="1:10" x14ac:dyDescent="0.3">
      <c r="A224" s="3">
        <v>44346</v>
      </c>
      <c r="B224" s="17">
        <v>3815</v>
      </c>
      <c r="C224" s="13">
        <f t="shared" si="6"/>
        <v>22.441176470588236</v>
      </c>
      <c r="D224" s="13">
        <f t="shared" si="14"/>
        <v>102.31796454032146</v>
      </c>
      <c r="E224" s="13">
        <v>12397</v>
      </c>
      <c r="F224" s="13">
        <f t="shared" si="7"/>
        <v>30.773574251835122</v>
      </c>
      <c r="G224" s="12">
        <v>882</v>
      </c>
      <c r="H224" s="12">
        <v>226</v>
      </c>
      <c r="I224" s="7">
        <f t="shared" si="15"/>
        <v>23.119266055045873</v>
      </c>
      <c r="J224" s="7">
        <f t="shared" si="16"/>
        <v>5.9239842726081262</v>
      </c>
    </row>
    <row r="225" spans="1:10" x14ac:dyDescent="0.3">
      <c r="A225" s="3">
        <v>44347</v>
      </c>
      <c r="B225" s="17">
        <v>3829</v>
      </c>
      <c r="C225" s="13">
        <f t="shared" si="6"/>
        <v>22.523529411764706</v>
      </c>
      <c r="D225" s="13">
        <f t="shared" si="14"/>
        <v>102.69344330927676</v>
      </c>
      <c r="E225" s="13">
        <v>11546</v>
      </c>
      <c r="F225" s="13">
        <f t="shared" si="7"/>
        <v>33.163000173220162</v>
      </c>
      <c r="G225" s="12">
        <v>892</v>
      </c>
      <c r="H225" s="12">
        <v>220</v>
      </c>
      <c r="I225" s="7">
        <f t="shared" si="15"/>
        <v>23.295899712718725</v>
      </c>
      <c r="J225" s="7">
        <f t="shared" si="16"/>
        <v>5.7456254896839907</v>
      </c>
    </row>
    <row r="226" spans="1:10" x14ac:dyDescent="0.3">
      <c r="A226" s="3">
        <v>44348</v>
      </c>
      <c r="B226" s="17">
        <v>3707</v>
      </c>
      <c r="C226" s="13">
        <f t="shared" si="6"/>
        <v>21.805882352941179</v>
      </c>
      <c r="D226" s="13">
        <f t="shared" si="14"/>
        <v>99.421414036951944</v>
      </c>
      <c r="E226" s="13">
        <v>11746</v>
      </c>
      <c r="F226" s="13">
        <f t="shared" si="7"/>
        <v>31.559679891026732</v>
      </c>
      <c r="G226" s="12">
        <v>802</v>
      </c>
      <c r="H226" s="12">
        <v>220</v>
      </c>
      <c r="I226" s="7">
        <f t="shared" si="15"/>
        <v>21.634745076881575</v>
      </c>
      <c r="J226" s="7">
        <f t="shared" si="16"/>
        <v>5.9347181008902083</v>
      </c>
    </row>
    <row r="227" spans="1:10" x14ac:dyDescent="0.3">
      <c r="A227" s="3">
        <v>44349</v>
      </c>
      <c r="B227" s="17">
        <v>3451</v>
      </c>
      <c r="C227" s="13">
        <f t="shared" si="6"/>
        <v>20.3</v>
      </c>
      <c r="D227" s="13">
        <f t="shared" si="14"/>
        <v>92.55551654748345</v>
      </c>
      <c r="E227" s="13">
        <v>11774</v>
      </c>
      <c r="F227" s="13">
        <f t="shared" si="7"/>
        <v>29.310344827586203</v>
      </c>
      <c r="G227" s="12">
        <v>789</v>
      </c>
      <c r="H227" s="12">
        <v>223</v>
      </c>
      <c r="I227" s="7">
        <f t="shared" si="15"/>
        <v>22.862938278759778</v>
      </c>
      <c r="J227" s="7">
        <f t="shared" si="16"/>
        <v>6.4618951028687341</v>
      </c>
    </row>
    <row r="228" spans="1:10" x14ac:dyDescent="0.3">
      <c r="A228" s="3">
        <v>44350</v>
      </c>
      <c r="B228" s="17">
        <v>3490</v>
      </c>
      <c r="C228" s="13">
        <f t="shared" si="6"/>
        <v>20.52941176470588</v>
      </c>
      <c r="D228" s="13">
        <f t="shared" si="14"/>
        <v>93.60149311814466</v>
      </c>
      <c r="E228" s="13">
        <v>11383</v>
      </c>
      <c r="F228" s="13">
        <f t="shared" si="7"/>
        <v>30.659755776157425</v>
      </c>
      <c r="G228" s="12">
        <v>741</v>
      </c>
      <c r="H228" s="12">
        <v>213</v>
      </c>
      <c r="I228" s="7">
        <f t="shared" si="15"/>
        <v>21.232091690544415</v>
      </c>
      <c r="J228" s="7">
        <f t="shared" si="16"/>
        <v>6.1031518624641832</v>
      </c>
    </row>
    <row r="229" spans="1:10" x14ac:dyDescent="0.3">
      <c r="A229" s="3">
        <v>44351</v>
      </c>
      <c r="B229" s="17">
        <v>3516</v>
      </c>
      <c r="C229" s="13">
        <f t="shared" si="6"/>
        <v>20.682352941176472</v>
      </c>
      <c r="D229" s="13">
        <f t="shared" si="14"/>
        <v>94.298810831918814</v>
      </c>
      <c r="E229" s="13">
        <v>11180</v>
      </c>
      <c r="F229" s="13">
        <f t="shared" si="7"/>
        <v>31.449016100178888</v>
      </c>
      <c r="G229" s="12">
        <v>776</v>
      </c>
      <c r="H229" s="12">
        <v>207</v>
      </c>
      <c r="I229" s="7">
        <f t="shared" si="15"/>
        <v>22.070534698521048</v>
      </c>
      <c r="J229" s="7">
        <f t="shared" si="16"/>
        <v>5.887372013651877</v>
      </c>
    </row>
    <row r="230" spans="1:10" x14ac:dyDescent="0.3">
      <c r="A230" s="3">
        <v>44352</v>
      </c>
      <c r="B230" s="17">
        <v>3435</v>
      </c>
      <c r="C230" s="13">
        <f t="shared" si="6"/>
        <v>20.205882352941178</v>
      </c>
      <c r="D230" s="13">
        <f t="shared" si="14"/>
        <v>92.126397954391663</v>
      </c>
      <c r="E230" s="13">
        <v>11371</v>
      </c>
      <c r="F230" s="13">
        <f t="shared" si="7"/>
        <v>30.208424940638466</v>
      </c>
      <c r="G230" s="12">
        <v>729</v>
      </c>
      <c r="H230" s="12">
        <v>219</v>
      </c>
      <c r="I230" s="7">
        <f t="shared" si="15"/>
        <v>21.222707423580786</v>
      </c>
      <c r="J230" s="7">
        <f t="shared" si="16"/>
        <v>6.3755458515283845</v>
      </c>
    </row>
    <row r="231" spans="1:10" x14ac:dyDescent="0.3">
      <c r="A231" s="3">
        <v>44353</v>
      </c>
      <c r="B231" s="17">
        <v>3418</v>
      </c>
      <c r="C231" s="13">
        <f t="shared" si="6"/>
        <v>20.105882352941176</v>
      </c>
      <c r="D231" s="13">
        <f t="shared" si="14"/>
        <v>91.670459449231657</v>
      </c>
      <c r="E231" s="13">
        <v>10657</v>
      </c>
      <c r="F231" s="13">
        <f t="shared" si="7"/>
        <v>32.072815989490479</v>
      </c>
      <c r="G231" s="12">
        <v>752</v>
      </c>
      <c r="H231" s="12">
        <v>207</v>
      </c>
      <c r="I231" s="7">
        <f t="shared" si="15"/>
        <v>22.00117027501463</v>
      </c>
      <c r="J231" s="7">
        <f t="shared" si="16"/>
        <v>6.0561732007021645</v>
      </c>
    </row>
    <row r="232" spans="1:10" x14ac:dyDescent="0.3">
      <c r="A232" s="3">
        <v>44354</v>
      </c>
      <c r="B232" s="17">
        <v>3428</v>
      </c>
      <c r="C232" s="13">
        <f t="shared" si="6"/>
        <v>20.164705882352941</v>
      </c>
      <c r="D232" s="13">
        <f t="shared" si="14"/>
        <v>91.938658569914011</v>
      </c>
      <c r="E232" s="13">
        <v>9926</v>
      </c>
      <c r="F232" s="13">
        <f t="shared" si="7"/>
        <v>34.535563167439051</v>
      </c>
      <c r="G232" s="12">
        <v>752</v>
      </c>
      <c r="H232" s="12">
        <v>202</v>
      </c>
      <c r="I232" s="7">
        <f t="shared" si="15"/>
        <v>21.936989498249709</v>
      </c>
      <c r="J232" s="7">
        <f t="shared" si="16"/>
        <v>5.8926487747957994</v>
      </c>
    </row>
    <row r="233" spans="1:10" x14ac:dyDescent="0.3">
      <c r="A233" s="3">
        <v>44355</v>
      </c>
      <c r="B233" s="17">
        <v>3333</v>
      </c>
      <c r="C233" s="13">
        <f t="shared" si="6"/>
        <v>19.605882352941176</v>
      </c>
      <c r="D233" s="13">
        <f t="shared" si="14"/>
        <v>89.39076692343157</v>
      </c>
      <c r="E233" s="13">
        <v>10422</v>
      </c>
      <c r="F233" s="13">
        <f t="shared" si="7"/>
        <v>31.980426021876802</v>
      </c>
      <c r="G233" s="12">
        <v>731</v>
      </c>
      <c r="H233" s="12">
        <v>201</v>
      </c>
      <c r="I233" s="7">
        <f t="shared" si="15"/>
        <v>21.932193219321931</v>
      </c>
      <c r="J233" s="7">
        <f t="shared" si="16"/>
        <v>6.0306030603060305</v>
      </c>
    </row>
    <row r="234" spans="1:10" x14ac:dyDescent="0.3">
      <c r="A234" s="3">
        <v>44356</v>
      </c>
      <c r="B234" s="17">
        <v>3210</v>
      </c>
      <c r="C234" s="13">
        <f t="shared" si="6"/>
        <v>18.882352941176471</v>
      </c>
      <c r="D234" s="13">
        <f t="shared" si="14"/>
        <v>86.091917739038493</v>
      </c>
      <c r="E234" s="13">
        <v>10346</v>
      </c>
      <c r="F234" s="13">
        <f t="shared" si="7"/>
        <v>31.026483665184614</v>
      </c>
      <c r="G234" s="12">
        <v>708</v>
      </c>
      <c r="H234" s="12">
        <v>199</v>
      </c>
      <c r="I234" s="7">
        <f t="shared" si="15"/>
        <v>22.056074766355142</v>
      </c>
      <c r="J234" s="7">
        <f t="shared" si="16"/>
        <v>6.1993769470404985</v>
      </c>
    </row>
    <row r="235" spans="1:10" x14ac:dyDescent="0.3">
      <c r="A235" s="3">
        <v>44357</v>
      </c>
      <c r="B235" s="17">
        <v>3230</v>
      </c>
      <c r="C235" s="13">
        <f t="shared" si="6"/>
        <v>19</v>
      </c>
      <c r="D235" s="13">
        <f t="shared" si="14"/>
        <v>86.628315980403229</v>
      </c>
      <c r="E235" s="13">
        <v>9909</v>
      </c>
      <c r="F235" s="13">
        <f t="shared" si="7"/>
        <v>32.596629326874563</v>
      </c>
      <c r="G235" s="12">
        <v>689</v>
      </c>
      <c r="H235" s="12">
        <v>193</v>
      </c>
      <c r="I235" s="7">
        <f t="shared" si="15"/>
        <v>21.331269349845201</v>
      </c>
      <c r="J235" s="7">
        <f t="shared" si="16"/>
        <v>5.9752321981424146</v>
      </c>
    </row>
    <row r="236" spans="1:10" x14ac:dyDescent="0.3">
      <c r="A236" s="3">
        <v>44358</v>
      </c>
      <c r="B236" s="17">
        <v>3175</v>
      </c>
      <c r="C236" s="13">
        <f t="shared" si="6"/>
        <v>18.676470588235293</v>
      </c>
      <c r="D236" s="13">
        <f t="shared" si="14"/>
        <v>85.153220816650233</v>
      </c>
      <c r="E236" s="13">
        <v>9791</v>
      </c>
      <c r="F236" s="13">
        <f t="shared" si="7"/>
        <v>32.427739761005</v>
      </c>
      <c r="G236" s="12">
        <v>688</v>
      </c>
      <c r="H236" s="12">
        <v>188</v>
      </c>
      <c r="I236" s="7">
        <f t="shared" si="15"/>
        <v>21.669291338582678</v>
      </c>
      <c r="J236" s="7">
        <f t="shared" si="16"/>
        <v>5.9212598425196852</v>
      </c>
    </row>
    <row r="237" spans="1:10" x14ac:dyDescent="0.3">
      <c r="A237" s="3">
        <v>44359</v>
      </c>
      <c r="B237" s="17">
        <v>3147</v>
      </c>
      <c r="C237" s="13">
        <f t="shared" si="6"/>
        <v>18.511764705882353</v>
      </c>
      <c r="D237" s="13">
        <f t="shared" si="14"/>
        <v>84.402263278739611</v>
      </c>
      <c r="E237" s="13">
        <v>10065</v>
      </c>
      <c r="F237" s="13">
        <f t="shared" si="7"/>
        <v>31.266766020864385</v>
      </c>
      <c r="G237" s="12">
        <v>681</v>
      </c>
      <c r="H237" s="12">
        <v>190</v>
      </c>
      <c r="I237" s="7">
        <f t="shared" si="15"/>
        <v>21.63965681601525</v>
      </c>
      <c r="J237" s="7">
        <f t="shared" si="16"/>
        <v>6.0374960279631393</v>
      </c>
    </row>
    <row r="238" spans="1:10" x14ac:dyDescent="0.3">
      <c r="A238" s="3">
        <v>44360</v>
      </c>
      <c r="B238" s="17">
        <v>3155</v>
      </c>
      <c r="C238" s="13">
        <f t="shared" si="6"/>
        <v>18.558823529411764</v>
      </c>
      <c r="D238" s="13">
        <f t="shared" si="14"/>
        <v>84.616822575285497</v>
      </c>
      <c r="E238" s="13">
        <v>9499</v>
      </c>
      <c r="F238" s="13">
        <f t="shared" si="7"/>
        <v>33.214022528687231</v>
      </c>
      <c r="G238" s="12">
        <v>688</v>
      </c>
      <c r="H238" s="12">
        <v>190</v>
      </c>
      <c r="I238" s="7">
        <f t="shared" si="15"/>
        <v>21.806656101426309</v>
      </c>
      <c r="J238" s="7">
        <f t="shared" si="16"/>
        <v>6.0221870047543584</v>
      </c>
    </row>
    <row r="239" spans="1:10" x14ac:dyDescent="0.3">
      <c r="A239" s="3">
        <v>44361</v>
      </c>
      <c r="B239" s="17">
        <v>3175</v>
      </c>
      <c r="C239" s="13">
        <f t="shared" si="6"/>
        <v>18.676470588235293</v>
      </c>
      <c r="D239" s="13">
        <f t="shared" si="14"/>
        <v>85.153220816650233</v>
      </c>
      <c r="E239" s="13">
        <v>8862</v>
      </c>
      <c r="F239" s="13">
        <f t="shared" si="7"/>
        <v>35.827127059354545</v>
      </c>
      <c r="G239" s="12">
        <v>692</v>
      </c>
      <c r="H239" s="12">
        <v>194</v>
      </c>
      <c r="I239" s="7">
        <f t="shared" si="15"/>
        <v>21.795275590551181</v>
      </c>
      <c r="J239" s="7">
        <f t="shared" si="16"/>
        <v>6.1102362204724407</v>
      </c>
    </row>
    <row r="240" spans="1:10" x14ac:dyDescent="0.3">
      <c r="A240" s="3">
        <v>44362</v>
      </c>
      <c r="B240" s="17">
        <v>3059</v>
      </c>
      <c r="C240" s="13">
        <f t="shared" si="6"/>
        <v>17.994117647058825</v>
      </c>
      <c r="D240" s="13">
        <f t="shared" si="14"/>
        <v>82.042111016734822</v>
      </c>
      <c r="E240" s="13">
        <v>9156</v>
      </c>
      <c r="F240" s="13">
        <f t="shared" si="7"/>
        <v>33.409785932721711</v>
      </c>
      <c r="G240" s="12">
        <v>677</v>
      </c>
      <c r="H240" s="12">
        <v>191</v>
      </c>
      <c r="I240" s="7">
        <f t="shared" si="15"/>
        <v>22.13141549525989</v>
      </c>
      <c r="J240" s="7">
        <f t="shared" si="16"/>
        <v>6.2438705459300428</v>
      </c>
    </row>
    <row r="241" spans="1:10" x14ac:dyDescent="0.3">
      <c r="A241" s="3">
        <v>44363</v>
      </c>
      <c r="B241" s="17">
        <v>2935</v>
      </c>
      <c r="C241" s="13">
        <f t="shared" si="6"/>
        <v>17.264705882352942</v>
      </c>
      <c r="D241" s="13">
        <f t="shared" si="14"/>
        <v>78.71644192027351</v>
      </c>
      <c r="E241" s="13">
        <v>9282</v>
      </c>
      <c r="F241" s="13">
        <f t="shared" si="7"/>
        <v>31.620340443869853</v>
      </c>
      <c r="G241" s="12">
        <v>672</v>
      </c>
      <c r="H241" s="12">
        <v>189</v>
      </c>
      <c r="I241" s="7">
        <f t="shared" si="15"/>
        <v>22.896081771720613</v>
      </c>
      <c r="J241" s="7">
        <f t="shared" si="16"/>
        <v>6.4395229982964226</v>
      </c>
    </row>
    <row r="242" spans="1:10" x14ac:dyDescent="0.3">
      <c r="A242" s="3">
        <v>44364</v>
      </c>
      <c r="B242" s="17">
        <v>2926</v>
      </c>
      <c r="C242" s="13">
        <f t="shared" si="6"/>
        <v>17.211764705882356</v>
      </c>
      <c r="D242" s="13">
        <f t="shared" si="14"/>
        <v>78.47506271165939</v>
      </c>
      <c r="E242" s="13">
        <v>9060</v>
      </c>
      <c r="F242" s="13">
        <f t="shared" si="7"/>
        <v>32.29580573951435</v>
      </c>
      <c r="G242" s="12">
        <v>647</v>
      </c>
      <c r="H242" s="12">
        <v>181</v>
      </c>
      <c r="I242" s="7">
        <f t="shared" si="15"/>
        <v>22.112098427887901</v>
      </c>
      <c r="J242" s="7">
        <f t="shared" si="16"/>
        <v>6.1859193438140805</v>
      </c>
    </row>
    <row r="243" spans="1:10" x14ac:dyDescent="0.3">
      <c r="A243" s="3">
        <v>44365</v>
      </c>
      <c r="B243" s="17">
        <v>2825</v>
      </c>
      <c r="C243" s="13">
        <f t="shared" si="6"/>
        <v>16.617647058823529</v>
      </c>
      <c r="D243" s="13">
        <f t="shared" si="14"/>
        <v>75.766251592767517</v>
      </c>
      <c r="E243" s="13">
        <v>9057</v>
      </c>
      <c r="F243" s="13">
        <f t="shared" si="7"/>
        <v>31.191343712045931</v>
      </c>
      <c r="G243" s="12">
        <v>659</v>
      </c>
      <c r="H243" s="12">
        <v>181</v>
      </c>
      <c r="I243" s="7">
        <f t="shared" si="15"/>
        <v>23.327433628318584</v>
      </c>
      <c r="J243" s="7">
        <f t="shared" si="16"/>
        <v>6.4070796460176993</v>
      </c>
    </row>
    <row r="244" spans="1:10" x14ac:dyDescent="0.3">
      <c r="A244" s="3">
        <v>44366</v>
      </c>
      <c r="B244" s="17">
        <v>2764</v>
      </c>
      <c r="C244" s="13">
        <f t="shared" si="6"/>
        <v>16.258823529411764</v>
      </c>
      <c r="D244" s="13">
        <f t="shared" si="14"/>
        <v>74.130236956605117</v>
      </c>
      <c r="E244" s="13">
        <v>9349</v>
      </c>
      <c r="F244" s="13">
        <f t="shared" si="7"/>
        <v>29.564659321852606</v>
      </c>
      <c r="G244" s="12">
        <v>659</v>
      </c>
      <c r="H244" s="12">
        <v>179</v>
      </c>
      <c r="I244" s="7">
        <f t="shared" si="15"/>
        <v>23.842257597684515</v>
      </c>
      <c r="J244" s="7">
        <f t="shared" si="16"/>
        <v>6.4761215629522431</v>
      </c>
    </row>
    <row r="245" spans="1:10" x14ac:dyDescent="0.3">
      <c r="A245" s="3">
        <v>44367</v>
      </c>
      <c r="B245" s="17">
        <v>2762</v>
      </c>
      <c r="C245" s="13">
        <f t="shared" si="6"/>
        <v>16.247058823529411</v>
      </c>
      <c r="D245" s="13">
        <f t="shared" si="14"/>
        <v>74.076597132468635</v>
      </c>
      <c r="E245" s="13">
        <v>8947</v>
      </c>
      <c r="F245" s="13">
        <f t="shared" si="7"/>
        <v>30.870682910472784</v>
      </c>
      <c r="G245" s="12">
        <v>668</v>
      </c>
      <c r="H245" s="12">
        <v>183</v>
      </c>
      <c r="I245" s="7">
        <f t="shared" si="15"/>
        <v>24.185372918175236</v>
      </c>
      <c r="J245" s="7">
        <f t="shared" si="16"/>
        <v>6.6256335988414197</v>
      </c>
    </row>
    <row r="246" spans="1:10" x14ac:dyDescent="0.3">
      <c r="A246" s="3">
        <v>44368</v>
      </c>
      <c r="B246" s="17">
        <v>2819</v>
      </c>
      <c r="C246" s="13">
        <f t="shared" si="6"/>
        <v>16.58235294117647</v>
      </c>
      <c r="D246" s="13">
        <f t="shared" si="14"/>
        <v>75.605332120358113</v>
      </c>
      <c r="E246" s="13">
        <v>8358</v>
      </c>
      <c r="F246" s="13">
        <f t="shared" si="7"/>
        <v>33.728164632687246</v>
      </c>
      <c r="G246" s="12">
        <v>683</v>
      </c>
      <c r="H246" s="12">
        <v>178</v>
      </c>
      <c r="I246" s="7">
        <f t="shared" si="15"/>
        <v>24.228449804895352</v>
      </c>
      <c r="J246" s="7">
        <f t="shared" si="16"/>
        <v>6.314295849592054</v>
      </c>
    </row>
    <row r="247" spans="1:10" x14ac:dyDescent="0.3">
      <c r="A247" s="3">
        <v>44369</v>
      </c>
      <c r="B247" s="17">
        <v>2698</v>
      </c>
      <c r="C247" s="13">
        <f t="shared" si="6"/>
        <v>15.870588235294116</v>
      </c>
      <c r="D247" s="13">
        <f t="shared" si="14"/>
        <v>72.360122760101518</v>
      </c>
      <c r="E247" s="13">
        <v>8613</v>
      </c>
      <c r="F247" s="13">
        <f t="shared" si="7"/>
        <v>31.324741669569256</v>
      </c>
      <c r="G247" s="12">
        <v>678</v>
      </c>
      <c r="H247" s="12">
        <v>174</v>
      </c>
      <c r="I247" s="7">
        <f t="shared" si="15"/>
        <v>25.129725722757602</v>
      </c>
      <c r="J247" s="7">
        <f t="shared" si="16"/>
        <v>6.4492216456634539</v>
      </c>
    </row>
    <row r="248" spans="1:10" x14ac:dyDescent="0.3">
      <c r="A248" s="3">
        <v>44370</v>
      </c>
      <c r="B248" s="17">
        <v>2633</v>
      </c>
      <c r="C248" s="13">
        <f t="shared" si="6"/>
        <v>15.488235294117647</v>
      </c>
      <c r="D248" s="13">
        <f t="shared" si="14"/>
        <v>70.616828475666154</v>
      </c>
      <c r="E248" s="13">
        <v>8799</v>
      </c>
      <c r="F248" s="13">
        <f t="shared" si="7"/>
        <v>29.923854983520854</v>
      </c>
      <c r="G248" s="12">
        <v>674</v>
      </c>
      <c r="H248" s="12">
        <v>174</v>
      </c>
      <c r="I248" s="7">
        <f t="shared" si="15"/>
        <v>25.598176984428413</v>
      </c>
      <c r="J248" s="7">
        <f t="shared" si="16"/>
        <v>6.6084314470186101</v>
      </c>
    </row>
    <row r="249" spans="1:10" x14ac:dyDescent="0.3">
      <c r="A249" s="3">
        <v>44371</v>
      </c>
      <c r="B249" s="17">
        <v>2612</v>
      </c>
      <c r="C249" s="13">
        <f t="shared" si="6"/>
        <v>15.364705882352942</v>
      </c>
      <c r="D249" s="13">
        <f t="shared" si="14"/>
        <v>70.053610322233197</v>
      </c>
      <c r="E249" s="13">
        <v>8577</v>
      </c>
      <c r="F249" s="13">
        <f t="shared" si="7"/>
        <v>30.453538533286697</v>
      </c>
      <c r="G249" s="12">
        <v>674</v>
      </c>
      <c r="H249" s="12">
        <v>166</v>
      </c>
      <c r="I249" s="7">
        <f t="shared" si="15"/>
        <v>25.803981623277185</v>
      </c>
      <c r="J249" s="7">
        <f t="shared" si="16"/>
        <v>6.3552833078101072</v>
      </c>
    </row>
    <row r="250" spans="1:10" x14ac:dyDescent="0.3">
      <c r="A250" s="3">
        <v>44372</v>
      </c>
      <c r="B250" s="17">
        <v>2592</v>
      </c>
      <c r="C250" s="13">
        <f t="shared" si="6"/>
        <v>15.247058823529411</v>
      </c>
      <c r="D250" s="13">
        <f t="shared" si="14"/>
        <v>69.517212080868475</v>
      </c>
      <c r="E250" s="13">
        <v>8653</v>
      </c>
      <c r="F250" s="13">
        <f t="shared" si="7"/>
        <v>29.954928926383911</v>
      </c>
      <c r="G250" s="12">
        <v>657</v>
      </c>
      <c r="H250" s="12">
        <v>166</v>
      </c>
      <c r="I250" s="7">
        <f t="shared" si="15"/>
        <v>25.347222222222221</v>
      </c>
      <c r="J250" s="7">
        <f t="shared" si="16"/>
        <v>6.4043209876543212</v>
      </c>
    </row>
    <row r="251" spans="1:10" x14ac:dyDescent="0.3">
      <c r="A251" s="3">
        <v>44373</v>
      </c>
      <c r="B251" s="17">
        <v>2562</v>
      </c>
      <c r="C251" s="13">
        <f t="shared" si="6"/>
        <v>15.070588235294119</v>
      </c>
      <c r="D251" s="13">
        <f t="shared" si="14"/>
        <v>68.712614718821385</v>
      </c>
      <c r="E251" s="13">
        <v>8951</v>
      </c>
      <c r="F251" s="13">
        <f t="shared" si="7"/>
        <v>28.6225002792984</v>
      </c>
      <c r="G251" s="12">
        <v>639</v>
      </c>
      <c r="H251" s="12">
        <v>159</v>
      </c>
      <c r="I251" s="7">
        <f t="shared" si="15"/>
        <v>24.94145199063232</v>
      </c>
      <c r="J251" s="7">
        <f t="shared" si="16"/>
        <v>6.2060889929742391</v>
      </c>
    </row>
    <row r="252" spans="1:10" x14ac:dyDescent="0.3">
      <c r="A252" s="3">
        <v>44374</v>
      </c>
      <c r="B252" s="17">
        <v>2576</v>
      </c>
      <c r="C252" s="13">
        <f t="shared" si="6"/>
        <v>15.152941176470588</v>
      </c>
      <c r="D252" s="13">
        <f t="shared" si="14"/>
        <v>69.088093487776689</v>
      </c>
      <c r="E252" s="13">
        <v>8572</v>
      </c>
      <c r="F252" s="13">
        <f t="shared" si="7"/>
        <v>30.051329911339241</v>
      </c>
      <c r="G252" s="12">
        <v>596</v>
      </c>
      <c r="H252" s="12">
        <v>161</v>
      </c>
      <c r="I252" s="7">
        <f t="shared" si="15"/>
        <v>23.136645962732917</v>
      </c>
      <c r="J252" s="7">
        <f t="shared" si="16"/>
        <v>6.25</v>
      </c>
    </row>
    <row r="253" spans="1:10" x14ac:dyDescent="0.3">
      <c r="A253" s="3">
        <v>44375</v>
      </c>
      <c r="B253" s="17">
        <v>2602</v>
      </c>
      <c r="C253" s="13">
        <f t="shared" si="6"/>
        <v>15.305882352941177</v>
      </c>
      <c r="D253" s="13">
        <f t="shared" si="14"/>
        <v>69.785411201550829</v>
      </c>
      <c r="E253" s="13">
        <v>8107</v>
      </c>
      <c r="F253" s="13">
        <f t="shared" si="7"/>
        <v>32.09571974836561</v>
      </c>
      <c r="G253" s="12">
        <v>600</v>
      </c>
      <c r="H253" s="12">
        <v>164</v>
      </c>
      <c r="I253" s="7">
        <f t="shared" si="15"/>
        <v>23.059185242121444</v>
      </c>
      <c r="J253" s="7">
        <f t="shared" si="16"/>
        <v>6.3028439661798625</v>
      </c>
    </row>
    <row r="254" spans="1:10" x14ac:dyDescent="0.3">
      <c r="A254" s="3">
        <v>44376</v>
      </c>
      <c r="B254" s="17">
        <v>2639</v>
      </c>
      <c r="C254" s="13">
        <f t="shared" si="6"/>
        <v>15.523529411764706</v>
      </c>
      <c r="D254" s="13">
        <f t="shared" si="14"/>
        <v>70.777747948075586</v>
      </c>
      <c r="E254" s="13">
        <v>8601</v>
      </c>
      <c r="F254" s="13">
        <f t="shared" si="7"/>
        <v>30.682478781537032</v>
      </c>
      <c r="G254" s="12">
        <v>594</v>
      </c>
      <c r="H254" s="12">
        <v>158</v>
      </c>
      <c r="I254" s="7">
        <f t="shared" si="15"/>
        <v>22.508525956801819</v>
      </c>
      <c r="J254" s="7">
        <f t="shared" si="16"/>
        <v>5.987116331943918</v>
      </c>
    </row>
    <row r="255" spans="1:10" x14ac:dyDescent="0.3">
      <c r="A255" s="3">
        <v>44377</v>
      </c>
      <c r="B255" s="17">
        <v>2669</v>
      </c>
      <c r="C255" s="13">
        <f t="shared" si="6"/>
        <v>15.7</v>
      </c>
      <c r="D255" s="13">
        <f t="shared" si="14"/>
        <v>71.582345310122662</v>
      </c>
      <c r="E255" s="13">
        <v>8989</v>
      </c>
      <c r="F255" s="13">
        <f t="shared" si="7"/>
        <v>29.69184558905329</v>
      </c>
      <c r="G255" s="12">
        <v>586</v>
      </c>
      <c r="H255" s="12">
        <v>158</v>
      </c>
      <c r="I255" s="7">
        <f t="shared" si="15"/>
        <v>21.95578868490071</v>
      </c>
      <c r="J255" s="7">
        <f t="shared" si="16"/>
        <v>5.9198201573623077</v>
      </c>
    </row>
    <row r="256" spans="1:10" x14ac:dyDescent="0.3">
      <c r="A256" s="3">
        <v>44378</v>
      </c>
      <c r="B256" s="17">
        <v>2729</v>
      </c>
      <c r="C256" s="13">
        <f t="shared" si="6"/>
        <v>16.05294117647059</v>
      </c>
      <c r="D256" s="13">
        <f t="shared" si="14"/>
        <v>73.191540034216843</v>
      </c>
      <c r="E256" s="13">
        <v>9081</v>
      </c>
      <c r="F256" s="13">
        <f t="shared" si="7"/>
        <v>30.051756414491798</v>
      </c>
      <c r="G256" s="12">
        <v>601</v>
      </c>
      <c r="H256" s="12">
        <v>165</v>
      </c>
      <c r="I256" s="7">
        <f t="shared" si="15"/>
        <v>22.022718944668377</v>
      </c>
      <c r="J256" s="7">
        <f t="shared" si="16"/>
        <v>6.0461707585196045</v>
      </c>
    </row>
    <row r="257" spans="1:10" x14ac:dyDescent="0.3">
      <c r="A257" s="3">
        <v>44379</v>
      </c>
      <c r="B257" s="17">
        <v>2771</v>
      </c>
      <c r="C257" s="13">
        <f t="shared" si="6"/>
        <v>16.3</v>
      </c>
      <c r="D257" s="13">
        <f t="shared" si="14"/>
        <v>74.317976341082769</v>
      </c>
      <c r="E257" s="13">
        <v>9430</v>
      </c>
      <c r="F257" s="13">
        <f t="shared" si="7"/>
        <v>29.384941675503711</v>
      </c>
      <c r="G257" s="12">
        <v>607</v>
      </c>
      <c r="H257" s="12">
        <v>158</v>
      </c>
      <c r="I257" s="7">
        <f t="shared" si="15"/>
        <v>21.905449296282931</v>
      </c>
      <c r="J257" s="7">
        <f t="shared" si="16"/>
        <v>5.701912666907254</v>
      </c>
    </row>
    <row r="258" spans="1:10" x14ac:dyDescent="0.3">
      <c r="A258" s="3">
        <v>44380</v>
      </c>
      <c r="B258" s="17">
        <v>2907</v>
      </c>
      <c r="C258" s="13">
        <f t="shared" si="6"/>
        <v>17.100000000000001</v>
      </c>
      <c r="D258" s="13">
        <f t="shared" si="14"/>
        <v>77.965484382362916</v>
      </c>
      <c r="E258" s="13">
        <v>10063</v>
      </c>
      <c r="F258" s="13">
        <f t="shared" si="7"/>
        <v>28.888005564940872</v>
      </c>
      <c r="G258" s="12">
        <v>620</v>
      </c>
      <c r="H258" s="12">
        <v>159</v>
      </c>
      <c r="I258" s="7">
        <f t="shared" si="15"/>
        <v>21.327829377364981</v>
      </c>
      <c r="J258" s="7">
        <f t="shared" si="16"/>
        <v>5.4695562435500511</v>
      </c>
    </row>
    <row r="259" spans="1:10" x14ac:dyDescent="0.3">
      <c r="A259" s="3"/>
      <c r="I259" s="7"/>
      <c r="J259" s="7"/>
    </row>
    <row r="260" spans="1:10" x14ac:dyDescent="0.3">
      <c r="A260" s="3">
        <v>44382</v>
      </c>
      <c r="B260" s="17">
        <v>3030</v>
      </c>
      <c r="C260" s="13">
        <f t="shared" si="6"/>
        <v>17.823529411764703</v>
      </c>
      <c r="D260" s="13">
        <f>B260/3728573*100000</f>
        <v>81.264333566755965</v>
      </c>
      <c r="E260" s="13">
        <v>9386</v>
      </c>
      <c r="F260" s="13">
        <f t="shared" si="7"/>
        <v>32.282122309823144</v>
      </c>
      <c r="G260" s="12">
        <v>649</v>
      </c>
      <c r="H260" s="12">
        <v>166</v>
      </c>
      <c r="I260" s="7">
        <f t="shared" si="15"/>
        <v>21.419141914191421</v>
      </c>
      <c r="J260" s="7">
        <f t="shared" si="16"/>
        <v>5.4785478547854787</v>
      </c>
    </row>
    <row r="261" spans="1:10" x14ac:dyDescent="0.3">
      <c r="A261" s="3">
        <v>44383</v>
      </c>
      <c r="B261" s="17">
        <v>2961</v>
      </c>
      <c r="C261" s="13">
        <f t="shared" si="6"/>
        <v>17.41764705882353</v>
      </c>
      <c r="D261" s="13">
        <f>B261/3728573*100000</f>
        <v>79.413759634047665</v>
      </c>
      <c r="E261" s="13">
        <v>10166</v>
      </c>
      <c r="F261" s="13">
        <f t="shared" si="7"/>
        <v>29.12650009836711</v>
      </c>
      <c r="G261" s="12">
        <v>658</v>
      </c>
      <c r="H261" s="12">
        <v>167</v>
      </c>
      <c r="I261" s="7">
        <f t="shared" ref="I261:I313" si="17">G261/B261*100</f>
        <v>22.222222222222221</v>
      </c>
      <c r="J261" s="7">
        <f t="shared" si="16"/>
        <v>5.6399864910503208</v>
      </c>
    </row>
    <row r="262" spans="1:10" x14ac:dyDescent="0.3">
      <c r="A262" s="3">
        <v>44384</v>
      </c>
      <c r="B262" s="17">
        <v>3054</v>
      </c>
      <c r="C262" s="13">
        <f t="shared" si="6"/>
        <v>17.964705882352941</v>
      </c>
      <c r="D262" s="13">
        <f t="shared" ref="D262:D343" si="18">B262/3728573*100000</f>
        <v>81.908011456393638</v>
      </c>
      <c r="E262" s="13">
        <v>11016</v>
      </c>
      <c r="F262" s="13">
        <f t="shared" si="7"/>
        <v>27.723311546840957</v>
      </c>
      <c r="G262" s="12">
        <v>633</v>
      </c>
      <c r="H262" s="12">
        <v>164</v>
      </c>
      <c r="I262" s="7">
        <f t="shared" si="17"/>
        <v>20.726915520628683</v>
      </c>
      <c r="J262" s="7">
        <f t="shared" si="16"/>
        <v>5.3700065487884743</v>
      </c>
    </row>
    <row r="263" spans="1:10" x14ac:dyDescent="0.3">
      <c r="A263" s="3">
        <v>44385</v>
      </c>
      <c r="B263" s="17">
        <v>3139</v>
      </c>
      <c r="C263" s="13">
        <f t="shared" si="6"/>
        <v>18.464705882352941</v>
      </c>
      <c r="D263" s="13">
        <f t="shared" si="18"/>
        <v>84.187703982193725</v>
      </c>
      <c r="E263" s="13">
        <v>11198</v>
      </c>
      <c r="F263" s="13">
        <f t="shared" si="7"/>
        <v>28.031791391319878</v>
      </c>
      <c r="G263" s="12">
        <v>672</v>
      </c>
      <c r="H263" s="12">
        <v>170</v>
      </c>
      <c r="I263" s="7">
        <f t="shared" si="17"/>
        <v>21.40809174896464</v>
      </c>
      <c r="J263" s="7">
        <f t="shared" si="16"/>
        <v>5.4157374960178402</v>
      </c>
    </row>
    <row r="264" spans="1:10" x14ac:dyDescent="0.3">
      <c r="A264" s="3">
        <v>44386</v>
      </c>
      <c r="B264" s="17">
        <v>3285</v>
      </c>
      <c r="C264" s="13">
        <f t="shared" si="6"/>
        <v>19.323529411764707</v>
      </c>
      <c r="D264" s="13">
        <f t="shared" si="18"/>
        <v>88.103411144156226</v>
      </c>
      <c r="E264" s="13">
        <v>11585</v>
      </c>
      <c r="F264" s="13">
        <f t="shared" si="7"/>
        <v>28.355632283124731</v>
      </c>
      <c r="G264" s="12">
        <v>691</v>
      </c>
      <c r="H264" s="12">
        <v>171</v>
      </c>
      <c r="I264" s="7">
        <f t="shared" si="17"/>
        <v>21.035007610350075</v>
      </c>
      <c r="J264" s="7">
        <f t="shared" ref="J264:J313" si="19">H264/B264*100</f>
        <v>5.2054794520547949</v>
      </c>
    </row>
    <row r="265" spans="1:10" x14ac:dyDescent="0.3">
      <c r="A265" s="3">
        <v>44387</v>
      </c>
      <c r="B265" s="17">
        <v>3364</v>
      </c>
      <c r="C265" s="13">
        <f t="shared" si="6"/>
        <v>19.788235294117648</v>
      </c>
      <c r="D265" s="13">
        <f t="shared" si="18"/>
        <v>90.222184197546881</v>
      </c>
      <c r="E265" s="13">
        <v>12504</v>
      </c>
      <c r="F265" s="13">
        <f t="shared" si="7"/>
        <v>26.903390914907227</v>
      </c>
      <c r="G265" s="12">
        <v>694</v>
      </c>
      <c r="H265" s="12">
        <v>177</v>
      </c>
      <c r="I265" s="7">
        <f t="shared" si="17"/>
        <v>20.630202140309155</v>
      </c>
      <c r="J265" s="7">
        <f t="shared" si="19"/>
        <v>5.2615933412604043</v>
      </c>
    </row>
    <row r="266" spans="1:10" x14ac:dyDescent="0.3">
      <c r="A266" s="3">
        <v>44388</v>
      </c>
      <c r="B266" s="17">
        <v>3472</v>
      </c>
      <c r="C266" s="13">
        <f t="shared" si="6"/>
        <v>20.423529411764708</v>
      </c>
      <c r="D266" s="13">
        <f t="shared" si="18"/>
        <v>93.118734700916406</v>
      </c>
      <c r="E266" s="13">
        <v>12448</v>
      </c>
      <c r="F266" s="13">
        <f t="shared" si="7"/>
        <v>27.892030848329046</v>
      </c>
      <c r="G266" s="12">
        <v>716</v>
      </c>
      <c r="H266" s="12">
        <v>175</v>
      </c>
      <c r="I266" s="7">
        <f t="shared" si="17"/>
        <v>20.622119815668203</v>
      </c>
      <c r="J266" s="7">
        <f t="shared" si="19"/>
        <v>5.040322580645161</v>
      </c>
    </row>
    <row r="267" spans="1:10" x14ac:dyDescent="0.3">
      <c r="A267" s="3">
        <v>44389</v>
      </c>
      <c r="B267" s="17">
        <v>3740</v>
      </c>
      <c r="C267" s="13">
        <f t="shared" si="6"/>
        <v>22</v>
      </c>
      <c r="D267" s="13">
        <f t="shared" si="18"/>
        <v>100.30647113520374</v>
      </c>
      <c r="E267" s="13">
        <v>12378</v>
      </c>
      <c r="F267" s="13">
        <f t="shared" si="7"/>
        <v>30.214897398610436</v>
      </c>
      <c r="G267" s="12">
        <v>729</v>
      </c>
      <c r="H267" s="12">
        <v>170</v>
      </c>
      <c r="I267" s="7">
        <f t="shared" si="17"/>
        <v>19.491978609625669</v>
      </c>
      <c r="J267" s="7">
        <f t="shared" si="19"/>
        <v>4.5454545454545459</v>
      </c>
    </row>
    <row r="268" spans="1:10" x14ac:dyDescent="0.3">
      <c r="A268" s="3">
        <v>44390</v>
      </c>
      <c r="B268" s="17">
        <v>3705</v>
      </c>
      <c r="C268" s="13">
        <f t="shared" si="6"/>
        <v>21.794117647058822</v>
      </c>
      <c r="D268" s="13">
        <f t="shared" si="18"/>
        <v>99.367774212815462</v>
      </c>
      <c r="E268" s="13">
        <v>13610</v>
      </c>
      <c r="F268" s="13">
        <f t="shared" si="7"/>
        <v>27.2226304188097</v>
      </c>
      <c r="G268" s="12">
        <v>728</v>
      </c>
      <c r="H268" s="12">
        <v>180</v>
      </c>
      <c r="I268" s="7">
        <f t="shared" si="17"/>
        <v>19.649122807017545</v>
      </c>
      <c r="J268" s="7">
        <f t="shared" si="19"/>
        <v>4.8582995951417001</v>
      </c>
    </row>
    <row r="269" spans="1:10" x14ac:dyDescent="0.3">
      <c r="A269" s="3">
        <v>44391</v>
      </c>
      <c r="B269" s="17">
        <v>3753</v>
      </c>
      <c r="C269" s="13">
        <f t="shared" si="6"/>
        <v>22.076470588235296</v>
      </c>
      <c r="D269" s="13">
        <f t="shared" si="18"/>
        <v>100.65512999209081</v>
      </c>
      <c r="E269" s="13">
        <v>14491</v>
      </c>
      <c r="F269" s="13">
        <f t="shared" si="7"/>
        <v>25.898833758884827</v>
      </c>
      <c r="G269" s="12">
        <v>721</v>
      </c>
      <c r="H269" s="12">
        <v>175</v>
      </c>
      <c r="I269" s="7">
        <f t="shared" si="17"/>
        <v>19.211297628563813</v>
      </c>
      <c r="J269" s="7">
        <f t="shared" si="19"/>
        <v>4.6629363176125764</v>
      </c>
    </row>
    <row r="270" spans="1:10" x14ac:dyDescent="0.3">
      <c r="A270" s="3">
        <v>44392</v>
      </c>
      <c r="B270" s="17">
        <v>3838</v>
      </c>
      <c r="C270" s="13">
        <f t="shared" si="6"/>
        <v>22.576470588235296</v>
      </c>
      <c r="D270" s="13">
        <f t="shared" si="18"/>
        <v>102.93482251789089</v>
      </c>
      <c r="E270" s="13">
        <v>14714</v>
      </c>
      <c r="F270" s="13">
        <f t="shared" si="7"/>
        <v>26.084001631099635</v>
      </c>
      <c r="G270" s="12">
        <v>756</v>
      </c>
      <c r="H270" s="12">
        <v>166</v>
      </c>
      <c r="I270" s="7">
        <f t="shared" si="17"/>
        <v>19.69775924960917</v>
      </c>
      <c r="J270" s="7">
        <f t="shared" si="19"/>
        <v>4.3251693590411673</v>
      </c>
    </row>
    <row r="271" spans="1:10" x14ac:dyDescent="0.3">
      <c r="A271" s="3">
        <v>44393</v>
      </c>
      <c r="B271" s="17">
        <v>4001</v>
      </c>
      <c r="C271" s="13">
        <f t="shared" si="6"/>
        <v>23.535294117647059</v>
      </c>
      <c r="D271" s="13">
        <f t="shared" si="18"/>
        <v>107.30646818501341</v>
      </c>
      <c r="E271" s="13">
        <v>15888</v>
      </c>
      <c r="F271" s="13">
        <f t="shared" si="7"/>
        <v>25.182527693856997</v>
      </c>
      <c r="G271" s="12">
        <v>780</v>
      </c>
      <c r="H271" s="12">
        <v>177</v>
      </c>
      <c r="I271" s="7">
        <f t="shared" si="17"/>
        <v>19.495126218445389</v>
      </c>
      <c r="J271" s="7">
        <f t="shared" si="19"/>
        <v>4.423894026493377</v>
      </c>
    </row>
    <row r="272" spans="1:10" x14ac:dyDescent="0.3">
      <c r="A272" s="3">
        <v>44394</v>
      </c>
      <c r="B272" s="17">
        <v>4135</v>
      </c>
      <c r="C272" s="13">
        <f t="shared" si="6"/>
        <v>24.323529411764707</v>
      </c>
      <c r="D272" s="13">
        <f t="shared" si="18"/>
        <v>110.90033640215708</v>
      </c>
      <c r="E272" s="13">
        <v>17313</v>
      </c>
      <c r="F272" s="13">
        <f t="shared" si="7"/>
        <v>23.88378674984116</v>
      </c>
      <c r="G272" s="12">
        <v>805</v>
      </c>
      <c r="H272" s="12">
        <v>180</v>
      </c>
      <c r="I272" s="7">
        <f t="shared" si="17"/>
        <v>19.46795646916566</v>
      </c>
      <c r="J272" s="7">
        <f t="shared" si="19"/>
        <v>4.3530834340991538</v>
      </c>
    </row>
    <row r="273" spans="1:10" x14ac:dyDescent="0.3">
      <c r="A273" s="3">
        <v>44395</v>
      </c>
      <c r="B273" s="17">
        <v>4291</v>
      </c>
      <c r="C273" s="13">
        <f t="shared" si="6"/>
        <v>25.241176470588233</v>
      </c>
      <c r="D273" s="13">
        <f t="shared" si="18"/>
        <v>115.08424268480194</v>
      </c>
      <c r="E273" s="13">
        <v>16885</v>
      </c>
      <c r="F273" s="13">
        <f t="shared" si="7"/>
        <v>25.413088540124374</v>
      </c>
      <c r="G273" s="12">
        <v>833</v>
      </c>
      <c r="H273" s="12">
        <v>182</v>
      </c>
      <c r="I273" s="7">
        <f t="shared" si="17"/>
        <v>19.412724306688418</v>
      </c>
      <c r="J273" s="7">
        <f t="shared" si="19"/>
        <v>4.2414355628058731</v>
      </c>
    </row>
    <row r="274" spans="1:10" x14ac:dyDescent="0.3">
      <c r="A274" s="3">
        <v>44396</v>
      </c>
      <c r="B274" s="17">
        <v>4446</v>
      </c>
      <c r="C274" s="13">
        <f t="shared" si="6"/>
        <v>26.152941176470591</v>
      </c>
      <c r="D274" s="13">
        <f t="shared" si="18"/>
        <v>119.24132905537857</v>
      </c>
      <c r="E274" s="13">
        <v>16487</v>
      </c>
      <c r="F274" s="13">
        <f t="shared" si="7"/>
        <v>26.966701037180808</v>
      </c>
      <c r="G274" s="12">
        <v>859</v>
      </c>
      <c r="H274" s="12">
        <v>186</v>
      </c>
      <c r="I274" s="7">
        <f t="shared" si="17"/>
        <v>19.320737741790374</v>
      </c>
      <c r="J274" s="7">
        <f t="shared" si="19"/>
        <v>4.1835357624831309</v>
      </c>
    </row>
    <row r="275" spans="1:10" x14ac:dyDescent="0.3">
      <c r="A275" s="3">
        <v>44397</v>
      </c>
      <c r="B275" s="17">
        <v>4495</v>
      </c>
      <c r="C275" s="13">
        <f t="shared" si="6"/>
        <v>26.441176470588236</v>
      </c>
      <c r="D275" s="13">
        <f t="shared" si="18"/>
        <v>120.55550474672214</v>
      </c>
      <c r="E275" s="13">
        <v>18197</v>
      </c>
      <c r="F275" s="13">
        <f t="shared" si="7"/>
        <v>24.701873935264054</v>
      </c>
      <c r="G275" s="12">
        <v>855</v>
      </c>
      <c r="H275" s="12">
        <v>183</v>
      </c>
      <c r="I275" s="7">
        <f t="shared" si="17"/>
        <v>19.021134593993324</v>
      </c>
      <c r="J275" s="7">
        <f t="shared" si="19"/>
        <v>4.0711902113459404</v>
      </c>
    </row>
    <row r="276" spans="1:10" x14ac:dyDescent="0.3">
      <c r="A276" s="3">
        <v>44398</v>
      </c>
      <c r="B276" s="17">
        <v>4584</v>
      </c>
      <c r="C276" s="13">
        <f t="shared" si="6"/>
        <v>26.964705882352941</v>
      </c>
      <c r="D276" s="13">
        <f t="shared" si="18"/>
        <v>122.94247692079517</v>
      </c>
      <c r="E276" s="13">
        <v>19643</v>
      </c>
      <c r="F276" s="13">
        <f t="shared" si="7"/>
        <v>23.336557552308708</v>
      </c>
      <c r="G276" s="12">
        <v>899</v>
      </c>
      <c r="H276" s="12">
        <v>189</v>
      </c>
      <c r="I276" s="7">
        <f t="shared" si="17"/>
        <v>19.611692844677137</v>
      </c>
      <c r="J276" s="7">
        <f t="shared" si="19"/>
        <v>4.1230366492146597</v>
      </c>
    </row>
    <row r="277" spans="1:10" x14ac:dyDescent="0.3">
      <c r="A277" s="3">
        <v>44399</v>
      </c>
      <c r="B277" s="17">
        <v>4662</v>
      </c>
      <c r="C277" s="13">
        <f t="shared" si="6"/>
        <v>27.423529411764708</v>
      </c>
      <c r="D277" s="13">
        <f t="shared" si="18"/>
        <v>125.03443006211759</v>
      </c>
      <c r="E277" s="13">
        <v>20476</v>
      </c>
      <c r="F277" s="13">
        <f t="shared" si="7"/>
        <v>22.768118773197891</v>
      </c>
      <c r="G277" s="12">
        <v>906</v>
      </c>
      <c r="H277" s="12">
        <v>199</v>
      </c>
      <c r="I277" s="7">
        <f t="shared" si="17"/>
        <v>19.433719433719435</v>
      </c>
      <c r="J277" s="7">
        <f t="shared" si="19"/>
        <v>4.2685542685542686</v>
      </c>
    </row>
    <row r="278" spans="1:10" x14ac:dyDescent="0.3">
      <c r="A278" s="3">
        <v>44400</v>
      </c>
      <c r="B278" s="17">
        <v>4780</v>
      </c>
      <c r="C278" s="13">
        <f t="shared" si="6"/>
        <v>28.117647058823529</v>
      </c>
      <c r="D278" s="13">
        <f t="shared" si="18"/>
        <v>128.19917968616949</v>
      </c>
      <c r="E278" s="13">
        <v>21834</v>
      </c>
      <c r="F278" s="13">
        <f t="shared" si="7"/>
        <v>21.892461298891636</v>
      </c>
      <c r="G278" s="12">
        <v>934</v>
      </c>
      <c r="H278" s="12">
        <v>205</v>
      </c>
      <c r="I278" s="7">
        <f t="shared" si="17"/>
        <v>19.539748953974893</v>
      </c>
      <c r="J278" s="7">
        <f t="shared" si="19"/>
        <v>4.2887029288702934</v>
      </c>
    </row>
    <row r="279" spans="1:10" x14ac:dyDescent="0.3">
      <c r="A279" s="3">
        <v>44401</v>
      </c>
      <c r="B279" s="17">
        <v>4963</v>
      </c>
      <c r="C279" s="13">
        <f t="shared" si="6"/>
        <v>29.194117647058825</v>
      </c>
      <c r="D279" s="13">
        <f t="shared" si="18"/>
        <v>133.10722359465672</v>
      </c>
      <c r="E279" s="13">
        <v>23573</v>
      </c>
      <c r="F279" s="13">
        <f t="shared" si="7"/>
        <v>21.053747931956053</v>
      </c>
      <c r="G279" s="12">
        <v>956</v>
      </c>
      <c r="H279" s="12">
        <v>210</v>
      </c>
      <c r="I279" s="7">
        <f t="shared" si="17"/>
        <v>19.26254281684465</v>
      </c>
      <c r="J279" s="7">
        <f t="shared" si="19"/>
        <v>4.2313117066290546</v>
      </c>
    </row>
    <row r="280" spans="1:10" x14ac:dyDescent="0.3">
      <c r="A280" s="3">
        <v>44402</v>
      </c>
      <c r="B280" s="17">
        <v>5069</v>
      </c>
      <c r="C280" s="13">
        <f t="shared" si="6"/>
        <v>29.817647058823532</v>
      </c>
      <c r="D280" s="13">
        <f t="shared" si="18"/>
        <v>135.95013427388977</v>
      </c>
      <c r="E280" s="13">
        <v>23957</v>
      </c>
      <c r="F280" s="13">
        <f t="shared" si="7"/>
        <v>21.158742747422465</v>
      </c>
      <c r="G280" s="12">
        <v>947</v>
      </c>
      <c r="H280" s="12">
        <v>210</v>
      </c>
      <c r="I280" s="7">
        <f t="shared" si="17"/>
        <v>18.682185835470509</v>
      </c>
      <c r="J280" s="7">
        <f t="shared" si="19"/>
        <v>4.1428289603472086</v>
      </c>
    </row>
    <row r="281" spans="1:10" x14ac:dyDescent="0.3">
      <c r="A281" s="3">
        <v>44403</v>
      </c>
      <c r="B281" s="17">
        <v>5247</v>
      </c>
      <c r="C281" s="13">
        <f t="shared" si="6"/>
        <v>30.86470588235294</v>
      </c>
      <c r="D281" s="13">
        <f t="shared" si="18"/>
        <v>140.72407862203582</v>
      </c>
      <c r="E281" s="13">
        <v>23530</v>
      </c>
      <c r="F281" s="13">
        <f t="shared" si="7"/>
        <v>22.299192520186995</v>
      </c>
      <c r="G281" s="12">
        <v>967</v>
      </c>
      <c r="H281" s="12">
        <v>216</v>
      </c>
      <c r="I281" s="7">
        <f t="shared" si="17"/>
        <v>18.429578806937297</v>
      </c>
      <c r="J281" s="7">
        <f t="shared" si="19"/>
        <v>4.1166380789022305</v>
      </c>
    </row>
    <row r="282" spans="1:10" x14ac:dyDescent="0.3">
      <c r="A282" s="3">
        <v>44404</v>
      </c>
      <c r="B282" s="17">
        <v>5185</v>
      </c>
      <c r="C282" s="13">
        <f t="shared" si="6"/>
        <v>30.5</v>
      </c>
      <c r="D282" s="13">
        <f t="shared" si="18"/>
        <v>139.06124407380517</v>
      </c>
      <c r="E282" s="13">
        <v>25844</v>
      </c>
      <c r="F282" s="13">
        <f t="shared" si="7"/>
        <v>20.062683795078161</v>
      </c>
      <c r="G282" s="12">
        <v>996</v>
      </c>
      <c r="H282" s="12">
        <v>215</v>
      </c>
      <c r="I282" s="7">
        <f t="shared" si="17"/>
        <v>19.209257473481195</v>
      </c>
      <c r="J282" s="7">
        <f t="shared" si="19"/>
        <v>4.1465766634522661</v>
      </c>
    </row>
    <row r="283" spans="1:10" x14ac:dyDescent="0.3">
      <c r="A283" s="3">
        <v>44405</v>
      </c>
      <c r="B283" s="17">
        <v>5256</v>
      </c>
      <c r="C283" s="13">
        <f t="shared" si="6"/>
        <v>30.917647058823526</v>
      </c>
      <c r="D283" s="13">
        <f t="shared" si="18"/>
        <v>140.96545783064994</v>
      </c>
      <c r="E283" s="13">
        <v>27456</v>
      </c>
      <c r="F283" s="13">
        <f t="shared" si="7"/>
        <v>19.143356643356643</v>
      </c>
      <c r="G283" s="12">
        <v>1018</v>
      </c>
      <c r="H283" s="12">
        <v>212</v>
      </c>
      <c r="I283" s="7">
        <f t="shared" si="17"/>
        <v>19.36834094368341</v>
      </c>
      <c r="J283" s="7">
        <f t="shared" si="19"/>
        <v>4.0334855403348548</v>
      </c>
    </row>
    <row r="284" spans="1:10" x14ac:dyDescent="0.3">
      <c r="A284" s="3">
        <v>44406</v>
      </c>
      <c r="B284" s="17">
        <v>5427</v>
      </c>
      <c r="C284" s="13">
        <f t="shared" si="6"/>
        <v>31.923529411764704</v>
      </c>
      <c r="D284" s="13">
        <f t="shared" si="18"/>
        <v>145.55166279431836</v>
      </c>
      <c r="E284" s="13">
        <v>28147</v>
      </c>
      <c r="F284" s="13">
        <f t="shared" si="7"/>
        <v>19.280918037446266</v>
      </c>
      <c r="G284" s="12">
        <v>1053</v>
      </c>
      <c r="H284" s="12">
        <v>216</v>
      </c>
      <c r="I284" s="7">
        <f t="shared" si="17"/>
        <v>19.402985074626866</v>
      </c>
      <c r="J284" s="7">
        <f t="shared" si="19"/>
        <v>3.9800995024875623</v>
      </c>
    </row>
    <row r="285" spans="1:10" x14ac:dyDescent="0.3">
      <c r="A285" s="3">
        <v>44407</v>
      </c>
      <c r="B285" s="17">
        <v>5547</v>
      </c>
      <c r="C285" s="13">
        <f t="shared" si="6"/>
        <v>32.629411764705885</v>
      </c>
      <c r="D285" s="13">
        <f t="shared" si="18"/>
        <v>148.77005224250672</v>
      </c>
      <c r="E285" s="13">
        <v>29273</v>
      </c>
      <c r="F285" s="13">
        <f t="shared" si="7"/>
        <v>18.949202336624193</v>
      </c>
      <c r="G285" s="12">
        <v>1076</v>
      </c>
      <c r="H285" s="12">
        <v>226</v>
      </c>
      <c r="I285" s="7">
        <f t="shared" si="17"/>
        <v>19.397872723994951</v>
      </c>
      <c r="J285" s="7">
        <f t="shared" si="19"/>
        <v>4.0742743825491257</v>
      </c>
    </row>
    <row r="286" spans="1:10" x14ac:dyDescent="0.3">
      <c r="A286" s="3">
        <v>44408</v>
      </c>
      <c r="B286" s="17">
        <v>5651</v>
      </c>
      <c r="C286" s="13">
        <f t="shared" si="6"/>
        <v>33.241176470588236</v>
      </c>
      <c r="D286" s="13">
        <f t="shared" si="18"/>
        <v>151.55932309760331</v>
      </c>
      <c r="E286" s="13">
        <v>31295</v>
      </c>
      <c r="F286" s="13">
        <f t="shared" si="7"/>
        <v>18.057197635405018</v>
      </c>
      <c r="G286" s="12">
        <v>1109</v>
      </c>
      <c r="H286" s="12">
        <v>226</v>
      </c>
      <c r="I286" s="7">
        <f t="shared" si="17"/>
        <v>19.624845160148645</v>
      </c>
      <c r="J286" s="7">
        <f t="shared" si="19"/>
        <v>3.9992921606795262</v>
      </c>
    </row>
    <row r="287" spans="1:10" x14ac:dyDescent="0.3">
      <c r="A287" s="3">
        <v>44409</v>
      </c>
      <c r="B287" s="17">
        <v>5881</v>
      </c>
      <c r="C287" s="13">
        <f t="shared" si="6"/>
        <v>34.594117647058823</v>
      </c>
      <c r="D287" s="13">
        <f t="shared" si="18"/>
        <v>157.72790287329764</v>
      </c>
      <c r="E287" s="13">
        <v>31597</v>
      </c>
      <c r="F287" s="13">
        <f t="shared" si="7"/>
        <v>18.612526505680918</v>
      </c>
      <c r="G287" s="12">
        <v>1139</v>
      </c>
      <c r="H287" s="12">
        <v>231</v>
      </c>
      <c r="I287" s="7">
        <f t="shared" si="17"/>
        <v>19.367454514538345</v>
      </c>
      <c r="J287" s="7">
        <f t="shared" si="19"/>
        <v>3.9279034177860912</v>
      </c>
    </row>
    <row r="288" spans="1:10" x14ac:dyDescent="0.3">
      <c r="A288" s="3">
        <v>44410</v>
      </c>
      <c r="B288" s="17">
        <v>6082</v>
      </c>
      <c r="C288" s="13">
        <f t="shared" si="6"/>
        <v>35.776470588235291</v>
      </c>
      <c r="D288" s="13">
        <f t="shared" si="18"/>
        <v>163.11870519901314</v>
      </c>
      <c r="E288" s="13">
        <v>30943</v>
      </c>
      <c r="F288" s="13">
        <f t="shared" si="7"/>
        <v>19.655495588663026</v>
      </c>
      <c r="G288" s="12">
        <v>1214</v>
      </c>
      <c r="H288" s="12">
        <v>243</v>
      </c>
      <c r="I288" s="7">
        <f t="shared" si="17"/>
        <v>19.960539296284114</v>
      </c>
      <c r="J288" s="7">
        <f t="shared" si="19"/>
        <v>3.9953962512331471</v>
      </c>
    </row>
    <row r="289" spans="1:10" x14ac:dyDescent="0.3">
      <c r="A289" s="3">
        <v>44411</v>
      </c>
      <c r="B289" s="17">
        <v>6045</v>
      </c>
      <c r="C289" s="13">
        <f t="shared" si="6"/>
        <v>35.558823529411768</v>
      </c>
      <c r="D289" s="13">
        <f t="shared" si="18"/>
        <v>162.12636845248841</v>
      </c>
      <c r="E289" s="13">
        <v>33841</v>
      </c>
      <c r="F289" s="13">
        <f t="shared" si="7"/>
        <v>17.862947312431665</v>
      </c>
      <c r="G289" s="12">
        <v>1227</v>
      </c>
      <c r="H289" s="12">
        <v>257</v>
      </c>
      <c r="I289" s="7">
        <f t="shared" si="17"/>
        <v>20.297766749379655</v>
      </c>
      <c r="J289" s="7">
        <f t="shared" si="19"/>
        <v>4.2514474772539286</v>
      </c>
    </row>
    <row r="290" spans="1:10" x14ac:dyDescent="0.3">
      <c r="A290" s="3">
        <v>44412</v>
      </c>
      <c r="B290" s="17">
        <v>6200</v>
      </c>
      <c r="C290" s="13">
        <f t="shared" si="6"/>
        <v>36.470588235294116</v>
      </c>
      <c r="D290" s="13">
        <f t="shared" si="18"/>
        <v>166.283454823065</v>
      </c>
      <c r="E290" s="13">
        <v>36102</v>
      </c>
      <c r="F290" s="13">
        <f t="shared" si="7"/>
        <v>17.173563791479694</v>
      </c>
      <c r="G290" s="12">
        <v>1240</v>
      </c>
      <c r="H290" s="12">
        <v>261</v>
      </c>
      <c r="I290" s="7">
        <f t="shared" si="17"/>
        <v>20</v>
      </c>
      <c r="J290" s="7">
        <f t="shared" si="19"/>
        <v>4.209677419354839</v>
      </c>
    </row>
    <row r="291" spans="1:10" x14ac:dyDescent="0.3">
      <c r="A291" s="3">
        <v>44413</v>
      </c>
      <c r="B291" s="17">
        <v>6219</v>
      </c>
      <c r="C291" s="13">
        <f t="shared" si="6"/>
        <v>36.582352941176474</v>
      </c>
      <c r="D291" s="13">
        <f t="shared" si="18"/>
        <v>166.79303315236149</v>
      </c>
      <c r="E291" s="13">
        <v>37108</v>
      </c>
      <c r="F291" s="13">
        <f t="shared" si="7"/>
        <v>16.759189393122778</v>
      </c>
      <c r="G291" s="12">
        <v>1258</v>
      </c>
      <c r="H291" s="12">
        <v>269</v>
      </c>
      <c r="I291" s="7">
        <f t="shared" si="17"/>
        <v>20.228332529345554</v>
      </c>
      <c r="J291" s="7">
        <f t="shared" si="19"/>
        <v>4.3254542530953533</v>
      </c>
    </row>
    <row r="292" spans="1:10" x14ac:dyDescent="0.3">
      <c r="A292" s="3">
        <v>44414</v>
      </c>
      <c r="B292" s="17">
        <v>6369</v>
      </c>
      <c r="C292" s="13">
        <f t="shared" si="6"/>
        <v>37.464705882352938</v>
      </c>
      <c r="D292" s="13">
        <f t="shared" si="18"/>
        <v>170.81601996259695</v>
      </c>
      <c r="E292" s="13">
        <v>38806</v>
      </c>
      <c r="F292" s="13">
        <f t="shared" si="7"/>
        <v>16.41241045199196</v>
      </c>
      <c r="G292" s="12">
        <v>1285</v>
      </c>
      <c r="H292" s="12">
        <v>273</v>
      </c>
      <c r="I292" s="7">
        <f t="shared" si="17"/>
        <v>20.175851782069397</v>
      </c>
      <c r="J292" s="7">
        <f t="shared" si="19"/>
        <v>4.2863871879415916</v>
      </c>
    </row>
    <row r="293" spans="1:10" x14ac:dyDescent="0.3">
      <c r="A293" s="3">
        <v>44415</v>
      </c>
      <c r="B293" s="17">
        <v>6426</v>
      </c>
      <c r="C293" s="13">
        <f t="shared" ref="C293:C343" si="20">B293/17000*100</f>
        <v>37.799999999999997</v>
      </c>
      <c r="D293" s="13">
        <f t="shared" si="18"/>
        <v>172.34475495048642</v>
      </c>
      <c r="E293" s="13">
        <v>41249</v>
      </c>
      <c r="F293" s="13">
        <f t="shared" si="7"/>
        <v>15.578559480229822</v>
      </c>
      <c r="G293" s="12">
        <v>1303</v>
      </c>
      <c r="H293" s="12">
        <v>287</v>
      </c>
      <c r="I293" s="7">
        <f t="shared" si="17"/>
        <v>20.276999688764395</v>
      </c>
      <c r="J293" s="7">
        <f t="shared" si="19"/>
        <v>4.4662309368191728</v>
      </c>
    </row>
    <row r="294" spans="1:10" x14ac:dyDescent="0.3">
      <c r="A294" s="3">
        <v>44416</v>
      </c>
      <c r="B294" s="17">
        <v>6511</v>
      </c>
      <c r="C294" s="13">
        <f t="shared" si="20"/>
        <v>38.299999999999997</v>
      </c>
      <c r="D294" s="13">
        <f t="shared" si="18"/>
        <v>174.62444747628649</v>
      </c>
      <c r="E294" s="13">
        <v>41187</v>
      </c>
      <c r="F294" s="13">
        <f t="shared" si="7"/>
        <v>15.808386141258163</v>
      </c>
      <c r="G294" s="12">
        <v>1308</v>
      </c>
      <c r="H294" s="12">
        <v>288</v>
      </c>
      <c r="I294" s="7">
        <f t="shared" si="17"/>
        <v>20.089080018430352</v>
      </c>
      <c r="J294" s="7">
        <f t="shared" si="19"/>
        <v>4.4232836737828292</v>
      </c>
    </row>
    <row r="295" spans="1:10" x14ac:dyDescent="0.3">
      <c r="A295" s="3">
        <v>44417</v>
      </c>
      <c r="B295" s="17">
        <v>6641</v>
      </c>
      <c r="C295" s="13">
        <f t="shared" si="20"/>
        <v>39.064705882352939</v>
      </c>
      <c r="D295" s="13">
        <f t="shared" si="18"/>
        <v>178.11103604515722</v>
      </c>
      <c r="E295" s="13">
        <v>40233</v>
      </c>
      <c r="F295" s="13">
        <f t="shared" si="7"/>
        <v>16.506350508289216</v>
      </c>
      <c r="G295" s="12">
        <v>1328</v>
      </c>
      <c r="H295" s="12">
        <v>293</v>
      </c>
      <c r="I295" s="7">
        <f t="shared" si="17"/>
        <v>19.996988405360639</v>
      </c>
      <c r="J295" s="7">
        <f t="shared" si="19"/>
        <v>4.4119861466646597</v>
      </c>
    </row>
    <row r="296" spans="1:10" x14ac:dyDescent="0.3">
      <c r="A296" s="3">
        <v>44418</v>
      </c>
      <c r="B296" s="17">
        <v>6552</v>
      </c>
      <c r="C296" s="13">
        <f t="shared" si="20"/>
        <v>38.541176470588233</v>
      </c>
      <c r="D296" s="13">
        <f t="shared" si="18"/>
        <v>175.72406387108421</v>
      </c>
      <c r="E296" s="13">
        <v>43163</v>
      </c>
      <c r="F296" s="13">
        <f t="shared" si="7"/>
        <v>15.179667771007576</v>
      </c>
      <c r="G296" s="12">
        <v>1306</v>
      </c>
      <c r="H296" s="12">
        <v>284</v>
      </c>
      <c r="I296" s="7">
        <f t="shared" si="17"/>
        <v>19.932844932844933</v>
      </c>
      <c r="J296" s="7">
        <f t="shared" si="19"/>
        <v>4.3345543345543343</v>
      </c>
    </row>
    <row r="297" spans="1:10" x14ac:dyDescent="0.3">
      <c r="A297" s="3">
        <v>44419</v>
      </c>
      <c r="B297" s="17">
        <v>6578</v>
      </c>
      <c r="C297" s="13">
        <f t="shared" si="20"/>
        <v>38.694117647058825</v>
      </c>
      <c r="D297" s="13">
        <f t="shared" si="18"/>
        <v>176.42138158485832</v>
      </c>
      <c r="E297" s="13">
        <v>45832</v>
      </c>
      <c r="F297" s="13">
        <f t="shared" si="7"/>
        <v>14.35241752487345</v>
      </c>
      <c r="G297" s="12">
        <v>1322</v>
      </c>
      <c r="H297" s="12">
        <v>302</v>
      </c>
      <c r="I297" s="7">
        <f t="shared" si="17"/>
        <v>20.097294010337489</v>
      </c>
      <c r="J297" s="7">
        <f t="shared" si="19"/>
        <v>4.5910611128002436</v>
      </c>
    </row>
    <row r="298" spans="1:10" x14ac:dyDescent="0.3">
      <c r="A298" s="3">
        <v>44420</v>
      </c>
      <c r="B298" s="17">
        <v>6627</v>
      </c>
      <c r="C298" s="13">
        <f t="shared" si="20"/>
        <v>38.982352941176465</v>
      </c>
      <c r="D298" s="13">
        <f t="shared" si="18"/>
        <v>177.73555727620192</v>
      </c>
      <c r="E298" s="13">
        <v>47601</v>
      </c>
      <c r="F298" s="13">
        <f t="shared" si="7"/>
        <v>13.921976429066616</v>
      </c>
      <c r="G298" s="12">
        <v>1355</v>
      </c>
      <c r="H298" s="12">
        <v>311</v>
      </c>
      <c r="I298" s="7">
        <f t="shared" si="17"/>
        <v>20.446657612796137</v>
      </c>
      <c r="J298" s="7">
        <f t="shared" si="19"/>
        <v>4.6929228912026559</v>
      </c>
    </row>
    <row r="299" spans="1:10" x14ac:dyDescent="0.3">
      <c r="A299" s="3">
        <v>44421</v>
      </c>
      <c r="B299" s="17">
        <v>6635</v>
      </c>
      <c r="C299" s="13">
        <f t="shared" si="20"/>
        <v>39.029411764705884</v>
      </c>
      <c r="D299" s="13">
        <f t="shared" si="18"/>
        <v>177.95011657274782</v>
      </c>
      <c r="E299" s="13">
        <v>50192</v>
      </c>
      <c r="F299" s="13">
        <f t="shared" si="7"/>
        <v>13.219238125597704</v>
      </c>
      <c r="G299" s="12">
        <v>1327</v>
      </c>
      <c r="H299" s="12">
        <v>326</v>
      </c>
      <c r="I299" s="7">
        <f t="shared" si="17"/>
        <v>20</v>
      </c>
      <c r="J299" s="7">
        <f t="shared" si="19"/>
        <v>4.9133383571966842</v>
      </c>
    </row>
    <row r="300" spans="1:10" x14ac:dyDescent="0.3">
      <c r="A300" s="3">
        <v>44422</v>
      </c>
      <c r="B300" s="17">
        <v>6835</v>
      </c>
      <c r="C300" s="13">
        <f t="shared" si="20"/>
        <v>40.205882352941174</v>
      </c>
      <c r="D300" s="13">
        <f t="shared" si="18"/>
        <v>183.31409898639507</v>
      </c>
      <c r="E300" s="13">
        <v>53854</v>
      </c>
      <c r="F300" s="13">
        <f t="shared" si="7"/>
        <v>12.691722063356483</v>
      </c>
      <c r="G300" s="12">
        <v>1398</v>
      </c>
      <c r="H300" s="12">
        <v>300</v>
      </c>
      <c r="I300" s="7">
        <f t="shared" si="17"/>
        <v>20.453547915142646</v>
      </c>
      <c r="J300" s="7">
        <f t="shared" si="19"/>
        <v>4.3891733723482078</v>
      </c>
    </row>
    <row r="301" spans="1:10" x14ac:dyDescent="0.3">
      <c r="A301" s="3">
        <v>44423</v>
      </c>
      <c r="B301" s="17">
        <v>6841</v>
      </c>
      <c r="C301" s="13">
        <f t="shared" si="20"/>
        <v>40.241176470588236</v>
      </c>
      <c r="D301" s="13">
        <f t="shared" si="18"/>
        <v>183.47501845880447</v>
      </c>
      <c r="E301" s="13">
        <v>53614</v>
      </c>
      <c r="F301" s="13">
        <f t="shared" si="7"/>
        <v>12.759726936994067</v>
      </c>
      <c r="G301" s="12">
        <v>1423</v>
      </c>
      <c r="H301" s="12">
        <v>307</v>
      </c>
      <c r="I301" s="7">
        <f t="shared" si="17"/>
        <v>20.801052477707938</v>
      </c>
      <c r="J301" s="7">
        <f t="shared" si="19"/>
        <v>4.4876480046776788</v>
      </c>
    </row>
    <row r="302" spans="1:10" x14ac:dyDescent="0.3">
      <c r="A302" s="3">
        <v>44424</v>
      </c>
      <c r="B302" s="17">
        <v>6986</v>
      </c>
      <c r="C302" s="13">
        <f t="shared" si="20"/>
        <v>41.094117647058823</v>
      </c>
      <c r="D302" s="13">
        <f t="shared" si="18"/>
        <v>187.36390570869872</v>
      </c>
      <c r="E302" s="13">
        <v>52141</v>
      </c>
      <c r="F302" s="13">
        <f t="shared" si="7"/>
        <v>13.398285418384765</v>
      </c>
      <c r="G302" s="12">
        <v>1421</v>
      </c>
      <c r="H302" s="12">
        <v>303</v>
      </c>
      <c r="I302" s="7">
        <f t="shared" si="17"/>
        <v>20.340681362725451</v>
      </c>
      <c r="J302" s="7">
        <f t="shared" si="19"/>
        <v>4.3372459204122533</v>
      </c>
    </row>
    <row r="303" spans="1:10" x14ac:dyDescent="0.3">
      <c r="A303" s="3">
        <v>44425</v>
      </c>
      <c r="B303" s="17">
        <v>6965</v>
      </c>
      <c r="C303" s="13">
        <f t="shared" si="20"/>
        <v>40.970588235294123</v>
      </c>
      <c r="D303" s="13">
        <f t="shared" si="18"/>
        <v>186.8006875552658</v>
      </c>
      <c r="E303" s="13">
        <v>54763</v>
      </c>
      <c r="F303" s="13">
        <f t="shared" si="7"/>
        <v>12.718441283348248</v>
      </c>
      <c r="G303" s="12">
        <v>1429</v>
      </c>
      <c r="H303" s="12">
        <v>323</v>
      </c>
      <c r="I303" s="7">
        <f t="shared" si="17"/>
        <v>20.516870064608757</v>
      </c>
      <c r="J303" s="7">
        <f t="shared" si="19"/>
        <v>4.6374730796841357</v>
      </c>
    </row>
    <row r="304" spans="1:10" x14ac:dyDescent="0.3">
      <c r="A304" s="3">
        <v>44426</v>
      </c>
      <c r="B304" s="17">
        <v>7029</v>
      </c>
      <c r="C304" s="13">
        <f t="shared" si="20"/>
        <v>41.347058823529416</v>
      </c>
      <c r="D304" s="13">
        <f t="shared" si="18"/>
        <v>188.51716192763288</v>
      </c>
      <c r="E304" s="13">
        <v>57312</v>
      </c>
      <c r="F304" s="13">
        <f t="shared" si="7"/>
        <v>12.264447236180905</v>
      </c>
      <c r="G304" s="12">
        <v>1426</v>
      </c>
      <c r="H304" s="12">
        <v>327</v>
      </c>
      <c r="I304" s="7">
        <f t="shared" si="17"/>
        <v>20.287380850761132</v>
      </c>
      <c r="J304" s="7">
        <f t="shared" si="19"/>
        <v>4.6521553563807085</v>
      </c>
    </row>
    <row r="305" spans="1:10" x14ac:dyDescent="0.3">
      <c r="A305" s="3">
        <v>44427</v>
      </c>
      <c r="B305" s="17">
        <v>7133</v>
      </c>
      <c r="C305" s="13">
        <f t="shared" si="20"/>
        <v>41.958823529411767</v>
      </c>
      <c r="D305" s="13">
        <f t="shared" si="18"/>
        <v>191.30643278272947</v>
      </c>
      <c r="E305" s="13">
        <v>57704</v>
      </c>
      <c r="F305" s="13">
        <f t="shared" si="7"/>
        <v>12.361361430750033</v>
      </c>
      <c r="G305" s="12">
        <v>1482</v>
      </c>
      <c r="H305" s="12">
        <v>320</v>
      </c>
      <c r="I305" s="7">
        <f t="shared" si="17"/>
        <v>20.776671807093788</v>
      </c>
      <c r="J305" s="7">
        <f t="shared" si="19"/>
        <v>4.4861909435020326</v>
      </c>
    </row>
    <row r="306" spans="1:10" x14ac:dyDescent="0.3">
      <c r="A306" s="3">
        <v>44428</v>
      </c>
      <c r="B306" s="17">
        <v>7238</v>
      </c>
      <c r="C306" s="13">
        <f t="shared" si="20"/>
        <v>42.576470588235296</v>
      </c>
      <c r="D306" s="13">
        <f t="shared" si="18"/>
        <v>194.12252354989428</v>
      </c>
      <c r="E306" s="13">
        <v>58995</v>
      </c>
      <c r="F306" s="13">
        <f t="shared" si="7"/>
        <v>12.268836342062887</v>
      </c>
      <c r="G306" s="12">
        <v>1477</v>
      </c>
      <c r="H306" s="12">
        <v>335</v>
      </c>
      <c r="I306" s="7">
        <f t="shared" si="17"/>
        <v>20.406189555125724</v>
      </c>
      <c r="J306" s="7">
        <f t="shared" si="19"/>
        <v>4.6283503730312239</v>
      </c>
    </row>
    <row r="307" spans="1:10" x14ac:dyDescent="0.3">
      <c r="A307" s="3">
        <v>44429</v>
      </c>
      <c r="B307" s="17">
        <v>7273</v>
      </c>
      <c r="C307" s="13">
        <f t="shared" si="20"/>
        <v>42.78235294117647</v>
      </c>
      <c r="D307" s="13">
        <f t="shared" si="18"/>
        <v>195.06122047228254</v>
      </c>
      <c r="E307" s="13">
        <v>61236</v>
      </c>
      <c r="F307" s="13">
        <f t="shared" si="7"/>
        <v>11.877000457247371</v>
      </c>
      <c r="G307" s="12">
        <v>1510</v>
      </c>
      <c r="H307" s="12">
        <v>329</v>
      </c>
      <c r="I307" s="7">
        <f t="shared" si="17"/>
        <v>20.761721435446169</v>
      </c>
      <c r="J307" s="7">
        <f t="shared" si="19"/>
        <v>4.5235803657362847</v>
      </c>
    </row>
    <row r="308" spans="1:10" x14ac:dyDescent="0.3">
      <c r="A308" s="3">
        <v>44430</v>
      </c>
      <c r="B308" s="17">
        <v>7345</v>
      </c>
      <c r="C308" s="13">
        <f t="shared" si="20"/>
        <v>43.205882352941174</v>
      </c>
      <c r="D308" s="13">
        <f t="shared" si="18"/>
        <v>196.99225414119559</v>
      </c>
      <c r="E308" s="13">
        <v>59659</v>
      </c>
      <c r="F308" s="13">
        <f t="shared" si="7"/>
        <v>12.311637808209994</v>
      </c>
      <c r="G308" s="12">
        <v>1547</v>
      </c>
      <c r="H308" s="12">
        <v>336</v>
      </c>
      <c r="I308" s="7">
        <f t="shared" si="17"/>
        <v>21.061946902654867</v>
      </c>
      <c r="J308" s="7">
        <f t="shared" si="19"/>
        <v>4.5745405037440436</v>
      </c>
    </row>
    <row r="309" spans="1:10" x14ac:dyDescent="0.3">
      <c r="A309" s="3">
        <v>44431</v>
      </c>
      <c r="B309" s="17">
        <v>7400</v>
      </c>
      <c r="C309" s="13">
        <f t="shared" si="20"/>
        <v>43.529411764705884</v>
      </c>
      <c r="D309" s="13">
        <f t="shared" si="18"/>
        <v>198.46734930494856</v>
      </c>
      <c r="E309" s="13">
        <v>56753</v>
      </c>
      <c r="F309" s="13">
        <f t="shared" si="7"/>
        <v>13.038958292953676</v>
      </c>
      <c r="G309" s="12">
        <v>1557</v>
      </c>
      <c r="H309" s="12">
        <v>361</v>
      </c>
      <c r="I309" s="7">
        <f t="shared" si="17"/>
        <v>21.04054054054054</v>
      </c>
      <c r="J309" s="7">
        <f t="shared" si="19"/>
        <v>4.878378378378379</v>
      </c>
    </row>
    <row r="310" spans="1:10" x14ac:dyDescent="0.3">
      <c r="A310" s="3">
        <v>44432</v>
      </c>
      <c r="B310" s="17">
        <v>7410</v>
      </c>
      <c r="C310" s="13">
        <f t="shared" si="20"/>
        <v>43.588235294117645</v>
      </c>
      <c r="D310" s="13">
        <f t="shared" si="18"/>
        <v>198.73554842563092</v>
      </c>
      <c r="E310" s="13">
        <v>57840</v>
      </c>
      <c r="F310" s="13">
        <f t="shared" si="7"/>
        <v>12.811203319502074</v>
      </c>
      <c r="G310" s="12">
        <v>1568</v>
      </c>
      <c r="H310" s="12">
        <v>376</v>
      </c>
      <c r="I310" s="7">
        <f t="shared" si="17"/>
        <v>21.160593792172737</v>
      </c>
      <c r="J310" s="7">
        <f t="shared" si="19"/>
        <v>5.0742240215924426</v>
      </c>
    </row>
    <row r="311" spans="1:10" x14ac:dyDescent="0.3">
      <c r="A311" s="3">
        <v>44433</v>
      </c>
      <c r="B311" s="17">
        <v>7356</v>
      </c>
      <c r="C311" s="13">
        <f t="shared" si="20"/>
        <v>43.270588235294113</v>
      </c>
      <c r="D311" s="13">
        <f t="shared" si="18"/>
        <v>197.28727317394618</v>
      </c>
      <c r="E311" s="13">
        <v>57760</v>
      </c>
      <c r="F311" s="13">
        <f t="shared" si="7"/>
        <v>12.735457063711911</v>
      </c>
      <c r="G311" s="12">
        <v>1556</v>
      </c>
      <c r="H311" s="12">
        <v>384</v>
      </c>
      <c r="I311" s="7">
        <f t="shared" si="17"/>
        <v>21.152800435019032</v>
      </c>
      <c r="J311" s="7">
        <f t="shared" si="19"/>
        <v>5.2202283849918434</v>
      </c>
    </row>
    <row r="312" spans="1:10" x14ac:dyDescent="0.3">
      <c r="A312" s="3">
        <v>44434</v>
      </c>
      <c r="B312" s="17">
        <v>7357</v>
      </c>
      <c r="C312" s="13">
        <f t="shared" si="20"/>
        <v>43.276470588235291</v>
      </c>
      <c r="D312" s="13">
        <f t="shared" si="18"/>
        <v>197.31409308601442</v>
      </c>
      <c r="E312" s="13">
        <v>56200</v>
      </c>
      <c r="F312" s="13">
        <f t="shared" si="7"/>
        <v>13.090747330960854</v>
      </c>
      <c r="G312" s="12">
        <v>1563</v>
      </c>
      <c r="H312" s="12">
        <v>361</v>
      </c>
      <c r="I312" s="7">
        <f t="shared" si="17"/>
        <v>21.245072719858637</v>
      </c>
      <c r="J312" s="7">
        <f t="shared" si="19"/>
        <v>4.9068913959494358</v>
      </c>
    </row>
    <row r="313" spans="1:10" x14ac:dyDescent="0.3">
      <c r="A313" s="3">
        <v>44435</v>
      </c>
      <c r="B313" s="17">
        <v>7493</v>
      </c>
      <c r="C313" s="13">
        <f t="shared" si="20"/>
        <v>44.076470588235296</v>
      </c>
      <c r="D313" s="13">
        <f t="shared" si="18"/>
        <v>200.96160112729453</v>
      </c>
      <c r="E313" s="13">
        <v>55573</v>
      </c>
      <c r="F313" s="13">
        <f t="shared" si="7"/>
        <v>13.483166285786263</v>
      </c>
      <c r="G313" s="12">
        <v>1584</v>
      </c>
      <c r="H313" s="12">
        <v>369</v>
      </c>
      <c r="I313" s="7">
        <f t="shared" si="17"/>
        <v>21.13973041505405</v>
      </c>
      <c r="J313" s="7">
        <f t="shared" si="19"/>
        <v>4.9245962898705464</v>
      </c>
    </row>
    <row r="314" spans="1:10" x14ac:dyDescent="0.3">
      <c r="A314" s="3">
        <v>44436</v>
      </c>
      <c r="B314" s="17">
        <v>7546</v>
      </c>
      <c r="C314" s="13">
        <f t="shared" si="20"/>
        <v>44.388235294117642</v>
      </c>
      <c r="D314" s="13">
        <f t="shared" si="18"/>
        <v>202.38305646691109</v>
      </c>
      <c r="E314" s="13">
        <v>56693</v>
      </c>
      <c r="F314" s="13">
        <f t="shared" si="7"/>
        <v>13.31028522039758</v>
      </c>
      <c r="G314" s="12">
        <v>1624</v>
      </c>
      <c r="H314" s="12">
        <v>378</v>
      </c>
      <c r="I314" s="7">
        <f t="shared" ref="I314:I343" si="21">G314/B314*100</f>
        <v>21.521335807050093</v>
      </c>
      <c r="J314" s="7">
        <f t="shared" ref="J314:J343" si="22">H314/B314*100</f>
        <v>5.0092764378478662</v>
      </c>
    </row>
    <row r="315" spans="1:10" x14ac:dyDescent="0.3">
      <c r="A315" s="3">
        <v>44437</v>
      </c>
      <c r="B315" s="17">
        <v>7571</v>
      </c>
      <c r="C315" s="13">
        <f t="shared" si="20"/>
        <v>44.535294117647055</v>
      </c>
      <c r="D315" s="13">
        <f t="shared" si="18"/>
        <v>203.05355426861698</v>
      </c>
      <c r="E315" s="13">
        <v>53109</v>
      </c>
      <c r="F315" s="13">
        <f t="shared" ref="F315:F343" si="23">B315/E315*100</f>
        <v>14.255587565196107</v>
      </c>
      <c r="G315" s="12">
        <v>1637</v>
      </c>
      <c r="H315" s="12">
        <v>376</v>
      </c>
      <c r="I315" s="7">
        <f t="shared" si="21"/>
        <v>21.621978602562407</v>
      </c>
      <c r="J315" s="7">
        <f t="shared" si="22"/>
        <v>4.9663188482366927</v>
      </c>
    </row>
    <row r="316" spans="1:10" x14ac:dyDescent="0.3">
      <c r="A316" s="3">
        <v>44438</v>
      </c>
      <c r="B316" s="17">
        <v>7660</v>
      </c>
      <c r="C316" s="13">
        <f t="shared" si="20"/>
        <v>45.058823529411761</v>
      </c>
      <c r="D316" s="13">
        <f t="shared" si="18"/>
        <v>205.44052644269001</v>
      </c>
      <c r="E316" s="13">
        <v>49017</v>
      </c>
      <c r="F316" s="13">
        <f t="shared" si="23"/>
        <v>15.627231368708816</v>
      </c>
      <c r="G316" s="12">
        <v>1660</v>
      </c>
      <c r="H316" s="12">
        <v>371</v>
      </c>
      <c r="I316" s="7">
        <f t="shared" si="21"/>
        <v>21.671018276762403</v>
      </c>
      <c r="J316" s="7">
        <f t="shared" si="22"/>
        <v>4.8433420365535245</v>
      </c>
    </row>
    <row r="317" spans="1:10" x14ac:dyDescent="0.3">
      <c r="A317" s="3">
        <v>44439</v>
      </c>
      <c r="B317" s="17">
        <v>7457</v>
      </c>
      <c r="C317" s="13">
        <f t="shared" si="20"/>
        <v>43.864705882352936</v>
      </c>
      <c r="D317" s="13">
        <f t="shared" si="18"/>
        <v>199.99608429283805</v>
      </c>
      <c r="E317" s="13">
        <v>48963</v>
      </c>
      <c r="F317" s="13">
        <f t="shared" si="23"/>
        <v>15.229867450932336</v>
      </c>
      <c r="G317" s="12">
        <v>1650</v>
      </c>
      <c r="H317" s="12">
        <v>369</v>
      </c>
      <c r="I317" s="7">
        <f t="shared" si="21"/>
        <v>22.126860667828886</v>
      </c>
      <c r="J317" s="7">
        <f t="shared" si="22"/>
        <v>4.9483706584417329</v>
      </c>
    </row>
    <row r="318" spans="1:10" x14ac:dyDescent="0.3">
      <c r="A318" s="3">
        <v>44440</v>
      </c>
      <c r="B318" s="17">
        <v>7393</v>
      </c>
      <c r="C318" s="13">
        <f t="shared" si="20"/>
        <v>43.488235294117651</v>
      </c>
      <c r="D318" s="13">
        <f t="shared" si="18"/>
        <v>198.27960992047093</v>
      </c>
      <c r="E318" s="13">
        <v>48672</v>
      </c>
      <c r="F318" s="13">
        <f t="shared" si="23"/>
        <v>15.189431295200526</v>
      </c>
      <c r="G318" s="12">
        <v>1560</v>
      </c>
      <c r="H318" s="12">
        <v>379</v>
      </c>
      <c r="I318" s="7">
        <f t="shared" si="21"/>
        <v>21.10104152576762</v>
      </c>
      <c r="J318" s="7">
        <f t="shared" si="22"/>
        <v>5.1264709860679023</v>
      </c>
    </row>
    <row r="319" spans="1:10" x14ac:dyDescent="0.3">
      <c r="A319" s="3">
        <v>44441</v>
      </c>
      <c r="B319" s="17">
        <v>7343</v>
      </c>
      <c r="C319" s="13">
        <f t="shared" si="20"/>
        <v>43.194117647058825</v>
      </c>
      <c r="D319" s="13">
        <f t="shared" si="18"/>
        <v>196.93861431705909</v>
      </c>
      <c r="E319" s="13">
        <v>46786</v>
      </c>
      <c r="F319" s="13">
        <f t="shared" si="23"/>
        <v>15.694865985551235</v>
      </c>
      <c r="G319" s="12">
        <v>1608</v>
      </c>
      <c r="H319" s="12">
        <v>380</v>
      </c>
      <c r="I319" s="7">
        <f t="shared" si="21"/>
        <v>21.898406645785101</v>
      </c>
      <c r="J319" s="7">
        <f t="shared" si="22"/>
        <v>5.1749965953969763</v>
      </c>
    </row>
    <row r="320" spans="1:10" x14ac:dyDescent="0.3">
      <c r="A320" s="3">
        <v>44442</v>
      </c>
      <c r="B320" s="17">
        <v>7210</v>
      </c>
      <c r="C320" s="13">
        <f t="shared" si="20"/>
        <v>42.411764705882355</v>
      </c>
      <c r="D320" s="13">
        <f t="shared" si="18"/>
        <v>193.37156601198367</v>
      </c>
      <c r="E320" s="13">
        <v>45782</v>
      </c>
      <c r="F320" s="13">
        <f t="shared" si="23"/>
        <v>15.748547464068849</v>
      </c>
      <c r="G320" s="12">
        <v>1577</v>
      </c>
      <c r="H320" s="12">
        <v>385</v>
      </c>
      <c r="I320" s="7">
        <f t="shared" si="21"/>
        <v>21.872399445214981</v>
      </c>
      <c r="J320" s="7">
        <f t="shared" si="22"/>
        <v>5.3398058252427179</v>
      </c>
    </row>
    <row r="321" spans="1:10" x14ac:dyDescent="0.3">
      <c r="A321" s="3">
        <v>44443</v>
      </c>
      <c r="B321" s="17">
        <v>7061</v>
      </c>
      <c r="C321" s="13">
        <f t="shared" si="20"/>
        <v>41.535294117647062</v>
      </c>
      <c r="D321" s="13">
        <f t="shared" si="18"/>
        <v>189.37539911381646</v>
      </c>
      <c r="E321" s="13">
        <v>45688</v>
      </c>
      <c r="F321" s="13">
        <f t="shared" si="23"/>
        <v>15.454824023813693</v>
      </c>
      <c r="G321" s="12">
        <v>1575</v>
      </c>
      <c r="H321" s="12">
        <v>400</v>
      </c>
      <c r="I321" s="7">
        <f t="shared" si="21"/>
        <v>22.305622433083133</v>
      </c>
      <c r="J321" s="7">
        <f t="shared" si="22"/>
        <v>5.6649199830052401</v>
      </c>
    </row>
    <row r="322" spans="1:10" x14ac:dyDescent="0.3">
      <c r="A322" s="3">
        <v>44444</v>
      </c>
      <c r="B322" s="17">
        <v>7019</v>
      </c>
      <c r="C322" s="13">
        <f t="shared" si="20"/>
        <v>41.288235294117648</v>
      </c>
      <c r="D322" s="13">
        <f t="shared" si="18"/>
        <v>188.24896280695054</v>
      </c>
      <c r="E322" s="13">
        <v>42237</v>
      </c>
      <c r="F322" s="13">
        <f t="shared" si="23"/>
        <v>16.618131022563158</v>
      </c>
      <c r="G322" s="12">
        <v>1579</v>
      </c>
      <c r="H322" s="12">
        <v>413</v>
      </c>
      <c r="I322" s="7">
        <f t="shared" si="21"/>
        <v>22.496082062971933</v>
      </c>
      <c r="J322" s="7">
        <f t="shared" si="22"/>
        <v>5.8840290639692263</v>
      </c>
    </row>
    <row r="323" spans="1:10" x14ac:dyDescent="0.3">
      <c r="A323" s="3">
        <v>44445</v>
      </c>
      <c r="B323" s="17">
        <v>7016</v>
      </c>
      <c r="C323" s="13">
        <f t="shared" si="20"/>
        <v>41.27058823529412</v>
      </c>
      <c r="D323" s="13">
        <f t="shared" si="18"/>
        <v>188.16850307074583</v>
      </c>
      <c r="E323" s="13">
        <v>38391</v>
      </c>
      <c r="F323" s="13">
        <f t="shared" si="23"/>
        <v>18.275116563777967</v>
      </c>
      <c r="G323" s="12">
        <v>1572</v>
      </c>
      <c r="H323" s="12">
        <v>414</v>
      </c>
      <c r="I323" s="7">
        <f t="shared" si="21"/>
        <v>22.405929304446978</v>
      </c>
      <c r="J323" s="7">
        <f t="shared" si="22"/>
        <v>5.9007981755986316</v>
      </c>
    </row>
    <row r="324" spans="1:10" x14ac:dyDescent="0.3">
      <c r="A324" s="3">
        <v>44446</v>
      </c>
      <c r="B324" s="17">
        <v>6766</v>
      </c>
      <c r="C324" s="13">
        <f t="shared" si="20"/>
        <v>39.800000000000004</v>
      </c>
      <c r="D324" s="13">
        <f t="shared" si="18"/>
        <v>181.46352505368674</v>
      </c>
      <c r="E324" s="13">
        <v>36310</v>
      </c>
      <c r="F324" s="13">
        <f t="shared" si="23"/>
        <v>18.633985128063895</v>
      </c>
      <c r="G324" s="12">
        <v>1559</v>
      </c>
      <c r="H324" s="12">
        <v>405</v>
      </c>
      <c r="I324" s="7">
        <f t="shared" si="21"/>
        <v>23.041678983151048</v>
      </c>
      <c r="J324" s="7">
        <f t="shared" si="22"/>
        <v>5.9858114099911317</v>
      </c>
    </row>
    <row r="325" spans="1:10" x14ac:dyDescent="0.3">
      <c r="A325" s="3">
        <v>44447</v>
      </c>
      <c r="B325" s="17">
        <v>6520</v>
      </c>
      <c r="C325" s="13">
        <f t="shared" si="20"/>
        <v>38.352941176470587</v>
      </c>
      <c r="D325" s="13">
        <f t="shared" si="18"/>
        <v>174.86582668490064</v>
      </c>
      <c r="E325" s="13">
        <v>35153</v>
      </c>
      <c r="F325" s="13">
        <f t="shared" si="23"/>
        <v>18.547492390407648</v>
      </c>
      <c r="G325" s="12">
        <v>1512</v>
      </c>
      <c r="H325" s="12">
        <v>380</v>
      </c>
      <c r="I325" s="7">
        <f t="shared" si="21"/>
        <v>23.190184049079754</v>
      </c>
      <c r="J325" s="7">
        <f t="shared" si="22"/>
        <v>5.8282208588957047</v>
      </c>
    </row>
    <row r="326" spans="1:10" x14ac:dyDescent="0.3">
      <c r="A326" s="3">
        <v>44448</v>
      </c>
      <c r="B326" s="17">
        <v>6417</v>
      </c>
      <c r="C326" s="13">
        <f t="shared" si="20"/>
        <v>37.747058823529414</v>
      </c>
      <c r="D326" s="13">
        <f t="shared" si="18"/>
        <v>172.1033757418723</v>
      </c>
      <c r="E326" s="13">
        <v>33123</v>
      </c>
      <c r="F326" s="13">
        <f t="shared" si="23"/>
        <v>19.373245177067293</v>
      </c>
      <c r="G326" s="12">
        <v>1500</v>
      </c>
      <c r="H326" s="12">
        <v>365</v>
      </c>
      <c r="I326" s="7">
        <f t="shared" si="21"/>
        <v>23.375409069658719</v>
      </c>
      <c r="J326" s="7">
        <f t="shared" si="22"/>
        <v>5.6880162069502882</v>
      </c>
    </row>
    <row r="327" spans="1:10" x14ac:dyDescent="0.3">
      <c r="A327" s="3">
        <v>44449</v>
      </c>
      <c r="B327" s="17">
        <v>6327</v>
      </c>
      <c r="C327" s="13">
        <f t="shared" si="20"/>
        <v>37.21764705882353</v>
      </c>
      <c r="D327" s="13">
        <f t="shared" si="18"/>
        <v>169.68958365573104</v>
      </c>
      <c r="E327" s="13">
        <v>32536</v>
      </c>
      <c r="F327" s="13">
        <f t="shared" si="23"/>
        <v>19.446151954757806</v>
      </c>
      <c r="G327" s="12">
        <v>1501</v>
      </c>
      <c r="H327" s="12">
        <v>365</v>
      </c>
      <c r="I327" s="7">
        <f t="shared" si="21"/>
        <v>23.723723723723726</v>
      </c>
      <c r="J327" s="7">
        <f t="shared" si="22"/>
        <v>5.7689268215584004</v>
      </c>
    </row>
    <row r="328" spans="1:10" x14ac:dyDescent="0.3">
      <c r="A328" s="3">
        <v>44450</v>
      </c>
      <c r="B328" s="17">
        <v>6214</v>
      </c>
      <c r="C328" s="13">
        <f t="shared" si="20"/>
        <v>36.55294117647059</v>
      </c>
      <c r="D328" s="13">
        <f t="shared" si="18"/>
        <v>166.65893359202033</v>
      </c>
      <c r="E328" s="13">
        <v>34538</v>
      </c>
      <c r="F328" s="13">
        <f t="shared" si="23"/>
        <v>17.991777172968902</v>
      </c>
      <c r="G328" s="12">
        <v>1488</v>
      </c>
      <c r="H328" s="12">
        <v>374</v>
      </c>
      <c r="I328" s="7">
        <f t="shared" si="21"/>
        <v>23.945928548439007</v>
      </c>
      <c r="J328" s="7">
        <f t="shared" si="22"/>
        <v>6.0186675249436759</v>
      </c>
    </row>
    <row r="329" spans="1:10" x14ac:dyDescent="0.3">
      <c r="A329" s="3">
        <v>44451</v>
      </c>
      <c r="B329" s="17">
        <v>6194</v>
      </c>
      <c r="C329" s="13">
        <f t="shared" si="20"/>
        <v>36.435294117647061</v>
      </c>
      <c r="D329" s="13">
        <f t="shared" si="18"/>
        <v>166.1225353506556</v>
      </c>
      <c r="E329" s="13">
        <v>31048</v>
      </c>
      <c r="F329" s="13">
        <f t="shared" si="23"/>
        <v>19.94975521772739</v>
      </c>
      <c r="G329" s="12">
        <v>1429</v>
      </c>
      <c r="H329" s="12">
        <v>363</v>
      </c>
      <c r="I329" s="7">
        <f t="shared" si="21"/>
        <v>23.070713593800452</v>
      </c>
      <c r="J329" s="7">
        <f t="shared" si="22"/>
        <v>5.8605101711333552</v>
      </c>
    </row>
    <row r="330" spans="1:10" x14ac:dyDescent="0.3">
      <c r="A330" s="3">
        <v>44452</v>
      </c>
      <c r="B330" s="17">
        <v>6186</v>
      </c>
      <c r="C330" s="13">
        <f t="shared" si="20"/>
        <v>36.388235294117649</v>
      </c>
      <c r="D330" s="13">
        <f t="shared" si="18"/>
        <v>165.9079760541097</v>
      </c>
      <c r="E330" s="13">
        <v>27595</v>
      </c>
      <c r="F330" s="13">
        <f t="shared" si="23"/>
        <v>22.417104547925348</v>
      </c>
      <c r="G330" s="12">
        <v>1419</v>
      </c>
      <c r="H330" s="12">
        <v>363</v>
      </c>
      <c r="I330" s="7">
        <f t="shared" si="21"/>
        <v>22.938894277400582</v>
      </c>
      <c r="J330" s="7">
        <f t="shared" si="22"/>
        <v>5.8680892337536372</v>
      </c>
    </row>
    <row r="331" spans="1:10" x14ac:dyDescent="0.3">
      <c r="A331" s="3">
        <v>44453</v>
      </c>
      <c r="B331" s="17">
        <v>5882</v>
      </c>
      <c r="C331" s="13">
        <f t="shared" si="20"/>
        <v>34.599999999999994</v>
      </c>
      <c r="D331" s="13">
        <f t="shared" si="18"/>
        <v>157.75472278536589</v>
      </c>
      <c r="E331" s="13">
        <v>27772</v>
      </c>
      <c r="F331" s="13">
        <f t="shared" si="23"/>
        <v>21.179605357914447</v>
      </c>
      <c r="G331" s="12">
        <v>1387</v>
      </c>
      <c r="H331" s="12">
        <v>346</v>
      </c>
      <c r="I331" s="7">
        <f t="shared" si="21"/>
        <v>23.580414824889491</v>
      </c>
      <c r="J331" s="7">
        <f t="shared" si="22"/>
        <v>5.8823529411764701</v>
      </c>
    </row>
    <row r="332" spans="1:10" x14ac:dyDescent="0.3">
      <c r="A332" s="3">
        <v>44454</v>
      </c>
      <c r="B332" s="17">
        <v>5785</v>
      </c>
      <c r="C332" s="13">
        <f t="shared" si="20"/>
        <v>34.029411764705877</v>
      </c>
      <c r="D332" s="13">
        <f t="shared" si="18"/>
        <v>155.15319131474695</v>
      </c>
      <c r="E332" s="13">
        <v>27398</v>
      </c>
      <c r="F332" s="13">
        <f t="shared" si="23"/>
        <v>21.114679903642603</v>
      </c>
      <c r="G332" s="12">
        <v>1347</v>
      </c>
      <c r="H332" s="12">
        <v>350</v>
      </c>
      <c r="I332" s="7">
        <f t="shared" si="21"/>
        <v>23.284356093344858</v>
      </c>
      <c r="J332" s="7">
        <f t="shared" si="22"/>
        <v>6.0501296456352636</v>
      </c>
    </row>
    <row r="333" spans="1:10" x14ac:dyDescent="0.3">
      <c r="A333" s="3">
        <v>44455</v>
      </c>
      <c r="B333" s="17">
        <v>5637</v>
      </c>
      <c r="C333" s="13">
        <f t="shared" si="20"/>
        <v>33.158823529411762</v>
      </c>
      <c r="D333" s="13">
        <f t="shared" si="18"/>
        <v>151.18384432864801</v>
      </c>
      <c r="E333" s="13">
        <v>26693</v>
      </c>
      <c r="F333" s="13">
        <f t="shared" si="23"/>
        <v>21.117896077623346</v>
      </c>
      <c r="G333" s="12">
        <v>1322</v>
      </c>
      <c r="H333" s="12">
        <v>354</v>
      </c>
      <c r="I333" s="7">
        <f t="shared" si="21"/>
        <v>23.45219088167465</v>
      </c>
      <c r="J333" s="7">
        <f t="shared" si="22"/>
        <v>6.2799361362426822</v>
      </c>
    </row>
    <row r="334" spans="1:10" x14ac:dyDescent="0.3">
      <c r="A334" s="3">
        <v>44456</v>
      </c>
      <c r="B334" s="17">
        <v>5626</v>
      </c>
      <c r="C334" s="13">
        <f t="shared" si="20"/>
        <v>33.094117647058823</v>
      </c>
      <c r="D334" s="13">
        <f t="shared" si="18"/>
        <v>150.88882529589736</v>
      </c>
      <c r="E334" s="13">
        <v>26484</v>
      </c>
      <c r="F334" s="13">
        <f t="shared" si="23"/>
        <v>21.24301465035493</v>
      </c>
      <c r="G334" s="12">
        <v>1306</v>
      </c>
      <c r="H334" s="12">
        <v>352</v>
      </c>
      <c r="I334" s="7">
        <f t="shared" si="21"/>
        <v>23.21365090650551</v>
      </c>
      <c r="J334" s="7">
        <f t="shared" si="22"/>
        <v>6.256665481692143</v>
      </c>
    </row>
    <row r="335" spans="1:10" x14ac:dyDescent="0.3">
      <c r="A335" s="3">
        <v>44457</v>
      </c>
      <c r="B335" s="17">
        <v>5492</v>
      </c>
      <c r="C335" s="13">
        <f t="shared" si="20"/>
        <v>32.305882352941175</v>
      </c>
      <c r="D335" s="13">
        <f t="shared" si="18"/>
        <v>147.29495707875373</v>
      </c>
      <c r="E335" s="13">
        <v>27197</v>
      </c>
      <c r="F335" s="13">
        <f t="shared" si="23"/>
        <v>20.193403684229878</v>
      </c>
      <c r="G335" s="12">
        <v>1264</v>
      </c>
      <c r="H335" s="12">
        <v>345</v>
      </c>
      <c r="I335" s="7">
        <f t="shared" si="21"/>
        <v>23.015294974508375</v>
      </c>
      <c r="J335" s="7">
        <f t="shared" si="22"/>
        <v>6.2818645302257838</v>
      </c>
    </row>
    <row r="336" spans="1:10" x14ac:dyDescent="0.3">
      <c r="A336" s="3">
        <v>44458</v>
      </c>
      <c r="B336" s="17">
        <v>5446</v>
      </c>
      <c r="C336" s="13">
        <f t="shared" si="20"/>
        <v>32.035294117647055</v>
      </c>
      <c r="D336" s="13">
        <f t="shared" si="18"/>
        <v>146.06124112361485</v>
      </c>
      <c r="E336" s="13">
        <v>26701</v>
      </c>
      <c r="F336" s="13">
        <f t="shared" si="23"/>
        <v>20.396239841204451</v>
      </c>
      <c r="G336" s="12">
        <v>1255</v>
      </c>
      <c r="H336" s="12">
        <v>330</v>
      </c>
      <c r="I336" s="7">
        <f t="shared" si="21"/>
        <v>23.044436283510834</v>
      </c>
      <c r="J336" s="7">
        <f t="shared" si="22"/>
        <v>6.0594932060227684</v>
      </c>
    </row>
    <row r="337" spans="1:10" x14ac:dyDescent="0.3">
      <c r="A337" s="3">
        <v>44459</v>
      </c>
      <c r="B337" s="17">
        <v>5445</v>
      </c>
      <c r="C337" s="13">
        <f t="shared" si="20"/>
        <v>32.029411764705884</v>
      </c>
      <c r="D337" s="13">
        <f t="shared" si="18"/>
        <v>146.03442121154663</v>
      </c>
      <c r="E337" s="13">
        <v>23795</v>
      </c>
      <c r="F337" s="13">
        <f t="shared" si="23"/>
        <v>22.882958604748897</v>
      </c>
      <c r="G337" s="12">
        <v>1253</v>
      </c>
      <c r="H337" s="12">
        <v>320</v>
      </c>
      <c r="I337" s="7">
        <f t="shared" si="21"/>
        <v>23.011937557392102</v>
      </c>
      <c r="J337" s="7">
        <f t="shared" si="22"/>
        <v>5.8769513314967856</v>
      </c>
    </row>
    <row r="338" spans="1:10" x14ac:dyDescent="0.3">
      <c r="A338" s="3">
        <v>44460</v>
      </c>
      <c r="B338" s="17">
        <v>5231</v>
      </c>
      <c r="C338" s="13">
        <f t="shared" si="20"/>
        <v>30.770588235294117</v>
      </c>
      <c r="D338" s="13">
        <f t="shared" si="18"/>
        <v>140.29496002894405</v>
      </c>
      <c r="E338" s="13">
        <v>23976</v>
      </c>
      <c r="F338" s="13">
        <f t="shared" si="23"/>
        <v>21.817650984317652</v>
      </c>
      <c r="G338" s="12">
        <v>1199</v>
      </c>
      <c r="H338" s="12">
        <v>310</v>
      </c>
      <c r="I338" s="7">
        <f t="shared" si="21"/>
        <v>22.921047600841142</v>
      </c>
      <c r="J338" s="7">
        <f t="shared" si="22"/>
        <v>5.9262091378321546</v>
      </c>
    </row>
    <row r="339" spans="1:10" x14ac:dyDescent="0.3">
      <c r="A339" s="3">
        <v>44461</v>
      </c>
      <c r="B339" s="17">
        <v>5096</v>
      </c>
      <c r="C339" s="13">
        <f t="shared" si="20"/>
        <v>29.976470588235294</v>
      </c>
      <c r="D339" s="13">
        <f t="shared" si="18"/>
        <v>136.67427189973216</v>
      </c>
      <c r="E339" s="13">
        <v>22663</v>
      </c>
      <c r="F339" s="13">
        <f t="shared" si="23"/>
        <v>22.485990380796895</v>
      </c>
      <c r="G339" s="12">
        <v>1176</v>
      </c>
      <c r="H339" s="12">
        <v>301</v>
      </c>
      <c r="I339" s="7">
        <f t="shared" si="21"/>
        <v>23.076923076923077</v>
      </c>
      <c r="J339" s="7">
        <f t="shared" si="22"/>
        <v>5.906593406593406</v>
      </c>
    </row>
    <row r="340" spans="1:10" x14ac:dyDescent="0.3">
      <c r="A340" s="3">
        <v>44462</v>
      </c>
      <c r="B340" s="17">
        <v>4915</v>
      </c>
      <c r="C340" s="13">
        <f t="shared" si="20"/>
        <v>28.911764705882355</v>
      </c>
      <c r="D340" s="13">
        <f t="shared" si="18"/>
        <v>131.81986781538137</v>
      </c>
      <c r="E340" s="13">
        <v>22885</v>
      </c>
      <c r="F340" s="13">
        <f t="shared" si="23"/>
        <v>21.476949967227441</v>
      </c>
      <c r="G340" s="12">
        <v>1138</v>
      </c>
      <c r="H340" s="12">
        <v>305</v>
      </c>
      <c r="I340" s="7">
        <f t="shared" si="21"/>
        <v>23.153611393692778</v>
      </c>
      <c r="J340" s="7">
        <f t="shared" si="22"/>
        <v>6.205493387589013</v>
      </c>
    </row>
    <row r="341" spans="1:10" x14ac:dyDescent="0.3">
      <c r="A341" s="3">
        <v>44463</v>
      </c>
      <c r="B341" s="17">
        <v>4810</v>
      </c>
      <c r="C341" s="13">
        <f t="shared" si="20"/>
        <v>28.294117647058826</v>
      </c>
      <c r="D341" s="13">
        <f t="shared" si="18"/>
        <v>129.00377704821656</v>
      </c>
      <c r="E341" s="13">
        <v>22635</v>
      </c>
      <c r="F341" s="13">
        <f t="shared" si="23"/>
        <v>21.250276121051471</v>
      </c>
      <c r="G341" s="12">
        <v>1087</v>
      </c>
      <c r="H341" s="12">
        <v>306</v>
      </c>
      <c r="I341" s="7">
        <f t="shared" si="21"/>
        <v>22.598752598752601</v>
      </c>
      <c r="J341" s="7">
        <f t="shared" si="22"/>
        <v>6.3617463617463619</v>
      </c>
    </row>
    <row r="342" spans="1:10" x14ac:dyDescent="0.3">
      <c r="A342" s="3">
        <v>44464</v>
      </c>
      <c r="B342" s="17">
        <v>4656</v>
      </c>
      <c r="C342" s="13">
        <f t="shared" si="20"/>
        <v>27.388235294117646</v>
      </c>
      <c r="D342" s="13">
        <f t="shared" si="18"/>
        <v>124.87351058970819</v>
      </c>
      <c r="E342" s="13">
        <v>23005</v>
      </c>
      <c r="F342" s="13">
        <f t="shared" si="23"/>
        <v>20.239078461204084</v>
      </c>
      <c r="G342" s="12">
        <v>1066</v>
      </c>
      <c r="H342" s="12">
        <v>300</v>
      </c>
      <c r="I342" s="7">
        <f t="shared" si="21"/>
        <v>22.895189003436425</v>
      </c>
      <c r="J342" s="7">
        <f t="shared" si="22"/>
        <v>6.4432989690721643</v>
      </c>
    </row>
    <row r="343" spans="1:10" x14ac:dyDescent="0.3">
      <c r="A343" s="3">
        <v>44465</v>
      </c>
      <c r="B343" s="17">
        <v>4602</v>
      </c>
      <c r="C343" s="13">
        <f t="shared" si="20"/>
        <v>27.070588235294117</v>
      </c>
      <c r="D343" s="13">
        <f t="shared" si="18"/>
        <v>123.42523533802343</v>
      </c>
      <c r="E343" s="13">
        <v>21151</v>
      </c>
      <c r="F343" s="13">
        <f t="shared" si="23"/>
        <v>21.75783650891211</v>
      </c>
      <c r="G343" s="12">
        <v>1052</v>
      </c>
      <c r="H343" s="12">
        <v>289</v>
      </c>
      <c r="I343" s="7">
        <f t="shared" si="21"/>
        <v>22.859626249456756</v>
      </c>
      <c r="J343" s="7">
        <f t="shared" si="22"/>
        <v>6.2798783137766181</v>
      </c>
    </row>
  </sheetData>
  <sortState ref="A2:B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9781-29DA-4137-8F3C-C2B002227EDA}">
  <dimension ref="A1:V14"/>
  <sheetViews>
    <sheetView topLeftCell="G1" workbookViewId="0">
      <selection activeCell="P7" sqref="P7"/>
    </sheetView>
  </sheetViews>
  <sheetFormatPr defaultRowHeight="14.4" x14ac:dyDescent="0.3"/>
  <cols>
    <col min="1" max="1" width="2.88671875" bestFit="1" customWidth="1"/>
    <col min="3" max="3" width="9.88671875" bestFit="1" customWidth="1"/>
    <col min="11" max="12" width="5.21875" customWidth="1"/>
    <col min="13" max="13" width="3" customWidth="1"/>
    <col min="14" max="14" width="3.77734375" customWidth="1"/>
    <col min="15" max="15" width="4.77734375" customWidth="1"/>
    <col min="17" max="17" width="4.33203125" customWidth="1"/>
    <col min="18" max="18" width="7.77734375" customWidth="1"/>
    <col min="22" max="22" width="6.44140625" bestFit="1" customWidth="1"/>
  </cols>
  <sheetData>
    <row r="1" spans="1:22" x14ac:dyDescent="0.3">
      <c r="A1" s="4" t="s">
        <v>52</v>
      </c>
      <c r="B1" s="4" t="s">
        <v>53</v>
      </c>
      <c r="C1" s="4" t="s">
        <v>54</v>
      </c>
      <c r="D1" s="4" t="s">
        <v>55</v>
      </c>
      <c r="E1" s="4" t="s">
        <v>132</v>
      </c>
      <c r="F1" s="2" t="s">
        <v>56</v>
      </c>
      <c r="G1" s="2" t="s">
        <v>131</v>
      </c>
      <c r="H1" s="2" t="s">
        <v>57</v>
      </c>
      <c r="I1" s="2" t="s">
        <v>25</v>
      </c>
      <c r="J1" s="2" t="s">
        <v>58</v>
      </c>
      <c r="K1" s="2" t="s">
        <v>19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107</v>
      </c>
      <c r="Q1" s="2" t="s">
        <v>106</v>
      </c>
      <c r="R1" s="2" t="s">
        <v>82</v>
      </c>
      <c r="S1" s="2" t="s">
        <v>108</v>
      </c>
      <c r="T1" s="2" t="s">
        <v>109</v>
      </c>
      <c r="U1" s="2" t="s">
        <v>95</v>
      </c>
      <c r="V1" s="2" t="s">
        <v>83</v>
      </c>
    </row>
    <row r="2" spans="1:22" s="21" customFormat="1" x14ac:dyDescent="0.3">
      <c r="A2" s="19">
        <v>0</v>
      </c>
      <c r="B2" s="19" t="s">
        <v>63</v>
      </c>
      <c r="C2" s="19" t="s">
        <v>63</v>
      </c>
      <c r="D2" s="19" t="s">
        <v>64</v>
      </c>
      <c r="E2" s="19" t="s">
        <v>42</v>
      </c>
      <c r="F2" s="19" t="s">
        <v>42</v>
      </c>
      <c r="G2" s="19" t="s">
        <v>118</v>
      </c>
      <c r="H2" s="19">
        <v>222000</v>
      </c>
      <c r="I2" s="19"/>
      <c r="J2" s="19"/>
      <c r="K2" s="19"/>
      <c r="L2" s="19" t="s">
        <v>63</v>
      </c>
      <c r="M2" s="19" t="s">
        <v>63</v>
      </c>
      <c r="N2" s="19">
        <v>1</v>
      </c>
    </row>
    <row r="3" spans="1:22" x14ac:dyDescent="0.3">
      <c r="A3" s="4">
        <v>1</v>
      </c>
      <c r="B3" s="4">
        <v>41.6006</v>
      </c>
      <c r="C3" s="4">
        <v>42.068800000000003</v>
      </c>
      <c r="D3" s="4" t="s">
        <v>65</v>
      </c>
      <c r="E3" s="4" t="s">
        <v>31</v>
      </c>
      <c r="F3" s="2" t="s">
        <v>31</v>
      </c>
      <c r="G3" s="2" t="s">
        <v>119</v>
      </c>
      <c r="H3" s="2">
        <v>351892</v>
      </c>
      <c r="I3" s="2">
        <f>SUM(regions!B:B)</f>
        <v>74387</v>
      </c>
      <c r="J3" s="2">
        <f>36439+SUM(regions!B112:B9999)</f>
        <v>74830</v>
      </c>
      <c r="K3" s="7">
        <f t="shared" ref="K3:K8" si="0">I3/H3*100</f>
        <v>21.139156332056427</v>
      </c>
      <c r="L3" s="5">
        <f>I3/H3*100</f>
        <v>21.139156332056427</v>
      </c>
      <c r="M3" s="5">
        <f t="shared" ref="M3:M8" si="1">H3/I3</f>
        <v>4.7305577587481684</v>
      </c>
      <c r="N3" s="5">
        <v>0</v>
      </c>
      <c r="O3" s="23">
        <f>LOOKUP(2,1/(regions!B:B&lt;&gt;""),regions!B:B)</f>
        <v>73</v>
      </c>
      <c r="P3">
        <v>94593</v>
      </c>
      <c r="Q3" s="27">
        <f t="shared" ref="Q3:Q8" si="2">P3/H3*100</f>
        <v>26.881259022654682</v>
      </c>
      <c r="R3" s="23">
        <v>43456</v>
      </c>
      <c r="S3" s="27">
        <f>R3/H3*100</f>
        <v>12.349243517897538</v>
      </c>
      <c r="T3" s="23">
        <f>P3-R3</f>
        <v>51137</v>
      </c>
      <c r="U3" s="27">
        <f>T3/H3*100</f>
        <v>14.532015504757142</v>
      </c>
      <c r="V3">
        <v>427</v>
      </c>
    </row>
    <row r="4" spans="1:22" x14ac:dyDescent="0.3">
      <c r="A4" s="4">
        <v>2</v>
      </c>
      <c r="B4" s="4">
        <v>41.944299999999998</v>
      </c>
      <c r="C4" s="4">
        <v>42.0458</v>
      </c>
      <c r="D4" s="4" t="s">
        <v>37</v>
      </c>
      <c r="E4" s="4" t="s">
        <v>37</v>
      </c>
      <c r="F4" s="2" t="s">
        <v>37</v>
      </c>
      <c r="G4" s="2" t="s">
        <v>120</v>
      </c>
      <c r="H4" s="2">
        <v>108099</v>
      </c>
      <c r="I4" s="2">
        <f>SUM(regions!H:H)</f>
        <v>13726</v>
      </c>
      <c r="J4" s="2">
        <f>4776+SUM(regions!H112:H9999)</f>
        <v>13840</v>
      </c>
      <c r="K4" s="7">
        <f t="shared" si="0"/>
        <v>12.697619774465998</v>
      </c>
      <c r="L4" s="5">
        <f t="shared" ref="L4:L14" si="3">I4/H4*100</f>
        <v>12.697619774465998</v>
      </c>
      <c r="M4" s="5">
        <f t="shared" si="1"/>
        <v>7.8754917674486373</v>
      </c>
      <c r="N4" s="5">
        <v>0</v>
      </c>
      <c r="O4" s="23">
        <f>LOOKUP(2,1/(regions!H:H &lt;&gt;""),regions!H:H)</f>
        <v>9</v>
      </c>
      <c r="P4">
        <v>16621</v>
      </c>
      <c r="Q4" s="27">
        <f t="shared" si="2"/>
        <v>15.375720404444074</v>
      </c>
      <c r="R4" s="23">
        <v>9384</v>
      </c>
      <c r="S4" s="27">
        <f t="shared" ref="S4:S14" si="4">R4/H4*100</f>
        <v>8.6809313684677942</v>
      </c>
      <c r="T4" s="23">
        <f t="shared" ref="T4:T8" si="5">P4-R4</f>
        <v>7237</v>
      </c>
      <c r="U4" s="27">
        <f t="shared" ref="U4:U14" si="6">T4/H4*100</f>
        <v>6.6947890359762816</v>
      </c>
      <c r="V4">
        <v>69</v>
      </c>
    </row>
    <row r="5" spans="1:22" x14ac:dyDescent="0.3">
      <c r="A5" s="4">
        <v>3</v>
      </c>
      <c r="B5" s="4">
        <v>42.117255999999998</v>
      </c>
      <c r="C5" s="4">
        <v>42.902920000000002</v>
      </c>
      <c r="D5" s="4" t="s">
        <v>33</v>
      </c>
      <c r="E5" s="4" t="s">
        <v>33</v>
      </c>
      <c r="F5" s="2" t="s">
        <v>33</v>
      </c>
      <c r="G5" s="2" t="s">
        <v>121</v>
      </c>
      <c r="H5" s="2">
        <v>486983</v>
      </c>
      <c r="I5" s="2">
        <f>SUM(regions!D:D)</f>
        <v>79538</v>
      </c>
      <c r="J5" s="18">
        <f>34701+SUM(regions!D112:D9999)</f>
        <v>78739</v>
      </c>
      <c r="K5" s="7">
        <f t="shared" si="0"/>
        <v>16.332808332118372</v>
      </c>
      <c r="L5" s="5">
        <f t="shared" si="3"/>
        <v>16.332808332118372</v>
      </c>
      <c r="M5" s="5">
        <f t="shared" si="1"/>
        <v>6.1226457793758957</v>
      </c>
      <c r="N5" s="5">
        <v>0</v>
      </c>
      <c r="O5" s="23">
        <f>LOOKUP(2,1/(regions!D:D &lt;&gt;""),regions!D:D)</f>
        <v>172</v>
      </c>
      <c r="P5">
        <v>83452</v>
      </c>
      <c r="Q5" s="27">
        <f t="shared" si="2"/>
        <v>17.136532486760316</v>
      </c>
      <c r="R5" s="23">
        <v>34121</v>
      </c>
      <c r="S5" s="27">
        <f t="shared" si="4"/>
        <v>7.0066100870050896</v>
      </c>
      <c r="T5" s="23">
        <f t="shared" si="5"/>
        <v>49331</v>
      </c>
      <c r="U5" s="27">
        <f t="shared" si="6"/>
        <v>10.129922399755227</v>
      </c>
      <c r="V5">
        <v>496</v>
      </c>
    </row>
    <row r="6" spans="1:22" x14ac:dyDescent="0.3">
      <c r="A6" s="4">
        <v>4</v>
      </c>
      <c r="B6" s="4">
        <v>41.648200000000003</v>
      </c>
      <c r="C6" s="4">
        <v>45.690600000000003</v>
      </c>
      <c r="D6" s="4" t="s">
        <v>38</v>
      </c>
      <c r="E6" s="4" t="s">
        <v>38</v>
      </c>
      <c r="F6" s="2" t="s">
        <v>38</v>
      </c>
      <c r="G6" s="2" t="s">
        <v>122</v>
      </c>
      <c r="H6" s="2">
        <v>310051</v>
      </c>
      <c r="I6" s="2">
        <f>SUM(regions!I:I)</f>
        <v>36000</v>
      </c>
      <c r="J6" s="2">
        <f>9593+SUM(regions!I112:I9999)</f>
        <v>35974</v>
      </c>
      <c r="K6" s="7">
        <f t="shared" si="0"/>
        <v>11.610993030178907</v>
      </c>
      <c r="L6" s="5">
        <f t="shared" si="3"/>
        <v>11.610993030178907</v>
      </c>
      <c r="M6" s="5">
        <f t="shared" si="1"/>
        <v>8.6125277777777782</v>
      </c>
      <c r="N6" s="5">
        <v>0</v>
      </c>
      <c r="O6" s="23">
        <f>LOOKUP(2,1/(regions!I:I &lt;&gt;""),regions!I:I)</f>
        <v>151</v>
      </c>
      <c r="P6">
        <v>34975</v>
      </c>
      <c r="Q6" s="27">
        <f t="shared" si="2"/>
        <v>11.280402256402979</v>
      </c>
      <c r="R6" s="23">
        <v>14651</v>
      </c>
      <c r="S6" s="27">
        <f t="shared" si="4"/>
        <v>4.7253516356986429</v>
      </c>
      <c r="T6" s="23">
        <f t="shared" si="5"/>
        <v>20324</v>
      </c>
      <c r="U6" s="27">
        <f t="shared" si="6"/>
        <v>6.5550506207043364</v>
      </c>
      <c r="V6">
        <v>107</v>
      </c>
    </row>
    <row r="7" spans="1:22" x14ac:dyDescent="0.3">
      <c r="A7" s="4">
        <v>5</v>
      </c>
      <c r="B7" s="4">
        <v>41.519561000000003</v>
      </c>
      <c r="C7" s="4">
        <v>44.265225000000001</v>
      </c>
      <c r="D7" s="4" t="s">
        <v>66</v>
      </c>
      <c r="E7" s="4" t="s">
        <v>66</v>
      </c>
      <c r="F7" s="2" t="s">
        <v>36</v>
      </c>
      <c r="G7" s="2" t="s">
        <v>123</v>
      </c>
      <c r="H7" s="2">
        <v>434241</v>
      </c>
      <c r="I7" s="2">
        <f>SUM(regions!G:G)</f>
        <v>33863</v>
      </c>
      <c r="J7" s="2">
        <f>13198+SUM(regions!G112:G9999)</f>
        <v>33775</v>
      </c>
      <c r="K7" s="7">
        <f t="shared" si="0"/>
        <v>7.7982042230005915</v>
      </c>
      <c r="L7" s="5">
        <f t="shared" si="3"/>
        <v>7.7982042230005915</v>
      </c>
      <c r="M7" s="5">
        <f t="shared" si="1"/>
        <v>12.823465138942208</v>
      </c>
      <c r="N7" s="5">
        <v>0</v>
      </c>
      <c r="O7" s="23">
        <f>LOOKUP(2,1/(regions!G:G&lt;&gt;""),regions!G:G)</f>
        <v>61</v>
      </c>
      <c r="P7">
        <v>28079</v>
      </c>
      <c r="Q7" s="27">
        <f t="shared" si="2"/>
        <v>6.4662249764531676</v>
      </c>
      <c r="R7" s="23">
        <v>11346</v>
      </c>
      <c r="S7" s="27">
        <f t="shared" si="4"/>
        <v>2.6128348083207253</v>
      </c>
      <c r="T7" s="23">
        <f t="shared" si="5"/>
        <v>16733</v>
      </c>
      <c r="U7" s="27">
        <f t="shared" si="6"/>
        <v>3.8533901681324423</v>
      </c>
      <c r="V7">
        <v>243</v>
      </c>
    </row>
    <row r="8" spans="1:22" x14ac:dyDescent="0.3">
      <c r="A8" s="4">
        <v>6</v>
      </c>
      <c r="B8" s="4">
        <v>42.370396999999997</v>
      </c>
      <c r="C8" s="4">
        <v>44.907924999999999</v>
      </c>
      <c r="D8" s="4" t="s">
        <v>67</v>
      </c>
      <c r="E8" s="4" t="s">
        <v>67</v>
      </c>
      <c r="F8" s="2" t="s">
        <v>40</v>
      </c>
      <c r="G8" s="2" t="s">
        <v>124</v>
      </c>
      <c r="H8" s="2">
        <v>93343</v>
      </c>
      <c r="I8" s="2">
        <f>SUM(regions!K:K)</f>
        <v>13761</v>
      </c>
      <c r="J8" s="2">
        <f>5176+SUM(regions!K112:K9999)</f>
        <v>13852</v>
      </c>
      <c r="K8" s="7">
        <f t="shared" si="0"/>
        <v>14.742401679826017</v>
      </c>
      <c r="L8" s="5">
        <f t="shared" si="3"/>
        <v>14.742401679826017</v>
      </c>
      <c r="M8" s="5">
        <f t="shared" si="1"/>
        <v>6.7831552939466606</v>
      </c>
      <c r="N8" s="5">
        <v>0</v>
      </c>
      <c r="O8" s="23">
        <f>LOOKUP(2,1/(regions!K:K&lt;&gt;""),regions!K:K)</f>
        <v>12</v>
      </c>
      <c r="P8">
        <v>19857</v>
      </c>
      <c r="Q8" s="27">
        <f t="shared" si="2"/>
        <v>21.27315385192248</v>
      </c>
      <c r="R8" s="23">
        <v>6947</v>
      </c>
      <c r="S8" s="27">
        <f t="shared" si="4"/>
        <v>7.442443461212946</v>
      </c>
      <c r="T8" s="23">
        <f t="shared" si="5"/>
        <v>12910</v>
      </c>
      <c r="U8" s="27">
        <f t="shared" si="6"/>
        <v>13.830710390709534</v>
      </c>
      <c r="V8">
        <v>49</v>
      </c>
    </row>
    <row r="9" spans="1:22" s="21" customFormat="1" x14ac:dyDescent="0.3">
      <c r="A9" s="19">
        <v>7</v>
      </c>
      <c r="B9" s="19" t="s">
        <v>63</v>
      </c>
      <c r="C9" s="19" t="s">
        <v>63</v>
      </c>
      <c r="D9" s="19" t="s">
        <v>68</v>
      </c>
      <c r="E9" s="19" t="s">
        <v>43</v>
      </c>
      <c r="F9" s="19" t="s">
        <v>43</v>
      </c>
      <c r="G9" s="19" t="s">
        <v>125</v>
      </c>
      <c r="H9" s="19">
        <v>70000</v>
      </c>
      <c r="I9" s="19"/>
      <c r="J9" s="19"/>
      <c r="K9" s="19"/>
      <c r="L9" s="19"/>
      <c r="M9" s="19" t="s">
        <v>63</v>
      </c>
      <c r="N9" s="20">
        <v>1</v>
      </c>
      <c r="O9" s="23"/>
      <c r="R9" s="28"/>
    </row>
    <row r="10" spans="1:22" x14ac:dyDescent="0.3">
      <c r="A10" s="4">
        <v>8</v>
      </c>
      <c r="B10" s="4">
        <v>42.671900000000001</v>
      </c>
      <c r="C10" s="4">
        <v>43.0563</v>
      </c>
      <c r="D10" s="4" t="s">
        <v>69</v>
      </c>
      <c r="E10" s="4" t="s">
        <v>70</v>
      </c>
      <c r="F10" s="2" t="s">
        <v>41</v>
      </c>
      <c r="G10" s="2" t="s">
        <v>126</v>
      </c>
      <c r="H10" s="2">
        <v>29080</v>
      </c>
      <c r="I10" s="2">
        <f>SUM(regions!L:L)</f>
        <v>3954</v>
      </c>
      <c r="J10" s="2">
        <f>1080+SUM(regions!L112:L9999)</f>
        <v>3909</v>
      </c>
      <c r="K10" s="7">
        <f>I10/H10*100</f>
        <v>13.59697386519945</v>
      </c>
      <c r="L10" s="5">
        <f t="shared" si="3"/>
        <v>13.59697386519945</v>
      </c>
      <c r="M10" s="5">
        <f>H10/I10</f>
        <v>7.3545776428932728</v>
      </c>
      <c r="N10" s="5">
        <v>0</v>
      </c>
      <c r="O10" s="23">
        <f>LOOKUP(2,1/(regions!L:L&lt;&gt;""),regions!L:L)</f>
        <v>3</v>
      </c>
      <c r="P10">
        <v>5823</v>
      </c>
      <c r="Q10" s="27">
        <f>P10/H10*100</f>
        <v>20.02407152682256</v>
      </c>
      <c r="R10" s="23">
        <v>3339</v>
      </c>
      <c r="S10" s="27">
        <f t="shared" si="4"/>
        <v>11.482118294360385</v>
      </c>
      <c r="T10" s="23">
        <f t="shared" ref="T10:T14" si="7">P10-R10</f>
        <v>2484</v>
      </c>
      <c r="U10" s="27">
        <f t="shared" si="6"/>
        <v>8.5419532324621734</v>
      </c>
      <c r="V10">
        <v>22</v>
      </c>
    </row>
    <row r="11" spans="1:22" x14ac:dyDescent="0.3">
      <c r="A11" s="4">
        <v>9</v>
      </c>
      <c r="B11" s="4">
        <v>42.499118000000003</v>
      </c>
      <c r="C11" s="4">
        <v>42.122891000000003</v>
      </c>
      <c r="D11" s="4" t="s">
        <v>71</v>
      </c>
      <c r="E11" s="4" t="s">
        <v>34</v>
      </c>
      <c r="F11" s="2" t="s">
        <v>34</v>
      </c>
      <c r="G11" s="2" t="s">
        <v>127</v>
      </c>
      <c r="H11" s="2">
        <v>311113</v>
      </c>
      <c r="I11" s="2">
        <f>SUM(regions!E:E)</f>
        <v>43436</v>
      </c>
      <c r="J11" s="2">
        <f>15251+SUM(regions!E112:E9999)</f>
        <v>42223</v>
      </c>
      <c r="K11" s="7">
        <f>I11/H11*100</f>
        <v>13.961486662402406</v>
      </c>
      <c r="L11" s="5">
        <f t="shared" si="3"/>
        <v>13.961486662402406</v>
      </c>
      <c r="M11" s="5">
        <f>H11/I11</f>
        <v>7.162561009301041</v>
      </c>
      <c r="N11" s="5">
        <v>0</v>
      </c>
      <c r="O11" s="23">
        <f>LOOKUP(2,1/(regions!E:E&lt;&gt;""),regions!E:E)</f>
        <v>156</v>
      </c>
      <c r="P11">
        <v>46827</v>
      </c>
      <c r="Q11" s="27">
        <f>P11/H11*100</f>
        <v>15.051444330516563</v>
      </c>
      <c r="R11" s="23">
        <v>20178</v>
      </c>
      <c r="S11" s="27">
        <f t="shared" si="4"/>
        <v>6.4857463365400996</v>
      </c>
      <c r="T11" s="23">
        <f t="shared" si="7"/>
        <v>26649</v>
      </c>
      <c r="U11" s="27">
        <f t="shared" si="6"/>
        <v>8.5656979939764657</v>
      </c>
      <c r="V11">
        <v>193</v>
      </c>
    </row>
    <row r="12" spans="1:22" x14ac:dyDescent="0.3">
      <c r="A12" s="4">
        <v>10</v>
      </c>
      <c r="B12" s="4">
        <v>41.547899999999998</v>
      </c>
      <c r="C12" s="4">
        <v>43.2776</v>
      </c>
      <c r="D12" s="4" t="s">
        <v>72</v>
      </c>
      <c r="E12" s="4" t="s">
        <v>72</v>
      </c>
      <c r="F12" s="2" t="s">
        <v>39</v>
      </c>
      <c r="G12" s="2" t="s">
        <v>128</v>
      </c>
      <c r="H12" s="2">
        <v>152114</v>
      </c>
      <c r="I12" s="2">
        <f>SUM(regions!J:J)</f>
        <v>10140</v>
      </c>
      <c r="J12" s="2">
        <f>3885+SUM(regions!J112:J9999)</f>
        <v>10148</v>
      </c>
      <c r="K12" s="7">
        <f>I12/H12*100</f>
        <v>6.6660530917601264</v>
      </c>
      <c r="L12" s="5">
        <f t="shared" si="3"/>
        <v>6.6660530917601264</v>
      </c>
      <c r="M12" s="5">
        <f>H12/I12</f>
        <v>15.001380670611439</v>
      </c>
      <c r="N12" s="5">
        <v>0</v>
      </c>
      <c r="O12" s="23">
        <f>LOOKUP(2,1/(regions!J:J&lt;&gt;""),regions!J:J)</f>
        <v>29</v>
      </c>
      <c r="P12">
        <v>13683</v>
      </c>
      <c r="Q12" s="27">
        <f>P12/H12*100</f>
        <v>8.995227263762704</v>
      </c>
      <c r="R12" s="23">
        <v>4811</v>
      </c>
      <c r="S12" s="27">
        <f t="shared" si="4"/>
        <v>3.1627595093153817</v>
      </c>
      <c r="T12" s="23">
        <f t="shared" si="7"/>
        <v>8872</v>
      </c>
      <c r="U12" s="27">
        <f t="shared" si="6"/>
        <v>5.8324677544473218</v>
      </c>
      <c r="V12">
        <v>87</v>
      </c>
    </row>
    <row r="13" spans="1:22" x14ac:dyDescent="0.3">
      <c r="A13" s="4">
        <v>11</v>
      </c>
      <c r="B13" s="4">
        <v>41.970396999999998</v>
      </c>
      <c r="C13" s="4">
        <v>43.979579999999999</v>
      </c>
      <c r="D13" s="4" t="s">
        <v>73</v>
      </c>
      <c r="E13" s="4" t="s">
        <v>73</v>
      </c>
      <c r="F13" s="2" t="s">
        <v>35</v>
      </c>
      <c r="G13" s="2" t="s">
        <v>129</v>
      </c>
      <c r="H13" s="2">
        <v>255124</v>
      </c>
      <c r="I13" s="2">
        <f>SUM(regions!F:F)</f>
        <v>30595</v>
      </c>
      <c r="J13" s="2">
        <f>11529+SUM(regions!F112:F9999)</f>
        <v>30583</v>
      </c>
      <c r="K13" s="7">
        <f>I13/H13*100</f>
        <v>11.992207710760258</v>
      </c>
      <c r="L13" s="5">
        <f t="shared" si="3"/>
        <v>11.992207710760258</v>
      </c>
      <c r="M13" s="5">
        <f>H13/I13</f>
        <v>8.3387481614642915</v>
      </c>
      <c r="N13" s="5">
        <v>0</v>
      </c>
      <c r="O13" s="23">
        <f>LOOKUP(2,1/(regions!F:F&lt;&gt;""),regions!F:F)</f>
        <v>47</v>
      </c>
      <c r="P13">
        <v>41571</v>
      </c>
      <c r="Q13" s="27">
        <f>P13/H13*100</f>
        <v>16.294429375519357</v>
      </c>
      <c r="R13" s="23">
        <v>15351</v>
      </c>
      <c r="S13" s="27">
        <f t="shared" si="4"/>
        <v>6.0170740502657534</v>
      </c>
      <c r="T13" s="23">
        <f t="shared" si="7"/>
        <v>26220</v>
      </c>
      <c r="U13" s="27">
        <f t="shared" si="6"/>
        <v>10.277355325253602</v>
      </c>
      <c r="V13">
        <v>111</v>
      </c>
    </row>
    <row r="14" spans="1:22" x14ac:dyDescent="0.3">
      <c r="A14" s="4">
        <v>12</v>
      </c>
      <c r="B14" s="4">
        <v>41.7151</v>
      </c>
      <c r="C14" s="4">
        <v>44.827100000000002</v>
      </c>
      <c r="D14" s="4" t="s">
        <v>32</v>
      </c>
      <c r="E14" s="4" t="s">
        <v>32</v>
      </c>
      <c r="F14" s="2" t="s">
        <v>32</v>
      </c>
      <c r="G14" s="2" t="s">
        <v>130</v>
      </c>
      <c r="H14" s="2">
        <v>1184818</v>
      </c>
      <c r="I14" s="2">
        <f>SUM(regions!C:C)</f>
        <v>263222</v>
      </c>
      <c r="J14" s="2">
        <f>84643+SUM(regions!C112:C9999)</f>
        <v>259192</v>
      </c>
      <c r="K14" s="7">
        <f>I14/H14*100</f>
        <v>22.216239118581925</v>
      </c>
      <c r="L14" s="5">
        <f t="shared" si="3"/>
        <v>22.216239118581925</v>
      </c>
      <c r="M14" s="5">
        <f>H14/I14</f>
        <v>4.5012119047799954</v>
      </c>
      <c r="N14" s="5">
        <v>0</v>
      </c>
      <c r="O14" s="23">
        <f>LOOKUP(2,1/(regions!C:C&lt;&gt;""),regions!C:C)</f>
        <v>419</v>
      </c>
      <c r="P14">
        <v>392296</v>
      </c>
      <c r="Q14" s="27">
        <f>P14/H14*100</f>
        <v>33.110232964050176</v>
      </c>
      <c r="R14" s="23">
        <v>218281</v>
      </c>
      <c r="S14" s="27">
        <f t="shared" si="4"/>
        <v>18.423167102457931</v>
      </c>
      <c r="T14" s="23">
        <f t="shared" si="7"/>
        <v>174015</v>
      </c>
      <c r="U14" s="27">
        <f t="shared" si="6"/>
        <v>14.687065861592243</v>
      </c>
      <c r="V14">
        <v>783</v>
      </c>
    </row>
  </sheetData>
  <sortState ref="A2:K13">
    <sortCondition ref="A2:A13"/>
  </sortState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DDE8-087E-482D-A1C4-7BD31DD072E2}">
  <sheetPr filterMode="1"/>
  <dimension ref="A1:D872"/>
  <sheetViews>
    <sheetView workbookViewId="0">
      <pane ySplit="1" topLeftCell="A701" activePane="bottomLeft" state="frozen"/>
      <selection pane="bottomLeft" activeCell="C715" sqref="C715:C872"/>
    </sheetView>
  </sheetViews>
  <sheetFormatPr defaultColWidth="8.77734375" defaultRowHeight="14.4" x14ac:dyDescent="0.3"/>
  <cols>
    <col min="1" max="1" width="10.44140625" style="2" bestFit="1" customWidth="1"/>
    <col min="2" max="16384" width="8.77734375" style="2"/>
  </cols>
  <sheetData>
    <row r="1" spans="1:4" x14ac:dyDescent="0.3">
      <c r="A1" s="2" t="s">
        <v>0</v>
      </c>
      <c r="B1" s="2" t="s">
        <v>56</v>
      </c>
      <c r="C1" s="2" t="s">
        <v>22</v>
      </c>
      <c r="D1" s="2" t="s">
        <v>25</v>
      </c>
    </row>
    <row r="2" spans="1:4" hidden="1" x14ac:dyDescent="0.3">
      <c r="A2" s="3">
        <v>43956</v>
      </c>
      <c r="B2" s="2" t="s">
        <v>42</v>
      </c>
      <c r="C2" s="2">
        <v>0</v>
      </c>
      <c r="D2" s="2">
        <v>3</v>
      </c>
    </row>
    <row r="3" spans="1:4" x14ac:dyDescent="0.3">
      <c r="A3" s="3">
        <v>43956</v>
      </c>
      <c r="B3" s="2" t="s">
        <v>74</v>
      </c>
      <c r="C3" s="2">
        <v>0</v>
      </c>
      <c r="D3" s="2">
        <v>0</v>
      </c>
    </row>
    <row r="4" spans="1:4" hidden="1" x14ac:dyDescent="0.3">
      <c r="A4" s="3">
        <v>43957</v>
      </c>
      <c r="B4" s="2" t="s">
        <v>42</v>
      </c>
      <c r="C4" s="2">
        <v>3</v>
      </c>
      <c r="D4" s="2">
        <v>3</v>
      </c>
    </row>
    <row r="5" spans="1:4" x14ac:dyDescent="0.3">
      <c r="A5" s="3">
        <v>43957</v>
      </c>
      <c r="B5" s="2" t="s">
        <v>74</v>
      </c>
      <c r="C5" s="2">
        <v>4</v>
      </c>
      <c r="D5" s="2">
        <v>4</v>
      </c>
    </row>
    <row r="6" spans="1:4" hidden="1" x14ac:dyDescent="0.3">
      <c r="A6" s="3">
        <v>43958</v>
      </c>
      <c r="B6" s="2" t="s">
        <v>42</v>
      </c>
      <c r="C6" s="2">
        <v>0</v>
      </c>
      <c r="D6" s="2">
        <v>3</v>
      </c>
    </row>
    <row r="7" spans="1:4" x14ac:dyDescent="0.3">
      <c r="A7" s="3">
        <v>43958</v>
      </c>
      <c r="B7" s="2" t="s">
        <v>74</v>
      </c>
      <c r="C7" s="2">
        <v>8</v>
      </c>
      <c r="D7" s="2">
        <v>11</v>
      </c>
    </row>
    <row r="8" spans="1:4" hidden="1" x14ac:dyDescent="0.3">
      <c r="A8" s="3">
        <v>43959</v>
      </c>
      <c r="B8" s="2" t="s">
        <v>42</v>
      </c>
      <c r="C8" s="2">
        <v>4</v>
      </c>
      <c r="D8" s="2">
        <v>7</v>
      </c>
    </row>
    <row r="9" spans="1:4" x14ac:dyDescent="0.3">
      <c r="A9" s="3">
        <v>43959</v>
      </c>
      <c r="B9" s="2" t="s">
        <v>74</v>
      </c>
      <c r="C9" s="2">
        <v>4</v>
      </c>
      <c r="D9" s="2">
        <v>15</v>
      </c>
    </row>
    <row r="10" spans="1:4" hidden="1" x14ac:dyDescent="0.3">
      <c r="A10" s="3">
        <v>43960</v>
      </c>
      <c r="B10" s="2" t="s">
        <v>42</v>
      </c>
      <c r="C10" s="2">
        <v>2</v>
      </c>
      <c r="D10" s="2">
        <v>9</v>
      </c>
    </row>
    <row r="11" spans="1:4" x14ac:dyDescent="0.3">
      <c r="A11" s="3">
        <v>43960</v>
      </c>
      <c r="B11" s="2" t="s">
        <v>74</v>
      </c>
      <c r="C11" s="2">
        <v>2</v>
      </c>
      <c r="D11" s="2">
        <v>18</v>
      </c>
    </row>
    <row r="12" spans="1:4" hidden="1" x14ac:dyDescent="0.3">
      <c r="A12" s="3">
        <v>43961</v>
      </c>
      <c r="B12" s="2" t="s">
        <v>42</v>
      </c>
      <c r="C12" s="2">
        <v>0</v>
      </c>
      <c r="D12" s="2">
        <v>9</v>
      </c>
    </row>
    <row r="13" spans="1:4" x14ac:dyDescent="0.3">
      <c r="A13" s="3">
        <v>43961</v>
      </c>
      <c r="B13" s="2" t="s">
        <v>74</v>
      </c>
      <c r="C13" s="2">
        <v>5</v>
      </c>
      <c r="D13" s="2">
        <v>22</v>
      </c>
    </row>
    <row r="14" spans="1:4" hidden="1" x14ac:dyDescent="0.3">
      <c r="A14" s="3">
        <v>43962</v>
      </c>
      <c r="B14" s="2" t="s">
        <v>42</v>
      </c>
      <c r="C14" s="2">
        <v>1</v>
      </c>
      <c r="D14" s="2">
        <v>10</v>
      </c>
    </row>
    <row r="15" spans="1:4" x14ac:dyDescent="0.3">
      <c r="A15" s="3">
        <v>43962</v>
      </c>
      <c r="B15" s="2" t="s">
        <v>74</v>
      </c>
      <c r="C15" s="2">
        <v>1</v>
      </c>
      <c r="D15" s="2">
        <v>23</v>
      </c>
    </row>
    <row r="16" spans="1:4" hidden="1" x14ac:dyDescent="0.3">
      <c r="A16" s="3">
        <v>43963</v>
      </c>
      <c r="B16" s="2" t="s">
        <v>42</v>
      </c>
      <c r="C16" s="2">
        <v>3</v>
      </c>
      <c r="D16" s="2">
        <v>13</v>
      </c>
    </row>
    <row r="17" spans="1:4" x14ac:dyDescent="0.3">
      <c r="A17" s="3">
        <v>43963</v>
      </c>
      <c r="B17" s="2" t="s">
        <v>74</v>
      </c>
      <c r="C17" s="2">
        <v>0</v>
      </c>
      <c r="D17" s="2">
        <v>23</v>
      </c>
    </row>
    <row r="18" spans="1:4" hidden="1" x14ac:dyDescent="0.3">
      <c r="A18" s="3">
        <v>43964</v>
      </c>
      <c r="B18" s="2" t="s">
        <v>42</v>
      </c>
      <c r="C18" s="2">
        <v>2</v>
      </c>
      <c r="D18" s="2">
        <v>15</v>
      </c>
    </row>
    <row r="19" spans="1:4" x14ac:dyDescent="0.3">
      <c r="A19" s="3">
        <v>43964</v>
      </c>
      <c r="B19" s="2" t="s">
        <v>74</v>
      </c>
      <c r="C19" s="2">
        <v>12</v>
      </c>
      <c r="D19" s="2">
        <v>25</v>
      </c>
    </row>
    <row r="20" spans="1:4" hidden="1" x14ac:dyDescent="0.3">
      <c r="A20" s="3">
        <v>43965</v>
      </c>
      <c r="B20" s="2" t="s">
        <v>42</v>
      </c>
      <c r="C20" s="2">
        <v>2</v>
      </c>
      <c r="D20" s="2">
        <v>17</v>
      </c>
    </row>
    <row r="21" spans="1:4" x14ac:dyDescent="0.3">
      <c r="A21" s="3">
        <v>43965</v>
      </c>
      <c r="B21" s="2" t="s">
        <v>74</v>
      </c>
      <c r="C21" s="2">
        <v>5</v>
      </c>
      <c r="D21" s="2">
        <v>30</v>
      </c>
    </row>
    <row r="22" spans="1:4" hidden="1" x14ac:dyDescent="0.3">
      <c r="A22" s="3">
        <v>43966</v>
      </c>
      <c r="B22" s="2" t="s">
        <v>42</v>
      </c>
      <c r="C22" s="2">
        <v>0</v>
      </c>
      <c r="D22" s="2">
        <v>17</v>
      </c>
    </row>
    <row r="23" spans="1:4" x14ac:dyDescent="0.3">
      <c r="A23" s="3">
        <v>43966</v>
      </c>
      <c r="B23" s="2" t="s">
        <v>74</v>
      </c>
      <c r="C23" s="2">
        <v>0</v>
      </c>
      <c r="D23" s="2">
        <v>30</v>
      </c>
    </row>
    <row r="24" spans="1:4" hidden="1" x14ac:dyDescent="0.3">
      <c r="A24" s="3">
        <v>43967</v>
      </c>
      <c r="B24" s="2" t="s">
        <v>42</v>
      </c>
      <c r="C24" s="2">
        <v>0</v>
      </c>
      <c r="D24" s="2">
        <v>17</v>
      </c>
    </row>
    <row r="25" spans="1:4" x14ac:dyDescent="0.3">
      <c r="A25" s="3">
        <v>43967</v>
      </c>
      <c r="B25" s="2" t="s">
        <v>74</v>
      </c>
      <c r="C25" s="2">
        <v>4</v>
      </c>
      <c r="D25" s="2">
        <v>34</v>
      </c>
    </row>
    <row r="26" spans="1:4" hidden="1" x14ac:dyDescent="0.3">
      <c r="A26" s="3">
        <v>43968</v>
      </c>
      <c r="B26" s="2" t="s">
        <v>42</v>
      </c>
      <c r="C26" s="2">
        <v>3</v>
      </c>
      <c r="D26" s="2">
        <v>20</v>
      </c>
    </row>
    <row r="27" spans="1:4" x14ac:dyDescent="0.3">
      <c r="A27" s="3">
        <v>43968</v>
      </c>
      <c r="B27" s="2" t="s">
        <v>74</v>
      </c>
      <c r="C27" s="2">
        <v>0</v>
      </c>
      <c r="D27" s="2">
        <v>34</v>
      </c>
    </row>
    <row r="28" spans="1:4" hidden="1" x14ac:dyDescent="0.3">
      <c r="A28" s="3">
        <v>43969</v>
      </c>
      <c r="B28" s="2" t="s">
        <v>42</v>
      </c>
      <c r="C28" s="2">
        <v>0</v>
      </c>
      <c r="D28" s="2">
        <v>20</v>
      </c>
    </row>
    <row r="29" spans="1:4" x14ac:dyDescent="0.3">
      <c r="A29" s="3">
        <v>43969</v>
      </c>
      <c r="B29" s="2" t="s">
        <v>74</v>
      </c>
      <c r="C29" s="2">
        <v>0</v>
      </c>
      <c r="D29" s="2">
        <v>34</v>
      </c>
    </row>
    <row r="30" spans="1:4" hidden="1" x14ac:dyDescent="0.3">
      <c r="A30" s="3">
        <v>43970</v>
      </c>
      <c r="B30" s="2" t="s">
        <v>42</v>
      </c>
      <c r="C30" s="2">
        <v>4</v>
      </c>
      <c r="D30" s="2">
        <v>24</v>
      </c>
    </row>
    <row r="31" spans="1:4" x14ac:dyDescent="0.3">
      <c r="A31" s="3">
        <v>43970</v>
      </c>
      <c r="B31" s="2" t="s">
        <v>74</v>
      </c>
      <c r="C31" s="2">
        <v>0</v>
      </c>
      <c r="D31" s="2">
        <v>34</v>
      </c>
    </row>
    <row r="32" spans="1:4" hidden="1" x14ac:dyDescent="0.3">
      <c r="A32" s="3">
        <v>43971</v>
      </c>
      <c r="B32" s="2" t="s">
        <v>42</v>
      </c>
      <c r="C32" s="2">
        <v>1</v>
      </c>
      <c r="D32" s="2">
        <v>25</v>
      </c>
    </row>
    <row r="33" spans="1:4" x14ac:dyDescent="0.3">
      <c r="A33" s="3">
        <v>43971</v>
      </c>
      <c r="B33" s="2" t="s">
        <v>74</v>
      </c>
      <c r="C33" s="2">
        <v>0</v>
      </c>
      <c r="D33" s="2">
        <v>34</v>
      </c>
    </row>
    <row r="34" spans="1:4" hidden="1" x14ac:dyDescent="0.3">
      <c r="A34" s="3">
        <v>43972</v>
      </c>
      <c r="B34" s="2" t="s">
        <v>42</v>
      </c>
      <c r="C34" s="2">
        <v>0</v>
      </c>
      <c r="D34" s="2">
        <v>25</v>
      </c>
    </row>
    <row r="35" spans="1:4" x14ac:dyDescent="0.3">
      <c r="A35" s="3">
        <v>43972</v>
      </c>
      <c r="B35" s="2" t="s">
        <v>74</v>
      </c>
      <c r="C35" s="2">
        <v>0</v>
      </c>
      <c r="D35" s="2">
        <v>34</v>
      </c>
    </row>
    <row r="36" spans="1:4" hidden="1" x14ac:dyDescent="0.3">
      <c r="A36" s="3">
        <v>43973</v>
      </c>
      <c r="B36" s="2" t="s">
        <v>42</v>
      </c>
      <c r="C36" s="2">
        <v>3</v>
      </c>
      <c r="D36" s="2">
        <v>28</v>
      </c>
    </row>
    <row r="37" spans="1:4" x14ac:dyDescent="0.3">
      <c r="A37" s="3">
        <v>43973</v>
      </c>
      <c r="B37" s="2" t="s">
        <v>74</v>
      </c>
      <c r="C37" s="2">
        <v>0</v>
      </c>
      <c r="D37" s="2">
        <v>34</v>
      </c>
    </row>
    <row r="38" spans="1:4" hidden="1" x14ac:dyDescent="0.3">
      <c r="A38" s="3">
        <v>43974</v>
      </c>
      <c r="B38" s="2" t="s">
        <v>42</v>
      </c>
      <c r="C38" s="2">
        <v>0</v>
      </c>
      <c r="D38" s="2">
        <v>28</v>
      </c>
    </row>
    <row r="39" spans="1:4" x14ac:dyDescent="0.3">
      <c r="A39" s="3">
        <v>43974</v>
      </c>
      <c r="B39" s="2" t="s">
        <v>74</v>
      </c>
      <c r="C39" s="2">
        <v>1</v>
      </c>
      <c r="D39" s="2">
        <v>35</v>
      </c>
    </row>
    <row r="40" spans="1:4" hidden="1" x14ac:dyDescent="0.3">
      <c r="A40" s="3">
        <v>43975</v>
      </c>
      <c r="B40" s="2" t="s">
        <v>42</v>
      </c>
      <c r="C40" s="2">
        <v>0</v>
      </c>
      <c r="D40" s="2">
        <v>28</v>
      </c>
    </row>
    <row r="41" spans="1:4" x14ac:dyDescent="0.3">
      <c r="A41" s="3">
        <v>43975</v>
      </c>
      <c r="B41" s="2" t="s">
        <v>74</v>
      </c>
      <c r="C41" s="2">
        <v>2</v>
      </c>
      <c r="D41" s="2">
        <v>37</v>
      </c>
    </row>
    <row r="42" spans="1:4" hidden="1" x14ac:dyDescent="0.3">
      <c r="A42" s="3">
        <v>43976</v>
      </c>
      <c r="B42" s="2" t="s">
        <v>42</v>
      </c>
      <c r="C42" s="2">
        <v>0</v>
      </c>
      <c r="D42" s="2">
        <v>28</v>
      </c>
    </row>
    <row r="43" spans="1:4" x14ac:dyDescent="0.3">
      <c r="A43" s="3">
        <v>43976</v>
      </c>
      <c r="B43" s="2" t="s">
        <v>74</v>
      </c>
      <c r="C43" s="2">
        <v>0</v>
      </c>
      <c r="D43" s="2">
        <v>37</v>
      </c>
    </row>
    <row r="44" spans="1:4" hidden="1" x14ac:dyDescent="0.3">
      <c r="A44" s="3">
        <v>43977</v>
      </c>
      <c r="B44" s="2" t="s">
        <v>42</v>
      </c>
      <c r="C44" s="2">
        <v>0</v>
      </c>
      <c r="D44" s="2">
        <v>28</v>
      </c>
    </row>
    <row r="45" spans="1:4" x14ac:dyDescent="0.3">
      <c r="A45" s="3">
        <v>43977</v>
      </c>
      <c r="B45" s="2" t="s">
        <v>74</v>
      </c>
      <c r="C45" s="2">
        <v>0</v>
      </c>
      <c r="D45" s="2">
        <v>37</v>
      </c>
    </row>
    <row r="46" spans="1:4" hidden="1" x14ac:dyDescent="0.3">
      <c r="A46" s="3">
        <v>43978</v>
      </c>
      <c r="B46" s="2" t="s">
        <v>42</v>
      </c>
      <c r="C46" s="2">
        <v>0</v>
      </c>
      <c r="D46" s="2">
        <v>28</v>
      </c>
    </row>
    <row r="47" spans="1:4" x14ac:dyDescent="0.3">
      <c r="A47" s="3">
        <v>43978</v>
      </c>
      <c r="B47" s="2" t="s">
        <v>74</v>
      </c>
      <c r="C47" s="2">
        <v>0</v>
      </c>
      <c r="D47" s="2">
        <v>37</v>
      </c>
    </row>
    <row r="48" spans="1:4" hidden="1" x14ac:dyDescent="0.3">
      <c r="A48" s="3">
        <v>43979</v>
      </c>
      <c r="B48" s="2" t="s">
        <v>42</v>
      </c>
      <c r="C48" s="2">
        <v>0</v>
      </c>
      <c r="D48" s="2">
        <v>28</v>
      </c>
    </row>
    <row r="49" spans="1:4" x14ac:dyDescent="0.3">
      <c r="A49" s="3">
        <v>43979</v>
      </c>
      <c r="B49" s="2" t="s">
        <v>74</v>
      </c>
      <c r="C49" s="2">
        <v>0</v>
      </c>
      <c r="D49" s="2">
        <v>37</v>
      </c>
    </row>
    <row r="50" spans="1:4" hidden="1" x14ac:dyDescent="0.3">
      <c r="A50" s="3">
        <v>43980</v>
      </c>
      <c r="B50" s="2" t="s">
        <v>42</v>
      </c>
      <c r="C50" s="2">
        <v>0</v>
      </c>
      <c r="D50" s="2">
        <v>28</v>
      </c>
    </row>
    <row r="51" spans="1:4" x14ac:dyDescent="0.3">
      <c r="A51" s="3">
        <v>43980</v>
      </c>
      <c r="B51" s="2" t="s">
        <v>74</v>
      </c>
      <c r="C51" s="2">
        <v>1</v>
      </c>
      <c r="D51" s="2">
        <v>38</v>
      </c>
    </row>
    <row r="52" spans="1:4" hidden="1" x14ac:dyDescent="0.3">
      <c r="A52" s="3">
        <v>43981</v>
      </c>
      <c r="B52" s="2" t="s">
        <v>42</v>
      </c>
      <c r="C52" s="2">
        <v>0</v>
      </c>
      <c r="D52" s="2">
        <v>28</v>
      </c>
    </row>
    <row r="53" spans="1:4" x14ac:dyDescent="0.3">
      <c r="A53" s="3">
        <v>43981</v>
      </c>
      <c r="B53" s="2" t="s">
        <v>74</v>
      </c>
      <c r="C53" s="2">
        <v>1</v>
      </c>
      <c r="D53" s="2">
        <v>39</v>
      </c>
    </row>
    <row r="54" spans="1:4" hidden="1" x14ac:dyDescent="0.3">
      <c r="A54" s="3">
        <v>43982</v>
      </c>
      <c r="B54" s="2" t="s">
        <v>42</v>
      </c>
      <c r="C54" s="2">
        <v>0</v>
      </c>
      <c r="D54" s="2">
        <v>28</v>
      </c>
    </row>
    <row r="55" spans="1:4" x14ac:dyDescent="0.3">
      <c r="A55" s="3">
        <v>43982</v>
      </c>
      <c r="B55" s="2" t="s">
        <v>74</v>
      </c>
      <c r="C55" s="2">
        <v>0</v>
      </c>
      <c r="D55" s="2">
        <v>39</v>
      </c>
    </row>
    <row r="56" spans="1:4" hidden="1" x14ac:dyDescent="0.3">
      <c r="A56" s="3">
        <v>43983</v>
      </c>
      <c r="B56" s="2" t="s">
        <v>42</v>
      </c>
      <c r="C56" s="2">
        <v>0</v>
      </c>
      <c r="D56" s="2">
        <v>28</v>
      </c>
    </row>
    <row r="57" spans="1:4" x14ac:dyDescent="0.3">
      <c r="A57" s="3">
        <v>43983</v>
      </c>
      <c r="B57" s="2" t="s">
        <v>74</v>
      </c>
      <c r="C57" s="2">
        <v>3</v>
      </c>
      <c r="D57" s="2">
        <v>42</v>
      </c>
    </row>
    <row r="58" spans="1:4" hidden="1" x14ac:dyDescent="0.3">
      <c r="A58" s="3">
        <v>43984</v>
      </c>
      <c r="B58" s="2" t="s">
        <v>42</v>
      </c>
      <c r="C58" s="2">
        <v>0</v>
      </c>
      <c r="D58" s="2">
        <v>28</v>
      </c>
    </row>
    <row r="59" spans="1:4" x14ac:dyDescent="0.3">
      <c r="A59" s="3">
        <v>43984</v>
      </c>
      <c r="B59" s="2" t="s">
        <v>74</v>
      </c>
      <c r="C59" s="2">
        <v>0</v>
      </c>
      <c r="D59" s="2">
        <v>42</v>
      </c>
    </row>
    <row r="60" spans="1:4" hidden="1" x14ac:dyDescent="0.3">
      <c r="A60" s="3">
        <v>43985</v>
      </c>
      <c r="B60" s="2" t="s">
        <v>42</v>
      </c>
      <c r="C60" s="2">
        <v>7</v>
      </c>
      <c r="D60" s="2">
        <v>35</v>
      </c>
    </row>
    <row r="61" spans="1:4" x14ac:dyDescent="0.3">
      <c r="A61" s="3">
        <v>43985</v>
      </c>
      <c r="B61" s="2" t="s">
        <v>74</v>
      </c>
      <c r="C61" s="2">
        <v>3</v>
      </c>
      <c r="D61" s="2">
        <v>45</v>
      </c>
    </row>
    <row r="62" spans="1:4" hidden="1" x14ac:dyDescent="0.3">
      <c r="A62" s="3">
        <v>43986</v>
      </c>
      <c r="B62" s="2" t="s">
        <v>42</v>
      </c>
      <c r="C62" s="2">
        <v>0</v>
      </c>
      <c r="D62" s="2">
        <v>35</v>
      </c>
    </row>
    <row r="63" spans="1:4" x14ac:dyDescent="0.3">
      <c r="A63" s="3">
        <v>43986</v>
      </c>
      <c r="B63" s="2" t="s">
        <v>74</v>
      </c>
      <c r="C63" s="2">
        <v>0</v>
      </c>
      <c r="D63" s="2">
        <v>45</v>
      </c>
    </row>
    <row r="64" spans="1:4" hidden="1" x14ac:dyDescent="0.3">
      <c r="A64" s="3">
        <v>43987</v>
      </c>
      <c r="B64" s="2" t="s">
        <v>42</v>
      </c>
      <c r="C64" s="2">
        <v>0</v>
      </c>
      <c r="D64" s="2">
        <v>35</v>
      </c>
    </row>
    <row r="65" spans="1:4" x14ac:dyDescent="0.3">
      <c r="A65" s="3">
        <v>43987</v>
      </c>
      <c r="B65" s="2" t="s">
        <v>74</v>
      </c>
      <c r="C65" s="2">
        <v>0</v>
      </c>
      <c r="D65" s="2">
        <v>45</v>
      </c>
    </row>
    <row r="66" spans="1:4" hidden="1" x14ac:dyDescent="0.3">
      <c r="A66" s="3">
        <v>43988</v>
      </c>
      <c r="B66" s="2" t="s">
        <v>42</v>
      </c>
      <c r="C66" s="2">
        <v>1</v>
      </c>
      <c r="D66" s="2">
        <v>36</v>
      </c>
    </row>
    <row r="67" spans="1:4" x14ac:dyDescent="0.3">
      <c r="A67" s="3">
        <v>43988</v>
      </c>
      <c r="B67" s="2" t="s">
        <v>74</v>
      </c>
      <c r="C67" s="2">
        <v>12</v>
      </c>
      <c r="D67" s="2">
        <v>57</v>
      </c>
    </row>
    <row r="68" spans="1:4" hidden="1" x14ac:dyDescent="0.3">
      <c r="A68" s="3">
        <v>43989</v>
      </c>
      <c r="B68" s="2" t="s">
        <v>42</v>
      </c>
      <c r="C68" s="2">
        <v>0</v>
      </c>
      <c r="D68" s="2">
        <v>36</v>
      </c>
    </row>
    <row r="69" spans="1:4" x14ac:dyDescent="0.3">
      <c r="A69" s="3">
        <v>43989</v>
      </c>
      <c r="B69" s="2" t="s">
        <v>74</v>
      </c>
      <c r="C69" s="2">
        <v>0</v>
      </c>
      <c r="D69" s="2">
        <v>66</v>
      </c>
    </row>
    <row r="70" spans="1:4" hidden="1" x14ac:dyDescent="0.3">
      <c r="A70" s="3">
        <v>43990</v>
      </c>
      <c r="B70" s="2" t="s">
        <v>42</v>
      </c>
      <c r="C70" s="2">
        <v>0</v>
      </c>
      <c r="D70" s="2">
        <v>36</v>
      </c>
    </row>
    <row r="71" spans="1:4" x14ac:dyDescent="0.3">
      <c r="A71" s="3">
        <v>43990</v>
      </c>
      <c r="B71" s="2" t="s">
        <v>74</v>
      </c>
      <c r="C71" s="2">
        <v>0</v>
      </c>
      <c r="D71" s="2">
        <v>66</v>
      </c>
    </row>
    <row r="72" spans="1:4" hidden="1" x14ac:dyDescent="0.3">
      <c r="A72" s="3">
        <v>43991</v>
      </c>
      <c r="B72" s="2" t="s">
        <v>42</v>
      </c>
      <c r="C72" s="2">
        <v>0</v>
      </c>
      <c r="D72" s="2">
        <v>36</v>
      </c>
    </row>
    <row r="73" spans="1:4" x14ac:dyDescent="0.3">
      <c r="A73" s="3">
        <v>43991</v>
      </c>
      <c r="B73" s="2" t="s">
        <v>74</v>
      </c>
      <c r="C73" s="2">
        <v>2</v>
      </c>
      <c r="D73" s="2">
        <v>68</v>
      </c>
    </row>
    <row r="74" spans="1:4" hidden="1" x14ac:dyDescent="0.3">
      <c r="A74" s="3">
        <v>43992</v>
      </c>
      <c r="B74" s="2" t="s">
        <v>42</v>
      </c>
      <c r="C74" s="2">
        <v>0</v>
      </c>
      <c r="D74" s="2">
        <v>36</v>
      </c>
    </row>
    <row r="75" spans="1:4" x14ac:dyDescent="0.3">
      <c r="A75" s="3">
        <v>43992</v>
      </c>
      <c r="B75" s="2" t="s">
        <v>74</v>
      </c>
      <c r="C75" s="2">
        <v>0</v>
      </c>
      <c r="D75" s="2">
        <v>68</v>
      </c>
    </row>
    <row r="76" spans="1:4" hidden="1" x14ac:dyDescent="0.3">
      <c r="A76" s="3">
        <v>43993</v>
      </c>
      <c r="B76" s="2" t="s">
        <v>42</v>
      </c>
      <c r="C76" s="2">
        <v>0</v>
      </c>
      <c r="D76" s="2">
        <v>36</v>
      </c>
    </row>
    <row r="77" spans="1:4" x14ac:dyDescent="0.3">
      <c r="A77" s="3">
        <v>43993</v>
      </c>
      <c r="B77" s="2" t="s">
        <v>74</v>
      </c>
      <c r="C77" s="2">
        <v>4</v>
      </c>
      <c r="D77" s="2">
        <v>72</v>
      </c>
    </row>
    <row r="78" spans="1:4" hidden="1" x14ac:dyDescent="0.3">
      <c r="A78" s="3">
        <v>43994</v>
      </c>
      <c r="B78" s="2" t="s">
        <v>42</v>
      </c>
      <c r="C78" s="2">
        <v>1</v>
      </c>
      <c r="D78" s="2">
        <v>37</v>
      </c>
    </row>
    <row r="79" spans="1:4" x14ac:dyDescent="0.3">
      <c r="A79" s="3">
        <v>43994</v>
      </c>
      <c r="B79" s="2" t="s">
        <v>74</v>
      </c>
      <c r="C79" s="2">
        <v>0</v>
      </c>
      <c r="D79" s="2">
        <v>72</v>
      </c>
    </row>
    <row r="80" spans="1:4" hidden="1" x14ac:dyDescent="0.3">
      <c r="A80" s="3">
        <v>43995</v>
      </c>
      <c r="B80" s="2" t="s">
        <v>42</v>
      </c>
      <c r="C80" s="2">
        <v>0</v>
      </c>
      <c r="D80" s="2">
        <v>37</v>
      </c>
    </row>
    <row r="81" spans="1:4" x14ac:dyDescent="0.3">
      <c r="A81" s="3">
        <v>43995</v>
      </c>
      <c r="B81" s="2" t="s">
        <v>74</v>
      </c>
      <c r="C81" s="2">
        <v>4</v>
      </c>
      <c r="D81" s="2">
        <v>76</v>
      </c>
    </row>
    <row r="82" spans="1:4" hidden="1" x14ac:dyDescent="0.3">
      <c r="A82" s="3">
        <v>43996</v>
      </c>
      <c r="B82" s="2" t="s">
        <v>42</v>
      </c>
      <c r="C82" s="2">
        <v>0</v>
      </c>
      <c r="D82" s="2">
        <v>37</v>
      </c>
    </row>
    <row r="83" spans="1:4" x14ac:dyDescent="0.3">
      <c r="A83" s="3">
        <v>43996</v>
      </c>
      <c r="B83" s="2" t="s">
        <v>74</v>
      </c>
      <c r="C83" s="2">
        <v>0</v>
      </c>
      <c r="D83" s="2">
        <v>76</v>
      </c>
    </row>
    <row r="84" spans="1:4" hidden="1" x14ac:dyDescent="0.3">
      <c r="A84" s="3">
        <v>43997</v>
      </c>
      <c r="B84" s="2" t="s">
        <v>42</v>
      </c>
      <c r="C84" s="2">
        <v>1</v>
      </c>
      <c r="D84" s="2">
        <v>38</v>
      </c>
    </row>
    <row r="85" spans="1:4" x14ac:dyDescent="0.3">
      <c r="A85" s="3">
        <v>43997</v>
      </c>
      <c r="B85" s="2" t="s">
        <v>74</v>
      </c>
      <c r="C85" s="2">
        <v>2</v>
      </c>
      <c r="D85" s="2">
        <v>78</v>
      </c>
    </row>
    <row r="86" spans="1:4" hidden="1" x14ac:dyDescent="0.3">
      <c r="A86" s="3">
        <v>43998</v>
      </c>
      <c r="B86" s="2" t="s">
        <v>42</v>
      </c>
      <c r="C86" s="2">
        <v>0</v>
      </c>
      <c r="D86" s="2">
        <v>38</v>
      </c>
    </row>
    <row r="87" spans="1:4" x14ac:dyDescent="0.3">
      <c r="A87" s="3">
        <v>43998</v>
      </c>
      <c r="B87" s="2" t="s">
        <v>74</v>
      </c>
      <c r="C87" s="2">
        <v>0</v>
      </c>
      <c r="D87" s="2">
        <v>78</v>
      </c>
    </row>
    <row r="88" spans="1:4" hidden="1" x14ac:dyDescent="0.3">
      <c r="A88" s="3">
        <v>43999</v>
      </c>
      <c r="B88" s="2" t="s">
        <v>42</v>
      </c>
      <c r="C88" s="2">
        <v>0</v>
      </c>
      <c r="D88" s="2">
        <v>38</v>
      </c>
    </row>
    <row r="89" spans="1:4" x14ac:dyDescent="0.3">
      <c r="A89" s="3">
        <v>43999</v>
      </c>
      <c r="B89" s="2" t="s">
        <v>74</v>
      </c>
      <c r="C89" s="2">
        <v>2</v>
      </c>
      <c r="D89" s="2">
        <v>80</v>
      </c>
    </row>
    <row r="90" spans="1:4" hidden="1" x14ac:dyDescent="0.3">
      <c r="A90" s="3">
        <v>44000</v>
      </c>
      <c r="B90" s="2" t="s">
        <v>42</v>
      </c>
      <c r="C90" s="2">
        <v>0</v>
      </c>
      <c r="D90" s="2">
        <v>38</v>
      </c>
    </row>
    <row r="91" spans="1:4" x14ac:dyDescent="0.3">
      <c r="A91" s="3">
        <v>44000</v>
      </c>
      <c r="B91" s="2" t="s">
        <v>74</v>
      </c>
      <c r="C91" s="2">
        <v>0</v>
      </c>
      <c r="D91" s="2">
        <v>84</v>
      </c>
    </row>
    <row r="92" spans="1:4" hidden="1" x14ac:dyDescent="0.3">
      <c r="A92" s="3">
        <v>44001</v>
      </c>
      <c r="B92" s="2" t="s">
        <v>42</v>
      </c>
      <c r="C92" s="2">
        <v>0</v>
      </c>
      <c r="D92" s="2">
        <v>38</v>
      </c>
    </row>
    <row r="93" spans="1:4" x14ac:dyDescent="0.3">
      <c r="A93" s="3">
        <v>44001</v>
      </c>
      <c r="B93" s="2" t="s">
        <v>74</v>
      </c>
      <c r="C93" s="2">
        <v>0</v>
      </c>
      <c r="D93" s="2">
        <v>84</v>
      </c>
    </row>
    <row r="94" spans="1:4" hidden="1" x14ac:dyDescent="0.3">
      <c r="A94" s="3">
        <v>44002</v>
      </c>
      <c r="B94" s="2" t="s">
        <v>42</v>
      </c>
      <c r="C94" s="2">
        <v>0</v>
      </c>
      <c r="D94" s="2">
        <v>38</v>
      </c>
    </row>
    <row r="95" spans="1:4" x14ac:dyDescent="0.3">
      <c r="A95" s="3">
        <v>44002</v>
      </c>
      <c r="B95" s="2" t="s">
        <v>74</v>
      </c>
      <c r="C95" s="2">
        <v>0</v>
      </c>
      <c r="D95" s="2">
        <v>84</v>
      </c>
    </row>
    <row r="96" spans="1:4" hidden="1" x14ac:dyDescent="0.3">
      <c r="A96" s="3">
        <v>44003</v>
      </c>
      <c r="B96" s="2" t="s">
        <v>42</v>
      </c>
      <c r="C96" s="2">
        <v>0</v>
      </c>
      <c r="D96" s="2">
        <v>38</v>
      </c>
    </row>
    <row r="97" spans="1:4" x14ac:dyDescent="0.3">
      <c r="A97" s="3">
        <v>44003</v>
      </c>
      <c r="B97" s="2" t="s">
        <v>74</v>
      </c>
      <c r="C97" s="2">
        <v>0</v>
      </c>
      <c r="D97" s="2">
        <v>84</v>
      </c>
    </row>
    <row r="98" spans="1:4" hidden="1" x14ac:dyDescent="0.3">
      <c r="A98" s="3">
        <v>44004</v>
      </c>
      <c r="B98" s="2" t="s">
        <v>42</v>
      </c>
      <c r="C98" s="2">
        <v>0</v>
      </c>
      <c r="D98" s="2">
        <v>38</v>
      </c>
    </row>
    <row r="99" spans="1:4" x14ac:dyDescent="0.3">
      <c r="A99" s="3">
        <v>44004</v>
      </c>
      <c r="B99" s="2" t="s">
        <v>74</v>
      </c>
      <c r="C99" s="2">
        <v>0</v>
      </c>
      <c r="D99" s="2">
        <v>84</v>
      </c>
    </row>
    <row r="100" spans="1:4" hidden="1" x14ac:dyDescent="0.3">
      <c r="A100" s="3">
        <v>44005</v>
      </c>
      <c r="B100" s="2" t="s">
        <v>42</v>
      </c>
      <c r="C100" s="2">
        <v>0</v>
      </c>
      <c r="D100" s="2">
        <v>38</v>
      </c>
    </row>
    <row r="101" spans="1:4" x14ac:dyDescent="0.3">
      <c r="A101" s="3">
        <v>44005</v>
      </c>
      <c r="B101" s="2" t="s">
        <v>74</v>
      </c>
      <c r="C101" s="2">
        <v>1</v>
      </c>
      <c r="D101" s="2">
        <v>84</v>
      </c>
    </row>
    <row r="102" spans="1:4" hidden="1" x14ac:dyDescent="0.3">
      <c r="A102" s="3">
        <v>44006</v>
      </c>
      <c r="B102" s="2" t="s">
        <v>42</v>
      </c>
      <c r="C102" s="2">
        <v>0</v>
      </c>
      <c r="D102" s="2">
        <v>38</v>
      </c>
    </row>
    <row r="103" spans="1:4" x14ac:dyDescent="0.3">
      <c r="A103" s="3">
        <v>44006</v>
      </c>
      <c r="B103" s="2" t="s">
        <v>74</v>
      </c>
      <c r="C103" s="2">
        <v>1</v>
      </c>
      <c r="D103" s="2">
        <v>85</v>
      </c>
    </row>
    <row r="104" spans="1:4" hidden="1" x14ac:dyDescent="0.3">
      <c r="A104" s="3">
        <v>44007</v>
      </c>
      <c r="B104" s="2" t="s">
        <v>42</v>
      </c>
      <c r="C104" s="2">
        <v>0</v>
      </c>
      <c r="D104" s="2">
        <v>38</v>
      </c>
    </row>
    <row r="105" spans="1:4" x14ac:dyDescent="0.3">
      <c r="A105" s="3">
        <v>44007</v>
      </c>
      <c r="B105" s="2" t="s">
        <v>74</v>
      </c>
      <c r="C105" s="2">
        <v>0</v>
      </c>
      <c r="D105" s="2">
        <v>85</v>
      </c>
    </row>
    <row r="106" spans="1:4" hidden="1" x14ac:dyDescent="0.3">
      <c r="A106" s="3">
        <v>44008</v>
      </c>
      <c r="B106" s="2" t="s">
        <v>42</v>
      </c>
      <c r="C106" s="2">
        <v>0</v>
      </c>
      <c r="D106" s="2">
        <v>38</v>
      </c>
    </row>
    <row r="107" spans="1:4" x14ac:dyDescent="0.3">
      <c r="A107" s="3">
        <v>44008</v>
      </c>
      <c r="B107" s="2" t="s">
        <v>74</v>
      </c>
      <c r="C107" s="2">
        <v>0</v>
      </c>
      <c r="D107" s="2">
        <v>85</v>
      </c>
    </row>
    <row r="108" spans="1:4" hidden="1" x14ac:dyDescent="0.3">
      <c r="A108" s="3">
        <v>44009</v>
      </c>
      <c r="B108" s="2" t="s">
        <v>42</v>
      </c>
      <c r="C108" s="2">
        <v>0</v>
      </c>
      <c r="D108" s="2">
        <v>38</v>
      </c>
    </row>
    <row r="109" spans="1:4" x14ac:dyDescent="0.3">
      <c r="A109" s="3">
        <v>44009</v>
      </c>
      <c r="B109" s="2" t="s">
        <v>74</v>
      </c>
      <c r="C109" s="2">
        <v>0</v>
      </c>
      <c r="D109" s="2">
        <v>85</v>
      </c>
    </row>
    <row r="110" spans="1:4" hidden="1" x14ac:dyDescent="0.3">
      <c r="A110" s="3">
        <v>44010</v>
      </c>
      <c r="B110" s="2" t="s">
        <v>42</v>
      </c>
      <c r="C110" s="2">
        <v>0</v>
      </c>
      <c r="D110" s="2">
        <v>38</v>
      </c>
    </row>
    <row r="111" spans="1:4" x14ac:dyDescent="0.3">
      <c r="A111" s="3">
        <v>44010</v>
      </c>
      <c r="B111" s="2" t="s">
        <v>74</v>
      </c>
      <c r="C111" s="2">
        <v>0</v>
      </c>
      <c r="D111" s="2">
        <v>85</v>
      </c>
    </row>
    <row r="112" spans="1:4" hidden="1" x14ac:dyDescent="0.3">
      <c r="A112" s="3">
        <v>44011</v>
      </c>
      <c r="B112" s="2" t="s">
        <v>42</v>
      </c>
      <c r="C112" s="2">
        <v>0</v>
      </c>
      <c r="D112" s="2">
        <v>38</v>
      </c>
    </row>
    <row r="113" spans="1:4" x14ac:dyDescent="0.3">
      <c r="A113" s="3">
        <v>44011</v>
      </c>
      <c r="B113" s="2" t="s">
        <v>74</v>
      </c>
      <c r="C113" s="2">
        <v>0</v>
      </c>
      <c r="D113" s="2">
        <v>85</v>
      </c>
    </row>
    <row r="114" spans="1:4" hidden="1" x14ac:dyDescent="0.3">
      <c r="A114" s="3">
        <v>44012</v>
      </c>
      <c r="B114" s="2" t="s">
        <v>42</v>
      </c>
      <c r="C114" s="2">
        <v>0</v>
      </c>
      <c r="D114" s="2">
        <v>38</v>
      </c>
    </row>
    <row r="115" spans="1:4" x14ac:dyDescent="0.3">
      <c r="A115" s="3">
        <v>44012</v>
      </c>
      <c r="B115" s="2" t="s">
        <v>74</v>
      </c>
      <c r="C115" s="2">
        <v>0</v>
      </c>
      <c r="D115" s="2">
        <v>85</v>
      </c>
    </row>
    <row r="116" spans="1:4" hidden="1" x14ac:dyDescent="0.3">
      <c r="A116" s="3">
        <v>44013</v>
      </c>
      <c r="B116" s="2" t="s">
        <v>42</v>
      </c>
      <c r="C116" s="2">
        <v>0</v>
      </c>
      <c r="D116" s="2">
        <v>38</v>
      </c>
    </row>
    <row r="117" spans="1:4" x14ac:dyDescent="0.3">
      <c r="A117" s="3">
        <v>44013</v>
      </c>
      <c r="B117" s="2" t="s">
        <v>74</v>
      </c>
      <c r="C117" s="2">
        <v>0</v>
      </c>
      <c r="D117" s="2">
        <v>85</v>
      </c>
    </row>
    <row r="118" spans="1:4" hidden="1" x14ac:dyDescent="0.3">
      <c r="A118" s="3">
        <v>44014</v>
      </c>
      <c r="B118" s="2" t="s">
        <v>42</v>
      </c>
      <c r="C118" s="2">
        <v>0</v>
      </c>
      <c r="D118" s="2">
        <v>38</v>
      </c>
    </row>
    <row r="119" spans="1:4" x14ac:dyDescent="0.3">
      <c r="A119" s="3">
        <v>44014</v>
      </c>
      <c r="B119" s="2" t="s">
        <v>74</v>
      </c>
      <c r="C119" s="2">
        <v>2</v>
      </c>
      <c r="D119" s="2">
        <v>87</v>
      </c>
    </row>
    <row r="120" spans="1:4" hidden="1" x14ac:dyDescent="0.3">
      <c r="A120" s="3">
        <v>44015</v>
      </c>
      <c r="B120" s="2" t="s">
        <v>42</v>
      </c>
      <c r="C120" s="2">
        <v>0</v>
      </c>
      <c r="D120" s="2">
        <v>38</v>
      </c>
    </row>
    <row r="121" spans="1:4" x14ac:dyDescent="0.3">
      <c r="A121" s="3">
        <v>44015</v>
      </c>
      <c r="B121" s="2" t="s">
        <v>74</v>
      </c>
      <c r="C121" s="2">
        <v>0</v>
      </c>
      <c r="D121" s="2">
        <v>87</v>
      </c>
    </row>
    <row r="122" spans="1:4" hidden="1" x14ac:dyDescent="0.3">
      <c r="A122" s="3">
        <v>44016</v>
      </c>
      <c r="B122" s="2" t="s">
        <v>42</v>
      </c>
      <c r="C122" s="2">
        <v>0</v>
      </c>
      <c r="D122" s="2">
        <v>38</v>
      </c>
    </row>
    <row r="123" spans="1:4" x14ac:dyDescent="0.3">
      <c r="A123" s="3">
        <v>44016</v>
      </c>
      <c r="B123" s="2" t="s">
        <v>74</v>
      </c>
      <c r="C123" s="2">
        <v>0</v>
      </c>
      <c r="D123" s="2">
        <v>87</v>
      </c>
    </row>
    <row r="124" spans="1:4" hidden="1" x14ac:dyDescent="0.3">
      <c r="A124" s="3">
        <v>44017</v>
      </c>
      <c r="B124" s="2" t="s">
        <v>42</v>
      </c>
      <c r="C124" s="2">
        <v>0</v>
      </c>
      <c r="D124" s="2">
        <v>38</v>
      </c>
    </row>
    <row r="125" spans="1:4" x14ac:dyDescent="0.3">
      <c r="A125" s="3">
        <v>44017</v>
      </c>
      <c r="B125" s="2" t="s">
        <v>74</v>
      </c>
      <c r="C125" s="2">
        <v>0</v>
      </c>
      <c r="D125" s="2">
        <v>87</v>
      </c>
    </row>
    <row r="126" spans="1:4" hidden="1" x14ac:dyDescent="0.3">
      <c r="A126" s="3">
        <v>44018</v>
      </c>
      <c r="B126" s="2" t="s">
        <v>42</v>
      </c>
      <c r="C126" s="2">
        <v>0</v>
      </c>
      <c r="D126" s="2">
        <v>38</v>
      </c>
    </row>
    <row r="127" spans="1:4" x14ac:dyDescent="0.3">
      <c r="A127" s="3">
        <v>44018</v>
      </c>
      <c r="B127" s="2" t="s">
        <v>74</v>
      </c>
      <c r="C127" s="2">
        <v>0</v>
      </c>
      <c r="D127" s="2">
        <v>87</v>
      </c>
    </row>
    <row r="128" spans="1:4" hidden="1" x14ac:dyDescent="0.3">
      <c r="A128" s="3">
        <v>44019</v>
      </c>
      <c r="B128" s="2" t="s">
        <v>42</v>
      </c>
      <c r="C128" s="2">
        <v>0</v>
      </c>
      <c r="D128" s="2">
        <v>38</v>
      </c>
    </row>
    <row r="129" spans="1:4" x14ac:dyDescent="0.3">
      <c r="A129" s="3">
        <v>44019</v>
      </c>
      <c r="B129" s="2" t="s">
        <v>74</v>
      </c>
      <c r="C129" s="2">
        <v>0</v>
      </c>
      <c r="D129" s="2">
        <v>87</v>
      </c>
    </row>
    <row r="130" spans="1:4" hidden="1" x14ac:dyDescent="0.3">
      <c r="A130" s="3">
        <v>44020</v>
      </c>
      <c r="B130" s="2" t="s">
        <v>42</v>
      </c>
      <c r="C130" s="2">
        <v>0</v>
      </c>
      <c r="D130" s="2">
        <v>38</v>
      </c>
    </row>
    <row r="131" spans="1:4" x14ac:dyDescent="0.3">
      <c r="A131" s="3">
        <v>44020</v>
      </c>
      <c r="B131" s="2" t="s">
        <v>74</v>
      </c>
      <c r="C131" s="2">
        <v>0</v>
      </c>
      <c r="D131" s="2">
        <v>87</v>
      </c>
    </row>
    <row r="132" spans="1:4" hidden="1" x14ac:dyDescent="0.3">
      <c r="A132" s="3">
        <v>44021</v>
      </c>
      <c r="B132" s="2" t="s">
        <v>42</v>
      </c>
      <c r="C132" s="2">
        <v>0</v>
      </c>
      <c r="D132" s="2">
        <v>38</v>
      </c>
    </row>
    <row r="133" spans="1:4" x14ac:dyDescent="0.3">
      <c r="A133" s="3">
        <v>44021</v>
      </c>
      <c r="B133" s="2" t="s">
        <v>74</v>
      </c>
      <c r="C133" s="2">
        <v>0</v>
      </c>
      <c r="D133" s="2">
        <v>87</v>
      </c>
    </row>
    <row r="134" spans="1:4" hidden="1" x14ac:dyDescent="0.3">
      <c r="A134" s="3">
        <v>44022</v>
      </c>
      <c r="B134" s="2" t="s">
        <v>42</v>
      </c>
      <c r="C134" s="2">
        <v>0</v>
      </c>
      <c r="D134" s="2">
        <v>38</v>
      </c>
    </row>
    <row r="135" spans="1:4" x14ac:dyDescent="0.3">
      <c r="A135" s="3">
        <v>44022</v>
      </c>
      <c r="B135" s="2" t="s">
        <v>74</v>
      </c>
      <c r="C135" s="2">
        <v>2</v>
      </c>
      <c r="D135" s="2">
        <v>87</v>
      </c>
    </row>
    <row r="136" spans="1:4" hidden="1" x14ac:dyDescent="0.3">
      <c r="A136" s="3">
        <v>44023</v>
      </c>
      <c r="B136" s="2" t="s">
        <v>42</v>
      </c>
      <c r="C136" s="2">
        <v>0</v>
      </c>
      <c r="D136" s="2">
        <v>38</v>
      </c>
    </row>
    <row r="137" spans="1:4" x14ac:dyDescent="0.3">
      <c r="A137" s="3">
        <v>44023</v>
      </c>
      <c r="B137" s="2" t="s">
        <v>74</v>
      </c>
      <c r="C137" s="2">
        <v>0</v>
      </c>
      <c r="D137" s="2">
        <v>89</v>
      </c>
    </row>
    <row r="138" spans="1:4" hidden="1" x14ac:dyDescent="0.3">
      <c r="A138" s="3">
        <v>44024</v>
      </c>
      <c r="B138" s="2" t="s">
        <v>42</v>
      </c>
      <c r="C138" s="2">
        <v>0</v>
      </c>
      <c r="D138" s="2">
        <v>38</v>
      </c>
    </row>
    <row r="139" spans="1:4" x14ac:dyDescent="0.3">
      <c r="A139" s="3">
        <v>44024</v>
      </c>
      <c r="B139" s="2" t="s">
        <v>74</v>
      </c>
      <c r="C139" s="2">
        <v>0</v>
      </c>
      <c r="D139" s="2">
        <v>89</v>
      </c>
    </row>
    <row r="140" spans="1:4" hidden="1" x14ac:dyDescent="0.3">
      <c r="A140" s="3">
        <v>44025</v>
      </c>
      <c r="B140" s="2" t="s">
        <v>42</v>
      </c>
      <c r="C140" s="2">
        <v>0</v>
      </c>
      <c r="D140" s="2">
        <v>38</v>
      </c>
    </row>
    <row r="141" spans="1:4" x14ac:dyDescent="0.3">
      <c r="A141" s="3">
        <v>44025</v>
      </c>
      <c r="B141" s="2" t="s">
        <v>74</v>
      </c>
      <c r="C141" s="2">
        <v>0</v>
      </c>
      <c r="D141" s="2">
        <v>89</v>
      </c>
    </row>
    <row r="142" spans="1:4" hidden="1" x14ac:dyDescent="0.3">
      <c r="A142" s="3">
        <v>44026</v>
      </c>
      <c r="B142" s="2" t="s">
        <v>42</v>
      </c>
      <c r="C142" s="2">
        <v>0</v>
      </c>
      <c r="D142" s="2">
        <v>38</v>
      </c>
    </row>
    <row r="143" spans="1:4" x14ac:dyDescent="0.3">
      <c r="A143" s="3">
        <v>44026</v>
      </c>
      <c r="B143" s="2" t="s">
        <v>74</v>
      </c>
      <c r="C143" s="2">
        <v>0</v>
      </c>
      <c r="D143" s="2">
        <v>89</v>
      </c>
    </row>
    <row r="144" spans="1:4" hidden="1" x14ac:dyDescent="0.3">
      <c r="A144" s="3">
        <v>44027</v>
      </c>
      <c r="B144" s="2" t="s">
        <v>42</v>
      </c>
      <c r="C144" s="2">
        <v>0</v>
      </c>
      <c r="D144" s="2">
        <v>38</v>
      </c>
    </row>
    <row r="145" spans="1:4" x14ac:dyDescent="0.3">
      <c r="A145" s="3">
        <v>44027</v>
      </c>
      <c r="B145" s="2" t="s">
        <v>74</v>
      </c>
      <c r="C145" s="2">
        <v>0</v>
      </c>
      <c r="D145" s="2">
        <v>89</v>
      </c>
    </row>
    <row r="146" spans="1:4" hidden="1" x14ac:dyDescent="0.3">
      <c r="A146" s="3">
        <v>44028</v>
      </c>
      <c r="B146" s="2" t="s">
        <v>42</v>
      </c>
      <c r="C146" s="2">
        <v>0</v>
      </c>
      <c r="D146" s="2">
        <v>38</v>
      </c>
    </row>
    <row r="147" spans="1:4" x14ac:dyDescent="0.3">
      <c r="A147" s="3">
        <v>44028</v>
      </c>
      <c r="B147" s="2" t="s">
        <v>74</v>
      </c>
      <c r="C147" s="2">
        <v>0</v>
      </c>
      <c r="D147" s="2">
        <v>89</v>
      </c>
    </row>
    <row r="148" spans="1:4" hidden="1" x14ac:dyDescent="0.3">
      <c r="A148" s="3">
        <v>44029</v>
      </c>
      <c r="B148" s="2" t="s">
        <v>42</v>
      </c>
      <c r="C148" s="2">
        <v>0</v>
      </c>
      <c r="D148" s="2">
        <v>38</v>
      </c>
    </row>
    <row r="149" spans="1:4" x14ac:dyDescent="0.3">
      <c r="A149" s="3">
        <v>44029</v>
      </c>
      <c r="B149" s="2" t="s">
        <v>74</v>
      </c>
      <c r="C149" s="2">
        <v>2</v>
      </c>
      <c r="D149" s="2">
        <v>89</v>
      </c>
    </row>
    <row r="150" spans="1:4" hidden="1" x14ac:dyDescent="0.3">
      <c r="A150" s="3">
        <v>44030</v>
      </c>
      <c r="B150" s="2" t="s">
        <v>42</v>
      </c>
      <c r="C150" s="2">
        <v>0</v>
      </c>
      <c r="D150" s="2">
        <v>38</v>
      </c>
    </row>
    <row r="151" spans="1:4" x14ac:dyDescent="0.3">
      <c r="A151" s="3">
        <v>44030</v>
      </c>
      <c r="B151" s="2" t="s">
        <v>74</v>
      </c>
      <c r="C151" s="2">
        <v>0</v>
      </c>
      <c r="D151" s="2">
        <v>89</v>
      </c>
    </row>
    <row r="152" spans="1:4" hidden="1" x14ac:dyDescent="0.3">
      <c r="A152" s="3">
        <v>44031</v>
      </c>
      <c r="B152" s="2" t="s">
        <v>42</v>
      </c>
      <c r="C152" s="2">
        <v>0</v>
      </c>
      <c r="D152" s="2">
        <v>38</v>
      </c>
    </row>
    <row r="153" spans="1:4" x14ac:dyDescent="0.3">
      <c r="A153" s="3">
        <v>44031</v>
      </c>
      <c r="B153" s="2" t="s">
        <v>74</v>
      </c>
      <c r="C153" s="2">
        <v>0</v>
      </c>
      <c r="D153" s="2">
        <v>89</v>
      </c>
    </row>
    <row r="154" spans="1:4" hidden="1" x14ac:dyDescent="0.3">
      <c r="A154" s="3">
        <v>44032</v>
      </c>
      <c r="B154" s="2" t="s">
        <v>42</v>
      </c>
      <c r="C154" s="2">
        <v>0</v>
      </c>
      <c r="D154" s="2">
        <v>38</v>
      </c>
    </row>
    <row r="155" spans="1:4" x14ac:dyDescent="0.3">
      <c r="A155" s="3">
        <v>44032</v>
      </c>
      <c r="B155" s="2" t="s">
        <v>74</v>
      </c>
      <c r="C155" s="2">
        <v>0</v>
      </c>
      <c r="D155" s="2">
        <v>89</v>
      </c>
    </row>
    <row r="156" spans="1:4" hidden="1" x14ac:dyDescent="0.3">
      <c r="A156" s="3">
        <v>44033</v>
      </c>
      <c r="B156" s="2" t="s">
        <v>42</v>
      </c>
      <c r="C156" s="2">
        <v>0</v>
      </c>
      <c r="D156" s="2">
        <v>38</v>
      </c>
    </row>
    <row r="157" spans="1:4" x14ac:dyDescent="0.3">
      <c r="A157" s="3">
        <v>44033</v>
      </c>
      <c r="B157" s="2" t="s">
        <v>74</v>
      </c>
      <c r="C157" s="2">
        <v>0</v>
      </c>
      <c r="D157" s="2">
        <v>89</v>
      </c>
    </row>
    <row r="158" spans="1:4" hidden="1" x14ac:dyDescent="0.3">
      <c r="A158" s="3">
        <v>44034</v>
      </c>
      <c r="B158" s="2" t="s">
        <v>42</v>
      </c>
      <c r="C158" s="2">
        <v>2</v>
      </c>
      <c r="D158" s="2">
        <v>40</v>
      </c>
    </row>
    <row r="159" spans="1:4" x14ac:dyDescent="0.3">
      <c r="A159" s="3">
        <v>44034</v>
      </c>
      <c r="B159" s="2" t="s">
        <v>74</v>
      </c>
      <c r="C159" s="2">
        <v>0</v>
      </c>
      <c r="D159" s="2">
        <v>89</v>
      </c>
    </row>
    <row r="160" spans="1:4" hidden="1" x14ac:dyDescent="0.3">
      <c r="A160" s="3">
        <v>44035</v>
      </c>
      <c r="B160" s="2" t="s">
        <v>42</v>
      </c>
      <c r="C160" s="2">
        <v>5</v>
      </c>
      <c r="D160" s="2">
        <v>45</v>
      </c>
    </row>
    <row r="161" spans="1:4" x14ac:dyDescent="0.3">
      <c r="A161" s="3">
        <v>44035</v>
      </c>
      <c r="B161" s="2" t="s">
        <v>74</v>
      </c>
      <c r="C161" s="2">
        <v>0</v>
      </c>
      <c r="D161" s="2">
        <v>89</v>
      </c>
    </row>
    <row r="162" spans="1:4" hidden="1" x14ac:dyDescent="0.3">
      <c r="A162" s="3">
        <v>44036</v>
      </c>
      <c r="B162" s="2" t="s">
        <v>42</v>
      </c>
      <c r="C162" s="2">
        <v>3</v>
      </c>
      <c r="D162" s="2">
        <v>48</v>
      </c>
    </row>
    <row r="163" spans="1:4" x14ac:dyDescent="0.3">
      <c r="A163" s="3">
        <v>44036</v>
      </c>
      <c r="B163" s="2" t="s">
        <v>74</v>
      </c>
      <c r="C163" s="2">
        <v>0</v>
      </c>
      <c r="D163" s="2">
        <v>89</v>
      </c>
    </row>
    <row r="164" spans="1:4" hidden="1" x14ac:dyDescent="0.3">
      <c r="A164" s="3">
        <v>44037</v>
      </c>
      <c r="B164" s="2" t="s">
        <v>42</v>
      </c>
      <c r="C164" s="2">
        <v>7</v>
      </c>
      <c r="D164" s="2">
        <v>55</v>
      </c>
    </row>
    <row r="165" spans="1:4" x14ac:dyDescent="0.3">
      <c r="A165" s="3">
        <v>44037</v>
      </c>
      <c r="B165" s="2" t="s">
        <v>74</v>
      </c>
      <c r="C165" s="2">
        <v>0</v>
      </c>
      <c r="D165" s="2">
        <v>89</v>
      </c>
    </row>
    <row r="166" spans="1:4" hidden="1" x14ac:dyDescent="0.3">
      <c r="A166" s="3">
        <v>44038</v>
      </c>
      <c r="B166" s="2" t="s">
        <v>42</v>
      </c>
      <c r="C166" s="2">
        <v>0</v>
      </c>
      <c r="D166" s="2">
        <v>55</v>
      </c>
    </row>
    <row r="167" spans="1:4" x14ac:dyDescent="0.3">
      <c r="A167" s="3">
        <v>44038</v>
      </c>
      <c r="B167" s="2" t="s">
        <v>74</v>
      </c>
      <c r="C167" s="2">
        <v>0</v>
      </c>
      <c r="D167" s="2">
        <v>89</v>
      </c>
    </row>
    <row r="168" spans="1:4" hidden="1" x14ac:dyDescent="0.3">
      <c r="A168" s="3">
        <v>44039</v>
      </c>
      <c r="B168" s="2" t="s">
        <v>42</v>
      </c>
      <c r="C168" s="2">
        <v>2</v>
      </c>
      <c r="D168" s="2">
        <v>57</v>
      </c>
    </row>
    <row r="169" spans="1:4" x14ac:dyDescent="0.3">
      <c r="A169" s="3">
        <v>44039</v>
      </c>
      <c r="B169" s="2" t="s">
        <v>74</v>
      </c>
      <c r="C169" s="2">
        <v>0</v>
      </c>
      <c r="D169" s="2">
        <v>89</v>
      </c>
    </row>
    <row r="170" spans="1:4" hidden="1" x14ac:dyDescent="0.3">
      <c r="A170" s="3">
        <v>44040</v>
      </c>
      <c r="B170" s="2" t="s">
        <v>42</v>
      </c>
      <c r="C170" s="2">
        <v>6</v>
      </c>
      <c r="D170" s="2">
        <v>63</v>
      </c>
    </row>
    <row r="171" spans="1:4" x14ac:dyDescent="0.3">
      <c r="A171" s="3">
        <v>44040</v>
      </c>
      <c r="B171" s="2" t="s">
        <v>74</v>
      </c>
      <c r="C171" s="2">
        <v>0</v>
      </c>
      <c r="D171" s="2">
        <v>89</v>
      </c>
    </row>
    <row r="172" spans="1:4" hidden="1" x14ac:dyDescent="0.3">
      <c r="A172" s="3">
        <v>44041</v>
      </c>
      <c r="B172" s="2" t="s">
        <v>42</v>
      </c>
      <c r="C172" s="2">
        <v>8</v>
      </c>
      <c r="D172" s="2">
        <v>71</v>
      </c>
    </row>
    <row r="173" spans="1:4" x14ac:dyDescent="0.3">
      <c r="A173" s="3">
        <v>44041</v>
      </c>
      <c r="B173" s="2" t="s">
        <v>74</v>
      </c>
      <c r="C173" s="2">
        <v>0</v>
      </c>
      <c r="D173" s="2">
        <v>89</v>
      </c>
    </row>
    <row r="174" spans="1:4" hidden="1" x14ac:dyDescent="0.3">
      <c r="A174" s="3">
        <v>44042</v>
      </c>
      <c r="B174" s="2" t="s">
        <v>42</v>
      </c>
      <c r="C174" s="2">
        <v>10</v>
      </c>
      <c r="D174" s="2">
        <v>81</v>
      </c>
    </row>
    <row r="175" spans="1:4" x14ac:dyDescent="0.3">
      <c r="A175" s="3">
        <v>44042</v>
      </c>
      <c r="B175" s="2" t="s">
        <v>74</v>
      </c>
      <c r="C175" s="2">
        <v>0</v>
      </c>
      <c r="D175" s="2">
        <v>89</v>
      </c>
    </row>
    <row r="176" spans="1:4" hidden="1" x14ac:dyDescent="0.3">
      <c r="A176" s="3">
        <v>44043</v>
      </c>
      <c r="B176" s="2" t="s">
        <v>42</v>
      </c>
      <c r="C176" s="2">
        <v>3</v>
      </c>
      <c r="D176" s="2">
        <v>84</v>
      </c>
    </row>
    <row r="177" spans="1:4" x14ac:dyDescent="0.3">
      <c r="A177" s="3">
        <v>44043</v>
      </c>
      <c r="B177" s="2" t="s">
        <v>74</v>
      </c>
      <c r="C177" s="2">
        <v>0</v>
      </c>
      <c r="D177" s="2">
        <v>89</v>
      </c>
    </row>
    <row r="178" spans="1:4" hidden="1" x14ac:dyDescent="0.3">
      <c r="A178" s="3">
        <v>44044</v>
      </c>
      <c r="B178" s="2" t="s">
        <v>42</v>
      </c>
      <c r="C178" s="2">
        <v>14</v>
      </c>
      <c r="D178" s="2">
        <v>123</v>
      </c>
    </row>
    <row r="179" spans="1:4" x14ac:dyDescent="0.3">
      <c r="A179" s="3">
        <v>44044</v>
      </c>
      <c r="B179" s="2" t="s">
        <v>74</v>
      </c>
      <c r="C179" s="2">
        <v>0</v>
      </c>
      <c r="D179" s="2">
        <v>89</v>
      </c>
    </row>
    <row r="180" spans="1:4" hidden="1" x14ac:dyDescent="0.3">
      <c r="A180" s="3">
        <v>44045</v>
      </c>
      <c r="B180" s="2" t="s">
        <v>42</v>
      </c>
      <c r="C180" s="2">
        <v>0</v>
      </c>
      <c r="D180" s="2">
        <v>123</v>
      </c>
    </row>
    <row r="181" spans="1:4" x14ac:dyDescent="0.3">
      <c r="A181" s="3">
        <v>44045</v>
      </c>
      <c r="B181" s="2" t="s">
        <v>74</v>
      </c>
      <c r="C181" s="2">
        <v>0</v>
      </c>
      <c r="D181" s="2">
        <v>89</v>
      </c>
    </row>
    <row r="182" spans="1:4" hidden="1" x14ac:dyDescent="0.3">
      <c r="A182" s="3">
        <v>44046</v>
      </c>
      <c r="B182" s="2" t="s">
        <v>42</v>
      </c>
      <c r="C182" s="2">
        <v>0</v>
      </c>
      <c r="D182" s="2">
        <v>123</v>
      </c>
    </row>
    <row r="183" spans="1:4" x14ac:dyDescent="0.3">
      <c r="A183" s="3">
        <v>44046</v>
      </c>
      <c r="B183" s="2" t="s">
        <v>74</v>
      </c>
      <c r="C183" s="2">
        <v>0</v>
      </c>
      <c r="D183" s="2">
        <v>89</v>
      </c>
    </row>
    <row r="184" spans="1:4" hidden="1" x14ac:dyDescent="0.3">
      <c r="A184" s="3">
        <v>44047</v>
      </c>
      <c r="B184" s="2" t="s">
        <v>42</v>
      </c>
      <c r="C184" s="2">
        <v>9</v>
      </c>
      <c r="D184" s="2">
        <v>132</v>
      </c>
    </row>
    <row r="185" spans="1:4" x14ac:dyDescent="0.3">
      <c r="A185" s="3">
        <v>44047</v>
      </c>
      <c r="B185" s="2" t="s">
        <v>74</v>
      </c>
      <c r="C185" s="2">
        <v>0</v>
      </c>
      <c r="D185" s="2">
        <v>89</v>
      </c>
    </row>
    <row r="186" spans="1:4" hidden="1" x14ac:dyDescent="0.3">
      <c r="A186" s="3">
        <v>44048</v>
      </c>
      <c r="B186" s="2" t="s">
        <v>42</v>
      </c>
      <c r="C186" s="2">
        <v>0</v>
      </c>
      <c r="D186" s="2">
        <v>132</v>
      </c>
    </row>
    <row r="187" spans="1:4" x14ac:dyDescent="0.3">
      <c r="A187" s="3">
        <v>44048</v>
      </c>
      <c r="B187" s="2" t="s">
        <v>74</v>
      </c>
      <c r="C187" s="2">
        <v>0</v>
      </c>
      <c r="D187" s="2">
        <v>89</v>
      </c>
    </row>
    <row r="188" spans="1:4" hidden="1" x14ac:dyDescent="0.3">
      <c r="A188" s="3">
        <v>44049</v>
      </c>
      <c r="B188" s="2" t="s">
        <v>42</v>
      </c>
      <c r="C188" s="2">
        <v>0</v>
      </c>
      <c r="D188" s="2">
        <v>132</v>
      </c>
    </row>
    <row r="189" spans="1:4" x14ac:dyDescent="0.3">
      <c r="A189" s="3">
        <v>44049</v>
      </c>
      <c r="B189" s="2" t="s">
        <v>74</v>
      </c>
      <c r="C189" s="2">
        <v>0</v>
      </c>
      <c r="D189" s="2">
        <v>89</v>
      </c>
    </row>
    <row r="190" spans="1:4" hidden="1" x14ac:dyDescent="0.3">
      <c r="A190" s="3">
        <v>44050</v>
      </c>
      <c r="B190" s="2" t="s">
        <v>42</v>
      </c>
      <c r="C190" s="2">
        <v>6</v>
      </c>
      <c r="D190" s="2">
        <v>138</v>
      </c>
    </row>
    <row r="191" spans="1:4" x14ac:dyDescent="0.3">
      <c r="A191" s="3">
        <v>44050</v>
      </c>
      <c r="B191" s="2" t="s">
        <v>74</v>
      </c>
      <c r="C191" s="2">
        <v>0</v>
      </c>
      <c r="D191" s="2">
        <v>89</v>
      </c>
    </row>
    <row r="192" spans="1:4" hidden="1" x14ac:dyDescent="0.3">
      <c r="A192" s="3">
        <v>44051</v>
      </c>
      <c r="B192" s="2" t="s">
        <v>42</v>
      </c>
      <c r="C192" s="2">
        <v>9</v>
      </c>
      <c r="D192" s="2">
        <v>147</v>
      </c>
    </row>
    <row r="193" spans="1:4" x14ac:dyDescent="0.3">
      <c r="A193" s="3">
        <v>44051</v>
      </c>
      <c r="B193" s="2" t="s">
        <v>74</v>
      </c>
      <c r="C193" s="2">
        <v>0</v>
      </c>
      <c r="D193" s="2">
        <v>89</v>
      </c>
    </row>
    <row r="194" spans="1:4" hidden="1" x14ac:dyDescent="0.3">
      <c r="A194" s="3">
        <v>44052</v>
      </c>
      <c r="B194" s="2" t="s">
        <v>42</v>
      </c>
      <c r="C194" s="2">
        <v>0</v>
      </c>
      <c r="D194" s="2">
        <v>147</v>
      </c>
    </row>
    <row r="195" spans="1:4" x14ac:dyDescent="0.3">
      <c r="A195" s="3">
        <v>44052</v>
      </c>
      <c r="B195" s="2" t="s">
        <v>74</v>
      </c>
      <c r="C195" s="2">
        <v>0</v>
      </c>
      <c r="D195" s="2">
        <v>89</v>
      </c>
    </row>
    <row r="196" spans="1:4" hidden="1" x14ac:dyDescent="0.3">
      <c r="A196" s="3">
        <v>44053</v>
      </c>
      <c r="B196" s="2" t="s">
        <v>42</v>
      </c>
      <c r="C196" s="2">
        <v>9</v>
      </c>
      <c r="D196" s="2">
        <v>156</v>
      </c>
    </row>
    <row r="197" spans="1:4" x14ac:dyDescent="0.3">
      <c r="A197" s="3">
        <v>44053</v>
      </c>
      <c r="B197" s="2" t="s">
        <v>74</v>
      </c>
      <c r="C197" s="2">
        <v>0</v>
      </c>
      <c r="D197" s="2">
        <v>89</v>
      </c>
    </row>
    <row r="198" spans="1:4" hidden="1" x14ac:dyDescent="0.3">
      <c r="A198" s="3">
        <v>44054</v>
      </c>
      <c r="B198" s="2" t="s">
        <v>42</v>
      </c>
      <c r="C198" s="2">
        <v>5</v>
      </c>
      <c r="D198" s="2">
        <v>161</v>
      </c>
    </row>
    <row r="199" spans="1:4" x14ac:dyDescent="0.3">
      <c r="A199" s="3">
        <v>44054</v>
      </c>
      <c r="B199" s="2" t="s">
        <v>74</v>
      </c>
      <c r="C199" s="2">
        <v>0</v>
      </c>
      <c r="D199" s="2">
        <v>89</v>
      </c>
    </row>
    <row r="200" spans="1:4" hidden="1" x14ac:dyDescent="0.3">
      <c r="A200" s="3">
        <v>44055</v>
      </c>
      <c r="B200" s="2" t="s">
        <v>42</v>
      </c>
      <c r="C200" s="2">
        <v>0</v>
      </c>
      <c r="D200" s="2">
        <v>161</v>
      </c>
    </row>
    <row r="201" spans="1:4" x14ac:dyDescent="0.3">
      <c r="A201" s="3">
        <v>44055</v>
      </c>
      <c r="B201" s="2" t="s">
        <v>74</v>
      </c>
      <c r="C201" s="2">
        <v>0</v>
      </c>
      <c r="D201" s="2">
        <v>89</v>
      </c>
    </row>
    <row r="202" spans="1:4" hidden="1" x14ac:dyDescent="0.3">
      <c r="A202" s="3">
        <v>44056</v>
      </c>
      <c r="B202" s="2" t="s">
        <v>42</v>
      </c>
      <c r="C202" s="2">
        <v>0</v>
      </c>
      <c r="D202" s="2">
        <v>161</v>
      </c>
    </row>
    <row r="203" spans="1:4" x14ac:dyDescent="0.3">
      <c r="A203" s="3">
        <v>44056</v>
      </c>
      <c r="B203" s="2" t="s">
        <v>74</v>
      </c>
      <c r="C203" s="2">
        <v>0</v>
      </c>
      <c r="D203" s="2">
        <v>89</v>
      </c>
    </row>
    <row r="204" spans="1:4" hidden="1" x14ac:dyDescent="0.3">
      <c r="A204" s="3">
        <v>44057</v>
      </c>
      <c r="B204" s="2" t="s">
        <v>42</v>
      </c>
      <c r="C204" s="2">
        <v>26</v>
      </c>
      <c r="D204" s="2">
        <v>187</v>
      </c>
    </row>
    <row r="205" spans="1:4" x14ac:dyDescent="0.3">
      <c r="A205" s="3">
        <v>44057</v>
      </c>
      <c r="B205" s="2" t="s">
        <v>74</v>
      </c>
      <c r="C205" s="2">
        <v>0</v>
      </c>
      <c r="D205" s="2">
        <v>89</v>
      </c>
    </row>
    <row r="206" spans="1:4" hidden="1" x14ac:dyDescent="0.3">
      <c r="A206" s="3">
        <v>44058</v>
      </c>
      <c r="B206" s="2" t="s">
        <v>42</v>
      </c>
      <c r="C206" s="2">
        <v>0</v>
      </c>
      <c r="D206" s="2">
        <v>187</v>
      </c>
    </row>
    <row r="207" spans="1:4" x14ac:dyDescent="0.3">
      <c r="A207" s="3">
        <v>44058</v>
      </c>
      <c r="B207" s="2" t="s">
        <v>74</v>
      </c>
      <c r="C207" s="2">
        <v>0</v>
      </c>
      <c r="D207" s="2">
        <v>89</v>
      </c>
    </row>
    <row r="208" spans="1:4" hidden="1" x14ac:dyDescent="0.3">
      <c r="A208" s="3">
        <v>44059</v>
      </c>
      <c r="B208" s="2" t="s">
        <v>42</v>
      </c>
      <c r="C208" s="2">
        <v>7</v>
      </c>
      <c r="D208" s="2">
        <v>194</v>
      </c>
    </row>
    <row r="209" spans="1:4" x14ac:dyDescent="0.3">
      <c r="A209" s="3">
        <v>44059</v>
      </c>
      <c r="B209" s="2" t="s">
        <v>74</v>
      </c>
      <c r="C209" s="2">
        <v>0</v>
      </c>
      <c r="D209" s="2">
        <v>89</v>
      </c>
    </row>
    <row r="210" spans="1:4" hidden="1" x14ac:dyDescent="0.3">
      <c r="A210" s="3">
        <v>44060</v>
      </c>
      <c r="B210" s="2" t="s">
        <v>42</v>
      </c>
      <c r="C210" s="2">
        <v>8</v>
      </c>
      <c r="D210" s="2">
        <v>202</v>
      </c>
    </row>
    <row r="211" spans="1:4" x14ac:dyDescent="0.3">
      <c r="A211" s="3">
        <v>44060</v>
      </c>
      <c r="B211" s="2" t="s">
        <v>74</v>
      </c>
      <c r="C211" s="2">
        <v>0</v>
      </c>
      <c r="D211" s="2">
        <v>89</v>
      </c>
    </row>
    <row r="212" spans="1:4" hidden="1" x14ac:dyDescent="0.3">
      <c r="A212" s="3">
        <v>44061</v>
      </c>
      <c r="B212" s="2" t="s">
        <v>42</v>
      </c>
      <c r="C212" s="2">
        <v>5</v>
      </c>
      <c r="D212" s="2">
        <v>207</v>
      </c>
    </row>
    <row r="213" spans="1:4" x14ac:dyDescent="0.3">
      <c r="A213" s="3">
        <v>44061</v>
      </c>
      <c r="B213" s="2" t="s">
        <v>74</v>
      </c>
      <c r="C213" s="2">
        <v>0</v>
      </c>
      <c r="D213" s="2">
        <v>89</v>
      </c>
    </row>
    <row r="214" spans="1:4" hidden="1" x14ac:dyDescent="0.3">
      <c r="A214" s="3">
        <v>44062</v>
      </c>
      <c r="B214" s="2" t="s">
        <v>42</v>
      </c>
      <c r="C214" s="2">
        <v>5</v>
      </c>
      <c r="D214" s="2">
        <v>212</v>
      </c>
    </row>
    <row r="215" spans="1:4" x14ac:dyDescent="0.3">
      <c r="A215" s="3">
        <v>44062</v>
      </c>
      <c r="B215" s="2" t="s">
        <v>74</v>
      </c>
      <c r="C215" s="2">
        <v>0</v>
      </c>
      <c r="D215" s="2">
        <v>89</v>
      </c>
    </row>
    <row r="216" spans="1:4" hidden="1" x14ac:dyDescent="0.3">
      <c r="A216" s="3">
        <v>44063</v>
      </c>
      <c r="B216" s="2" t="s">
        <v>42</v>
      </c>
      <c r="C216" s="2">
        <v>3</v>
      </c>
      <c r="D216" s="2">
        <v>215</v>
      </c>
    </row>
    <row r="217" spans="1:4" x14ac:dyDescent="0.3">
      <c r="A217" s="3">
        <v>44063</v>
      </c>
      <c r="B217" s="2" t="s">
        <v>74</v>
      </c>
      <c r="C217" s="2">
        <v>0</v>
      </c>
      <c r="D217" s="2">
        <v>89</v>
      </c>
    </row>
    <row r="218" spans="1:4" hidden="1" x14ac:dyDescent="0.3">
      <c r="A218" s="3">
        <v>44064</v>
      </c>
      <c r="B218" s="2" t="s">
        <v>42</v>
      </c>
      <c r="C218" s="2">
        <v>10</v>
      </c>
      <c r="D218" s="2">
        <v>225</v>
      </c>
    </row>
    <row r="219" spans="1:4" x14ac:dyDescent="0.3">
      <c r="A219" s="3">
        <v>44064</v>
      </c>
      <c r="B219" s="2" t="s">
        <v>74</v>
      </c>
      <c r="C219" s="2">
        <v>0</v>
      </c>
      <c r="D219" s="2">
        <v>89</v>
      </c>
    </row>
    <row r="220" spans="1:4" hidden="1" x14ac:dyDescent="0.3">
      <c r="A220" s="3">
        <v>44065</v>
      </c>
      <c r="B220" s="2" t="s">
        <v>42</v>
      </c>
      <c r="C220" s="2">
        <v>9</v>
      </c>
      <c r="D220" s="2">
        <v>234</v>
      </c>
    </row>
    <row r="221" spans="1:4" x14ac:dyDescent="0.3">
      <c r="A221" s="3">
        <v>44065</v>
      </c>
      <c r="B221" s="2" t="s">
        <v>74</v>
      </c>
      <c r="C221" s="2">
        <v>0</v>
      </c>
      <c r="D221" s="2">
        <v>89</v>
      </c>
    </row>
    <row r="222" spans="1:4" hidden="1" x14ac:dyDescent="0.3">
      <c r="A222" s="3">
        <v>44066</v>
      </c>
      <c r="B222" s="2" t="s">
        <v>42</v>
      </c>
      <c r="C222" s="2">
        <v>8</v>
      </c>
      <c r="D222" s="2">
        <v>242</v>
      </c>
    </row>
    <row r="223" spans="1:4" x14ac:dyDescent="0.3">
      <c r="A223" s="3">
        <v>44066</v>
      </c>
      <c r="B223" s="2" t="s">
        <v>74</v>
      </c>
      <c r="C223" s="2">
        <v>0</v>
      </c>
      <c r="D223" s="2">
        <v>89</v>
      </c>
    </row>
    <row r="224" spans="1:4" hidden="1" x14ac:dyDescent="0.3">
      <c r="A224" s="3">
        <v>44067</v>
      </c>
      <c r="B224" s="2" t="s">
        <v>42</v>
      </c>
      <c r="C224" s="2">
        <v>5</v>
      </c>
      <c r="D224" s="2">
        <v>247</v>
      </c>
    </row>
    <row r="225" spans="1:4" x14ac:dyDescent="0.3">
      <c r="A225" s="3">
        <v>44067</v>
      </c>
      <c r="B225" s="2" t="s">
        <v>74</v>
      </c>
      <c r="C225" s="2">
        <v>0</v>
      </c>
      <c r="D225" s="2">
        <v>89</v>
      </c>
    </row>
    <row r="226" spans="1:4" hidden="1" x14ac:dyDescent="0.3">
      <c r="A226" s="3">
        <v>44068</v>
      </c>
      <c r="B226" s="2" t="s">
        <v>42</v>
      </c>
      <c r="C226" s="2">
        <v>15</v>
      </c>
      <c r="D226" s="2">
        <v>262</v>
      </c>
    </row>
    <row r="227" spans="1:4" x14ac:dyDescent="0.3">
      <c r="A227" s="3">
        <v>44068</v>
      </c>
      <c r="B227" s="2" t="s">
        <v>74</v>
      </c>
      <c r="C227" s="2">
        <v>0</v>
      </c>
      <c r="D227" s="2">
        <v>89</v>
      </c>
    </row>
    <row r="228" spans="1:4" hidden="1" x14ac:dyDescent="0.3">
      <c r="A228" s="3">
        <v>44069</v>
      </c>
      <c r="B228" s="2" t="s">
        <v>42</v>
      </c>
      <c r="C228" s="2">
        <v>12</v>
      </c>
      <c r="D228" s="2">
        <v>274</v>
      </c>
    </row>
    <row r="229" spans="1:4" x14ac:dyDescent="0.3">
      <c r="A229" s="3">
        <v>44069</v>
      </c>
      <c r="B229" s="2" t="s">
        <v>74</v>
      </c>
      <c r="C229" s="2">
        <v>0</v>
      </c>
      <c r="D229" s="2">
        <v>89</v>
      </c>
    </row>
    <row r="230" spans="1:4" hidden="1" x14ac:dyDescent="0.3">
      <c r="A230" s="3">
        <v>44070</v>
      </c>
      <c r="B230" s="2" t="s">
        <v>42</v>
      </c>
      <c r="C230" s="2">
        <v>21</v>
      </c>
      <c r="D230" s="2">
        <v>295</v>
      </c>
    </row>
    <row r="231" spans="1:4" x14ac:dyDescent="0.3">
      <c r="A231" s="3">
        <v>44070</v>
      </c>
      <c r="B231" s="2" t="s">
        <v>74</v>
      </c>
      <c r="C231" s="2">
        <v>0</v>
      </c>
      <c r="D231" s="2">
        <v>89</v>
      </c>
    </row>
    <row r="232" spans="1:4" hidden="1" x14ac:dyDescent="0.3">
      <c r="A232" s="3">
        <v>44071</v>
      </c>
      <c r="B232" s="2" t="s">
        <v>42</v>
      </c>
      <c r="C232" s="2">
        <v>13</v>
      </c>
      <c r="D232" s="2">
        <v>308</v>
      </c>
    </row>
    <row r="233" spans="1:4" x14ac:dyDescent="0.3">
      <c r="A233" s="3">
        <v>44071</v>
      </c>
      <c r="B233" s="2" t="s">
        <v>74</v>
      </c>
      <c r="C233" s="2">
        <v>0</v>
      </c>
      <c r="D233" s="2">
        <v>89</v>
      </c>
    </row>
    <row r="234" spans="1:4" hidden="1" x14ac:dyDescent="0.3">
      <c r="A234" s="3">
        <v>44072</v>
      </c>
      <c r="B234" s="2" t="s">
        <v>42</v>
      </c>
      <c r="C234" s="2">
        <v>7</v>
      </c>
      <c r="D234" s="2">
        <v>315</v>
      </c>
    </row>
    <row r="235" spans="1:4" x14ac:dyDescent="0.3">
      <c r="A235" s="3">
        <v>44072</v>
      </c>
      <c r="B235" s="2" t="s">
        <v>74</v>
      </c>
      <c r="C235" s="2">
        <v>0</v>
      </c>
      <c r="D235" s="2">
        <v>89</v>
      </c>
    </row>
    <row r="236" spans="1:4" hidden="1" x14ac:dyDescent="0.3">
      <c r="A236" s="3">
        <v>44073</v>
      </c>
      <c r="B236" s="2" t="s">
        <v>42</v>
      </c>
      <c r="C236" s="2">
        <v>0</v>
      </c>
      <c r="D236" s="2">
        <v>315</v>
      </c>
    </row>
    <row r="237" spans="1:4" x14ac:dyDescent="0.3">
      <c r="A237" s="3">
        <v>44073</v>
      </c>
      <c r="B237" s="2" t="s">
        <v>74</v>
      </c>
      <c r="C237" s="2">
        <v>0</v>
      </c>
      <c r="D237" s="2">
        <v>89</v>
      </c>
    </row>
    <row r="238" spans="1:4" hidden="1" x14ac:dyDescent="0.3">
      <c r="A238" s="3">
        <v>44074</v>
      </c>
      <c r="B238" s="2" t="s">
        <v>42</v>
      </c>
      <c r="C238" s="2">
        <v>15</v>
      </c>
      <c r="D238" s="2">
        <v>330</v>
      </c>
    </row>
    <row r="239" spans="1:4" x14ac:dyDescent="0.3">
      <c r="A239" s="3">
        <v>44074</v>
      </c>
      <c r="B239" s="2" t="s">
        <v>74</v>
      </c>
      <c r="C239" s="2">
        <v>0</v>
      </c>
      <c r="D239" s="2">
        <v>89</v>
      </c>
    </row>
    <row r="240" spans="1:4" hidden="1" x14ac:dyDescent="0.3">
      <c r="A240" s="3">
        <v>44075</v>
      </c>
      <c r="B240" s="2" t="s">
        <v>42</v>
      </c>
      <c r="C240" s="2">
        <v>29</v>
      </c>
      <c r="D240" s="2">
        <v>359</v>
      </c>
    </row>
    <row r="241" spans="1:4" x14ac:dyDescent="0.3">
      <c r="A241" s="3">
        <v>44075</v>
      </c>
      <c r="B241" s="2" t="s">
        <v>74</v>
      </c>
      <c r="C241" s="2">
        <v>0</v>
      </c>
      <c r="D241" s="2">
        <v>89</v>
      </c>
    </row>
    <row r="242" spans="1:4" hidden="1" x14ac:dyDescent="0.3">
      <c r="A242" s="3">
        <v>44076</v>
      </c>
      <c r="B242" s="2" t="s">
        <v>42</v>
      </c>
      <c r="C242" s="2">
        <v>25</v>
      </c>
      <c r="D242" s="2">
        <v>384</v>
      </c>
    </row>
    <row r="243" spans="1:4" x14ac:dyDescent="0.3">
      <c r="A243" s="3">
        <v>44076</v>
      </c>
      <c r="B243" s="2" t="s">
        <v>74</v>
      </c>
      <c r="C243" s="2">
        <v>0</v>
      </c>
      <c r="D243" s="2">
        <v>89</v>
      </c>
    </row>
    <row r="244" spans="1:4" hidden="1" x14ac:dyDescent="0.3">
      <c r="A244" s="3">
        <v>44077</v>
      </c>
      <c r="B244" s="2" t="s">
        <v>42</v>
      </c>
      <c r="C244" s="2">
        <v>42</v>
      </c>
      <c r="D244" s="2">
        <v>426</v>
      </c>
    </row>
    <row r="245" spans="1:4" x14ac:dyDescent="0.3">
      <c r="A245" s="3">
        <v>44077</v>
      </c>
      <c r="B245" s="2" t="s">
        <v>74</v>
      </c>
      <c r="C245" s="2">
        <v>0</v>
      </c>
      <c r="D245" s="2">
        <v>89</v>
      </c>
    </row>
    <row r="246" spans="1:4" hidden="1" x14ac:dyDescent="0.3">
      <c r="A246" s="3">
        <v>44078</v>
      </c>
      <c r="B246" s="2" t="s">
        <v>42</v>
      </c>
      <c r="C246" s="2">
        <v>40</v>
      </c>
      <c r="D246" s="2">
        <v>466</v>
      </c>
    </row>
    <row r="247" spans="1:4" x14ac:dyDescent="0.3">
      <c r="A247" s="3">
        <v>44078</v>
      </c>
      <c r="B247" s="2" t="s">
        <v>74</v>
      </c>
      <c r="C247" s="2">
        <v>0</v>
      </c>
      <c r="D247" s="2">
        <v>89</v>
      </c>
    </row>
    <row r="248" spans="1:4" hidden="1" x14ac:dyDescent="0.3">
      <c r="A248" s="3">
        <v>44079</v>
      </c>
      <c r="B248" s="2" t="s">
        <v>42</v>
      </c>
      <c r="C248" s="2">
        <v>36</v>
      </c>
      <c r="D248" s="2">
        <v>502</v>
      </c>
    </row>
    <row r="249" spans="1:4" x14ac:dyDescent="0.3">
      <c r="A249" s="3">
        <v>44079</v>
      </c>
      <c r="B249" s="2" t="s">
        <v>74</v>
      </c>
      <c r="C249" s="2">
        <v>1</v>
      </c>
      <c r="D249" s="2">
        <v>90</v>
      </c>
    </row>
    <row r="250" spans="1:4" hidden="1" x14ac:dyDescent="0.3">
      <c r="A250" s="3">
        <v>44080</v>
      </c>
      <c r="B250" s="2" t="s">
        <v>42</v>
      </c>
      <c r="C250" s="2">
        <v>14</v>
      </c>
      <c r="D250" s="2">
        <v>516</v>
      </c>
    </row>
    <row r="251" spans="1:4" x14ac:dyDescent="0.3">
      <c r="A251" s="3">
        <v>44080</v>
      </c>
      <c r="B251" s="2" t="s">
        <v>74</v>
      </c>
      <c r="C251" s="2">
        <v>0</v>
      </c>
      <c r="D251" s="2">
        <v>90</v>
      </c>
    </row>
    <row r="252" spans="1:4" hidden="1" x14ac:dyDescent="0.3">
      <c r="A252" s="3">
        <v>44081</v>
      </c>
      <c r="B252" s="2" t="s">
        <v>42</v>
      </c>
      <c r="C252" s="2">
        <v>0</v>
      </c>
      <c r="D252" s="2">
        <v>516</v>
      </c>
    </row>
    <row r="253" spans="1:4" x14ac:dyDescent="0.3">
      <c r="A253" s="3">
        <v>44081</v>
      </c>
      <c r="B253" s="2" t="s">
        <v>74</v>
      </c>
      <c r="C253" s="2">
        <v>0</v>
      </c>
      <c r="D253" s="2">
        <v>90</v>
      </c>
    </row>
    <row r="254" spans="1:4" hidden="1" x14ac:dyDescent="0.3">
      <c r="A254" s="3">
        <v>44082</v>
      </c>
      <c r="B254" s="2" t="s">
        <v>42</v>
      </c>
      <c r="C254" s="2">
        <v>20</v>
      </c>
      <c r="D254" s="2">
        <v>536</v>
      </c>
    </row>
    <row r="255" spans="1:4" x14ac:dyDescent="0.3">
      <c r="A255" s="3">
        <v>44082</v>
      </c>
      <c r="B255" s="2" t="s">
        <v>74</v>
      </c>
      <c r="C255" s="2">
        <v>0</v>
      </c>
      <c r="D255" s="2">
        <v>90</v>
      </c>
    </row>
    <row r="256" spans="1:4" hidden="1" x14ac:dyDescent="0.3">
      <c r="A256" s="3">
        <v>44083</v>
      </c>
      <c r="B256" s="2" t="s">
        <v>42</v>
      </c>
      <c r="C256" s="2">
        <v>21</v>
      </c>
      <c r="D256" s="2">
        <v>557</v>
      </c>
    </row>
    <row r="257" spans="1:4" x14ac:dyDescent="0.3">
      <c r="A257" s="3">
        <v>44083</v>
      </c>
      <c r="B257" s="2" t="s">
        <v>74</v>
      </c>
      <c r="C257" s="2">
        <v>0</v>
      </c>
      <c r="D257" s="2">
        <v>90</v>
      </c>
    </row>
    <row r="258" spans="1:4" hidden="1" x14ac:dyDescent="0.3">
      <c r="A258" s="3">
        <v>44084</v>
      </c>
      <c r="B258" s="2" t="s">
        <v>42</v>
      </c>
      <c r="C258" s="2">
        <v>15</v>
      </c>
      <c r="D258" s="2">
        <v>572</v>
      </c>
    </row>
    <row r="259" spans="1:4" x14ac:dyDescent="0.3">
      <c r="A259" s="3">
        <v>44084</v>
      </c>
      <c r="B259" s="2" t="s">
        <v>74</v>
      </c>
      <c r="C259" s="2">
        <v>0</v>
      </c>
      <c r="D259" s="2">
        <v>90</v>
      </c>
    </row>
    <row r="260" spans="1:4" hidden="1" x14ac:dyDescent="0.3">
      <c r="A260" s="3">
        <v>44085</v>
      </c>
      <c r="B260" s="2" t="s">
        <v>42</v>
      </c>
      <c r="C260" s="2">
        <v>38</v>
      </c>
      <c r="D260" s="2">
        <v>610</v>
      </c>
    </row>
    <row r="261" spans="1:4" x14ac:dyDescent="0.3">
      <c r="A261" s="3">
        <v>44085</v>
      </c>
      <c r="B261" s="2" t="s">
        <v>74</v>
      </c>
      <c r="C261" s="2">
        <v>0</v>
      </c>
      <c r="D261" s="2">
        <v>90</v>
      </c>
    </row>
    <row r="262" spans="1:4" hidden="1" x14ac:dyDescent="0.3">
      <c r="A262" s="3">
        <v>44086</v>
      </c>
      <c r="B262" s="2" t="s">
        <v>42</v>
      </c>
      <c r="C262" s="2">
        <v>30</v>
      </c>
      <c r="D262" s="2">
        <v>640</v>
      </c>
    </row>
    <row r="263" spans="1:4" x14ac:dyDescent="0.3">
      <c r="A263" s="3">
        <v>44086</v>
      </c>
      <c r="B263" s="2" t="s">
        <v>74</v>
      </c>
      <c r="C263" s="2">
        <v>0</v>
      </c>
      <c r="D263" s="2">
        <v>90</v>
      </c>
    </row>
    <row r="264" spans="1:4" hidden="1" x14ac:dyDescent="0.3">
      <c r="A264" s="3">
        <v>44087</v>
      </c>
      <c r="B264" s="2" t="s">
        <v>42</v>
      </c>
      <c r="C264" s="2">
        <v>16</v>
      </c>
      <c r="D264" s="2">
        <v>656</v>
      </c>
    </row>
    <row r="265" spans="1:4" x14ac:dyDescent="0.3">
      <c r="A265" s="3">
        <v>44087</v>
      </c>
      <c r="B265" s="2" t="s">
        <v>74</v>
      </c>
      <c r="C265" s="2">
        <v>0</v>
      </c>
      <c r="D265" s="2">
        <v>90</v>
      </c>
    </row>
    <row r="266" spans="1:4" hidden="1" x14ac:dyDescent="0.3">
      <c r="A266" s="3">
        <v>44088</v>
      </c>
      <c r="B266" s="2" t="s">
        <v>42</v>
      </c>
      <c r="C266" s="2">
        <v>18</v>
      </c>
      <c r="D266" s="2">
        <v>674</v>
      </c>
    </row>
    <row r="267" spans="1:4" x14ac:dyDescent="0.3">
      <c r="A267" s="3">
        <v>44088</v>
      </c>
      <c r="B267" s="2" t="s">
        <v>74</v>
      </c>
      <c r="C267" s="2">
        <v>0</v>
      </c>
      <c r="D267" s="2">
        <v>90</v>
      </c>
    </row>
    <row r="268" spans="1:4" hidden="1" x14ac:dyDescent="0.3">
      <c r="A268" s="3">
        <v>44089</v>
      </c>
      <c r="B268" s="2" t="s">
        <v>42</v>
      </c>
      <c r="C268" s="2">
        <v>52</v>
      </c>
      <c r="D268" s="2">
        <v>726</v>
      </c>
    </row>
    <row r="269" spans="1:4" x14ac:dyDescent="0.3">
      <c r="A269" s="3">
        <v>44089</v>
      </c>
      <c r="B269" s="2" t="s">
        <v>74</v>
      </c>
      <c r="C269" s="2">
        <v>0</v>
      </c>
      <c r="D269" s="2">
        <v>90</v>
      </c>
    </row>
    <row r="270" spans="1:4" hidden="1" x14ac:dyDescent="0.3">
      <c r="A270" s="3">
        <v>44090</v>
      </c>
      <c r="B270" s="2" t="s">
        <v>42</v>
      </c>
      <c r="C270" s="2">
        <v>30</v>
      </c>
      <c r="D270" s="2">
        <v>756</v>
      </c>
    </row>
    <row r="271" spans="1:4" x14ac:dyDescent="0.3">
      <c r="A271" s="3">
        <v>44090</v>
      </c>
      <c r="B271" s="2" t="s">
        <v>74</v>
      </c>
      <c r="C271" s="2">
        <v>0</v>
      </c>
      <c r="D271" s="2">
        <v>90</v>
      </c>
    </row>
    <row r="272" spans="1:4" hidden="1" x14ac:dyDescent="0.3">
      <c r="A272" s="3">
        <v>44091</v>
      </c>
      <c r="B272" s="2" t="s">
        <v>42</v>
      </c>
      <c r="C272" s="2">
        <v>26</v>
      </c>
      <c r="D272" s="2">
        <v>782</v>
      </c>
    </row>
    <row r="273" spans="1:4" x14ac:dyDescent="0.3">
      <c r="A273" s="3">
        <v>44091</v>
      </c>
      <c r="B273" s="2" t="s">
        <v>74</v>
      </c>
      <c r="C273" s="2">
        <v>0</v>
      </c>
      <c r="D273" s="2">
        <v>90</v>
      </c>
    </row>
    <row r="274" spans="1:4" hidden="1" x14ac:dyDescent="0.3">
      <c r="A274" s="3">
        <v>44092</v>
      </c>
      <c r="B274" s="2" t="s">
        <v>42</v>
      </c>
      <c r="C274" s="2">
        <v>43</v>
      </c>
      <c r="D274" s="2">
        <v>825</v>
      </c>
    </row>
    <row r="275" spans="1:4" x14ac:dyDescent="0.3">
      <c r="A275" s="3">
        <v>44092</v>
      </c>
      <c r="B275" s="2" t="s">
        <v>74</v>
      </c>
      <c r="C275" s="2">
        <v>0</v>
      </c>
      <c r="D275" s="2">
        <v>90</v>
      </c>
    </row>
    <row r="276" spans="1:4" hidden="1" x14ac:dyDescent="0.3">
      <c r="A276" s="3">
        <v>44093</v>
      </c>
      <c r="B276" s="2" t="s">
        <v>42</v>
      </c>
      <c r="C276" s="2">
        <v>53</v>
      </c>
      <c r="D276" s="2">
        <v>878</v>
      </c>
    </row>
    <row r="277" spans="1:4" x14ac:dyDescent="0.3">
      <c r="A277" s="3">
        <v>44093</v>
      </c>
      <c r="B277" s="2" t="s">
        <v>74</v>
      </c>
      <c r="C277" s="2">
        <v>0</v>
      </c>
      <c r="D277" s="2">
        <v>90</v>
      </c>
    </row>
    <row r="278" spans="1:4" hidden="1" x14ac:dyDescent="0.3">
      <c r="A278" s="3">
        <v>44094</v>
      </c>
      <c r="B278" s="2" t="s">
        <v>42</v>
      </c>
      <c r="C278" s="2">
        <v>61</v>
      </c>
      <c r="D278" s="2">
        <v>939</v>
      </c>
    </row>
    <row r="279" spans="1:4" x14ac:dyDescent="0.3">
      <c r="A279" s="3">
        <v>44094</v>
      </c>
      <c r="B279" s="2" t="s">
        <v>74</v>
      </c>
      <c r="C279" s="2">
        <v>1</v>
      </c>
      <c r="D279" s="2">
        <v>91</v>
      </c>
    </row>
    <row r="280" spans="1:4" hidden="1" x14ac:dyDescent="0.3">
      <c r="A280" s="3">
        <v>44095</v>
      </c>
      <c r="B280" s="2" t="s">
        <v>42</v>
      </c>
      <c r="C280" s="2">
        <v>56</v>
      </c>
      <c r="D280" s="2">
        <v>995</v>
      </c>
    </row>
    <row r="281" spans="1:4" x14ac:dyDescent="0.3">
      <c r="A281" s="3">
        <v>44095</v>
      </c>
      <c r="B281" s="2" t="s">
        <v>74</v>
      </c>
      <c r="C281" s="2">
        <v>0</v>
      </c>
      <c r="D281" s="2">
        <v>91</v>
      </c>
    </row>
    <row r="282" spans="1:4" hidden="1" x14ac:dyDescent="0.3">
      <c r="A282" s="3">
        <v>44096</v>
      </c>
      <c r="B282" s="2" t="s">
        <v>42</v>
      </c>
      <c r="C282" s="2">
        <v>59</v>
      </c>
      <c r="D282" s="2">
        <v>1054</v>
      </c>
    </row>
    <row r="283" spans="1:4" x14ac:dyDescent="0.3">
      <c r="A283" s="3">
        <v>44096</v>
      </c>
      <c r="B283" s="2" t="s">
        <v>74</v>
      </c>
      <c r="C283" s="2">
        <v>0</v>
      </c>
      <c r="D283" s="2">
        <v>91</v>
      </c>
    </row>
    <row r="284" spans="1:4" hidden="1" x14ac:dyDescent="0.3">
      <c r="A284" s="3">
        <v>44097</v>
      </c>
      <c r="B284" s="2" t="s">
        <v>42</v>
      </c>
      <c r="C284" s="2">
        <v>62</v>
      </c>
      <c r="D284" s="2">
        <v>1116</v>
      </c>
    </row>
    <row r="285" spans="1:4" x14ac:dyDescent="0.3">
      <c r="A285" s="3">
        <v>44097</v>
      </c>
      <c r="B285" s="2" t="s">
        <v>74</v>
      </c>
      <c r="C285" s="2">
        <v>0</v>
      </c>
      <c r="D285" s="2">
        <v>91</v>
      </c>
    </row>
    <row r="286" spans="1:4" hidden="1" x14ac:dyDescent="0.3">
      <c r="A286" s="3">
        <v>44098</v>
      </c>
      <c r="B286" s="2" t="s">
        <v>42</v>
      </c>
      <c r="C286" s="2">
        <v>61</v>
      </c>
      <c r="D286" s="2">
        <v>1177</v>
      </c>
    </row>
    <row r="287" spans="1:4" x14ac:dyDescent="0.3">
      <c r="A287" s="3">
        <v>44098</v>
      </c>
      <c r="B287" s="2" t="s">
        <v>74</v>
      </c>
      <c r="C287" s="2">
        <v>1</v>
      </c>
      <c r="D287" s="2">
        <v>92</v>
      </c>
    </row>
    <row r="288" spans="1:4" hidden="1" x14ac:dyDescent="0.3">
      <c r="A288" s="3">
        <v>44099</v>
      </c>
      <c r="B288" s="2" t="s">
        <v>42</v>
      </c>
      <c r="C288" s="2">
        <v>68</v>
      </c>
      <c r="D288" s="2">
        <v>1245</v>
      </c>
    </row>
    <row r="289" spans="1:4" x14ac:dyDescent="0.3">
      <c r="A289" s="3">
        <v>44099</v>
      </c>
      <c r="B289" s="2" t="s">
        <v>74</v>
      </c>
      <c r="C289" s="2">
        <v>1</v>
      </c>
      <c r="D289" s="2">
        <v>93</v>
      </c>
    </row>
    <row r="290" spans="1:4" hidden="1" x14ac:dyDescent="0.3">
      <c r="A290" s="3">
        <v>44100</v>
      </c>
      <c r="B290" s="2" t="s">
        <v>42</v>
      </c>
      <c r="C290" s="2">
        <v>41</v>
      </c>
      <c r="D290" s="2">
        <v>1286</v>
      </c>
    </row>
    <row r="291" spans="1:4" x14ac:dyDescent="0.3">
      <c r="A291" s="3">
        <v>44100</v>
      </c>
      <c r="B291" s="2" t="s">
        <v>74</v>
      </c>
      <c r="C291" s="2">
        <v>0</v>
      </c>
      <c r="D291" s="2">
        <v>93</v>
      </c>
    </row>
    <row r="292" spans="1:4" hidden="1" x14ac:dyDescent="0.3">
      <c r="A292" s="3">
        <v>44101</v>
      </c>
      <c r="B292" s="2" t="s">
        <v>42</v>
      </c>
      <c r="C292" s="2">
        <v>46</v>
      </c>
      <c r="D292" s="2">
        <v>1332</v>
      </c>
    </row>
    <row r="293" spans="1:4" x14ac:dyDescent="0.3">
      <c r="A293" s="3">
        <v>44101</v>
      </c>
      <c r="B293" s="2" t="s">
        <v>74</v>
      </c>
      <c r="C293" s="2">
        <v>0</v>
      </c>
      <c r="D293" s="2">
        <v>93</v>
      </c>
    </row>
    <row r="294" spans="1:4" hidden="1" x14ac:dyDescent="0.3">
      <c r="A294" s="3">
        <v>44102</v>
      </c>
      <c r="B294" s="2" t="s">
        <v>42</v>
      </c>
      <c r="C294" s="2">
        <v>20</v>
      </c>
      <c r="D294" s="2">
        <v>1352</v>
      </c>
    </row>
    <row r="295" spans="1:4" x14ac:dyDescent="0.3">
      <c r="A295" s="3">
        <v>44102</v>
      </c>
      <c r="B295" s="2" t="s">
        <v>74</v>
      </c>
      <c r="C295" s="2">
        <v>5</v>
      </c>
      <c r="D295" s="2">
        <v>98</v>
      </c>
    </row>
    <row r="296" spans="1:4" hidden="1" x14ac:dyDescent="0.3">
      <c r="A296" s="3">
        <v>44103</v>
      </c>
      <c r="B296" s="2" t="s">
        <v>42</v>
      </c>
      <c r="C296" s="2">
        <v>35</v>
      </c>
      <c r="D296" s="2">
        <v>1387</v>
      </c>
    </row>
    <row r="297" spans="1:4" x14ac:dyDescent="0.3">
      <c r="A297" s="3">
        <v>44103</v>
      </c>
      <c r="B297" s="2" t="s">
        <v>74</v>
      </c>
      <c r="C297" s="2">
        <v>2</v>
      </c>
      <c r="D297" s="2">
        <v>100</v>
      </c>
    </row>
    <row r="298" spans="1:4" hidden="1" x14ac:dyDescent="0.3">
      <c r="A298" s="3">
        <v>44104</v>
      </c>
      <c r="B298" s="2" t="s">
        <v>42</v>
      </c>
      <c r="C298" s="2">
        <v>71</v>
      </c>
      <c r="D298" s="2">
        <v>1458</v>
      </c>
    </row>
    <row r="299" spans="1:4" x14ac:dyDescent="0.3">
      <c r="A299" s="3">
        <v>44104</v>
      </c>
      <c r="B299" s="2" t="s">
        <v>74</v>
      </c>
      <c r="C299" s="2">
        <v>0</v>
      </c>
      <c r="D299" s="2">
        <v>100</v>
      </c>
    </row>
    <row r="300" spans="1:4" hidden="1" x14ac:dyDescent="0.3">
      <c r="A300" s="3">
        <v>44105</v>
      </c>
      <c r="B300" s="2" t="s">
        <v>42</v>
      </c>
      <c r="C300" s="2">
        <v>67</v>
      </c>
      <c r="D300" s="2">
        <v>1525</v>
      </c>
    </row>
    <row r="301" spans="1:4" x14ac:dyDescent="0.3">
      <c r="A301" s="3">
        <v>44105</v>
      </c>
      <c r="B301" s="2" t="s">
        <v>74</v>
      </c>
      <c r="C301" s="2">
        <v>2</v>
      </c>
      <c r="D301" s="2">
        <v>102</v>
      </c>
    </row>
    <row r="302" spans="1:4" hidden="1" x14ac:dyDescent="0.3">
      <c r="A302" s="3">
        <v>44106</v>
      </c>
      <c r="B302" s="2" t="s">
        <v>42</v>
      </c>
      <c r="C302" s="2">
        <v>65</v>
      </c>
      <c r="D302" s="2">
        <v>1590</v>
      </c>
    </row>
    <row r="303" spans="1:4" x14ac:dyDescent="0.3">
      <c r="A303" s="3">
        <v>44106</v>
      </c>
      <c r="B303" s="2" t="s">
        <v>74</v>
      </c>
      <c r="C303" s="2">
        <v>0</v>
      </c>
      <c r="D303" s="2">
        <v>102</v>
      </c>
    </row>
    <row r="304" spans="1:4" hidden="1" x14ac:dyDescent="0.3">
      <c r="A304" s="3">
        <v>44107</v>
      </c>
      <c r="B304" s="2" t="s">
        <v>42</v>
      </c>
      <c r="C304" s="2">
        <v>69</v>
      </c>
      <c r="D304" s="2">
        <v>1659</v>
      </c>
    </row>
    <row r="305" spans="1:4" x14ac:dyDescent="0.3">
      <c r="A305" s="3">
        <v>44107</v>
      </c>
      <c r="B305" s="2" t="s">
        <v>74</v>
      </c>
      <c r="C305" s="2">
        <v>2</v>
      </c>
      <c r="D305" s="2">
        <v>104</v>
      </c>
    </row>
    <row r="306" spans="1:4" hidden="1" x14ac:dyDescent="0.3">
      <c r="A306" s="3">
        <v>44108</v>
      </c>
      <c r="B306" s="2" t="s">
        <v>42</v>
      </c>
      <c r="C306" s="2">
        <v>57</v>
      </c>
      <c r="D306" s="2">
        <v>1716</v>
      </c>
    </row>
    <row r="307" spans="1:4" x14ac:dyDescent="0.3">
      <c r="A307" s="3">
        <v>44108</v>
      </c>
      <c r="B307" s="2" t="s">
        <v>74</v>
      </c>
      <c r="C307" s="2">
        <v>0</v>
      </c>
      <c r="D307" s="2">
        <v>106</v>
      </c>
    </row>
    <row r="308" spans="1:4" hidden="1" x14ac:dyDescent="0.3">
      <c r="A308" s="3">
        <v>44109</v>
      </c>
      <c r="B308" s="2" t="s">
        <v>42</v>
      </c>
      <c r="C308" s="2">
        <v>49</v>
      </c>
      <c r="D308" s="2">
        <v>1765</v>
      </c>
    </row>
    <row r="309" spans="1:4" x14ac:dyDescent="0.3">
      <c r="A309" s="3">
        <v>44109</v>
      </c>
      <c r="B309" s="2" t="s">
        <v>74</v>
      </c>
      <c r="C309" s="2">
        <v>0</v>
      </c>
      <c r="D309" s="2">
        <v>106</v>
      </c>
    </row>
    <row r="310" spans="1:4" hidden="1" x14ac:dyDescent="0.3">
      <c r="A310" s="3">
        <v>44110</v>
      </c>
      <c r="B310" s="2" t="s">
        <v>42</v>
      </c>
      <c r="C310" s="2">
        <v>103</v>
      </c>
      <c r="D310" s="2">
        <v>1868</v>
      </c>
    </row>
    <row r="311" spans="1:4" x14ac:dyDescent="0.3">
      <c r="A311" s="3">
        <v>44110</v>
      </c>
      <c r="B311" s="2" t="s">
        <v>74</v>
      </c>
      <c r="C311" s="2">
        <v>2</v>
      </c>
      <c r="D311" s="2">
        <v>106</v>
      </c>
    </row>
    <row r="312" spans="1:4" hidden="1" x14ac:dyDescent="0.3">
      <c r="A312" s="3">
        <v>44111</v>
      </c>
      <c r="B312" s="2" t="s">
        <v>42</v>
      </c>
      <c r="C312" s="2">
        <v>108</v>
      </c>
      <c r="D312" s="2">
        <v>1976</v>
      </c>
    </row>
    <row r="313" spans="1:4" x14ac:dyDescent="0.3">
      <c r="A313" s="3">
        <v>44111</v>
      </c>
      <c r="B313" s="2" t="s">
        <v>74</v>
      </c>
      <c r="C313" s="2">
        <v>8</v>
      </c>
      <c r="D313" s="2">
        <v>114</v>
      </c>
    </row>
    <row r="314" spans="1:4" hidden="1" x14ac:dyDescent="0.3">
      <c r="A314" s="3">
        <v>44112</v>
      </c>
      <c r="B314" s="2" t="s">
        <v>42</v>
      </c>
      <c r="C314" s="2">
        <v>95</v>
      </c>
      <c r="D314" s="2">
        <v>2071</v>
      </c>
    </row>
    <row r="315" spans="1:4" x14ac:dyDescent="0.3">
      <c r="A315" s="3">
        <v>44112</v>
      </c>
      <c r="B315" s="2" t="s">
        <v>74</v>
      </c>
      <c r="C315" s="2">
        <v>12</v>
      </c>
      <c r="D315" s="2">
        <v>119</v>
      </c>
    </row>
    <row r="316" spans="1:4" hidden="1" x14ac:dyDescent="0.3">
      <c r="A316" s="3">
        <v>44113</v>
      </c>
      <c r="B316" s="2" t="s">
        <v>42</v>
      </c>
      <c r="C316" s="2">
        <v>99</v>
      </c>
      <c r="D316" s="2">
        <v>2170</v>
      </c>
    </row>
    <row r="317" spans="1:4" x14ac:dyDescent="0.3">
      <c r="A317" s="3">
        <v>44113</v>
      </c>
      <c r="B317" s="2" t="s">
        <v>74</v>
      </c>
      <c r="C317" s="2">
        <v>8</v>
      </c>
      <c r="D317" s="2">
        <v>127</v>
      </c>
    </row>
    <row r="318" spans="1:4" hidden="1" x14ac:dyDescent="0.3">
      <c r="A318" s="3">
        <v>44114</v>
      </c>
      <c r="B318" s="2" t="s">
        <v>42</v>
      </c>
      <c r="C318" s="2">
        <v>87</v>
      </c>
      <c r="D318" s="2">
        <v>2257</v>
      </c>
    </row>
    <row r="319" spans="1:4" x14ac:dyDescent="0.3">
      <c r="A319" s="3">
        <v>44114</v>
      </c>
      <c r="B319" s="2" t="s">
        <v>74</v>
      </c>
      <c r="C319" s="2">
        <v>10</v>
      </c>
      <c r="D319" s="2">
        <v>139</v>
      </c>
    </row>
    <row r="320" spans="1:4" hidden="1" x14ac:dyDescent="0.3">
      <c r="A320" s="3">
        <v>44115</v>
      </c>
      <c r="B320" s="2" t="s">
        <v>42</v>
      </c>
      <c r="C320" s="2">
        <v>0</v>
      </c>
      <c r="D320" s="2">
        <v>2257</v>
      </c>
    </row>
    <row r="321" spans="1:4" x14ac:dyDescent="0.3">
      <c r="A321" s="3">
        <v>44115</v>
      </c>
      <c r="B321" s="2" t="s">
        <v>74</v>
      </c>
      <c r="C321" s="2">
        <v>3</v>
      </c>
      <c r="D321" s="2">
        <v>142</v>
      </c>
    </row>
    <row r="322" spans="1:4" hidden="1" x14ac:dyDescent="0.3">
      <c r="A322" s="3">
        <v>44116</v>
      </c>
      <c r="B322" s="2" t="s">
        <v>42</v>
      </c>
      <c r="C322" s="2">
        <v>86</v>
      </c>
      <c r="D322" s="2">
        <v>2343</v>
      </c>
    </row>
    <row r="323" spans="1:4" x14ac:dyDescent="0.3">
      <c r="A323" s="3">
        <v>44116</v>
      </c>
      <c r="B323" s="2" t="s">
        <v>74</v>
      </c>
      <c r="C323" s="2">
        <v>0</v>
      </c>
      <c r="D323" s="2">
        <v>142</v>
      </c>
    </row>
    <row r="324" spans="1:4" hidden="1" x14ac:dyDescent="0.3">
      <c r="A324" s="3">
        <v>44117</v>
      </c>
      <c r="B324" s="2" t="s">
        <v>42</v>
      </c>
      <c r="C324" s="2">
        <v>87</v>
      </c>
      <c r="D324" s="2">
        <v>2430</v>
      </c>
    </row>
    <row r="325" spans="1:4" x14ac:dyDescent="0.3">
      <c r="A325" s="3">
        <v>44117</v>
      </c>
      <c r="B325" s="2" t="s">
        <v>74</v>
      </c>
      <c r="C325" s="2">
        <v>10</v>
      </c>
      <c r="D325" s="2">
        <v>152</v>
      </c>
    </row>
    <row r="326" spans="1:4" hidden="1" x14ac:dyDescent="0.3">
      <c r="A326" s="3">
        <v>44118</v>
      </c>
      <c r="B326" s="2" t="s">
        <v>42</v>
      </c>
      <c r="C326" s="2">
        <v>49</v>
      </c>
      <c r="D326" s="2">
        <v>2479</v>
      </c>
    </row>
    <row r="327" spans="1:4" x14ac:dyDescent="0.3">
      <c r="A327" s="3">
        <v>44118</v>
      </c>
      <c r="B327" s="2" t="s">
        <v>74</v>
      </c>
      <c r="C327" s="2">
        <v>21</v>
      </c>
      <c r="D327" s="2">
        <v>173</v>
      </c>
    </row>
    <row r="328" spans="1:4" hidden="1" x14ac:dyDescent="0.3">
      <c r="A328" s="3">
        <v>44119</v>
      </c>
      <c r="B328" s="2" t="s">
        <v>42</v>
      </c>
      <c r="C328" s="2">
        <v>100</v>
      </c>
      <c r="D328" s="2">
        <v>2579</v>
      </c>
    </row>
    <row r="329" spans="1:4" x14ac:dyDescent="0.3">
      <c r="A329" s="3">
        <v>44119</v>
      </c>
      <c r="B329" s="2" t="s">
        <v>74</v>
      </c>
      <c r="C329" s="2">
        <v>24</v>
      </c>
      <c r="D329" s="2">
        <v>197</v>
      </c>
    </row>
    <row r="330" spans="1:4" hidden="1" x14ac:dyDescent="0.3">
      <c r="A330" s="3">
        <v>44120</v>
      </c>
      <c r="B330" s="2" t="s">
        <v>42</v>
      </c>
      <c r="C330" s="2">
        <v>93</v>
      </c>
      <c r="D330" s="2">
        <v>2672</v>
      </c>
    </row>
    <row r="331" spans="1:4" x14ac:dyDescent="0.3">
      <c r="A331" s="3">
        <v>44120</v>
      </c>
      <c r="B331" s="2" t="s">
        <v>74</v>
      </c>
      <c r="C331" s="2">
        <v>30</v>
      </c>
      <c r="D331" s="2">
        <v>227</v>
      </c>
    </row>
    <row r="332" spans="1:4" hidden="1" x14ac:dyDescent="0.3">
      <c r="A332" s="3">
        <v>44121</v>
      </c>
      <c r="B332" s="2" t="s">
        <v>42</v>
      </c>
      <c r="C332" s="2">
        <v>124</v>
      </c>
      <c r="D332" s="2">
        <v>2796</v>
      </c>
    </row>
    <row r="333" spans="1:4" x14ac:dyDescent="0.3">
      <c r="A333" s="3">
        <v>44121</v>
      </c>
      <c r="B333" s="2" t="s">
        <v>74</v>
      </c>
      <c r="C333" s="2">
        <v>57</v>
      </c>
      <c r="D333" s="2">
        <v>284</v>
      </c>
    </row>
    <row r="334" spans="1:4" hidden="1" x14ac:dyDescent="0.3">
      <c r="A334" s="3">
        <v>44122</v>
      </c>
      <c r="B334" s="2" t="s">
        <v>42</v>
      </c>
      <c r="C334" s="2">
        <v>0</v>
      </c>
      <c r="D334" s="2">
        <v>2796</v>
      </c>
    </row>
    <row r="335" spans="1:4" x14ac:dyDescent="0.3">
      <c r="A335" s="3">
        <v>44122</v>
      </c>
      <c r="B335" s="2" t="s">
        <v>74</v>
      </c>
      <c r="C335" s="2">
        <v>0</v>
      </c>
      <c r="D335" s="2">
        <v>284</v>
      </c>
    </row>
    <row r="336" spans="1:4" hidden="1" x14ac:dyDescent="0.3">
      <c r="A336" s="3">
        <v>44123</v>
      </c>
      <c r="B336" s="2" t="s">
        <v>42</v>
      </c>
      <c r="C336" s="2">
        <v>107</v>
      </c>
      <c r="D336" s="2">
        <v>2903</v>
      </c>
    </row>
    <row r="337" spans="1:4" x14ac:dyDescent="0.3">
      <c r="A337" s="3">
        <v>44123</v>
      </c>
      <c r="B337" s="2" t="s">
        <v>74</v>
      </c>
      <c r="C337" s="2">
        <v>12</v>
      </c>
      <c r="D337" s="2">
        <v>296</v>
      </c>
    </row>
    <row r="338" spans="1:4" hidden="1" x14ac:dyDescent="0.3">
      <c r="A338" s="3">
        <v>44124</v>
      </c>
      <c r="B338" s="2" t="s">
        <v>42</v>
      </c>
      <c r="C338" s="2">
        <v>133</v>
      </c>
      <c r="D338" s="2">
        <v>3036</v>
      </c>
    </row>
    <row r="339" spans="1:4" x14ac:dyDescent="0.3">
      <c r="A339" s="3">
        <v>44124</v>
      </c>
      <c r="B339" s="2" t="s">
        <v>74</v>
      </c>
      <c r="C339" s="2">
        <v>9</v>
      </c>
      <c r="D339" s="2">
        <v>305</v>
      </c>
    </row>
    <row r="340" spans="1:4" hidden="1" x14ac:dyDescent="0.3">
      <c r="A340" s="3">
        <v>44125</v>
      </c>
      <c r="B340" s="2" t="s">
        <v>42</v>
      </c>
      <c r="C340" s="2">
        <v>136</v>
      </c>
      <c r="D340" s="2">
        <v>3172</v>
      </c>
    </row>
    <row r="341" spans="1:4" x14ac:dyDescent="0.3">
      <c r="A341" s="3">
        <v>44125</v>
      </c>
      <c r="B341" s="2" t="s">
        <v>74</v>
      </c>
      <c r="C341" s="2">
        <v>0</v>
      </c>
      <c r="D341" s="2">
        <v>337</v>
      </c>
    </row>
    <row r="342" spans="1:4" hidden="1" x14ac:dyDescent="0.3">
      <c r="A342" s="3">
        <v>44126</v>
      </c>
      <c r="B342" s="2" t="s">
        <v>42</v>
      </c>
      <c r="C342" s="2">
        <v>134</v>
      </c>
      <c r="D342" s="2">
        <v>3306</v>
      </c>
    </row>
    <row r="343" spans="1:4" x14ac:dyDescent="0.3">
      <c r="A343" s="3">
        <v>44126</v>
      </c>
      <c r="B343" s="2" t="s">
        <v>74</v>
      </c>
      <c r="C343" s="2">
        <v>0</v>
      </c>
      <c r="D343" s="2">
        <v>337</v>
      </c>
    </row>
    <row r="344" spans="1:4" hidden="1" x14ac:dyDescent="0.3">
      <c r="A344" s="3">
        <v>44127</v>
      </c>
      <c r="B344" s="2" t="s">
        <v>42</v>
      </c>
      <c r="C344" s="2">
        <v>144</v>
      </c>
      <c r="D344" s="2">
        <v>3450</v>
      </c>
    </row>
    <row r="345" spans="1:4" x14ac:dyDescent="0.3">
      <c r="A345" s="3">
        <v>44127</v>
      </c>
      <c r="B345" s="2" t="s">
        <v>74</v>
      </c>
      <c r="C345" s="2">
        <v>25</v>
      </c>
      <c r="D345" s="2">
        <v>362</v>
      </c>
    </row>
    <row r="346" spans="1:4" hidden="1" x14ac:dyDescent="0.3">
      <c r="A346" s="3">
        <v>44128</v>
      </c>
      <c r="B346" s="2" t="s">
        <v>42</v>
      </c>
      <c r="C346" s="2">
        <v>117</v>
      </c>
      <c r="D346" s="2">
        <v>3567</v>
      </c>
    </row>
    <row r="347" spans="1:4" x14ac:dyDescent="0.3">
      <c r="A347" s="3">
        <v>44128</v>
      </c>
      <c r="B347" s="2" t="s">
        <v>74</v>
      </c>
      <c r="C347" s="2">
        <v>5</v>
      </c>
      <c r="D347" s="2">
        <v>367</v>
      </c>
    </row>
    <row r="348" spans="1:4" hidden="1" x14ac:dyDescent="0.3">
      <c r="A348" s="3">
        <v>44129</v>
      </c>
      <c r="B348" s="2" t="s">
        <v>42</v>
      </c>
      <c r="C348" s="2">
        <v>172</v>
      </c>
      <c r="D348" s="2">
        <v>3739</v>
      </c>
    </row>
    <row r="349" spans="1:4" x14ac:dyDescent="0.3">
      <c r="A349" s="3">
        <v>44129</v>
      </c>
      <c r="B349" s="2" t="s">
        <v>74</v>
      </c>
      <c r="C349" s="2">
        <v>114</v>
      </c>
      <c r="D349" s="2">
        <v>481</v>
      </c>
    </row>
    <row r="350" spans="1:4" hidden="1" x14ac:dyDescent="0.3">
      <c r="A350" s="3">
        <v>44130</v>
      </c>
      <c r="B350" s="2" t="s">
        <v>42</v>
      </c>
      <c r="C350" s="2">
        <v>100</v>
      </c>
      <c r="D350" s="2">
        <v>3839</v>
      </c>
    </row>
    <row r="351" spans="1:4" x14ac:dyDescent="0.3">
      <c r="A351" s="3">
        <v>44130</v>
      </c>
      <c r="B351" s="2" t="s">
        <v>74</v>
      </c>
      <c r="C351" s="2">
        <v>78</v>
      </c>
      <c r="D351" s="2">
        <v>559</v>
      </c>
    </row>
    <row r="352" spans="1:4" hidden="1" x14ac:dyDescent="0.3">
      <c r="A352" s="3">
        <v>44131</v>
      </c>
      <c r="B352" s="2" t="s">
        <v>42</v>
      </c>
      <c r="C352" s="2">
        <v>113</v>
      </c>
      <c r="D352" s="2">
        <v>3952</v>
      </c>
    </row>
    <row r="353" spans="1:4" x14ac:dyDescent="0.3">
      <c r="A353" s="3">
        <v>44131</v>
      </c>
      <c r="B353" s="2" t="s">
        <v>74</v>
      </c>
      <c r="C353" s="2">
        <v>64</v>
      </c>
      <c r="D353" s="2">
        <v>623</v>
      </c>
    </row>
    <row r="354" spans="1:4" hidden="1" x14ac:dyDescent="0.3">
      <c r="A354" s="3">
        <v>44132</v>
      </c>
      <c r="B354" s="2" t="s">
        <v>42</v>
      </c>
      <c r="C354" s="2">
        <v>106</v>
      </c>
      <c r="D354" s="2">
        <v>4058</v>
      </c>
    </row>
    <row r="355" spans="1:4" x14ac:dyDescent="0.3">
      <c r="A355" s="3">
        <v>44132</v>
      </c>
      <c r="B355" s="2" t="s">
        <v>74</v>
      </c>
      <c r="C355" s="2">
        <v>47</v>
      </c>
      <c r="D355" s="2">
        <v>670</v>
      </c>
    </row>
    <row r="356" spans="1:4" hidden="1" x14ac:dyDescent="0.3">
      <c r="A356" s="3">
        <v>44133</v>
      </c>
      <c r="B356" s="2" t="s">
        <v>42</v>
      </c>
      <c r="C356" s="2">
        <v>68</v>
      </c>
      <c r="D356" s="2">
        <v>4126</v>
      </c>
    </row>
    <row r="357" spans="1:4" x14ac:dyDescent="0.3">
      <c r="A357" s="3">
        <v>44133</v>
      </c>
      <c r="B357" s="2" t="s">
        <v>74</v>
      </c>
      <c r="C357" s="2">
        <v>98</v>
      </c>
      <c r="D357" s="2">
        <v>768</v>
      </c>
    </row>
    <row r="358" spans="1:4" hidden="1" x14ac:dyDescent="0.3">
      <c r="A358" s="3">
        <v>44134</v>
      </c>
      <c r="B358" s="2" t="s">
        <v>42</v>
      </c>
      <c r="C358" s="2">
        <v>34</v>
      </c>
      <c r="D358" s="2">
        <v>4160</v>
      </c>
    </row>
    <row r="359" spans="1:4" x14ac:dyDescent="0.3">
      <c r="A359" s="3">
        <v>44134</v>
      </c>
      <c r="B359" s="2" t="s">
        <v>74</v>
      </c>
      <c r="C359" s="2">
        <v>1</v>
      </c>
      <c r="D359" s="2">
        <v>769</v>
      </c>
    </row>
    <row r="360" spans="1:4" hidden="1" x14ac:dyDescent="0.3">
      <c r="A360" s="3">
        <v>44135</v>
      </c>
      <c r="B360" s="2" t="s">
        <v>42</v>
      </c>
      <c r="C360" s="2">
        <v>73</v>
      </c>
      <c r="D360" s="2">
        <v>4233</v>
      </c>
    </row>
    <row r="361" spans="1:4" x14ac:dyDescent="0.3">
      <c r="A361" s="3">
        <v>44135</v>
      </c>
      <c r="B361" s="2" t="s">
        <v>74</v>
      </c>
      <c r="C361" s="2">
        <v>148</v>
      </c>
      <c r="D361" s="2">
        <v>917</v>
      </c>
    </row>
    <row r="362" spans="1:4" hidden="1" x14ac:dyDescent="0.3">
      <c r="A362" s="3">
        <v>44136</v>
      </c>
      <c r="B362" s="2" t="s">
        <v>42</v>
      </c>
      <c r="C362" s="2">
        <v>69</v>
      </c>
      <c r="D362" s="2">
        <v>4302</v>
      </c>
    </row>
    <row r="363" spans="1:4" x14ac:dyDescent="0.3">
      <c r="A363" s="3">
        <v>44136</v>
      </c>
      <c r="B363" s="2" t="s">
        <v>74</v>
      </c>
      <c r="C363" s="2">
        <v>0</v>
      </c>
      <c r="D363" s="2">
        <v>917</v>
      </c>
    </row>
    <row r="364" spans="1:4" hidden="1" x14ac:dyDescent="0.3">
      <c r="A364" s="3">
        <v>44137</v>
      </c>
      <c r="B364" s="2" t="s">
        <v>42</v>
      </c>
      <c r="C364" s="2">
        <v>47</v>
      </c>
      <c r="D364" s="2">
        <v>4349</v>
      </c>
    </row>
    <row r="365" spans="1:4" x14ac:dyDescent="0.3">
      <c r="A365" s="3">
        <v>44137</v>
      </c>
      <c r="B365" s="2" t="s">
        <v>74</v>
      </c>
      <c r="C365" s="2">
        <v>137</v>
      </c>
      <c r="D365" s="2">
        <v>1054</v>
      </c>
    </row>
    <row r="366" spans="1:4" hidden="1" x14ac:dyDescent="0.3">
      <c r="A366" s="3">
        <v>44138</v>
      </c>
      <c r="B366" s="2" t="s">
        <v>42</v>
      </c>
      <c r="C366" s="2">
        <v>77</v>
      </c>
      <c r="D366" s="2">
        <v>4426</v>
      </c>
    </row>
    <row r="367" spans="1:4" x14ac:dyDescent="0.3">
      <c r="A367" s="3">
        <v>44138</v>
      </c>
      <c r="B367" s="2" t="s">
        <v>74</v>
      </c>
      <c r="C367" s="2">
        <v>0</v>
      </c>
      <c r="D367" s="2">
        <v>1054</v>
      </c>
    </row>
    <row r="368" spans="1:4" hidden="1" x14ac:dyDescent="0.3">
      <c r="A368" s="3">
        <v>44139</v>
      </c>
      <c r="B368" s="2" t="s">
        <v>42</v>
      </c>
      <c r="C368" s="2">
        <v>79</v>
      </c>
      <c r="D368" s="2">
        <v>4505</v>
      </c>
    </row>
    <row r="369" spans="1:4" x14ac:dyDescent="0.3">
      <c r="A369" s="3">
        <v>44139</v>
      </c>
      <c r="B369" s="2" t="s">
        <v>74</v>
      </c>
      <c r="C369" s="2">
        <v>63</v>
      </c>
      <c r="D369" s="2">
        <v>1117</v>
      </c>
    </row>
    <row r="370" spans="1:4" hidden="1" x14ac:dyDescent="0.3">
      <c r="A370" s="3">
        <v>44140</v>
      </c>
      <c r="B370" s="2" t="s">
        <v>42</v>
      </c>
      <c r="C370" s="2">
        <v>76</v>
      </c>
      <c r="D370" s="2">
        <v>4581</v>
      </c>
    </row>
    <row r="371" spans="1:4" x14ac:dyDescent="0.3">
      <c r="A371" s="3">
        <v>44140</v>
      </c>
      <c r="B371" s="2" t="s">
        <v>74</v>
      </c>
      <c r="C371" s="2">
        <v>68</v>
      </c>
      <c r="D371" s="2">
        <v>1185</v>
      </c>
    </row>
    <row r="372" spans="1:4" hidden="1" x14ac:dyDescent="0.3">
      <c r="A372" s="3">
        <v>44141</v>
      </c>
      <c r="B372" s="2" t="s">
        <v>42</v>
      </c>
      <c r="C372" s="2">
        <v>68</v>
      </c>
      <c r="D372" s="2">
        <v>4649</v>
      </c>
    </row>
    <row r="373" spans="1:4" x14ac:dyDescent="0.3">
      <c r="A373" s="3">
        <v>44141</v>
      </c>
      <c r="B373" s="2" t="s">
        <v>74</v>
      </c>
      <c r="C373" s="2">
        <v>61</v>
      </c>
      <c r="D373" s="2">
        <v>1270</v>
      </c>
    </row>
    <row r="374" spans="1:4" hidden="1" x14ac:dyDescent="0.3">
      <c r="A374" s="3">
        <v>44142</v>
      </c>
      <c r="B374" s="2" t="s">
        <v>42</v>
      </c>
      <c r="C374" s="2">
        <v>71</v>
      </c>
      <c r="D374" s="2">
        <v>4720</v>
      </c>
    </row>
    <row r="375" spans="1:4" x14ac:dyDescent="0.3">
      <c r="A375" s="3">
        <v>44142</v>
      </c>
      <c r="B375" s="2" t="s">
        <v>74</v>
      </c>
      <c r="C375" s="2">
        <v>41</v>
      </c>
      <c r="D375" s="2">
        <v>1311</v>
      </c>
    </row>
    <row r="376" spans="1:4" hidden="1" x14ac:dyDescent="0.3">
      <c r="A376" s="3">
        <v>44143</v>
      </c>
      <c r="B376" s="2" t="s">
        <v>42</v>
      </c>
      <c r="C376" s="2">
        <v>0</v>
      </c>
      <c r="D376" s="2">
        <v>4720</v>
      </c>
    </row>
    <row r="377" spans="1:4" x14ac:dyDescent="0.3">
      <c r="A377" s="3">
        <v>44143</v>
      </c>
      <c r="B377" s="2" t="s">
        <v>74</v>
      </c>
      <c r="C377" s="2">
        <v>2</v>
      </c>
      <c r="D377" s="2">
        <v>1313</v>
      </c>
    </row>
    <row r="378" spans="1:4" hidden="1" x14ac:dyDescent="0.3">
      <c r="A378" s="3">
        <v>44144</v>
      </c>
      <c r="B378" s="2" t="s">
        <v>42</v>
      </c>
      <c r="C378" s="2">
        <v>52</v>
      </c>
      <c r="D378" s="2">
        <v>4772</v>
      </c>
    </row>
    <row r="379" spans="1:4" x14ac:dyDescent="0.3">
      <c r="A379" s="3">
        <v>44144</v>
      </c>
      <c r="B379" s="2" t="s">
        <v>74</v>
      </c>
      <c r="C379" s="2">
        <v>61</v>
      </c>
      <c r="D379" s="2">
        <v>1374</v>
      </c>
    </row>
    <row r="380" spans="1:4" hidden="1" x14ac:dyDescent="0.3">
      <c r="A380" s="3">
        <v>44145</v>
      </c>
      <c r="B380" s="2" t="s">
        <v>42</v>
      </c>
      <c r="C380" s="2">
        <v>59</v>
      </c>
      <c r="D380" s="2">
        <v>4831</v>
      </c>
    </row>
    <row r="381" spans="1:4" x14ac:dyDescent="0.3">
      <c r="A381" s="3">
        <v>44145</v>
      </c>
      <c r="B381" s="2" t="s">
        <v>74</v>
      </c>
      <c r="C381" s="2">
        <v>77</v>
      </c>
      <c r="D381" s="2">
        <v>1451</v>
      </c>
    </row>
    <row r="382" spans="1:4" hidden="1" x14ac:dyDescent="0.3">
      <c r="A382" s="3">
        <v>44146</v>
      </c>
      <c r="B382" s="2" t="s">
        <v>42</v>
      </c>
      <c r="C382" s="2">
        <v>67</v>
      </c>
      <c r="D382" s="2">
        <v>4898</v>
      </c>
    </row>
    <row r="383" spans="1:4" x14ac:dyDescent="0.3">
      <c r="A383" s="3">
        <v>44146</v>
      </c>
      <c r="B383" s="2" t="s">
        <v>74</v>
      </c>
      <c r="C383" s="2">
        <v>44</v>
      </c>
      <c r="D383" s="2">
        <v>1495</v>
      </c>
    </row>
    <row r="384" spans="1:4" hidden="1" x14ac:dyDescent="0.3">
      <c r="A384" s="3">
        <v>44147</v>
      </c>
      <c r="B384" s="2" t="s">
        <v>42</v>
      </c>
      <c r="C384" s="2">
        <v>53</v>
      </c>
      <c r="D384" s="2">
        <v>4951</v>
      </c>
    </row>
    <row r="385" spans="1:4" x14ac:dyDescent="0.3">
      <c r="A385" s="3">
        <v>44147</v>
      </c>
      <c r="B385" s="2" t="s">
        <v>74</v>
      </c>
      <c r="C385" s="2">
        <v>55</v>
      </c>
      <c r="D385" s="2">
        <v>1550</v>
      </c>
    </row>
    <row r="386" spans="1:4" hidden="1" x14ac:dyDescent="0.3">
      <c r="A386" s="3">
        <v>44148</v>
      </c>
      <c r="B386" s="2" t="s">
        <v>42</v>
      </c>
      <c r="C386" s="2">
        <v>73</v>
      </c>
      <c r="D386" s="2">
        <v>5024</v>
      </c>
    </row>
    <row r="387" spans="1:4" x14ac:dyDescent="0.3">
      <c r="A387" s="3">
        <v>44148</v>
      </c>
      <c r="B387" s="2" t="s">
        <v>74</v>
      </c>
      <c r="C387" s="2">
        <v>57</v>
      </c>
      <c r="D387" s="2">
        <v>1607</v>
      </c>
    </row>
    <row r="388" spans="1:4" hidden="1" x14ac:dyDescent="0.3">
      <c r="A388" s="3">
        <v>44149</v>
      </c>
      <c r="B388" s="2" t="s">
        <v>42</v>
      </c>
      <c r="C388" s="2">
        <v>41</v>
      </c>
      <c r="D388" s="2">
        <v>5065</v>
      </c>
    </row>
    <row r="389" spans="1:4" x14ac:dyDescent="0.3">
      <c r="A389" s="3">
        <v>44149</v>
      </c>
      <c r="B389" s="2" t="s">
        <v>74</v>
      </c>
      <c r="C389" s="2">
        <v>30</v>
      </c>
      <c r="D389" s="2">
        <v>1637</v>
      </c>
    </row>
    <row r="390" spans="1:4" hidden="1" x14ac:dyDescent="0.3">
      <c r="A390" s="3">
        <v>44150</v>
      </c>
      <c r="B390" s="2" t="s">
        <v>42</v>
      </c>
      <c r="C390" s="2">
        <v>0</v>
      </c>
      <c r="D390" s="2">
        <v>5065</v>
      </c>
    </row>
    <row r="391" spans="1:4" x14ac:dyDescent="0.3">
      <c r="A391" s="3">
        <v>44150</v>
      </c>
      <c r="B391" s="2" t="s">
        <v>74</v>
      </c>
      <c r="C391" s="2">
        <v>35</v>
      </c>
      <c r="D391" s="2">
        <v>1672</v>
      </c>
    </row>
    <row r="392" spans="1:4" hidden="1" x14ac:dyDescent="0.3">
      <c r="A392" s="3">
        <v>44151</v>
      </c>
      <c r="B392" s="2" t="s">
        <v>42</v>
      </c>
      <c r="C392" s="2">
        <v>34</v>
      </c>
      <c r="D392" s="2">
        <v>5099</v>
      </c>
    </row>
    <row r="393" spans="1:4" x14ac:dyDescent="0.3">
      <c r="A393" s="3">
        <v>44151</v>
      </c>
      <c r="B393" s="2" t="s">
        <v>74</v>
      </c>
      <c r="C393" s="2">
        <v>0</v>
      </c>
      <c r="D393" s="2">
        <v>1672</v>
      </c>
    </row>
    <row r="394" spans="1:4" hidden="1" x14ac:dyDescent="0.3">
      <c r="A394" s="3">
        <v>44152</v>
      </c>
      <c r="B394" s="2" t="s">
        <v>42</v>
      </c>
      <c r="C394" s="2">
        <v>75</v>
      </c>
      <c r="D394" s="2">
        <v>5174</v>
      </c>
    </row>
    <row r="395" spans="1:4" x14ac:dyDescent="0.3">
      <c r="A395" s="3">
        <v>44152</v>
      </c>
      <c r="B395" s="2" t="s">
        <v>74</v>
      </c>
      <c r="C395" s="2">
        <v>36</v>
      </c>
      <c r="D395" s="2">
        <v>1702</v>
      </c>
    </row>
    <row r="396" spans="1:4" hidden="1" x14ac:dyDescent="0.3">
      <c r="A396" s="3">
        <v>44153</v>
      </c>
      <c r="B396" s="2" t="s">
        <v>42</v>
      </c>
      <c r="C396" s="2">
        <v>39</v>
      </c>
      <c r="D396" s="2">
        <v>5213</v>
      </c>
    </row>
    <row r="397" spans="1:4" x14ac:dyDescent="0.3">
      <c r="A397" s="3">
        <v>44153</v>
      </c>
      <c r="B397" s="2" t="s">
        <v>74</v>
      </c>
      <c r="C397" s="2">
        <v>13</v>
      </c>
      <c r="D397" s="2">
        <v>1715</v>
      </c>
    </row>
    <row r="398" spans="1:4" hidden="1" x14ac:dyDescent="0.3">
      <c r="A398" s="3">
        <v>44154</v>
      </c>
      <c r="B398" s="2" t="s">
        <v>42</v>
      </c>
      <c r="C398" s="2">
        <v>65</v>
      </c>
      <c r="D398" s="2">
        <v>5278</v>
      </c>
    </row>
    <row r="399" spans="1:4" x14ac:dyDescent="0.3">
      <c r="A399" s="3">
        <v>44154</v>
      </c>
      <c r="B399" s="2" t="s">
        <v>74</v>
      </c>
      <c r="C399" s="2">
        <v>25</v>
      </c>
      <c r="D399" s="2">
        <v>1740</v>
      </c>
    </row>
    <row r="400" spans="1:4" hidden="1" x14ac:dyDescent="0.3">
      <c r="A400" s="3">
        <v>44155</v>
      </c>
      <c r="B400" s="2" t="s">
        <v>42</v>
      </c>
      <c r="C400" s="2">
        <v>34</v>
      </c>
      <c r="D400" s="2">
        <v>5312</v>
      </c>
    </row>
    <row r="401" spans="1:4" x14ac:dyDescent="0.3">
      <c r="A401" s="3">
        <v>44155</v>
      </c>
      <c r="B401" s="2" t="s">
        <v>74</v>
      </c>
      <c r="C401" s="2">
        <v>0</v>
      </c>
      <c r="D401" s="2">
        <v>1740</v>
      </c>
    </row>
    <row r="402" spans="1:4" hidden="1" x14ac:dyDescent="0.3">
      <c r="A402" s="3">
        <v>44156</v>
      </c>
      <c r="B402" s="2" t="s">
        <v>42</v>
      </c>
      <c r="C402" s="2">
        <v>68</v>
      </c>
      <c r="D402" s="2">
        <v>5380</v>
      </c>
    </row>
    <row r="403" spans="1:4" x14ac:dyDescent="0.3">
      <c r="A403" s="3">
        <v>44156</v>
      </c>
      <c r="B403" s="2" t="s">
        <v>74</v>
      </c>
      <c r="C403" s="2">
        <v>12</v>
      </c>
      <c r="D403" s="2">
        <v>1752</v>
      </c>
    </row>
    <row r="404" spans="1:4" hidden="1" x14ac:dyDescent="0.3">
      <c r="A404" s="3">
        <v>44157</v>
      </c>
      <c r="B404" s="2" t="s">
        <v>42</v>
      </c>
      <c r="C404" s="2">
        <v>0</v>
      </c>
      <c r="D404" s="2">
        <v>5380</v>
      </c>
    </row>
    <row r="405" spans="1:4" x14ac:dyDescent="0.3">
      <c r="A405" s="3">
        <v>44157</v>
      </c>
      <c r="B405" s="2" t="s">
        <v>74</v>
      </c>
      <c r="C405" s="2">
        <v>22</v>
      </c>
      <c r="D405" s="2">
        <v>1774</v>
      </c>
    </row>
    <row r="406" spans="1:4" hidden="1" x14ac:dyDescent="0.3">
      <c r="A406" s="3">
        <v>44158</v>
      </c>
      <c r="B406" s="2" t="s">
        <v>42</v>
      </c>
      <c r="C406" s="2">
        <v>62</v>
      </c>
      <c r="D406" s="2">
        <v>5442</v>
      </c>
    </row>
    <row r="407" spans="1:4" x14ac:dyDescent="0.3">
      <c r="A407" s="3">
        <v>44158</v>
      </c>
      <c r="B407" s="2" t="s">
        <v>74</v>
      </c>
      <c r="C407" s="2">
        <v>0</v>
      </c>
      <c r="D407" s="2">
        <v>1774</v>
      </c>
    </row>
    <row r="408" spans="1:4" hidden="1" x14ac:dyDescent="0.3">
      <c r="A408" s="3">
        <v>44159</v>
      </c>
      <c r="B408" s="2" t="s">
        <v>42</v>
      </c>
      <c r="C408" s="2">
        <v>116</v>
      </c>
      <c r="D408" s="2">
        <v>5558</v>
      </c>
    </row>
    <row r="409" spans="1:4" x14ac:dyDescent="0.3">
      <c r="A409" s="3">
        <v>44159</v>
      </c>
      <c r="B409" s="2" t="s">
        <v>74</v>
      </c>
      <c r="C409" s="2">
        <v>18</v>
      </c>
      <c r="D409" s="2">
        <v>1792</v>
      </c>
    </row>
    <row r="410" spans="1:4" hidden="1" x14ac:dyDescent="0.3">
      <c r="A410" s="3">
        <v>44160</v>
      </c>
      <c r="B410" s="2" t="s">
        <v>42</v>
      </c>
      <c r="C410" s="2">
        <v>90</v>
      </c>
      <c r="D410" s="2">
        <v>5648</v>
      </c>
    </row>
    <row r="411" spans="1:4" x14ac:dyDescent="0.3">
      <c r="A411" s="3">
        <v>44160</v>
      </c>
      <c r="B411" s="2" t="s">
        <v>74</v>
      </c>
      <c r="C411" s="2">
        <v>0</v>
      </c>
      <c r="D411" s="2">
        <v>1792</v>
      </c>
    </row>
    <row r="412" spans="1:4" hidden="1" x14ac:dyDescent="0.3">
      <c r="A412" s="3">
        <v>44161</v>
      </c>
      <c r="B412" s="2" t="s">
        <v>42</v>
      </c>
      <c r="C412" s="2">
        <v>84</v>
      </c>
      <c r="D412" s="2">
        <v>5732</v>
      </c>
    </row>
    <row r="413" spans="1:4" x14ac:dyDescent="0.3">
      <c r="A413" s="3">
        <v>44161</v>
      </c>
      <c r="B413" s="2" t="s">
        <v>74</v>
      </c>
      <c r="C413" s="2">
        <v>5</v>
      </c>
      <c r="D413" s="2">
        <v>1797</v>
      </c>
    </row>
    <row r="414" spans="1:4" hidden="1" x14ac:dyDescent="0.3">
      <c r="A414" s="3">
        <v>44162</v>
      </c>
      <c r="B414" s="2" t="s">
        <v>42</v>
      </c>
      <c r="C414" s="2">
        <v>66</v>
      </c>
      <c r="D414" s="2">
        <v>5798</v>
      </c>
    </row>
    <row r="415" spans="1:4" x14ac:dyDescent="0.3">
      <c r="A415" s="3">
        <v>44162</v>
      </c>
      <c r="B415" s="2" t="s">
        <v>74</v>
      </c>
      <c r="C415" s="2">
        <v>18</v>
      </c>
      <c r="D415" s="2">
        <v>1815</v>
      </c>
    </row>
    <row r="416" spans="1:4" hidden="1" x14ac:dyDescent="0.3">
      <c r="A416" s="3">
        <v>44163</v>
      </c>
      <c r="B416" s="2" t="s">
        <v>42</v>
      </c>
      <c r="C416" s="2">
        <v>85</v>
      </c>
      <c r="D416" s="2">
        <v>5883</v>
      </c>
    </row>
    <row r="417" spans="1:4" x14ac:dyDescent="0.3">
      <c r="A417" s="3">
        <v>44163</v>
      </c>
      <c r="B417" s="2" t="s">
        <v>74</v>
      </c>
      <c r="C417" s="2">
        <v>23</v>
      </c>
      <c r="D417" s="2">
        <v>1838</v>
      </c>
    </row>
    <row r="418" spans="1:4" hidden="1" x14ac:dyDescent="0.3">
      <c r="A418" s="3">
        <v>44164</v>
      </c>
      <c r="B418" s="2" t="s">
        <v>42</v>
      </c>
      <c r="C418" s="2">
        <v>0</v>
      </c>
      <c r="D418" s="2">
        <v>5883</v>
      </c>
    </row>
    <row r="419" spans="1:4" x14ac:dyDescent="0.3">
      <c r="A419" s="3">
        <v>44164</v>
      </c>
      <c r="B419" s="2" t="s">
        <v>74</v>
      </c>
      <c r="C419" s="2">
        <v>0</v>
      </c>
      <c r="D419" s="2">
        <v>1838</v>
      </c>
    </row>
    <row r="420" spans="1:4" hidden="1" x14ac:dyDescent="0.3">
      <c r="A420" s="3">
        <v>44165</v>
      </c>
      <c r="B420" s="2" t="s">
        <v>42</v>
      </c>
      <c r="C420" s="2">
        <v>87</v>
      </c>
      <c r="D420" s="2">
        <v>5970</v>
      </c>
    </row>
    <row r="421" spans="1:4" x14ac:dyDescent="0.3">
      <c r="A421" s="3">
        <v>44165</v>
      </c>
      <c r="B421" s="2" t="s">
        <v>74</v>
      </c>
      <c r="C421" s="2">
        <v>39</v>
      </c>
      <c r="D421" s="2">
        <v>1877</v>
      </c>
    </row>
    <row r="422" spans="1:4" hidden="1" x14ac:dyDescent="0.3">
      <c r="A422" s="3">
        <v>44166</v>
      </c>
      <c r="B422" s="2" t="s">
        <v>42</v>
      </c>
      <c r="C422" s="2">
        <v>122</v>
      </c>
      <c r="D422" s="2">
        <v>6092</v>
      </c>
    </row>
    <row r="423" spans="1:4" x14ac:dyDescent="0.3">
      <c r="A423" s="3">
        <v>44166</v>
      </c>
      <c r="B423" s="2" t="s">
        <v>74</v>
      </c>
      <c r="C423" s="2">
        <v>0</v>
      </c>
      <c r="D423" s="2">
        <v>1877</v>
      </c>
    </row>
    <row r="424" spans="1:4" hidden="1" x14ac:dyDescent="0.3">
      <c r="A424" s="3">
        <v>44167</v>
      </c>
      <c r="B424" s="2" t="s">
        <v>42</v>
      </c>
      <c r="C424" s="2">
        <v>112</v>
      </c>
      <c r="D424" s="2">
        <v>6204</v>
      </c>
    </row>
    <row r="425" spans="1:4" x14ac:dyDescent="0.3">
      <c r="A425" s="3">
        <v>44167</v>
      </c>
      <c r="B425" s="2" t="s">
        <v>74</v>
      </c>
      <c r="C425" s="2">
        <v>24</v>
      </c>
      <c r="D425" s="2">
        <v>1901</v>
      </c>
    </row>
    <row r="426" spans="1:4" hidden="1" x14ac:dyDescent="0.3">
      <c r="A426" s="3">
        <v>44168</v>
      </c>
      <c r="B426" s="2" t="s">
        <v>42</v>
      </c>
      <c r="C426" s="2">
        <v>109</v>
      </c>
      <c r="D426" s="2">
        <v>6313</v>
      </c>
    </row>
    <row r="427" spans="1:4" x14ac:dyDescent="0.3">
      <c r="A427" s="3">
        <v>44168</v>
      </c>
      <c r="B427" s="2" t="s">
        <v>74</v>
      </c>
      <c r="C427" s="2">
        <v>35</v>
      </c>
      <c r="D427" s="2">
        <v>1936</v>
      </c>
    </row>
    <row r="428" spans="1:4" hidden="1" x14ac:dyDescent="0.3">
      <c r="A428" s="3">
        <v>44169</v>
      </c>
      <c r="B428" s="2" t="s">
        <v>42</v>
      </c>
      <c r="C428" s="2">
        <v>87</v>
      </c>
      <c r="D428" s="2">
        <v>6400</v>
      </c>
    </row>
    <row r="429" spans="1:4" x14ac:dyDescent="0.3">
      <c r="A429" s="3">
        <v>44169</v>
      </c>
      <c r="B429" s="2" t="s">
        <v>74</v>
      </c>
      <c r="C429" s="2">
        <v>24</v>
      </c>
      <c r="D429" s="2">
        <v>1960</v>
      </c>
    </row>
    <row r="430" spans="1:4" hidden="1" x14ac:dyDescent="0.3">
      <c r="A430" s="3">
        <v>44170</v>
      </c>
      <c r="B430" s="2" t="s">
        <v>42</v>
      </c>
      <c r="C430" s="2">
        <v>111</v>
      </c>
      <c r="D430" s="2">
        <v>6511</v>
      </c>
    </row>
    <row r="431" spans="1:4" x14ac:dyDescent="0.3">
      <c r="A431" s="3">
        <v>44170</v>
      </c>
      <c r="B431" s="2" t="s">
        <v>74</v>
      </c>
      <c r="C431" s="2">
        <v>34</v>
      </c>
      <c r="D431" s="2">
        <v>1994</v>
      </c>
    </row>
    <row r="432" spans="1:4" hidden="1" x14ac:dyDescent="0.3">
      <c r="A432" s="3">
        <v>44171</v>
      </c>
      <c r="B432" s="2" t="s">
        <v>42</v>
      </c>
      <c r="C432" s="2">
        <v>0</v>
      </c>
      <c r="D432" s="2">
        <v>6511</v>
      </c>
    </row>
    <row r="433" spans="1:4" x14ac:dyDescent="0.3">
      <c r="A433" s="3">
        <v>44171</v>
      </c>
      <c r="B433" s="2" t="s">
        <v>74</v>
      </c>
      <c r="C433" s="2">
        <v>0</v>
      </c>
      <c r="D433" s="2">
        <v>1994</v>
      </c>
    </row>
    <row r="434" spans="1:4" hidden="1" x14ac:dyDescent="0.3">
      <c r="A434" s="3">
        <v>44172</v>
      </c>
      <c r="B434" s="2" t="s">
        <v>42</v>
      </c>
      <c r="C434" s="2">
        <v>108</v>
      </c>
      <c r="D434" s="2">
        <v>6619</v>
      </c>
    </row>
    <row r="435" spans="1:4" x14ac:dyDescent="0.3">
      <c r="A435" s="3">
        <v>44172</v>
      </c>
      <c r="B435" s="2" t="s">
        <v>74</v>
      </c>
      <c r="C435" s="2">
        <v>0</v>
      </c>
      <c r="D435" s="2">
        <v>1994</v>
      </c>
    </row>
    <row r="436" spans="1:4" hidden="1" x14ac:dyDescent="0.3">
      <c r="A436" s="3">
        <v>44173</v>
      </c>
      <c r="B436" s="2" t="s">
        <v>42</v>
      </c>
      <c r="C436" s="2">
        <v>98</v>
      </c>
      <c r="D436" s="2">
        <v>6717</v>
      </c>
    </row>
    <row r="437" spans="1:4" x14ac:dyDescent="0.3">
      <c r="A437" s="3">
        <v>44173</v>
      </c>
      <c r="B437" s="2" t="s">
        <v>74</v>
      </c>
      <c r="C437" s="2">
        <v>19</v>
      </c>
      <c r="D437" s="2">
        <v>2013</v>
      </c>
    </row>
    <row r="438" spans="1:4" hidden="1" x14ac:dyDescent="0.3">
      <c r="A438" s="3">
        <v>44174</v>
      </c>
      <c r="B438" s="2" t="s">
        <v>42</v>
      </c>
      <c r="C438" s="2">
        <v>98</v>
      </c>
      <c r="D438" s="2">
        <v>6815</v>
      </c>
    </row>
    <row r="439" spans="1:4" x14ac:dyDescent="0.3">
      <c r="A439" s="3">
        <v>44174</v>
      </c>
      <c r="B439" s="2" t="s">
        <v>74</v>
      </c>
      <c r="C439" s="2">
        <v>39</v>
      </c>
      <c r="D439" s="2">
        <v>2052</v>
      </c>
    </row>
    <row r="440" spans="1:4" hidden="1" x14ac:dyDescent="0.3">
      <c r="A440" s="3">
        <v>44175</v>
      </c>
      <c r="B440" s="2" t="s">
        <v>42</v>
      </c>
      <c r="C440" s="2">
        <v>109</v>
      </c>
      <c r="D440" s="2">
        <v>6924</v>
      </c>
    </row>
    <row r="441" spans="1:4" x14ac:dyDescent="0.3">
      <c r="A441" s="3">
        <v>44175</v>
      </c>
      <c r="B441" s="2" t="s">
        <v>74</v>
      </c>
      <c r="C441" s="2">
        <v>23</v>
      </c>
      <c r="D441" s="2">
        <v>2075</v>
      </c>
    </row>
    <row r="442" spans="1:4" hidden="1" x14ac:dyDescent="0.3">
      <c r="A442" s="3">
        <v>44176</v>
      </c>
      <c r="B442" s="2" t="s">
        <v>42</v>
      </c>
      <c r="C442" s="2">
        <v>119</v>
      </c>
      <c r="D442" s="2">
        <v>7043</v>
      </c>
    </row>
    <row r="443" spans="1:4" x14ac:dyDescent="0.3">
      <c r="A443" s="3">
        <v>44176</v>
      </c>
      <c r="B443" s="2" t="s">
        <v>74</v>
      </c>
      <c r="C443" s="2">
        <v>16</v>
      </c>
      <c r="D443" s="2">
        <v>2091</v>
      </c>
    </row>
    <row r="444" spans="1:4" hidden="1" x14ac:dyDescent="0.3">
      <c r="A444" s="3">
        <v>44177</v>
      </c>
      <c r="B444" s="2" t="s">
        <v>42</v>
      </c>
      <c r="C444" s="2">
        <v>93</v>
      </c>
      <c r="D444" s="2">
        <v>7136</v>
      </c>
    </row>
    <row r="445" spans="1:4" x14ac:dyDescent="0.3">
      <c r="A445" s="3">
        <v>44177</v>
      </c>
      <c r="B445" s="2" t="s">
        <v>74</v>
      </c>
      <c r="C445" s="2">
        <v>0</v>
      </c>
      <c r="D445" s="2">
        <v>2091</v>
      </c>
    </row>
    <row r="446" spans="1:4" hidden="1" x14ac:dyDescent="0.3">
      <c r="A446" s="3">
        <v>44178</v>
      </c>
      <c r="B446" s="2" t="s">
        <v>42</v>
      </c>
      <c r="C446" s="2">
        <v>0</v>
      </c>
      <c r="D446" s="2">
        <v>7136</v>
      </c>
    </row>
    <row r="447" spans="1:4" x14ac:dyDescent="0.3">
      <c r="A447" s="3">
        <v>44178</v>
      </c>
      <c r="B447" s="2" t="s">
        <v>74</v>
      </c>
      <c r="C447" s="2">
        <v>0</v>
      </c>
      <c r="D447" s="2">
        <v>2091</v>
      </c>
    </row>
    <row r="448" spans="1:4" hidden="1" x14ac:dyDescent="0.3">
      <c r="A448" s="3">
        <v>44179</v>
      </c>
      <c r="B448" s="2" t="s">
        <v>42</v>
      </c>
      <c r="C448" s="2">
        <v>133</v>
      </c>
      <c r="D448" s="2">
        <v>7269</v>
      </c>
    </row>
    <row r="449" spans="1:4" x14ac:dyDescent="0.3">
      <c r="A449" s="3">
        <v>44179</v>
      </c>
      <c r="B449" s="2" t="s">
        <v>74</v>
      </c>
      <c r="C449" s="2">
        <v>24</v>
      </c>
      <c r="D449" s="2">
        <v>2115</v>
      </c>
    </row>
    <row r="450" spans="1:4" hidden="1" x14ac:dyDescent="0.3">
      <c r="A450" s="3">
        <v>44180</v>
      </c>
      <c r="B450" s="2" t="s">
        <v>42</v>
      </c>
      <c r="C450" s="2">
        <v>140</v>
      </c>
      <c r="D450" s="2">
        <v>7409</v>
      </c>
    </row>
    <row r="451" spans="1:4" x14ac:dyDescent="0.3">
      <c r="A451" s="3">
        <v>44180</v>
      </c>
      <c r="B451" s="2" t="s">
        <v>74</v>
      </c>
      <c r="C451" s="2">
        <v>0</v>
      </c>
      <c r="D451" s="2">
        <v>2115</v>
      </c>
    </row>
    <row r="452" spans="1:4" hidden="1" x14ac:dyDescent="0.3">
      <c r="A452" s="3">
        <v>44181</v>
      </c>
      <c r="B452" s="2" t="s">
        <v>42</v>
      </c>
      <c r="C452" s="2">
        <v>95</v>
      </c>
      <c r="D452" s="2">
        <v>7504</v>
      </c>
    </row>
    <row r="453" spans="1:4" x14ac:dyDescent="0.3">
      <c r="A453" s="3">
        <v>44181</v>
      </c>
      <c r="B453" s="2" t="s">
        <v>74</v>
      </c>
      <c r="C453" s="2">
        <v>46</v>
      </c>
      <c r="D453" s="2">
        <v>2161</v>
      </c>
    </row>
    <row r="454" spans="1:4" hidden="1" x14ac:dyDescent="0.3">
      <c r="A454" s="3">
        <v>44182</v>
      </c>
      <c r="B454" s="2" t="s">
        <v>42</v>
      </c>
      <c r="C454" s="2">
        <v>98</v>
      </c>
      <c r="D454" s="2">
        <v>7602</v>
      </c>
    </row>
    <row r="455" spans="1:4" x14ac:dyDescent="0.3">
      <c r="A455" s="3">
        <v>44182</v>
      </c>
      <c r="B455" s="2" t="s">
        <v>74</v>
      </c>
      <c r="C455" s="2">
        <v>19</v>
      </c>
      <c r="D455" s="2">
        <v>2180</v>
      </c>
    </row>
    <row r="456" spans="1:4" hidden="1" x14ac:dyDescent="0.3">
      <c r="A456" s="3">
        <v>44183</v>
      </c>
      <c r="B456" s="2" t="s">
        <v>42</v>
      </c>
      <c r="C456" s="2">
        <v>102</v>
      </c>
      <c r="D456" s="2">
        <v>7704</v>
      </c>
    </row>
    <row r="457" spans="1:4" x14ac:dyDescent="0.3">
      <c r="A457" s="3">
        <v>44183</v>
      </c>
      <c r="B457" s="2" t="s">
        <v>74</v>
      </c>
      <c r="C457" s="2">
        <v>26</v>
      </c>
      <c r="D457" s="2">
        <v>2206</v>
      </c>
    </row>
    <row r="458" spans="1:4" hidden="1" x14ac:dyDescent="0.3">
      <c r="A458" s="3">
        <v>44184</v>
      </c>
      <c r="B458" s="2" t="s">
        <v>42</v>
      </c>
      <c r="C458" s="2">
        <v>75</v>
      </c>
      <c r="D458" s="2">
        <v>7779</v>
      </c>
    </row>
    <row r="459" spans="1:4" x14ac:dyDescent="0.3">
      <c r="A459" s="3">
        <v>44184</v>
      </c>
      <c r="B459" s="2" t="s">
        <v>74</v>
      </c>
      <c r="C459" s="2">
        <v>0</v>
      </c>
      <c r="D459" s="2">
        <v>2206</v>
      </c>
    </row>
    <row r="460" spans="1:4" hidden="1" x14ac:dyDescent="0.3">
      <c r="A460" s="3">
        <v>44185</v>
      </c>
      <c r="B460" s="2" t="s">
        <v>42</v>
      </c>
      <c r="C460" s="2">
        <v>0</v>
      </c>
      <c r="D460" s="2">
        <v>7779</v>
      </c>
    </row>
    <row r="461" spans="1:4" x14ac:dyDescent="0.3">
      <c r="A461" s="3">
        <v>44185</v>
      </c>
      <c r="B461" s="2" t="s">
        <v>74</v>
      </c>
      <c r="C461" s="2">
        <v>0</v>
      </c>
      <c r="D461" s="2">
        <v>2206</v>
      </c>
    </row>
    <row r="462" spans="1:4" hidden="1" x14ac:dyDescent="0.3">
      <c r="A462" s="3">
        <v>44186</v>
      </c>
      <c r="B462" s="2" t="s">
        <v>42</v>
      </c>
      <c r="C462" s="2">
        <v>92</v>
      </c>
      <c r="D462" s="2">
        <v>7871</v>
      </c>
    </row>
    <row r="463" spans="1:4" x14ac:dyDescent="0.3">
      <c r="A463" s="3">
        <v>44186</v>
      </c>
      <c r="B463" s="2" t="s">
        <v>74</v>
      </c>
      <c r="C463" s="2">
        <v>35</v>
      </c>
      <c r="D463" s="2">
        <v>2241</v>
      </c>
    </row>
    <row r="464" spans="1:4" hidden="1" x14ac:dyDescent="0.3">
      <c r="A464" s="3">
        <v>44187</v>
      </c>
      <c r="B464" s="2" t="s">
        <v>42</v>
      </c>
      <c r="C464" s="2">
        <v>140</v>
      </c>
      <c r="D464" s="2">
        <v>8011</v>
      </c>
    </row>
    <row r="465" spans="1:4" x14ac:dyDescent="0.3">
      <c r="A465" s="3">
        <v>44187</v>
      </c>
      <c r="B465" s="2" t="s">
        <v>74</v>
      </c>
      <c r="C465" s="2">
        <v>0</v>
      </c>
      <c r="D465" s="2">
        <v>2241</v>
      </c>
    </row>
    <row r="466" spans="1:4" hidden="1" x14ac:dyDescent="0.3">
      <c r="A466" s="3">
        <v>44188</v>
      </c>
      <c r="B466" s="2" t="s">
        <v>42</v>
      </c>
      <c r="C466" s="2">
        <v>124</v>
      </c>
      <c r="D466" s="2">
        <v>8135</v>
      </c>
    </row>
    <row r="467" spans="1:4" x14ac:dyDescent="0.3">
      <c r="A467" s="3">
        <v>44188</v>
      </c>
      <c r="B467" s="2" t="s">
        <v>74</v>
      </c>
      <c r="C467" s="2">
        <v>21</v>
      </c>
      <c r="D467" s="2">
        <v>2262</v>
      </c>
    </row>
    <row r="468" spans="1:4" hidden="1" x14ac:dyDescent="0.3">
      <c r="A468" s="3">
        <v>44189</v>
      </c>
      <c r="B468" s="2" t="s">
        <v>42</v>
      </c>
      <c r="C468" s="2">
        <v>101</v>
      </c>
      <c r="D468" s="2">
        <v>8236</v>
      </c>
    </row>
    <row r="469" spans="1:4" x14ac:dyDescent="0.3">
      <c r="A469" s="3">
        <v>44189</v>
      </c>
      <c r="B469" s="2" t="s">
        <v>74</v>
      </c>
      <c r="C469" s="2">
        <v>34</v>
      </c>
      <c r="D469" s="2">
        <v>2296</v>
      </c>
    </row>
    <row r="470" spans="1:4" hidden="1" x14ac:dyDescent="0.3">
      <c r="A470" s="3">
        <v>44190</v>
      </c>
      <c r="B470" s="2" t="s">
        <v>42</v>
      </c>
      <c r="C470" s="2">
        <v>114</v>
      </c>
      <c r="D470" s="2">
        <v>8350</v>
      </c>
    </row>
    <row r="471" spans="1:4" x14ac:dyDescent="0.3">
      <c r="A471" s="3">
        <v>44190</v>
      </c>
      <c r="B471" s="2" t="s">
        <v>74</v>
      </c>
      <c r="C471" s="2">
        <v>13</v>
      </c>
      <c r="D471" s="2">
        <v>2309</v>
      </c>
    </row>
    <row r="472" spans="1:4" hidden="1" x14ac:dyDescent="0.3">
      <c r="A472" s="3">
        <v>44191</v>
      </c>
      <c r="B472" s="2" t="s">
        <v>42</v>
      </c>
      <c r="C472" s="2">
        <v>109</v>
      </c>
      <c r="D472" s="2">
        <v>8459</v>
      </c>
    </row>
    <row r="473" spans="1:4" x14ac:dyDescent="0.3">
      <c r="A473" s="3">
        <v>44191</v>
      </c>
      <c r="B473" s="2" t="s">
        <v>74</v>
      </c>
      <c r="C473" s="2">
        <v>0</v>
      </c>
      <c r="D473" s="2">
        <v>2309</v>
      </c>
    </row>
    <row r="474" spans="1:4" hidden="1" x14ac:dyDescent="0.3">
      <c r="A474" s="3">
        <v>44192</v>
      </c>
      <c r="B474" s="2" t="s">
        <v>42</v>
      </c>
      <c r="C474" s="2">
        <v>0</v>
      </c>
      <c r="D474" s="2">
        <v>8459</v>
      </c>
    </row>
    <row r="475" spans="1:4" x14ac:dyDescent="0.3">
      <c r="A475" s="3">
        <v>44192</v>
      </c>
      <c r="B475" s="2" t="s">
        <v>74</v>
      </c>
      <c r="C475" s="2">
        <v>0</v>
      </c>
      <c r="D475" s="2">
        <v>2309</v>
      </c>
    </row>
    <row r="476" spans="1:4" hidden="1" x14ac:dyDescent="0.3">
      <c r="A476" s="3">
        <v>44193</v>
      </c>
      <c r="B476" s="2" t="s">
        <v>42</v>
      </c>
      <c r="C476" s="2">
        <v>104</v>
      </c>
      <c r="D476" s="2">
        <v>8563</v>
      </c>
    </row>
    <row r="477" spans="1:4" x14ac:dyDescent="0.3">
      <c r="A477" s="3">
        <v>44193</v>
      </c>
      <c r="B477" s="2" t="s">
        <v>74</v>
      </c>
      <c r="C477" s="2">
        <v>43</v>
      </c>
      <c r="D477" s="2">
        <v>2352</v>
      </c>
    </row>
    <row r="478" spans="1:4" hidden="1" x14ac:dyDescent="0.3">
      <c r="A478" s="3">
        <v>44194</v>
      </c>
      <c r="B478" s="2" t="s">
        <v>42</v>
      </c>
      <c r="C478" s="2">
        <v>112</v>
      </c>
      <c r="D478" s="2">
        <v>8675</v>
      </c>
    </row>
    <row r="479" spans="1:4" x14ac:dyDescent="0.3">
      <c r="A479" s="3">
        <v>44194</v>
      </c>
      <c r="B479" s="2" t="s">
        <v>74</v>
      </c>
      <c r="C479" s="2">
        <v>18</v>
      </c>
      <c r="D479" s="2">
        <v>2370</v>
      </c>
    </row>
    <row r="480" spans="1:4" hidden="1" x14ac:dyDescent="0.3">
      <c r="A480" s="3">
        <v>44195</v>
      </c>
      <c r="B480" s="2" t="s">
        <v>42</v>
      </c>
      <c r="C480" s="2">
        <v>150</v>
      </c>
      <c r="D480" s="2">
        <v>8825</v>
      </c>
    </row>
    <row r="481" spans="1:4" x14ac:dyDescent="0.3">
      <c r="A481" s="3">
        <v>44195</v>
      </c>
      <c r="B481" s="2" t="s">
        <v>74</v>
      </c>
      <c r="C481" s="2">
        <v>20</v>
      </c>
      <c r="D481" s="2">
        <v>2390</v>
      </c>
    </row>
    <row r="482" spans="1:4" hidden="1" x14ac:dyDescent="0.3">
      <c r="A482" s="3">
        <v>44196</v>
      </c>
      <c r="B482" s="2" t="s">
        <v>42</v>
      </c>
      <c r="C482" s="2">
        <v>95</v>
      </c>
      <c r="D482" s="2">
        <v>8920</v>
      </c>
    </row>
    <row r="483" spans="1:4" x14ac:dyDescent="0.3">
      <c r="A483" s="3">
        <v>44196</v>
      </c>
      <c r="B483" s="2" t="s">
        <v>74</v>
      </c>
      <c r="C483" s="2">
        <v>19</v>
      </c>
      <c r="D483" s="2">
        <v>2409</v>
      </c>
    </row>
    <row r="484" spans="1:4" hidden="1" x14ac:dyDescent="0.3">
      <c r="A484" s="3">
        <v>44197</v>
      </c>
      <c r="B484" s="2" t="s">
        <v>42</v>
      </c>
      <c r="C484" s="2">
        <v>1</v>
      </c>
      <c r="D484" s="2">
        <v>8921</v>
      </c>
    </row>
    <row r="485" spans="1:4" x14ac:dyDescent="0.3">
      <c r="A485" s="3">
        <v>44197</v>
      </c>
      <c r="B485" s="2" t="s">
        <v>74</v>
      </c>
      <c r="C485" s="2">
        <v>0</v>
      </c>
      <c r="D485" s="2">
        <v>2409</v>
      </c>
    </row>
    <row r="486" spans="1:4" hidden="1" x14ac:dyDescent="0.3">
      <c r="A486" s="3">
        <v>44198</v>
      </c>
      <c r="B486" s="2" t="s">
        <v>42</v>
      </c>
      <c r="C486" s="2">
        <v>0</v>
      </c>
      <c r="D486" s="2">
        <v>8921</v>
      </c>
    </row>
    <row r="487" spans="1:4" x14ac:dyDescent="0.3">
      <c r="A487" s="3">
        <v>44198</v>
      </c>
      <c r="B487" s="2" t="s">
        <v>74</v>
      </c>
      <c r="C487" s="2">
        <v>0</v>
      </c>
      <c r="D487" s="2">
        <v>2409</v>
      </c>
    </row>
    <row r="488" spans="1:4" hidden="1" x14ac:dyDescent="0.3">
      <c r="A488" s="3">
        <v>44199</v>
      </c>
      <c r="B488" s="2" t="s">
        <v>42</v>
      </c>
      <c r="C488" s="2">
        <v>129</v>
      </c>
      <c r="D488" s="2">
        <v>9050</v>
      </c>
    </row>
    <row r="489" spans="1:4" x14ac:dyDescent="0.3">
      <c r="A489" s="3">
        <v>44199</v>
      </c>
      <c r="B489" s="2" t="s">
        <v>74</v>
      </c>
      <c r="C489" s="2">
        <v>0</v>
      </c>
      <c r="D489" s="2">
        <v>2409</v>
      </c>
    </row>
    <row r="490" spans="1:4" hidden="1" x14ac:dyDescent="0.3">
      <c r="A490" s="3">
        <v>44200</v>
      </c>
      <c r="B490" s="2" t="s">
        <v>42</v>
      </c>
      <c r="C490" s="2">
        <v>133</v>
      </c>
      <c r="D490" s="2">
        <v>9183</v>
      </c>
    </row>
    <row r="491" spans="1:4" x14ac:dyDescent="0.3">
      <c r="A491" s="3">
        <v>44200</v>
      </c>
      <c r="B491" s="2" t="s">
        <v>74</v>
      </c>
      <c r="C491" s="2">
        <v>0</v>
      </c>
      <c r="D491" s="2">
        <v>2409</v>
      </c>
    </row>
    <row r="492" spans="1:4" hidden="1" x14ac:dyDescent="0.3">
      <c r="A492" s="3">
        <v>44201</v>
      </c>
      <c r="B492" s="2" t="s">
        <v>42</v>
      </c>
      <c r="C492" s="2">
        <v>141</v>
      </c>
      <c r="D492" s="2">
        <v>9324</v>
      </c>
    </row>
    <row r="493" spans="1:4" x14ac:dyDescent="0.3">
      <c r="A493" s="3">
        <v>44201</v>
      </c>
      <c r="B493" s="2" t="s">
        <v>74</v>
      </c>
      <c r="C493" s="2">
        <v>0</v>
      </c>
      <c r="D493" s="2">
        <v>2409</v>
      </c>
    </row>
    <row r="494" spans="1:4" hidden="1" x14ac:dyDescent="0.3">
      <c r="A494" s="3">
        <v>44202</v>
      </c>
      <c r="B494" s="2" t="s">
        <v>42</v>
      </c>
      <c r="C494" s="2">
        <v>141</v>
      </c>
      <c r="D494" s="2">
        <v>9465</v>
      </c>
    </row>
    <row r="495" spans="1:4" x14ac:dyDescent="0.3">
      <c r="A495" s="3">
        <v>44202</v>
      </c>
      <c r="B495" s="2" t="s">
        <v>74</v>
      </c>
      <c r="C495" s="2">
        <v>0</v>
      </c>
      <c r="D495" s="2">
        <v>2409</v>
      </c>
    </row>
    <row r="496" spans="1:4" hidden="1" x14ac:dyDescent="0.3">
      <c r="A496" s="3">
        <v>44203</v>
      </c>
      <c r="B496" s="2" t="s">
        <v>42</v>
      </c>
      <c r="C496" s="2">
        <v>0</v>
      </c>
      <c r="D496" s="2">
        <v>9465</v>
      </c>
    </row>
    <row r="497" spans="1:4" x14ac:dyDescent="0.3">
      <c r="A497" s="3">
        <v>44203</v>
      </c>
      <c r="B497" s="2" t="s">
        <v>74</v>
      </c>
      <c r="C497" s="2">
        <v>0</v>
      </c>
      <c r="D497" s="2">
        <v>2409</v>
      </c>
    </row>
    <row r="498" spans="1:4" hidden="1" x14ac:dyDescent="0.3">
      <c r="A498" s="3">
        <v>44204</v>
      </c>
      <c r="B498" s="2" t="s">
        <v>42</v>
      </c>
      <c r="C498" s="2">
        <v>148</v>
      </c>
      <c r="D498" s="2">
        <v>9613</v>
      </c>
    </row>
    <row r="499" spans="1:4" x14ac:dyDescent="0.3">
      <c r="A499" s="3">
        <v>44204</v>
      </c>
      <c r="B499" s="2" t="s">
        <v>74</v>
      </c>
      <c r="C499" s="2">
        <v>56</v>
      </c>
      <c r="D499" s="2">
        <v>2465</v>
      </c>
    </row>
    <row r="500" spans="1:4" hidden="1" x14ac:dyDescent="0.3">
      <c r="A500" s="3">
        <v>44205</v>
      </c>
      <c r="B500" s="2" t="s">
        <v>42</v>
      </c>
      <c r="C500" s="2">
        <v>169</v>
      </c>
      <c r="D500" s="2">
        <v>9782</v>
      </c>
    </row>
    <row r="501" spans="1:4" x14ac:dyDescent="0.3">
      <c r="A501" s="3">
        <v>44205</v>
      </c>
      <c r="B501" s="2" t="s">
        <v>74</v>
      </c>
      <c r="C501" s="2">
        <v>0</v>
      </c>
      <c r="D501" s="2">
        <v>2462</v>
      </c>
    </row>
    <row r="502" spans="1:4" hidden="1" x14ac:dyDescent="0.3">
      <c r="A502" s="3">
        <v>44206</v>
      </c>
      <c r="B502" s="2" t="s">
        <v>42</v>
      </c>
      <c r="C502" s="2">
        <v>0</v>
      </c>
      <c r="D502" s="2">
        <v>9782</v>
      </c>
    </row>
    <row r="503" spans="1:4" x14ac:dyDescent="0.3">
      <c r="A503" s="3">
        <v>44206</v>
      </c>
      <c r="B503" s="2" t="s">
        <v>74</v>
      </c>
      <c r="C503" s="2">
        <v>0</v>
      </c>
      <c r="D503" s="2">
        <v>2462</v>
      </c>
    </row>
    <row r="504" spans="1:4" hidden="1" x14ac:dyDescent="0.3">
      <c r="A504" s="3">
        <v>44207</v>
      </c>
      <c r="B504" s="2" t="s">
        <v>42</v>
      </c>
      <c r="C504" s="2">
        <v>179</v>
      </c>
      <c r="D504" s="2">
        <v>9961</v>
      </c>
    </row>
    <row r="505" spans="1:4" x14ac:dyDescent="0.3">
      <c r="A505" s="3">
        <v>44207</v>
      </c>
      <c r="B505" s="2" t="s">
        <v>74</v>
      </c>
      <c r="C505" s="2">
        <v>0</v>
      </c>
      <c r="D505" s="2">
        <v>2462</v>
      </c>
    </row>
    <row r="506" spans="1:4" hidden="1" x14ac:dyDescent="0.3">
      <c r="A506" s="3">
        <v>44208</v>
      </c>
      <c r="B506" s="2" t="s">
        <v>42</v>
      </c>
      <c r="C506" s="2">
        <v>141</v>
      </c>
      <c r="D506" s="2">
        <v>10102</v>
      </c>
    </row>
    <row r="507" spans="1:4" x14ac:dyDescent="0.3">
      <c r="A507" s="3">
        <v>44208</v>
      </c>
      <c r="B507" s="2" t="s">
        <v>74</v>
      </c>
      <c r="C507" s="2">
        <v>49</v>
      </c>
      <c r="D507" s="2">
        <v>2511</v>
      </c>
    </row>
    <row r="508" spans="1:4" hidden="1" x14ac:dyDescent="0.3">
      <c r="A508" s="3">
        <v>44209</v>
      </c>
      <c r="B508" s="2" t="s">
        <v>42</v>
      </c>
      <c r="C508" s="2">
        <v>149</v>
      </c>
      <c r="D508" s="2">
        <v>10251</v>
      </c>
    </row>
    <row r="509" spans="1:4" x14ac:dyDescent="0.3">
      <c r="A509" s="3">
        <v>44209</v>
      </c>
      <c r="B509" s="2" t="s">
        <v>74</v>
      </c>
      <c r="C509" s="2">
        <v>37</v>
      </c>
      <c r="D509" s="2">
        <v>2548</v>
      </c>
    </row>
    <row r="510" spans="1:4" hidden="1" x14ac:dyDescent="0.3">
      <c r="A510" s="3">
        <v>44210</v>
      </c>
      <c r="B510" s="2" t="s">
        <v>42</v>
      </c>
      <c r="C510" s="2">
        <v>0</v>
      </c>
      <c r="D510" s="2">
        <v>10251</v>
      </c>
    </row>
    <row r="511" spans="1:4" x14ac:dyDescent="0.3">
      <c r="A511" s="3">
        <v>44210</v>
      </c>
      <c r="B511" s="2" t="s">
        <v>74</v>
      </c>
      <c r="C511" s="2">
        <v>33</v>
      </c>
      <c r="D511" s="2">
        <v>2581</v>
      </c>
    </row>
    <row r="512" spans="1:4" hidden="1" x14ac:dyDescent="0.3">
      <c r="A512" s="3">
        <v>44211</v>
      </c>
      <c r="B512" s="2" t="s">
        <v>42</v>
      </c>
      <c r="C512" s="2">
        <v>127</v>
      </c>
      <c r="D512" s="2">
        <v>10378</v>
      </c>
    </row>
    <row r="513" spans="1:4" x14ac:dyDescent="0.3">
      <c r="A513" s="3">
        <v>44211</v>
      </c>
      <c r="B513" s="2" t="s">
        <v>74</v>
      </c>
      <c r="C513" s="2">
        <v>51</v>
      </c>
      <c r="D513" s="2">
        <v>2632</v>
      </c>
    </row>
    <row r="514" spans="1:4" hidden="1" x14ac:dyDescent="0.3">
      <c r="A514" s="3">
        <v>44212</v>
      </c>
      <c r="B514" s="2" t="s">
        <v>42</v>
      </c>
      <c r="C514" s="2">
        <v>108</v>
      </c>
      <c r="D514" s="2">
        <v>10486</v>
      </c>
    </row>
    <row r="515" spans="1:4" x14ac:dyDescent="0.3">
      <c r="A515" s="3">
        <v>44212</v>
      </c>
      <c r="B515" s="2" t="s">
        <v>74</v>
      </c>
      <c r="C515" s="2">
        <v>0</v>
      </c>
      <c r="D515" s="2">
        <v>2705</v>
      </c>
    </row>
    <row r="516" spans="1:4" hidden="1" x14ac:dyDescent="0.3">
      <c r="A516" s="3">
        <v>44213</v>
      </c>
      <c r="B516" s="2" t="s">
        <v>42</v>
      </c>
      <c r="C516" s="2">
        <v>0</v>
      </c>
      <c r="D516" s="2">
        <v>10486</v>
      </c>
    </row>
    <row r="517" spans="1:4" x14ac:dyDescent="0.3">
      <c r="A517" s="3">
        <v>44213</v>
      </c>
      <c r="B517" s="2" t="s">
        <v>74</v>
      </c>
      <c r="C517" s="2">
        <v>0</v>
      </c>
      <c r="D517" s="2">
        <v>2705</v>
      </c>
    </row>
    <row r="518" spans="1:4" hidden="1" x14ac:dyDescent="0.3">
      <c r="A518" s="3">
        <v>44214</v>
      </c>
      <c r="B518" s="2" t="s">
        <v>42</v>
      </c>
      <c r="C518" s="2">
        <v>122</v>
      </c>
      <c r="D518" s="2">
        <v>10608</v>
      </c>
    </row>
    <row r="519" spans="1:4" x14ac:dyDescent="0.3">
      <c r="A519" s="3">
        <v>44214</v>
      </c>
      <c r="B519" s="2" t="s">
        <v>74</v>
      </c>
      <c r="C519" s="2">
        <v>0</v>
      </c>
      <c r="D519" s="2">
        <v>2705</v>
      </c>
    </row>
    <row r="520" spans="1:4" hidden="1" x14ac:dyDescent="0.3">
      <c r="A520" s="3">
        <v>44215</v>
      </c>
      <c r="B520" s="2" t="s">
        <v>42</v>
      </c>
      <c r="C520" s="2">
        <v>176</v>
      </c>
      <c r="D520" s="2">
        <v>10784</v>
      </c>
    </row>
    <row r="521" spans="1:4" x14ac:dyDescent="0.3">
      <c r="A521" s="3">
        <v>44215</v>
      </c>
      <c r="B521" s="2" t="s">
        <v>74</v>
      </c>
      <c r="C521" s="2">
        <v>0</v>
      </c>
      <c r="D521" s="2">
        <v>2705</v>
      </c>
    </row>
    <row r="522" spans="1:4" hidden="1" x14ac:dyDescent="0.3">
      <c r="A522" s="3">
        <v>44216</v>
      </c>
      <c r="B522" s="2" t="s">
        <v>42</v>
      </c>
      <c r="C522" s="2">
        <v>91</v>
      </c>
      <c r="D522" s="2">
        <v>10875</v>
      </c>
    </row>
    <row r="523" spans="1:4" x14ac:dyDescent="0.3">
      <c r="A523" s="3">
        <v>44216</v>
      </c>
      <c r="B523" s="2" t="s">
        <v>74</v>
      </c>
      <c r="C523" s="2">
        <v>37</v>
      </c>
      <c r="D523" s="2">
        <v>2742</v>
      </c>
    </row>
    <row r="524" spans="1:4" hidden="1" x14ac:dyDescent="0.3">
      <c r="A524" s="3">
        <v>44217</v>
      </c>
      <c r="B524" s="2" t="s">
        <v>42</v>
      </c>
      <c r="C524" s="2">
        <v>109</v>
      </c>
      <c r="D524" s="2">
        <v>10984</v>
      </c>
    </row>
    <row r="525" spans="1:4" x14ac:dyDescent="0.3">
      <c r="A525" s="3">
        <v>44217</v>
      </c>
      <c r="B525" s="2" t="s">
        <v>74</v>
      </c>
      <c r="C525" s="2">
        <v>20</v>
      </c>
      <c r="D525" s="2">
        <v>2762</v>
      </c>
    </row>
    <row r="526" spans="1:4" hidden="1" x14ac:dyDescent="0.3">
      <c r="A526" s="3">
        <v>44218</v>
      </c>
      <c r="B526" s="2" t="s">
        <v>42</v>
      </c>
      <c r="C526" s="2">
        <v>112</v>
      </c>
      <c r="D526" s="2">
        <v>11096</v>
      </c>
    </row>
    <row r="527" spans="1:4" x14ac:dyDescent="0.3">
      <c r="A527" s="3">
        <v>44218</v>
      </c>
      <c r="B527" s="2" t="s">
        <v>74</v>
      </c>
      <c r="C527" s="2">
        <v>33</v>
      </c>
      <c r="D527" s="2">
        <v>2795</v>
      </c>
    </row>
    <row r="528" spans="1:4" hidden="1" x14ac:dyDescent="0.3">
      <c r="A528" s="3">
        <v>44219</v>
      </c>
      <c r="B528" s="2" t="s">
        <v>42</v>
      </c>
      <c r="C528" s="2">
        <v>62</v>
      </c>
      <c r="D528" s="2">
        <v>11158</v>
      </c>
    </row>
    <row r="529" spans="1:4" x14ac:dyDescent="0.3">
      <c r="A529" s="3">
        <v>44219</v>
      </c>
      <c r="B529" s="2" t="s">
        <v>74</v>
      </c>
      <c r="C529" s="2">
        <v>0</v>
      </c>
      <c r="D529" s="2">
        <v>2795</v>
      </c>
    </row>
    <row r="530" spans="1:4" hidden="1" x14ac:dyDescent="0.3">
      <c r="A530" s="3">
        <v>44220</v>
      </c>
      <c r="B530" s="2" t="s">
        <v>42</v>
      </c>
      <c r="C530" s="2">
        <v>0</v>
      </c>
      <c r="D530" s="2">
        <v>11158</v>
      </c>
    </row>
    <row r="531" spans="1:4" x14ac:dyDescent="0.3">
      <c r="A531" s="3">
        <v>44220</v>
      </c>
      <c r="B531" s="2" t="s">
        <v>74</v>
      </c>
      <c r="C531" s="2">
        <v>0</v>
      </c>
      <c r="D531" s="2">
        <v>2795</v>
      </c>
    </row>
    <row r="532" spans="1:4" hidden="1" x14ac:dyDescent="0.3">
      <c r="A532" s="3">
        <v>44221</v>
      </c>
      <c r="B532" s="2" t="s">
        <v>42</v>
      </c>
      <c r="C532" s="2">
        <v>58</v>
      </c>
      <c r="D532" s="2">
        <v>11216</v>
      </c>
    </row>
    <row r="533" spans="1:4" x14ac:dyDescent="0.3">
      <c r="A533" s="3">
        <v>44221</v>
      </c>
      <c r="B533" s="2" t="s">
        <v>74</v>
      </c>
      <c r="C533" s="2">
        <v>0</v>
      </c>
      <c r="D533" s="2">
        <v>2795</v>
      </c>
    </row>
    <row r="534" spans="1:4" hidden="1" x14ac:dyDescent="0.3">
      <c r="A534" s="3">
        <v>44222</v>
      </c>
      <c r="B534" s="2" t="s">
        <v>42</v>
      </c>
      <c r="C534" s="2">
        <v>85</v>
      </c>
      <c r="D534" s="2">
        <v>11301</v>
      </c>
    </row>
    <row r="535" spans="1:4" x14ac:dyDescent="0.3">
      <c r="A535" s="3">
        <v>44222</v>
      </c>
      <c r="B535" s="2" t="s">
        <v>74</v>
      </c>
      <c r="C535" s="2">
        <v>41</v>
      </c>
      <c r="D535" s="2">
        <v>2836</v>
      </c>
    </row>
    <row r="536" spans="1:4" hidden="1" x14ac:dyDescent="0.3">
      <c r="A536" s="3">
        <v>44223</v>
      </c>
      <c r="B536" s="2" t="s">
        <v>42</v>
      </c>
      <c r="C536" s="2">
        <v>54</v>
      </c>
      <c r="D536" s="2">
        <v>11355</v>
      </c>
    </row>
    <row r="537" spans="1:4" x14ac:dyDescent="0.3">
      <c r="A537" s="3">
        <v>44223</v>
      </c>
      <c r="B537" s="2" t="s">
        <v>74</v>
      </c>
      <c r="C537" s="2">
        <v>9</v>
      </c>
      <c r="D537" s="2">
        <v>2845</v>
      </c>
    </row>
    <row r="538" spans="1:4" hidden="1" x14ac:dyDescent="0.3">
      <c r="A538" s="3">
        <v>44224</v>
      </c>
      <c r="B538" s="2" t="s">
        <v>42</v>
      </c>
      <c r="C538" s="2">
        <v>56</v>
      </c>
      <c r="D538" s="2">
        <v>11411</v>
      </c>
    </row>
    <row r="539" spans="1:4" x14ac:dyDescent="0.3">
      <c r="A539" s="3">
        <v>44224</v>
      </c>
      <c r="B539" s="2" t="s">
        <v>74</v>
      </c>
      <c r="C539" s="2">
        <v>11</v>
      </c>
      <c r="D539" s="2">
        <v>2856</v>
      </c>
    </row>
    <row r="540" spans="1:4" hidden="1" x14ac:dyDescent="0.3">
      <c r="A540" s="3">
        <v>44225</v>
      </c>
      <c r="B540" s="2" t="s">
        <v>42</v>
      </c>
      <c r="C540" s="2">
        <v>58</v>
      </c>
      <c r="D540" s="2">
        <v>11469</v>
      </c>
    </row>
    <row r="541" spans="1:4" x14ac:dyDescent="0.3">
      <c r="A541" s="3">
        <v>44225</v>
      </c>
      <c r="B541" s="2" t="s">
        <v>74</v>
      </c>
      <c r="C541" s="2">
        <v>13</v>
      </c>
      <c r="D541" s="2">
        <v>2869</v>
      </c>
    </row>
    <row r="542" spans="1:4" hidden="1" x14ac:dyDescent="0.3">
      <c r="A542" s="3">
        <v>44226</v>
      </c>
      <c r="B542" s="2" t="s">
        <v>42</v>
      </c>
      <c r="C542" s="2">
        <v>51</v>
      </c>
      <c r="D542" s="2">
        <v>11520</v>
      </c>
    </row>
    <row r="543" spans="1:4" x14ac:dyDescent="0.3">
      <c r="A543" s="3">
        <v>44226</v>
      </c>
      <c r="B543" s="2" t="s">
        <v>74</v>
      </c>
      <c r="C543" s="2">
        <v>0</v>
      </c>
      <c r="D543" s="2">
        <v>2869</v>
      </c>
    </row>
    <row r="544" spans="1:4" hidden="1" x14ac:dyDescent="0.3">
      <c r="A544" s="3">
        <v>44227</v>
      </c>
      <c r="B544" s="2" t="s">
        <v>42</v>
      </c>
      <c r="C544" s="2">
        <v>0</v>
      </c>
      <c r="D544" s="2">
        <v>11520</v>
      </c>
    </row>
    <row r="545" spans="1:4" x14ac:dyDescent="0.3">
      <c r="A545" s="3">
        <v>44227</v>
      </c>
      <c r="B545" s="2" t="s">
        <v>74</v>
      </c>
      <c r="C545" s="2">
        <v>0</v>
      </c>
      <c r="D545" s="2">
        <v>2869</v>
      </c>
    </row>
    <row r="546" spans="1:4" hidden="1" x14ac:dyDescent="0.3">
      <c r="A546" s="3">
        <v>44228</v>
      </c>
      <c r="B546" s="2" t="s">
        <v>42</v>
      </c>
      <c r="C546" s="2">
        <v>44</v>
      </c>
      <c r="D546" s="2">
        <v>11564</v>
      </c>
    </row>
    <row r="547" spans="1:4" x14ac:dyDescent="0.3">
      <c r="A547" s="3">
        <v>44228</v>
      </c>
      <c r="B547" s="2" t="s">
        <v>74</v>
      </c>
      <c r="C547" s="2">
        <v>21</v>
      </c>
      <c r="D547" s="2">
        <v>2890</v>
      </c>
    </row>
    <row r="548" spans="1:4" hidden="1" x14ac:dyDescent="0.3">
      <c r="A548" s="3">
        <v>44229</v>
      </c>
      <c r="B548" s="2" t="s">
        <v>42</v>
      </c>
      <c r="C548" s="2">
        <v>56</v>
      </c>
      <c r="D548" s="2">
        <v>11620</v>
      </c>
    </row>
    <row r="549" spans="1:4" x14ac:dyDescent="0.3">
      <c r="A549" s="3">
        <v>44229</v>
      </c>
      <c r="B549" s="2" t="s">
        <v>74</v>
      </c>
      <c r="C549" s="2">
        <v>21</v>
      </c>
      <c r="D549" s="2">
        <v>2911</v>
      </c>
    </row>
    <row r="550" spans="1:4" hidden="1" x14ac:dyDescent="0.3">
      <c r="A550" s="3">
        <v>44230</v>
      </c>
      <c r="B550" s="2" t="s">
        <v>42</v>
      </c>
      <c r="C550" s="2">
        <v>64</v>
      </c>
      <c r="D550" s="2">
        <v>11684</v>
      </c>
    </row>
    <row r="551" spans="1:4" x14ac:dyDescent="0.3">
      <c r="A551" s="3">
        <v>44230</v>
      </c>
      <c r="B551" s="2" t="s">
        <v>74</v>
      </c>
      <c r="C551" s="2">
        <v>13</v>
      </c>
      <c r="D551" s="2">
        <v>2924</v>
      </c>
    </row>
    <row r="552" spans="1:4" hidden="1" x14ac:dyDescent="0.3">
      <c r="A552" s="3">
        <v>44231</v>
      </c>
      <c r="B552" s="2" t="s">
        <v>42</v>
      </c>
      <c r="C552" s="2">
        <v>54</v>
      </c>
      <c r="D552" s="2">
        <v>11738</v>
      </c>
    </row>
    <row r="553" spans="1:4" x14ac:dyDescent="0.3">
      <c r="A553" s="3">
        <v>44231</v>
      </c>
      <c r="B553" s="2" t="s">
        <v>74</v>
      </c>
      <c r="C553" s="2">
        <v>12</v>
      </c>
      <c r="D553" s="2">
        <v>2936</v>
      </c>
    </row>
    <row r="554" spans="1:4" hidden="1" x14ac:dyDescent="0.3">
      <c r="A554" s="3">
        <v>44232</v>
      </c>
      <c r="B554" s="2" t="s">
        <v>42</v>
      </c>
      <c r="C554" s="2">
        <v>23</v>
      </c>
      <c r="D554" s="2">
        <v>11761</v>
      </c>
    </row>
    <row r="555" spans="1:4" x14ac:dyDescent="0.3">
      <c r="A555" s="3">
        <v>44232</v>
      </c>
      <c r="B555" s="2" t="s">
        <v>74</v>
      </c>
      <c r="C555" s="2">
        <v>25</v>
      </c>
      <c r="D555" s="2">
        <v>2961</v>
      </c>
    </row>
    <row r="556" spans="1:4" hidden="1" x14ac:dyDescent="0.3">
      <c r="A556" s="3">
        <v>44233</v>
      </c>
      <c r="B556" s="2" t="s">
        <v>42</v>
      </c>
      <c r="C556" s="2">
        <v>39</v>
      </c>
      <c r="D556" s="2">
        <v>11800</v>
      </c>
    </row>
    <row r="557" spans="1:4" x14ac:dyDescent="0.3">
      <c r="A557" s="3">
        <v>44233</v>
      </c>
      <c r="B557" s="2" t="s">
        <v>74</v>
      </c>
      <c r="C557" s="2">
        <v>0</v>
      </c>
      <c r="D557" s="2">
        <v>2961</v>
      </c>
    </row>
    <row r="558" spans="1:4" hidden="1" x14ac:dyDescent="0.3">
      <c r="A558" s="3">
        <v>44234</v>
      </c>
      <c r="B558" s="2" t="s">
        <v>42</v>
      </c>
      <c r="C558" s="2">
        <v>0</v>
      </c>
      <c r="D558" s="2">
        <v>11800</v>
      </c>
    </row>
    <row r="559" spans="1:4" x14ac:dyDescent="0.3">
      <c r="A559" s="3">
        <v>44234</v>
      </c>
      <c r="B559" s="2" t="s">
        <v>74</v>
      </c>
      <c r="C559" s="2">
        <v>27</v>
      </c>
      <c r="D559" s="2">
        <v>2988</v>
      </c>
    </row>
    <row r="560" spans="1:4" hidden="1" x14ac:dyDescent="0.3">
      <c r="A560" s="3">
        <v>44235</v>
      </c>
      <c r="B560" s="2" t="s">
        <v>42</v>
      </c>
      <c r="C560" s="2">
        <v>18</v>
      </c>
      <c r="D560" s="2">
        <v>11818</v>
      </c>
    </row>
    <row r="561" spans="1:4" x14ac:dyDescent="0.3">
      <c r="A561" s="3">
        <v>44235</v>
      </c>
      <c r="B561" s="2" t="s">
        <v>74</v>
      </c>
      <c r="C561" s="2">
        <v>0</v>
      </c>
      <c r="D561" s="2">
        <v>2988</v>
      </c>
    </row>
    <row r="562" spans="1:4" hidden="1" x14ac:dyDescent="0.3">
      <c r="A562" s="3">
        <v>44236</v>
      </c>
      <c r="B562" s="2" t="s">
        <v>42</v>
      </c>
      <c r="C562" s="2">
        <v>51</v>
      </c>
      <c r="D562" s="2">
        <v>11869</v>
      </c>
    </row>
    <row r="563" spans="1:4" x14ac:dyDescent="0.3">
      <c r="A563" s="3">
        <v>44236</v>
      </c>
      <c r="B563" s="2" t="s">
        <v>74</v>
      </c>
      <c r="C563" s="2">
        <v>3</v>
      </c>
      <c r="D563" s="2">
        <v>2991</v>
      </c>
    </row>
    <row r="564" spans="1:4" hidden="1" x14ac:dyDescent="0.3">
      <c r="A564" s="3">
        <v>44237</v>
      </c>
      <c r="B564" s="2" t="s">
        <v>42</v>
      </c>
      <c r="C564" s="2">
        <v>64</v>
      </c>
      <c r="D564" s="2">
        <v>11933</v>
      </c>
    </row>
    <row r="565" spans="1:4" x14ac:dyDescent="0.3">
      <c r="A565" s="3">
        <v>44237</v>
      </c>
      <c r="B565" s="2" t="s">
        <v>74</v>
      </c>
      <c r="C565" s="2">
        <v>16</v>
      </c>
      <c r="D565" s="2">
        <v>3007</v>
      </c>
    </row>
    <row r="566" spans="1:4" hidden="1" x14ac:dyDescent="0.3">
      <c r="A566" s="3">
        <v>44238</v>
      </c>
      <c r="B566" s="2" t="s">
        <v>42</v>
      </c>
      <c r="C566" s="2">
        <v>55</v>
      </c>
      <c r="D566" s="2">
        <v>11988</v>
      </c>
    </row>
    <row r="567" spans="1:4" x14ac:dyDescent="0.3">
      <c r="A567" s="3">
        <v>44238</v>
      </c>
      <c r="B567" s="2" t="s">
        <v>74</v>
      </c>
      <c r="C567" s="2">
        <v>15</v>
      </c>
      <c r="D567" s="2">
        <v>3022</v>
      </c>
    </row>
    <row r="568" spans="1:4" hidden="1" x14ac:dyDescent="0.3">
      <c r="A568" s="3">
        <v>44239</v>
      </c>
      <c r="B568" s="2" t="s">
        <v>42</v>
      </c>
      <c r="C568" s="2">
        <v>37</v>
      </c>
      <c r="D568" s="2">
        <v>12025</v>
      </c>
    </row>
    <row r="569" spans="1:4" x14ac:dyDescent="0.3">
      <c r="A569" s="3">
        <v>44239</v>
      </c>
      <c r="B569" s="2" t="s">
        <v>74</v>
      </c>
      <c r="C569" s="2">
        <v>10</v>
      </c>
      <c r="D569" s="2">
        <v>3032</v>
      </c>
    </row>
    <row r="570" spans="1:4" hidden="1" x14ac:dyDescent="0.3">
      <c r="A570" s="3">
        <v>44240</v>
      </c>
      <c r="B570" s="2" t="s">
        <v>42</v>
      </c>
      <c r="C570" s="2">
        <v>34</v>
      </c>
      <c r="D570" s="2">
        <v>12059</v>
      </c>
    </row>
    <row r="571" spans="1:4" x14ac:dyDescent="0.3">
      <c r="A571" s="3">
        <v>44240</v>
      </c>
      <c r="B571" s="2" t="s">
        <v>74</v>
      </c>
      <c r="C571" s="2">
        <v>0</v>
      </c>
      <c r="D571" s="2">
        <v>3032</v>
      </c>
    </row>
    <row r="572" spans="1:4" hidden="1" x14ac:dyDescent="0.3">
      <c r="A572" s="3">
        <v>44241</v>
      </c>
      <c r="B572" s="2" t="s">
        <v>42</v>
      </c>
      <c r="C572" s="2">
        <v>0</v>
      </c>
      <c r="D572" s="2">
        <v>12059</v>
      </c>
    </row>
    <row r="573" spans="1:4" x14ac:dyDescent="0.3">
      <c r="A573" s="3">
        <v>44241</v>
      </c>
      <c r="B573" s="2" t="s">
        <v>74</v>
      </c>
      <c r="C573" s="2">
        <v>0</v>
      </c>
      <c r="D573" s="2">
        <v>3032</v>
      </c>
    </row>
    <row r="574" spans="1:4" hidden="1" x14ac:dyDescent="0.3">
      <c r="A574" s="3">
        <v>44242</v>
      </c>
      <c r="B574" s="2" t="s">
        <v>42</v>
      </c>
      <c r="C574" s="2">
        <v>47</v>
      </c>
      <c r="D574" s="2">
        <v>12106</v>
      </c>
    </row>
    <row r="575" spans="1:4" x14ac:dyDescent="0.3">
      <c r="A575" s="3">
        <v>44242</v>
      </c>
      <c r="B575" s="2" t="s">
        <v>74</v>
      </c>
      <c r="C575" s="2">
        <v>21</v>
      </c>
      <c r="D575" s="2">
        <v>3053</v>
      </c>
    </row>
    <row r="576" spans="1:4" hidden="1" x14ac:dyDescent="0.3">
      <c r="A576" s="3">
        <v>44243</v>
      </c>
      <c r="B576" s="2" t="s">
        <v>42</v>
      </c>
      <c r="C576" s="2">
        <v>39</v>
      </c>
      <c r="D576" s="2">
        <v>12145</v>
      </c>
    </row>
    <row r="577" spans="1:4" x14ac:dyDescent="0.3">
      <c r="A577" s="3">
        <v>44243</v>
      </c>
      <c r="B577" s="2" t="s">
        <v>74</v>
      </c>
      <c r="C577" s="2">
        <v>12</v>
      </c>
      <c r="D577" s="2">
        <v>3065</v>
      </c>
    </row>
    <row r="578" spans="1:4" hidden="1" x14ac:dyDescent="0.3">
      <c r="A578" s="3">
        <v>44244</v>
      </c>
      <c r="B578" s="2" t="s">
        <v>42</v>
      </c>
      <c r="C578" s="2">
        <v>24</v>
      </c>
      <c r="D578" s="2">
        <v>12618</v>
      </c>
    </row>
    <row r="579" spans="1:4" x14ac:dyDescent="0.3">
      <c r="A579" s="3">
        <v>44244</v>
      </c>
      <c r="B579" s="2" t="s">
        <v>74</v>
      </c>
      <c r="C579" s="2">
        <v>9</v>
      </c>
      <c r="D579" s="2">
        <v>3074</v>
      </c>
    </row>
    <row r="580" spans="1:4" hidden="1" x14ac:dyDescent="0.3">
      <c r="A580" s="3">
        <v>44245</v>
      </c>
      <c r="B580" s="2" t="s">
        <v>42</v>
      </c>
      <c r="C580" s="2">
        <v>32</v>
      </c>
      <c r="D580" s="2">
        <v>12650</v>
      </c>
    </row>
    <row r="581" spans="1:4" x14ac:dyDescent="0.3">
      <c r="A581" s="3">
        <v>44245</v>
      </c>
      <c r="B581" s="2" t="s">
        <v>74</v>
      </c>
      <c r="C581" s="2">
        <v>10</v>
      </c>
      <c r="D581" s="2">
        <v>3084</v>
      </c>
    </row>
    <row r="582" spans="1:4" hidden="1" x14ac:dyDescent="0.3">
      <c r="A582" s="3">
        <v>44246</v>
      </c>
      <c r="B582" s="2" t="s">
        <v>42</v>
      </c>
      <c r="C582" s="2">
        <v>21</v>
      </c>
      <c r="D582" s="2">
        <v>12671</v>
      </c>
    </row>
    <row r="583" spans="1:4" x14ac:dyDescent="0.3">
      <c r="A583" s="3">
        <v>44246</v>
      </c>
      <c r="B583" s="2" t="s">
        <v>74</v>
      </c>
      <c r="C583" s="2">
        <v>7</v>
      </c>
      <c r="D583" s="2">
        <v>3091</v>
      </c>
    </row>
    <row r="584" spans="1:4" hidden="1" x14ac:dyDescent="0.3">
      <c r="A584" s="3">
        <v>44247</v>
      </c>
      <c r="B584" s="2" t="s">
        <v>42</v>
      </c>
      <c r="C584" s="2">
        <v>9</v>
      </c>
      <c r="D584" s="2">
        <v>12680</v>
      </c>
    </row>
    <row r="585" spans="1:4" x14ac:dyDescent="0.3">
      <c r="A585" s="3">
        <v>44247</v>
      </c>
      <c r="B585" s="2" t="s">
        <v>74</v>
      </c>
      <c r="C585" s="2">
        <v>7</v>
      </c>
      <c r="D585" s="2">
        <v>3098</v>
      </c>
    </row>
    <row r="586" spans="1:4" hidden="1" x14ac:dyDescent="0.3">
      <c r="A586" s="3">
        <v>44248</v>
      </c>
      <c r="B586" s="2" t="s">
        <v>42</v>
      </c>
      <c r="C586" s="2">
        <v>0</v>
      </c>
      <c r="D586" s="2">
        <v>12680</v>
      </c>
    </row>
    <row r="587" spans="1:4" x14ac:dyDescent="0.3">
      <c r="A587" s="3">
        <v>44248</v>
      </c>
      <c r="B587" s="2" t="s">
        <v>74</v>
      </c>
      <c r="C587" s="2">
        <v>0</v>
      </c>
      <c r="D587" s="2">
        <v>3098</v>
      </c>
    </row>
    <row r="588" spans="1:4" hidden="1" x14ac:dyDescent="0.3">
      <c r="A588" s="3">
        <v>44249</v>
      </c>
      <c r="B588" s="2" t="s">
        <v>42</v>
      </c>
      <c r="C588" s="2">
        <v>20</v>
      </c>
      <c r="D588" s="2">
        <v>12700</v>
      </c>
    </row>
    <row r="589" spans="1:4" x14ac:dyDescent="0.3">
      <c r="A589" s="3">
        <v>44249</v>
      </c>
      <c r="B589" s="2" t="s">
        <v>74</v>
      </c>
      <c r="C589" s="2">
        <v>0</v>
      </c>
      <c r="D589" s="2">
        <v>3098</v>
      </c>
    </row>
    <row r="590" spans="1:4" hidden="1" x14ac:dyDescent="0.3">
      <c r="A590" s="3">
        <v>44250</v>
      </c>
      <c r="B590" s="2" t="s">
        <v>42</v>
      </c>
      <c r="C590" s="2">
        <v>25</v>
      </c>
      <c r="D590" s="2">
        <v>12725</v>
      </c>
    </row>
    <row r="591" spans="1:4" x14ac:dyDescent="0.3">
      <c r="A591" s="3">
        <v>44250</v>
      </c>
      <c r="B591" s="2" t="s">
        <v>74</v>
      </c>
      <c r="C591" s="2">
        <v>0</v>
      </c>
      <c r="D591" s="2">
        <v>3098</v>
      </c>
    </row>
    <row r="592" spans="1:4" hidden="1" x14ac:dyDescent="0.3">
      <c r="A592" s="3">
        <v>44251</v>
      </c>
      <c r="B592" s="2" t="s">
        <v>42</v>
      </c>
      <c r="C592" s="2">
        <v>20</v>
      </c>
      <c r="D592" s="2">
        <v>12745</v>
      </c>
    </row>
    <row r="593" spans="1:4" x14ac:dyDescent="0.3">
      <c r="A593" s="3">
        <v>44251</v>
      </c>
      <c r="B593" s="2" t="s">
        <v>74</v>
      </c>
      <c r="C593" s="2">
        <v>17</v>
      </c>
      <c r="D593" s="2">
        <v>3115</v>
      </c>
    </row>
    <row r="594" spans="1:4" hidden="1" x14ac:dyDescent="0.3">
      <c r="A594" s="3">
        <v>44252</v>
      </c>
      <c r="B594" s="2" t="s">
        <v>42</v>
      </c>
      <c r="C594" s="2">
        <v>32</v>
      </c>
      <c r="D594" s="2">
        <v>12777</v>
      </c>
    </row>
    <row r="595" spans="1:4" x14ac:dyDescent="0.3">
      <c r="A595" s="3">
        <v>44252</v>
      </c>
      <c r="B595" s="2" t="s">
        <v>74</v>
      </c>
      <c r="C595" s="2">
        <v>1</v>
      </c>
      <c r="D595" s="2">
        <v>3116</v>
      </c>
    </row>
    <row r="596" spans="1:4" x14ac:dyDescent="0.3">
      <c r="A596" s="3">
        <v>44253</v>
      </c>
      <c r="B596" s="2" t="s">
        <v>74</v>
      </c>
      <c r="C596" s="2">
        <v>7</v>
      </c>
      <c r="D596" s="2">
        <v>3123</v>
      </c>
    </row>
    <row r="597" spans="1:4" hidden="1" x14ac:dyDescent="0.3">
      <c r="A597" s="3">
        <v>44253</v>
      </c>
      <c r="B597" s="2" t="s">
        <v>42</v>
      </c>
      <c r="C597" s="2">
        <v>11</v>
      </c>
      <c r="D597" s="2">
        <v>12778</v>
      </c>
    </row>
    <row r="598" spans="1:4" hidden="1" x14ac:dyDescent="0.3">
      <c r="A598" s="3">
        <v>44254</v>
      </c>
      <c r="B598" s="2" t="s">
        <v>42</v>
      </c>
      <c r="C598" s="2">
        <v>26</v>
      </c>
      <c r="D598" s="2">
        <v>12814</v>
      </c>
    </row>
    <row r="599" spans="1:4" x14ac:dyDescent="0.3">
      <c r="A599" s="3">
        <v>44255</v>
      </c>
      <c r="B599" s="2" t="s">
        <v>74</v>
      </c>
      <c r="C599" s="2">
        <v>0</v>
      </c>
      <c r="D599" s="2">
        <v>3123</v>
      </c>
    </row>
    <row r="600" spans="1:4" hidden="1" x14ac:dyDescent="0.3">
      <c r="A600" s="3">
        <v>44255</v>
      </c>
      <c r="B600" s="2" t="s">
        <v>42</v>
      </c>
      <c r="C600" s="2">
        <v>0</v>
      </c>
      <c r="D600" s="2">
        <v>12814</v>
      </c>
    </row>
    <row r="601" spans="1:4" x14ac:dyDescent="0.3">
      <c r="A601" s="3">
        <v>44256</v>
      </c>
      <c r="B601" s="2" t="s">
        <v>74</v>
      </c>
      <c r="C601" s="2">
        <v>13</v>
      </c>
      <c r="D601" s="2">
        <v>3136</v>
      </c>
    </row>
    <row r="602" spans="1:4" hidden="1" x14ac:dyDescent="0.3">
      <c r="A602" s="3">
        <v>44256</v>
      </c>
      <c r="B602" s="2" t="s">
        <v>42</v>
      </c>
      <c r="C602" s="2">
        <v>28</v>
      </c>
      <c r="D602" s="2">
        <v>128842</v>
      </c>
    </row>
    <row r="603" spans="1:4" x14ac:dyDescent="0.3">
      <c r="A603" s="3">
        <v>44257</v>
      </c>
      <c r="B603" s="2" t="s">
        <v>74</v>
      </c>
      <c r="C603" s="2">
        <v>4</v>
      </c>
      <c r="D603" s="2">
        <v>3140</v>
      </c>
    </row>
    <row r="604" spans="1:4" hidden="1" x14ac:dyDescent="0.3">
      <c r="A604" s="3">
        <v>44257</v>
      </c>
      <c r="B604" s="2" t="s">
        <v>42</v>
      </c>
      <c r="C604" s="2">
        <v>19</v>
      </c>
      <c r="D604" s="2">
        <v>12861</v>
      </c>
    </row>
    <row r="605" spans="1:4" x14ac:dyDescent="0.3">
      <c r="A605" s="3">
        <v>44258</v>
      </c>
      <c r="B605" s="2" t="s">
        <v>74</v>
      </c>
      <c r="C605" s="2">
        <v>10</v>
      </c>
      <c r="D605" s="2">
        <v>3150</v>
      </c>
    </row>
    <row r="606" spans="1:4" hidden="1" x14ac:dyDescent="0.3">
      <c r="A606" s="3">
        <v>44258</v>
      </c>
      <c r="B606" s="2" t="s">
        <v>42</v>
      </c>
      <c r="C606" s="2">
        <v>47</v>
      </c>
      <c r="D606" s="2">
        <v>12908</v>
      </c>
    </row>
    <row r="607" spans="1:4" x14ac:dyDescent="0.3">
      <c r="A607" s="3">
        <v>44259</v>
      </c>
      <c r="B607" s="2" t="s">
        <v>74</v>
      </c>
      <c r="C607" s="2">
        <v>21</v>
      </c>
      <c r="D607" s="2">
        <v>3171</v>
      </c>
    </row>
    <row r="608" spans="1:4" hidden="1" x14ac:dyDescent="0.3">
      <c r="A608" s="3">
        <v>44259</v>
      </c>
      <c r="B608" s="2" t="s">
        <v>42</v>
      </c>
      <c r="C608" s="2">
        <v>23</v>
      </c>
      <c r="D608" s="2">
        <v>12931</v>
      </c>
    </row>
    <row r="609" spans="1:4" x14ac:dyDescent="0.3">
      <c r="A609" s="3">
        <v>44260</v>
      </c>
      <c r="B609" s="2" t="s">
        <v>74</v>
      </c>
      <c r="C609" s="2">
        <v>15</v>
      </c>
      <c r="D609" s="2">
        <v>3186</v>
      </c>
    </row>
    <row r="610" spans="1:4" hidden="1" x14ac:dyDescent="0.3">
      <c r="A610" s="3">
        <v>44260</v>
      </c>
      <c r="B610" s="2" t="s">
        <v>42</v>
      </c>
      <c r="C610" s="2">
        <v>21</v>
      </c>
      <c r="D610" s="2">
        <v>12952</v>
      </c>
    </row>
    <row r="611" spans="1:4" x14ac:dyDescent="0.3">
      <c r="A611" s="3">
        <v>44261</v>
      </c>
      <c r="B611" s="2" t="s">
        <v>74</v>
      </c>
      <c r="C611" s="2">
        <v>0</v>
      </c>
      <c r="D611" s="2">
        <v>3186</v>
      </c>
    </row>
    <row r="612" spans="1:4" hidden="1" x14ac:dyDescent="0.3">
      <c r="A612" s="3">
        <v>44261</v>
      </c>
      <c r="B612" s="2" t="s">
        <v>42</v>
      </c>
      <c r="C612" s="2">
        <v>15</v>
      </c>
      <c r="D612" s="2">
        <v>12967</v>
      </c>
    </row>
    <row r="613" spans="1:4" x14ac:dyDescent="0.3">
      <c r="A613" s="3">
        <v>44262</v>
      </c>
      <c r="B613" s="2" t="s">
        <v>74</v>
      </c>
      <c r="C613" s="2">
        <v>0</v>
      </c>
      <c r="D613" s="2">
        <v>3186</v>
      </c>
    </row>
    <row r="614" spans="1:4" hidden="1" x14ac:dyDescent="0.3">
      <c r="A614" s="3">
        <v>44262</v>
      </c>
      <c r="B614" s="2" t="s">
        <v>42</v>
      </c>
      <c r="C614" s="2">
        <v>0</v>
      </c>
      <c r="D614" s="2">
        <v>12967</v>
      </c>
    </row>
    <row r="615" spans="1:4" x14ac:dyDescent="0.3">
      <c r="A615" s="3">
        <v>44263</v>
      </c>
      <c r="B615" s="2" t="s">
        <v>74</v>
      </c>
      <c r="C615" s="2">
        <v>0</v>
      </c>
      <c r="D615" s="2">
        <v>3186</v>
      </c>
    </row>
    <row r="616" spans="1:4" hidden="1" x14ac:dyDescent="0.3">
      <c r="A616" s="3">
        <v>44263</v>
      </c>
      <c r="B616" s="2" t="s">
        <v>42</v>
      </c>
      <c r="C616" s="2">
        <v>0</v>
      </c>
      <c r="D616" s="2">
        <v>12967</v>
      </c>
    </row>
    <row r="617" spans="1:4" x14ac:dyDescent="0.3">
      <c r="A617" s="3">
        <v>44264</v>
      </c>
      <c r="B617" s="2" t="s">
        <v>74</v>
      </c>
      <c r="C617" s="2">
        <v>22</v>
      </c>
      <c r="D617" s="2">
        <v>3208</v>
      </c>
    </row>
    <row r="618" spans="1:4" hidden="1" x14ac:dyDescent="0.3">
      <c r="A618" s="3">
        <v>44264</v>
      </c>
      <c r="B618" s="2" t="s">
        <v>42</v>
      </c>
      <c r="C618" s="2">
        <v>10</v>
      </c>
      <c r="D618" s="2">
        <v>12977</v>
      </c>
    </row>
    <row r="619" spans="1:4" x14ac:dyDescent="0.3">
      <c r="A619" s="3">
        <v>44265</v>
      </c>
      <c r="B619" s="2" t="s">
        <v>74</v>
      </c>
      <c r="C619" s="2">
        <v>7</v>
      </c>
      <c r="D619" s="2">
        <f t="shared" ref="D619:D650" si="0">C619+D617</f>
        <v>3215</v>
      </c>
    </row>
    <row r="620" spans="1:4" hidden="1" x14ac:dyDescent="0.3">
      <c r="A620" s="3">
        <v>44265</v>
      </c>
      <c r="B620" s="2" t="s">
        <v>42</v>
      </c>
      <c r="C620" s="2">
        <v>34</v>
      </c>
      <c r="D620" s="2">
        <f t="shared" si="0"/>
        <v>13011</v>
      </c>
    </row>
    <row r="621" spans="1:4" x14ac:dyDescent="0.3">
      <c r="A621" s="3">
        <v>44266</v>
      </c>
      <c r="B621" s="2" t="s">
        <v>74</v>
      </c>
      <c r="C621" s="2">
        <v>10</v>
      </c>
      <c r="D621" s="2">
        <f t="shared" si="0"/>
        <v>3225</v>
      </c>
    </row>
    <row r="622" spans="1:4" hidden="1" x14ac:dyDescent="0.3">
      <c r="A622" s="3">
        <v>44266</v>
      </c>
      <c r="B622" s="2" t="s">
        <v>42</v>
      </c>
      <c r="C622" s="2">
        <v>13</v>
      </c>
      <c r="D622" s="2">
        <f t="shared" si="0"/>
        <v>13024</v>
      </c>
    </row>
    <row r="623" spans="1:4" x14ac:dyDescent="0.3">
      <c r="A623" s="3">
        <v>44267</v>
      </c>
      <c r="B623" s="2" t="s">
        <v>74</v>
      </c>
      <c r="C623" s="2">
        <v>4</v>
      </c>
      <c r="D623" s="2">
        <f t="shared" si="0"/>
        <v>3229</v>
      </c>
    </row>
    <row r="624" spans="1:4" hidden="1" x14ac:dyDescent="0.3">
      <c r="A624" s="3">
        <v>44267</v>
      </c>
      <c r="B624" s="2" t="s">
        <v>42</v>
      </c>
      <c r="C624" s="2">
        <v>17</v>
      </c>
      <c r="D624" s="2">
        <f t="shared" si="0"/>
        <v>13041</v>
      </c>
    </row>
    <row r="625" spans="1:4" x14ac:dyDescent="0.3">
      <c r="A625" s="3">
        <v>44268</v>
      </c>
      <c r="B625" s="2" t="s">
        <v>74</v>
      </c>
      <c r="C625" s="2">
        <v>0</v>
      </c>
      <c r="D625" s="2">
        <f t="shared" si="0"/>
        <v>3229</v>
      </c>
    </row>
    <row r="626" spans="1:4" hidden="1" x14ac:dyDescent="0.3">
      <c r="A626" s="3">
        <v>44268</v>
      </c>
      <c r="B626" s="2" t="s">
        <v>42</v>
      </c>
      <c r="C626" s="2">
        <v>31</v>
      </c>
      <c r="D626" s="2">
        <f t="shared" si="0"/>
        <v>13072</v>
      </c>
    </row>
    <row r="627" spans="1:4" x14ac:dyDescent="0.3">
      <c r="A627" s="3">
        <v>44269</v>
      </c>
      <c r="B627" s="2" t="s">
        <v>74</v>
      </c>
      <c r="C627" s="2">
        <v>0</v>
      </c>
      <c r="D627" s="2">
        <f t="shared" si="0"/>
        <v>3229</v>
      </c>
    </row>
    <row r="628" spans="1:4" hidden="1" x14ac:dyDescent="0.3">
      <c r="A628" s="3">
        <v>44269</v>
      </c>
      <c r="B628" s="2" t="s">
        <v>42</v>
      </c>
      <c r="C628" s="2">
        <v>0</v>
      </c>
      <c r="D628" s="2">
        <f t="shared" si="0"/>
        <v>13072</v>
      </c>
    </row>
    <row r="629" spans="1:4" x14ac:dyDescent="0.3">
      <c r="A629" s="3">
        <v>44270</v>
      </c>
      <c r="B629" s="2" t="s">
        <v>74</v>
      </c>
      <c r="C629" s="2">
        <v>11</v>
      </c>
      <c r="D629" s="2">
        <f t="shared" si="0"/>
        <v>3240</v>
      </c>
    </row>
    <row r="630" spans="1:4" hidden="1" x14ac:dyDescent="0.3">
      <c r="A630" s="3">
        <v>44270</v>
      </c>
      <c r="B630" s="2" t="s">
        <v>42</v>
      </c>
      <c r="C630" s="2">
        <v>15</v>
      </c>
      <c r="D630" s="2">
        <f t="shared" si="0"/>
        <v>13087</v>
      </c>
    </row>
    <row r="631" spans="1:4" x14ac:dyDescent="0.3">
      <c r="A631" s="3">
        <v>44271</v>
      </c>
      <c r="B631" s="2" t="s">
        <v>74</v>
      </c>
      <c r="C631" s="2">
        <v>0</v>
      </c>
      <c r="D631" s="2">
        <f t="shared" si="0"/>
        <v>3240</v>
      </c>
    </row>
    <row r="632" spans="1:4" hidden="1" x14ac:dyDescent="0.3">
      <c r="A632" s="3">
        <v>44271</v>
      </c>
      <c r="B632" s="2" t="s">
        <v>42</v>
      </c>
      <c r="C632" s="2">
        <v>34</v>
      </c>
      <c r="D632" s="2">
        <f t="shared" si="0"/>
        <v>13121</v>
      </c>
    </row>
    <row r="633" spans="1:4" x14ac:dyDescent="0.3">
      <c r="A633" s="3">
        <v>44272</v>
      </c>
      <c r="B633" s="2" t="s">
        <v>74</v>
      </c>
      <c r="C633" s="2">
        <v>0</v>
      </c>
      <c r="D633" s="2">
        <f t="shared" si="0"/>
        <v>3240</v>
      </c>
    </row>
    <row r="634" spans="1:4" hidden="1" x14ac:dyDescent="0.3">
      <c r="A634" s="3">
        <v>44272</v>
      </c>
      <c r="B634" s="2" t="s">
        <v>42</v>
      </c>
      <c r="C634" s="2">
        <v>27</v>
      </c>
      <c r="D634" s="2">
        <f t="shared" si="0"/>
        <v>13148</v>
      </c>
    </row>
    <row r="635" spans="1:4" x14ac:dyDescent="0.3">
      <c r="A635" s="3">
        <v>44273</v>
      </c>
      <c r="B635" s="2" t="s">
        <v>74</v>
      </c>
      <c r="C635" s="2">
        <v>5</v>
      </c>
      <c r="D635" s="2">
        <f t="shared" si="0"/>
        <v>3245</v>
      </c>
    </row>
    <row r="636" spans="1:4" hidden="1" x14ac:dyDescent="0.3">
      <c r="A636" s="3">
        <v>44273</v>
      </c>
      <c r="B636" s="2" t="s">
        <v>42</v>
      </c>
      <c r="C636" s="2">
        <v>19</v>
      </c>
      <c r="D636" s="2">
        <f t="shared" si="0"/>
        <v>13167</v>
      </c>
    </row>
    <row r="637" spans="1:4" x14ac:dyDescent="0.3">
      <c r="A637" s="3">
        <v>44274</v>
      </c>
      <c r="B637" s="2" t="s">
        <v>74</v>
      </c>
      <c r="C637" s="2">
        <v>6</v>
      </c>
      <c r="D637" s="2">
        <f t="shared" si="0"/>
        <v>3251</v>
      </c>
    </row>
    <row r="638" spans="1:4" hidden="1" x14ac:dyDescent="0.3">
      <c r="A638" s="3">
        <v>44274</v>
      </c>
      <c r="B638" s="2" t="s">
        <v>42</v>
      </c>
      <c r="C638" s="2">
        <v>40</v>
      </c>
      <c r="D638" s="2">
        <f t="shared" si="0"/>
        <v>13207</v>
      </c>
    </row>
    <row r="639" spans="1:4" x14ac:dyDescent="0.3">
      <c r="A639" s="3">
        <v>44275</v>
      </c>
      <c r="B639" s="2" t="s">
        <v>74</v>
      </c>
      <c r="C639" s="2">
        <v>0</v>
      </c>
      <c r="D639" s="2">
        <f t="shared" si="0"/>
        <v>3251</v>
      </c>
    </row>
    <row r="640" spans="1:4" hidden="1" x14ac:dyDescent="0.3">
      <c r="A640" s="3">
        <v>44275</v>
      </c>
      <c r="B640" s="2" t="s">
        <v>42</v>
      </c>
      <c r="C640" s="2">
        <v>12</v>
      </c>
      <c r="D640" s="2">
        <f t="shared" si="0"/>
        <v>13219</v>
      </c>
    </row>
    <row r="641" spans="1:4" x14ac:dyDescent="0.3">
      <c r="A641" s="3">
        <v>44276</v>
      </c>
      <c r="B641" s="2" t="s">
        <v>74</v>
      </c>
      <c r="C641" s="2">
        <v>12</v>
      </c>
      <c r="D641" s="2">
        <f t="shared" si="0"/>
        <v>3263</v>
      </c>
    </row>
    <row r="642" spans="1:4" hidden="1" x14ac:dyDescent="0.3">
      <c r="A642" s="3">
        <v>44276</v>
      </c>
      <c r="B642" s="2" t="s">
        <v>42</v>
      </c>
      <c r="C642" s="2">
        <v>36</v>
      </c>
      <c r="D642" s="2">
        <f t="shared" si="0"/>
        <v>13255</v>
      </c>
    </row>
    <row r="643" spans="1:4" x14ac:dyDescent="0.3">
      <c r="A643" s="3">
        <v>44277</v>
      </c>
      <c r="B643" s="2" t="s">
        <v>74</v>
      </c>
      <c r="C643" s="2">
        <v>0</v>
      </c>
      <c r="D643" s="2">
        <f t="shared" si="0"/>
        <v>3263</v>
      </c>
    </row>
    <row r="644" spans="1:4" hidden="1" x14ac:dyDescent="0.3">
      <c r="A644" s="3">
        <v>44277</v>
      </c>
      <c r="B644" s="2" t="s">
        <v>42</v>
      </c>
      <c r="C644" s="2">
        <v>0</v>
      </c>
      <c r="D644" s="2">
        <f t="shared" si="0"/>
        <v>13255</v>
      </c>
    </row>
    <row r="645" spans="1:4" x14ac:dyDescent="0.3">
      <c r="A645" s="3">
        <v>44278</v>
      </c>
      <c r="B645" s="2" t="s">
        <v>74</v>
      </c>
      <c r="C645" s="2">
        <v>6</v>
      </c>
      <c r="D645" s="2">
        <f t="shared" si="0"/>
        <v>3269</v>
      </c>
    </row>
    <row r="646" spans="1:4" hidden="1" x14ac:dyDescent="0.3">
      <c r="A646" s="3">
        <v>44278</v>
      </c>
      <c r="B646" s="2" t="s">
        <v>42</v>
      </c>
      <c r="C646" s="2">
        <v>19</v>
      </c>
      <c r="D646" s="2">
        <f t="shared" si="0"/>
        <v>13274</v>
      </c>
    </row>
    <row r="647" spans="1:4" x14ac:dyDescent="0.3">
      <c r="A647" s="3">
        <v>44279</v>
      </c>
      <c r="B647" s="2" t="s">
        <v>74</v>
      </c>
      <c r="C647" s="2">
        <v>10</v>
      </c>
      <c r="D647" s="2">
        <f t="shared" si="0"/>
        <v>3279</v>
      </c>
    </row>
    <row r="648" spans="1:4" hidden="1" x14ac:dyDescent="0.3">
      <c r="A648" s="3">
        <v>44279</v>
      </c>
      <c r="B648" s="2" t="s">
        <v>42</v>
      </c>
      <c r="C648" s="2">
        <v>26</v>
      </c>
      <c r="D648" s="2">
        <f t="shared" si="0"/>
        <v>13300</v>
      </c>
    </row>
    <row r="649" spans="1:4" x14ac:dyDescent="0.3">
      <c r="A649" s="3">
        <v>44280</v>
      </c>
      <c r="B649" s="2" t="s">
        <v>74</v>
      </c>
      <c r="C649" s="2">
        <v>1</v>
      </c>
      <c r="D649" s="2">
        <f t="shared" si="0"/>
        <v>3280</v>
      </c>
    </row>
    <row r="650" spans="1:4" hidden="1" x14ac:dyDescent="0.3">
      <c r="A650" s="3">
        <v>44280</v>
      </c>
      <c r="B650" s="2" t="s">
        <v>42</v>
      </c>
      <c r="C650" s="2">
        <v>12</v>
      </c>
      <c r="D650" s="2">
        <f t="shared" si="0"/>
        <v>13312</v>
      </c>
    </row>
    <row r="651" spans="1:4" x14ac:dyDescent="0.3">
      <c r="A651" s="3">
        <v>44281</v>
      </c>
      <c r="B651" s="2" t="s">
        <v>74</v>
      </c>
      <c r="C651" s="2">
        <v>4</v>
      </c>
      <c r="D651" s="2">
        <f t="shared" ref="D651:D682" si="1">C651+D649</f>
        <v>3284</v>
      </c>
    </row>
    <row r="652" spans="1:4" hidden="1" x14ac:dyDescent="0.3">
      <c r="A652" s="3">
        <v>44281</v>
      </c>
      <c r="B652" s="2" t="s">
        <v>42</v>
      </c>
      <c r="C652" s="2">
        <v>6</v>
      </c>
      <c r="D652" s="2">
        <f t="shared" si="1"/>
        <v>13318</v>
      </c>
    </row>
    <row r="653" spans="1:4" x14ac:dyDescent="0.3">
      <c r="A653" s="3">
        <v>44282</v>
      </c>
      <c r="B653" s="2" t="s">
        <v>74</v>
      </c>
      <c r="C653" s="2">
        <v>0</v>
      </c>
      <c r="D653" s="2">
        <f t="shared" si="1"/>
        <v>3284</v>
      </c>
    </row>
    <row r="654" spans="1:4" hidden="1" x14ac:dyDescent="0.3">
      <c r="A654" s="3">
        <v>44282</v>
      </c>
      <c r="B654" s="2" t="s">
        <v>42</v>
      </c>
      <c r="C654" s="2">
        <v>0</v>
      </c>
      <c r="D654" s="2">
        <f t="shared" si="1"/>
        <v>13318</v>
      </c>
    </row>
    <row r="655" spans="1:4" x14ac:dyDescent="0.3">
      <c r="A655" s="3">
        <v>44283</v>
      </c>
      <c r="B655" s="2" t="s">
        <v>74</v>
      </c>
      <c r="C655" s="2">
        <v>0</v>
      </c>
      <c r="D655" s="2">
        <f t="shared" si="1"/>
        <v>3284</v>
      </c>
    </row>
    <row r="656" spans="1:4" hidden="1" x14ac:dyDescent="0.3">
      <c r="A656" s="3">
        <v>44283</v>
      </c>
      <c r="B656" s="2" t="s">
        <v>42</v>
      </c>
      <c r="C656" s="2">
        <v>45</v>
      </c>
      <c r="D656" s="2">
        <f t="shared" si="1"/>
        <v>13363</v>
      </c>
    </row>
    <row r="657" spans="1:4" x14ac:dyDescent="0.3">
      <c r="A657" s="3">
        <v>44284</v>
      </c>
      <c r="B657" s="2" t="s">
        <v>74</v>
      </c>
      <c r="C657" s="2">
        <v>13</v>
      </c>
      <c r="D657" s="2">
        <f t="shared" si="1"/>
        <v>3297</v>
      </c>
    </row>
    <row r="658" spans="1:4" hidden="1" x14ac:dyDescent="0.3">
      <c r="A658" s="3">
        <v>44284</v>
      </c>
      <c r="B658" s="2" t="s">
        <v>42</v>
      </c>
      <c r="C658" s="2">
        <v>22</v>
      </c>
      <c r="D658" s="2">
        <f t="shared" si="1"/>
        <v>13385</v>
      </c>
    </row>
    <row r="659" spans="1:4" x14ac:dyDescent="0.3">
      <c r="A659" s="3">
        <v>44285</v>
      </c>
      <c r="B659" s="2" t="s">
        <v>74</v>
      </c>
      <c r="C659" s="2">
        <v>2</v>
      </c>
      <c r="D659" s="2">
        <f t="shared" si="1"/>
        <v>3299</v>
      </c>
    </row>
    <row r="660" spans="1:4" hidden="1" x14ac:dyDescent="0.3">
      <c r="A660" s="3">
        <v>44285</v>
      </c>
      <c r="B660" s="2" t="s">
        <v>42</v>
      </c>
      <c r="C660" s="2">
        <v>13</v>
      </c>
      <c r="D660" s="2">
        <f t="shared" si="1"/>
        <v>13398</v>
      </c>
    </row>
    <row r="661" spans="1:4" x14ac:dyDescent="0.3">
      <c r="A661" s="3">
        <v>44286</v>
      </c>
      <c r="B661" s="2" t="s">
        <v>74</v>
      </c>
      <c r="C661" s="2">
        <v>3</v>
      </c>
      <c r="D661" s="2">
        <f t="shared" si="1"/>
        <v>3302</v>
      </c>
    </row>
    <row r="662" spans="1:4" hidden="1" x14ac:dyDescent="0.3">
      <c r="A662" s="3">
        <v>44286</v>
      </c>
      <c r="B662" s="2" t="s">
        <v>42</v>
      </c>
      <c r="C662" s="2">
        <v>30</v>
      </c>
      <c r="D662" s="2">
        <f t="shared" si="1"/>
        <v>13428</v>
      </c>
    </row>
    <row r="663" spans="1:4" x14ac:dyDescent="0.3">
      <c r="A663" s="3">
        <v>44287</v>
      </c>
      <c r="B663" s="2" t="s">
        <v>74</v>
      </c>
      <c r="C663" s="2">
        <v>6</v>
      </c>
      <c r="D663" s="2">
        <f t="shared" si="1"/>
        <v>3308</v>
      </c>
    </row>
    <row r="664" spans="1:4" hidden="1" x14ac:dyDescent="0.3">
      <c r="A664" s="3">
        <v>44287</v>
      </c>
      <c r="B664" s="2" t="s">
        <v>42</v>
      </c>
      <c r="C664" s="2">
        <v>30</v>
      </c>
      <c r="D664" s="2">
        <f t="shared" si="1"/>
        <v>13458</v>
      </c>
    </row>
    <row r="665" spans="1:4" x14ac:dyDescent="0.3">
      <c r="A665" s="3">
        <v>44288</v>
      </c>
      <c r="B665" s="2" t="s">
        <v>74</v>
      </c>
      <c r="C665" s="2">
        <v>13</v>
      </c>
      <c r="D665" s="2">
        <f t="shared" si="1"/>
        <v>3321</v>
      </c>
    </row>
    <row r="666" spans="1:4" hidden="1" x14ac:dyDescent="0.3">
      <c r="A666" s="3">
        <v>44288</v>
      </c>
      <c r="B666" s="2" t="s">
        <v>42</v>
      </c>
      <c r="C666" s="2">
        <v>29</v>
      </c>
      <c r="D666" s="2">
        <f t="shared" si="1"/>
        <v>13487</v>
      </c>
    </row>
    <row r="667" spans="1:4" x14ac:dyDescent="0.3">
      <c r="A667" s="3">
        <v>44289</v>
      </c>
      <c r="B667" s="2" t="s">
        <v>74</v>
      </c>
      <c r="C667" s="2">
        <v>0</v>
      </c>
      <c r="D667" s="2">
        <f t="shared" si="1"/>
        <v>3321</v>
      </c>
    </row>
    <row r="668" spans="1:4" hidden="1" x14ac:dyDescent="0.3">
      <c r="A668" s="3">
        <v>44289</v>
      </c>
      <c r="B668" s="2" t="s">
        <v>42</v>
      </c>
      <c r="C668" s="2">
        <v>23</v>
      </c>
      <c r="D668" s="2">
        <f t="shared" si="1"/>
        <v>13510</v>
      </c>
    </row>
    <row r="669" spans="1:4" x14ac:dyDescent="0.3">
      <c r="A669" s="3">
        <v>44290</v>
      </c>
      <c r="B669" s="2" t="s">
        <v>74</v>
      </c>
      <c r="C669" s="2">
        <v>0</v>
      </c>
      <c r="D669" s="2">
        <f t="shared" si="1"/>
        <v>3321</v>
      </c>
    </row>
    <row r="670" spans="1:4" hidden="1" x14ac:dyDescent="0.3">
      <c r="A670" s="3">
        <v>44290</v>
      </c>
      <c r="B670" s="2" t="s">
        <v>42</v>
      </c>
      <c r="C670" s="2">
        <v>0</v>
      </c>
      <c r="D670" s="2">
        <f t="shared" si="1"/>
        <v>13510</v>
      </c>
    </row>
    <row r="671" spans="1:4" x14ac:dyDescent="0.3">
      <c r="A671" s="3">
        <v>44291</v>
      </c>
      <c r="B671" s="2" t="s">
        <v>74</v>
      </c>
      <c r="C671" s="2">
        <v>7</v>
      </c>
      <c r="D671" s="2">
        <f t="shared" si="1"/>
        <v>3328</v>
      </c>
    </row>
    <row r="672" spans="1:4" hidden="1" x14ac:dyDescent="0.3">
      <c r="A672" s="3">
        <v>44291</v>
      </c>
      <c r="B672" s="2" t="s">
        <v>42</v>
      </c>
      <c r="C672" s="2">
        <v>32</v>
      </c>
      <c r="D672" s="2">
        <f t="shared" si="1"/>
        <v>13542</v>
      </c>
    </row>
    <row r="673" spans="1:4" x14ac:dyDescent="0.3">
      <c r="A673" s="3">
        <v>44292</v>
      </c>
      <c r="B673" s="2" t="s">
        <v>74</v>
      </c>
      <c r="C673" s="2">
        <v>3</v>
      </c>
      <c r="D673" s="2">
        <f t="shared" si="1"/>
        <v>3331</v>
      </c>
    </row>
    <row r="674" spans="1:4" hidden="1" x14ac:dyDescent="0.3">
      <c r="A674" s="3">
        <v>44292</v>
      </c>
      <c r="B674" s="2" t="s">
        <v>42</v>
      </c>
      <c r="C674" s="2">
        <v>34</v>
      </c>
      <c r="D674" s="2">
        <f t="shared" si="1"/>
        <v>13576</v>
      </c>
    </row>
    <row r="675" spans="1:4" x14ac:dyDescent="0.3">
      <c r="A675" s="3">
        <v>44293</v>
      </c>
      <c r="B675" s="2" t="s">
        <v>74</v>
      </c>
      <c r="C675" s="2">
        <v>4</v>
      </c>
      <c r="D675" s="2">
        <f t="shared" si="1"/>
        <v>3335</v>
      </c>
    </row>
    <row r="676" spans="1:4" hidden="1" x14ac:dyDescent="0.3">
      <c r="A676" s="3">
        <v>44293</v>
      </c>
      <c r="B676" s="2" t="s">
        <v>42</v>
      </c>
      <c r="C676" s="2">
        <v>24</v>
      </c>
      <c r="D676" s="2">
        <f t="shared" si="1"/>
        <v>13600</v>
      </c>
    </row>
    <row r="677" spans="1:4" x14ac:dyDescent="0.3">
      <c r="A677" s="3">
        <v>44294</v>
      </c>
      <c r="B677" s="2" t="s">
        <v>74</v>
      </c>
      <c r="C677" s="2">
        <v>8</v>
      </c>
      <c r="D677" s="2">
        <f t="shared" si="1"/>
        <v>3343</v>
      </c>
    </row>
    <row r="678" spans="1:4" hidden="1" x14ac:dyDescent="0.3">
      <c r="A678" s="3">
        <v>44294</v>
      </c>
      <c r="B678" s="2" t="s">
        <v>42</v>
      </c>
      <c r="C678" s="2">
        <v>45</v>
      </c>
      <c r="D678" s="2">
        <f t="shared" si="1"/>
        <v>13645</v>
      </c>
    </row>
    <row r="679" spans="1:4" x14ac:dyDescent="0.3">
      <c r="A679" s="3">
        <v>44295</v>
      </c>
      <c r="B679" s="2" t="s">
        <v>74</v>
      </c>
      <c r="C679" s="2">
        <v>7</v>
      </c>
      <c r="D679" s="2">
        <f t="shared" si="1"/>
        <v>3350</v>
      </c>
    </row>
    <row r="680" spans="1:4" hidden="1" x14ac:dyDescent="0.3">
      <c r="A680" s="3">
        <v>44295</v>
      </c>
      <c r="B680" s="2" t="s">
        <v>42</v>
      </c>
      <c r="C680" s="2">
        <v>24</v>
      </c>
      <c r="D680" s="2">
        <f t="shared" si="1"/>
        <v>13669</v>
      </c>
    </row>
    <row r="681" spans="1:4" x14ac:dyDescent="0.3">
      <c r="A681" s="3">
        <v>44296</v>
      </c>
      <c r="B681" s="2" t="s">
        <v>74</v>
      </c>
      <c r="C681" s="2">
        <v>0</v>
      </c>
      <c r="D681" s="2">
        <f t="shared" si="1"/>
        <v>3350</v>
      </c>
    </row>
    <row r="682" spans="1:4" hidden="1" x14ac:dyDescent="0.3">
      <c r="A682" s="3">
        <v>44296</v>
      </c>
      <c r="B682" s="2" t="s">
        <v>42</v>
      </c>
      <c r="C682" s="2">
        <v>22</v>
      </c>
      <c r="D682" s="2">
        <f t="shared" si="1"/>
        <v>13691</v>
      </c>
    </row>
    <row r="683" spans="1:4" x14ac:dyDescent="0.3">
      <c r="A683" s="3">
        <v>44297</v>
      </c>
      <c r="B683" s="2" t="s">
        <v>74</v>
      </c>
      <c r="C683" s="2">
        <v>0</v>
      </c>
      <c r="D683" s="2">
        <f t="shared" ref="D683:D708" si="2">C683+D681</f>
        <v>3350</v>
      </c>
    </row>
    <row r="684" spans="1:4" hidden="1" x14ac:dyDescent="0.3">
      <c r="A684" s="3">
        <v>44297</v>
      </c>
      <c r="B684" s="2" t="s">
        <v>42</v>
      </c>
      <c r="C684" s="2">
        <v>0</v>
      </c>
      <c r="D684" s="2">
        <f t="shared" si="2"/>
        <v>13691</v>
      </c>
    </row>
    <row r="685" spans="1:4" x14ac:dyDescent="0.3">
      <c r="A685" s="3">
        <v>44298</v>
      </c>
      <c r="B685" s="2" t="s">
        <v>74</v>
      </c>
      <c r="C685" s="2">
        <v>7</v>
      </c>
      <c r="D685" s="2">
        <f t="shared" si="2"/>
        <v>3357</v>
      </c>
    </row>
    <row r="686" spans="1:4" hidden="1" x14ac:dyDescent="0.3">
      <c r="A686" s="3">
        <v>44298</v>
      </c>
      <c r="B686" s="2" t="s">
        <v>42</v>
      </c>
      <c r="C686" s="2">
        <v>30</v>
      </c>
      <c r="D686" s="2">
        <f t="shared" si="2"/>
        <v>13721</v>
      </c>
    </row>
    <row r="687" spans="1:4" x14ac:dyDescent="0.3">
      <c r="A687" s="3">
        <v>44299</v>
      </c>
      <c r="B687" s="2" t="s">
        <v>74</v>
      </c>
      <c r="C687" s="2">
        <v>9</v>
      </c>
      <c r="D687" s="2">
        <f t="shared" si="2"/>
        <v>3366</v>
      </c>
    </row>
    <row r="688" spans="1:4" hidden="1" x14ac:dyDescent="0.3">
      <c r="A688" s="3">
        <v>44299</v>
      </c>
      <c r="B688" s="2" t="s">
        <v>42</v>
      </c>
      <c r="C688" s="2">
        <v>53</v>
      </c>
      <c r="D688" s="2">
        <f t="shared" si="2"/>
        <v>13774</v>
      </c>
    </row>
    <row r="689" spans="1:4" x14ac:dyDescent="0.3">
      <c r="A689" s="3">
        <v>44300</v>
      </c>
      <c r="B689" s="2" t="s">
        <v>74</v>
      </c>
      <c r="C689" s="2">
        <v>3</v>
      </c>
      <c r="D689" s="2">
        <f t="shared" si="2"/>
        <v>3369</v>
      </c>
    </row>
    <row r="690" spans="1:4" hidden="1" x14ac:dyDescent="0.3">
      <c r="A690" s="3">
        <v>44300</v>
      </c>
      <c r="B690" s="2" t="s">
        <v>42</v>
      </c>
      <c r="C690" s="2">
        <v>19</v>
      </c>
      <c r="D690" s="2">
        <f t="shared" si="2"/>
        <v>13793</v>
      </c>
    </row>
    <row r="691" spans="1:4" x14ac:dyDescent="0.3">
      <c r="A691" s="3">
        <v>44301</v>
      </c>
      <c r="B691" s="2" t="s">
        <v>74</v>
      </c>
      <c r="C691" s="2">
        <v>6</v>
      </c>
      <c r="D691" s="2">
        <f t="shared" si="2"/>
        <v>3375</v>
      </c>
    </row>
    <row r="692" spans="1:4" hidden="1" x14ac:dyDescent="0.3">
      <c r="A692" s="3">
        <v>44301</v>
      </c>
      <c r="B692" s="2" t="s">
        <v>42</v>
      </c>
      <c r="C692" s="2">
        <v>52</v>
      </c>
      <c r="D692" s="2">
        <f t="shared" si="2"/>
        <v>13845</v>
      </c>
    </row>
    <row r="693" spans="1:4" x14ac:dyDescent="0.3">
      <c r="A693" s="3">
        <v>44302</v>
      </c>
      <c r="B693" s="2" t="s">
        <v>74</v>
      </c>
      <c r="C693" s="2">
        <v>3</v>
      </c>
      <c r="D693" s="2">
        <f t="shared" si="2"/>
        <v>3378</v>
      </c>
    </row>
    <row r="694" spans="1:4" hidden="1" x14ac:dyDescent="0.3">
      <c r="A694" s="3">
        <v>44302</v>
      </c>
      <c r="B694" s="2" t="s">
        <v>42</v>
      </c>
      <c r="C694" s="2">
        <v>37</v>
      </c>
      <c r="D694" s="2">
        <f t="shared" si="2"/>
        <v>13882</v>
      </c>
    </row>
    <row r="695" spans="1:4" x14ac:dyDescent="0.3">
      <c r="A695" s="3">
        <v>44303</v>
      </c>
      <c r="B695" s="2" t="s">
        <v>74</v>
      </c>
      <c r="C695" s="2">
        <v>0</v>
      </c>
      <c r="D695" s="2">
        <f t="shared" si="2"/>
        <v>3378</v>
      </c>
    </row>
    <row r="696" spans="1:4" hidden="1" x14ac:dyDescent="0.3">
      <c r="A696" s="3">
        <v>44303</v>
      </c>
      <c r="B696" s="2" t="s">
        <v>42</v>
      </c>
      <c r="C696" s="2">
        <v>42</v>
      </c>
      <c r="D696" s="2">
        <f t="shared" si="2"/>
        <v>13924</v>
      </c>
    </row>
    <row r="697" spans="1:4" x14ac:dyDescent="0.3">
      <c r="A697" s="3">
        <v>44304</v>
      </c>
      <c r="B697" s="2" t="s">
        <v>74</v>
      </c>
      <c r="C697" s="2">
        <v>0</v>
      </c>
      <c r="D697" s="2">
        <f t="shared" si="2"/>
        <v>3378</v>
      </c>
    </row>
    <row r="698" spans="1:4" hidden="1" x14ac:dyDescent="0.3">
      <c r="A698" s="3">
        <v>44304</v>
      </c>
      <c r="B698" s="2" t="s">
        <v>42</v>
      </c>
      <c r="C698" s="2">
        <v>0</v>
      </c>
      <c r="D698" s="2">
        <f t="shared" si="2"/>
        <v>13924</v>
      </c>
    </row>
    <row r="699" spans="1:4" x14ac:dyDescent="0.3">
      <c r="A699" s="3">
        <v>44305</v>
      </c>
      <c r="B699" s="2" t="s">
        <v>74</v>
      </c>
      <c r="C699" s="2">
        <v>5</v>
      </c>
      <c r="D699" s="2">
        <f t="shared" si="2"/>
        <v>3383</v>
      </c>
    </row>
    <row r="700" spans="1:4" hidden="1" x14ac:dyDescent="0.3">
      <c r="A700" s="3">
        <v>44305</v>
      </c>
      <c r="B700" s="2" t="s">
        <v>42</v>
      </c>
      <c r="C700" s="2">
        <v>78</v>
      </c>
      <c r="D700" s="2">
        <f t="shared" si="2"/>
        <v>14002</v>
      </c>
    </row>
    <row r="701" spans="1:4" x14ac:dyDescent="0.3">
      <c r="A701" s="3">
        <v>44306</v>
      </c>
      <c r="B701" s="2" t="s">
        <v>74</v>
      </c>
      <c r="C701" s="2">
        <v>1</v>
      </c>
      <c r="D701" s="2">
        <f t="shared" si="2"/>
        <v>3384</v>
      </c>
    </row>
    <row r="702" spans="1:4" hidden="1" x14ac:dyDescent="0.3">
      <c r="A702" s="3">
        <v>44306</v>
      </c>
      <c r="B702" s="2" t="s">
        <v>42</v>
      </c>
      <c r="C702" s="2">
        <v>63</v>
      </c>
      <c r="D702" s="2">
        <f t="shared" si="2"/>
        <v>14065</v>
      </c>
    </row>
    <row r="703" spans="1:4" x14ac:dyDescent="0.3">
      <c r="A703" s="3">
        <v>44307</v>
      </c>
      <c r="B703" s="2" t="s">
        <v>74</v>
      </c>
      <c r="C703" s="2">
        <v>3</v>
      </c>
      <c r="D703" s="2">
        <f t="shared" si="2"/>
        <v>3387</v>
      </c>
    </row>
    <row r="704" spans="1:4" hidden="1" x14ac:dyDescent="0.3">
      <c r="A704" s="3">
        <v>44307</v>
      </c>
      <c r="B704" s="2" t="s">
        <v>42</v>
      </c>
      <c r="C704" s="2">
        <v>52</v>
      </c>
      <c r="D704" s="2">
        <f t="shared" si="2"/>
        <v>14117</v>
      </c>
    </row>
    <row r="705" spans="1:4" x14ac:dyDescent="0.3">
      <c r="A705" s="3">
        <v>44308</v>
      </c>
      <c r="B705" s="2" t="s">
        <v>74</v>
      </c>
      <c r="C705" s="2">
        <v>0</v>
      </c>
      <c r="D705" s="2">
        <f t="shared" si="2"/>
        <v>3387</v>
      </c>
    </row>
    <row r="706" spans="1:4" hidden="1" x14ac:dyDescent="0.3">
      <c r="A706" s="3">
        <v>44308</v>
      </c>
      <c r="B706" s="2" t="s">
        <v>42</v>
      </c>
      <c r="C706" s="2">
        <v>65</v>
      </c>
      <c r="D706" s="2">
        <f t="shared" si="2"/>
        <v>14182</v>
      </c>
    </row>
    <row r="707" spans="1:4" x14ac:dyDescent="0.3">
      <c r="A707" s="3">
        <v>44309</v>
      </c>
      <c r="B707" s="2" t="s">
        <v>74</v>
      </c>
      <c r="C707" s="2">
        <v>0</v>
      </c>
      <c r="D707" s="2">
        <f t="shared" si="2"/>
        <v>3387</v>
      </c>
    </row>
    <row r="708" spans="1:4" hidden="1" x14ac:dyDescent="0.3">
      <c r="A708" s="3">
        <v>44309</v>
      </c>
      <c r="B708" s="2" t="s">
        <v>42</v>
      </c>
      <c r="C708" s="2">
        <v>65</v>
      </c>
      <c r="D708" s="2">
        <f t="shared" si="2"/>
        <v>14247</v>
      </c>
    </row>
    <row r="709" spans="1:4" hidden="1" x14ac:dyDescent="0.3">
      <c r="A709" s="3">
        <v>44310</v>
      </c>
      <c r="B709" s="2" t="s">
        <v>42</v>
      </c>
      <c r="C709" s="2">
        <v>43</v>
      </c>
      <c r="D709" s="2">
        <f>C709+D708</f>
        <v>14290</v>
      </c>
    </row>
    <row r="710" spans="1:4" x14ac:dyDescent="0.3">
      <c r="A710" s="3">
        <v>44310</v>
      </c>
      <c r="B710" s="2" t="s">
        <v>74</v>
      </c>
      <c r="C710" s="2">
        <v>0</v>
      </c>
      <c r="D710" s="2">
        <v>3387</v>
      </c>
    </row>
    <row r="711" spans="1:4" hidden="1" x14ac:dyDescent="0.3">
      <c r="A711" s="3">
        <v>44311</v>
      </c>
      <c r="B711" s="2" t="s">
        <v>42</v>
      </c>
      <c r="C711" s="2">
        <v>32</v>
      </c>
      <c r="D711" s="2">
        <f>C711+D710</f>
        <v>3419</v>
      </c>
    </row>
    <row r="712" spans="1:4" x14ac:dyDescent="0.3">
      <c r="A712" s="3">
        <v>44311</v>
      </c>
      <c r="B712" s="2" t="s">
        <v>74</v>
      </c>
      <c r="C712" s="2">
        <v>0</v>
      </c>
      <c r="D712" s="2">
        <v>3387</v>
      </c>
    </row>
    <row r="713" spans="1:4" hidden="1" x14ac:dyDescent="0.3">
      <c r="A713" s="3">
        <v>44312</v>
      </c>
      <c r="B713" s="2" t="s">
        <v>42</v>
      </c>
      <c r="C713" s="2">
        <v>0</v>
      </c>
      <c r="D713" s="2">
        <f>C713+D712</f>
        <v>3387</v>
      </c>
    </row>
    <row r="714" spans="1:4" x14ac:dyDescent="0.3">
      <c r="A714" s="3">
        <v>44312</v>
      </c>
      <c r="B714" s="2" t="s">
        <v>74</v>
      </c>
      <c r="C714" s="2">
        <v>6</v>
      </c>
      <c r="D714" s="2">
        <v>3393</v>
      </c>
    </row>
    <row r="715" spans="1:4" hidden="1" x14ac:dyDescent="0.3">
      <c r="A715" s="3">
        <v>44313</v>
      </c>
      <c r="B715" s="2" t="s">
        <v>42</v>
      </c>
      <c r="C715" s="2">
        <v>87</v>
      </c>
      <c r="D715" s="2">
        <f>C715+D714</f>
        <v>3480</v>
      </c>
    </row>
    <row r="716" spans="1:4" x14ac:dyDescent="0.3">
      <c r="A716" s="3">
        <v>44313</v>
      </c>
      <c r="B716" s="2" t="s">
        <v>74</v>
      </c>
      <c r="C716" s="2">
        <v>3</v>
      </c>
      <c r="D716" s="2">
        <v>3396</v>
      </c>
    </row>
    <row r="717" spans="1:4" hidden="1" x14ac:dyDescent="0.3">
      <c r="A717" s="3">
        <v>44314</v>
      </c>
      <c r="B717" s="2" t="s">
        <v>42</v>
      </c>
      <c r="C717" s="2">
        <v>53</v>
      </c>
      <c r="D717" s="2">
        <f>C717+D716</f>
        <v>3449</v>
      </c>
    </row>
    <row r="718" spans="1:4" x14ac:dyDescent="0.3">
      <c r="A718" s="3">
        <v>44314</v>
      </c>
      <c r="B718" s="2" t="s">
        <v>74</v>
      </c>
      <c r="C718" s="2">
        <v>3</v>
      </c>
      <c r="D718" s="2">
        <v>3399</v>
      </c>
    </row>
    <row r="719" spans="1:4" hidden="1" x14ac:dyDescent="0.3">
      <c r="A719" s="3">
        <v>44315</v>
      </c>
      <c r="B719" s="2" t="s">
        <v>42</v>
      </c>
      <c r="C719" s="2">
        <v>33</v>
      </c>
      <c r="D719" s="2">
        <f>C719+D718</f>
        <v>3432</v>
      </c>
    </row>
    <row r="720" spans="1:4" x14ac:dyDescent="0.3">
      <c r="A720" s="3">
        <v>44315</v>
      </c>
      <c r="B720" s="2" t="s">
        <v>74</v>
      </c>
      <c r="C720" s="2">
        <v>0</v>
      </c>
      <c r="D720" s="2">
        <v>3399</v>
      </c>
    </row>
    <row r="721" spans="1:4" hidden="1" x14ac:dyDescent="0.3">
      <c r="A721" s="3">
        <v>44316</v>
      </c>
      <c r="B721" s="2" t="s">
        <v>42</v>
      </c>
      <c r="C721" s="2">
        <v>63</v>
      </c>
      <c r="D721" s="2">
        <f>C721+D720</f>
        <v>3462</v>
      </c>
    </row>
    <row r="722" spans="1:4" x14ac:dyDescent="0.3">
      <c r="A722" s="3">
        <v>44316</v>
      </c>
      <c r="B722" s="2" t="s">
        <v>74</v>
      </c>
      <c r="C722" s="2">
        <v>3</v>
      </c>
      <c r="D722" s="2">
        <v>3402</v>
      </c>
    </row>
    <row r="723" spans="1:4" hidden="1" x14ac:dyDescent="0.3">
      <c r="A723" s="3">
        <v>44317</v>
      </c>
      <c r="B723" s="2" t="s">
        <v>42</v>
      </c>
      <c r="C723" s="2">
        <v>0</v>
      </c>
      <c r="D723" s="2">
        <f>C723+D722</f>
        <v>3402</v>
      </c>
    </row>
    <row r="724" spans="1:4" x14ac:dyDescent="0.3">
      <c r="A724" s="3">
        <v>44317</v>
      </c>
      <c r="B724" s="2" t="s">
        <v>74</v>
      </c>
      <c r="C724" s="2">
        <v>0</v>
      </c>
      <c r="D724" s="2">
        <v>3402</v>
      </c>
    </row>
    <row r="725" spans="1:4" hidden="1" x14ac:dyDescent="0.3">
      <c r="A725" s="3">
        <v>44318</v>
      </c>
      <c r="B725" s="2" t="s">
        <v>42</v>
      </c>
      <c r="C725" s="2">
        <v>0</v>
      </c>
      <c r="D725" s="2">
        <f>C725+D724</f>
        <v>3402</v>
      </c>
    </row>
    <row r="726" spans="1:4" x14ac:dyDescent="0.3">
      <c r="A726" s="3">
        <v>44318</v>
      </c>
      <c r="B726" s="2" t="s">
        <v>74</v>
      </c>
      <c r="C726" s="2">
        <v>0</v>
      </c>
      <c r="D726" s="2">
        <v>3402</v>
      </c>
    </row>
    <row r="727" spans="1:4" hidden="1" x14ac:dyDescent="0.3">
      <c r="A727" s="3">
        <v>44319</v>
      </c>
      <c r="B727" s="2" t="s">
        <v>42</v>
      </c>
      <c r="C727" s="2">
        <v>60</v>
      </c>
      <c r="D727" s="2">
        <f>C727+D726</f>
        <v>3462</v>
      </c>
    </row>
    <row r="728" spans="1:4" x14ac:dyDescent="0.3">
      <c r="A728" s="3">
        <v>44319</v>
      </c>
      <c r="B728" s="2" t="s">
        <v>74</v>
      </c>
      <c r="C728" s="2">
        <v>5</v>
      </c>
      <c r="D728" s="2">
        <v>3407</v>
      </c>
    </row>
    <row r="729" spans="1:4" hidden="1" x14ac:dyDescent="0.3">
      <c r="A729" s="3">
        <v>44320</v>
      </c>
      <c r="B729" s="2" t="s">
        <v>42</v>
      </c>
      <c r="C729" s="2">
        <v>49</v>
      </c>
      <c r="D729" s="2">
        <f>C729+D728</f>
        <v>3456</v>
      </c>
    </row>
    <row r="730" spans="1:4" x14ac:dyDescent="0.3">
      <c r="A730" s="3">
        <v>44320</v>
      </c>
      <c r="B730" s="2" t="s">
        <v>74</v>
      </c>
      <c r="C730" s="2">
        <v>0</v>
      </c>
      <c r="D730" s="2">
        <v>3407</v>
      </c>
    </row>
    <row r="731" spans="1:4" hidden="1" x14ac:dyDescent="0.3">
      <c r="A731" s="3">
        <v>44321</v>
      </c>
      <c r="B731" s="2" t="s">
        <v>42</v>
      </c>
      <c r="C731" s="2">
        <v>36</v>
      </c>
      <c r="D731" s="2">
        <f>C731+D730</f>
        <v>3443</v>
      </c>
    </row>
    <row r="732" spans="1:4" x14ac:dyDescent="0.3">
      <c r="A732" s="3">
        <v>44321</v>
      </c>
      <c r="B732" s="2" t="s">
        <v>74</v>
      </c>
      <c r="C732" s="2">
        <v>3</v>
      </c>
      <c r="D732" s="2">
        <v>3410</v>
      </c>
    </row>
    <row r="733" spans="1:4" hidden="1" x14ac:dyDescent="0.3">
      <c r="A733" s="3">
        <v>44322</v>
      </c>
      <c r="B733" s="2" t="s">
        <v>42</v>
      </c>
      <c r="C733" s="2">
        <v>41</v>
      </c>
      <c r="D733" s="2">
        <f>C733+D732</f>
        <v>3451</v>
      </c>
    </row>
    <row r="734" spans="1:4" x14ac:dyDescent="0.3">
      <c r="A734" s="3">
        <v>44322</v>
      </c>
      <c r="B734" s="2" t="s">
        <v>74</v>
      </c>
      <c r="C734" s="2">
        <v>0</v>
      </c>
      <c r="D734" s="2">
        <v>3410</v>
      </c>
    </row>
    <row r="735" spans="1:4" hidden="1" x14ac:dyDescent="0.3">
      <c r="A735" s="3">
        <v>44323</v>
      </c>
      <c r="B735" s="2" t="s">
        <v>42</v>
      </c>
      <c r="C735" s="2">
        <v>52</v>
      </c>
      <c r="D735" s="2">
        <f>C735+D734</f>
        <v>3462</v>
      </c>
    </row>
    <row r="736" spans="1:4" x14ac:dyDescent="0.3">
      <c r="A736" s="3">
        <v>44323</v>
      </c>
      <c r="B736" s="2" t="s">
        <v>74</v>
      </c>
      <c r="C736" s="2">
        <v>0</v>
      </c>
      <c r="D736" s="2">
        <v>3410</v>
      </c>
    </row>
    <row r="737" spans="1:4" hidden="1" x14ac:dyDescent="0.3">
      <c r="A737" s="3">
        <v>44324</v>
      </c>
      <c r="B737" s="2" t="s">
        <v>42</v>
      </c>
      <c r="C737" s="2">
        <v>0</v>
      </c>
      <c r="D737" s="2">
        <f>C737+D736</f>
        <v>3410</v>
      </c>
    </row>
    <row r="738" spans="1:4" x14ac:dyDescent="0.3">
      <c r="A738" s="3">
        <v>44324</v>
      </c>
      <c r="B738" s="2" t="s">
        <v>74</v>
      </c>
      <c r="C738" s="2">
        <v>3</v>
      </c>
      <c r="D738" s="2">
        <v>3413</v>
      </c>
    </row>
    <row r="739" spans="1:4" hidden="1" x14ac:dyDescent="0.3">
      <c r="A739" s="3">
        <v>44325</v>
      </c>
      <c r="B739" s="2" t="s">
        <v>42</v>
      </c>
      <c r="C739" s="2">
        <v>0</v>
      </c>
      <c r="D739" s="2">
        <f>C739+D738</f>
        <v>3413</v>
      </c>
    </row>
    <row r="740" spans="1:4" x14ac:dyDescent="0.3">
      <c r="A740" s="3">
        <v>44325</v>
      </c>
      <c r="B740" s="2" t="s">
        <v>74</v>
      </c>
      <c r="C740" s="2">
        <v>0</v>
      </c>
      <c r="D740" s="2">
        <v>3413</v>
      </c>
    </row>
    <row r="741" spans="1:4" hidden="1" x14ac:dyDescent="0.3">
      <c r="A741" s="3">
        <v>44326</v>
      </c>
      <c r="B741" s="2" t="s">
        <v>42</v>
      </c>
      <c r="C741" s="2">
        <v>39</v>
      </c>
      <c r="D741" s="2">
        <f>C741+D740</f>
        <v>3452</v>
      </c>
    </row>
    <row r="742" spans="1:4" x14ac:dyDescent="0.3">
      <c r="A742" s="3">
        <v>44326</v>
      </c>
      <c r="B742" s="2" t="s">
        <v>74</v>
      </c>
      <c r="C742" s="2">
        <v>0</v>
      </c>
      <c r="D742" s="2">
        <v>3413</v>
      </c>
    </row>
    <row r="743" spans="1:4" hidden="1" x14ac:dyDescent="0.3">
      <c r="A743" s="3">
        <v>44327</v>
      </c>
      <c r="B743" s="2" t="s">
        <v>42</v>
      </c>
      <c r="C743" s="2">
        <v>36</v>
      </c>
      <c r="D743" s="2">
        <f>C743+D742</f>
        <v>3449</v>
      </c>
    </row>
    <row r="744" spans="1:4" x14ac:dyDescent="0.3">
      <c r="A744" s="3">
        <v>44327</v>
      </c>
      <c r="B744" s="2" t="s">
        <v>74</v>
      </c>
      <c r="C744" s="2">
        <v>0</v>
      </c>
      <c r="D744" s="2">
        <v>3413</v>
      </c>
    </row>
    <row r="745" spans="1:4" hidden="1" x14ac:dyDescent="0.3">
      <c r="A745" s="3">
        <v>44328</v>
      </c>
      <c r="B745" s="2" t="s">
        <v>42</v>
      </c>
      <c r="C745" s="2">
        <v>48</v>
      </c>
      <c r="D745" s="2">
        <v>14919</v>
      </c>
    </row>
    <row r="746" spans="1:4" x14ac:dyDescent="0.3">
      <c r="A746" s="3">
        <v>44328</v>
      </c>
      <c r="B746" s="2" t="s">
        <v>74</v>
      </c>
      <c r="C746" s="2">
        <v>1</v>
      </c>
      <c r="D746" s="2">
        <v>3414</v>
      </c>
    </row>
    <row r="747" spans="1:4" hidden="1" x14ac:dyDescent="0.3">
      <c r="A747" s="3">
        <v>44329</v>
      </c>
      <c r="B747" s="2" t="s">
        <v>42</v>
      </c>
      <c r="C747" s="2">
        <v>28</v>
      </c>
      <c r="D747" s="2">
        <v>14947</v>
      </c>
    </row>
    <row r="748" spans="1:4" x14ac:dyDescent="0.3">
      <c r="A748" s="3">
        <v>44329</v>
      </c>
      <c r="B748" s="2" t="s">
        <v>74</v>
      </c>
      <c r="C748" s="2">
        <v>7</v>
      </c>
      <c r="D748" s="2">
        <v>3421</v>
      </c>
    </row>
    <row r="749" spans="1:4" hidden="1" x14ac:dyDescent="0.3">
      <c r="A749" s="3">
        <v>44330</v>
      </c>
      <c r="B749" s="2" t="s">
        <v>42</v>
      </c>
      <c r="C749" s="2">
        <v>38</v>
      </c>
      <c r="D749" s="2">
        <v>14985</v>
      </c>
    </row>
    <row r="750" spans="1:4" x14ac:dyDescent="0.3">
      <c r="A750" s="3">
        <v>44330</v>
      </c>
      <c r="B750" s="2" t="s">
        <v>74</v>
      </c>
      <c r="C750" s="2">
        <v>0</v>
      </c>
      <c r="D750" s="2">
        <v>3421</v>
      </c>
    </row>
    <row r="751" spans="1:4" hidden="1" x14ac:dyDescent="0.3">
      <c r="A751" s="3">
        <v>44331</v>
      </c>
      <c r="B751" s="2" t="s">
        <v>42</v>
      </c>
      <c r="C751" s="2">
        <v>22</v>
      </c>
      <c r="D751" s="2">
        <v>15007</v>
      </c>
    </row>
    <row r="752" spans="1:4" x14ac:dyDescent="0.3">
      <c r="A752" s="3">
        <v>44331</v>
      </c>
      <c r="B752" s="2" t="s">
        <v>74</v>
      </c>
      <c r="C752" s="2">
        <v>0</v>
      </c>
      <c r="D752" s="2">
        <v>3421</v>
      </c>
    </row>
    <row r="753" spans="1:4" hidden="1" x14ac:dyDescent="0.3">
      <c r="A753" s="3">
        <v>44332</v>
      </c>
      <c r="B753" s="2" t="s">
        <v>42</v>
      </c>
      <c r="C753" s="2">
        <v>0</v>
      </c>
      <c r="D753" s="2">
        <v>15007</v>
      </c>
    </row>
    <row r="754" spans="1:4" x14ac:dyDescent="0.3">
      <c r="A754" s="3">
        <v>44332</v>
      </c>
      <c r="B754" s="2" t="s">
        <v>74</v>
      </c>
      <c r="C754" s="2">
        <v>0</v>
      </c>
      <c r="D754" s="2">
        <v>3421</v>
      </c>
    </row>
    <row r="755" spans="1:4" hidden="1" x14ac:dyDescent="0.3">
      <c r="A755" s="3">
        <v>44333</v>
      </c>
      <c r="B755" s="2" t="s">
        <v>42</v>
      </c>
      <c r="C755" s="2">
        <v>45</v>
      </c>
      <c r="D755" s="2">
        <v>15052</v>
      </c>
    </row>
    <row r="756" spans="1:4" x14ac:dyDescent="0.3">
      <c r="A756" s="3">
        <v>44333</v>
      </c>
      <c r="B756" s="2" t="s">
        <v>74</v>
      </c>
      <c r="C756" s="2">
        <v>1</v>
      </c>
      <c r="D756" s="2">
        <v>3422</v>
      </c>
    </row>
    <row r="757" spans="1:4" hidden="1" x14ac:dyDescent="0.3">
      <c r="A757" s="3">
        <v>44334</v>
      </c>
      <c r="B757" s="2" t="s">
        <v>42</v>
      </c>
      <c r="C757" s="2">
        <v>24</v>
      </c>
      <c r="D757" s="2">
        <v>15076</v>
      </c>
    </row>
    <row r="758" spans="1:4" x14ac:dyDescent="0.3">
      <c r="A758" s="3">
        <v>44334</v>
      </c>
      <c r="B758" s="2" t="s">
        <v>74</v>
      </c>
      <c r="C758" s="2">
        <v>0</v>
      </c>
      <c r="D758" s="2">
        <v>3422</v>
      </c>
    </row>
    <row r="759" spans="1:4" hidden="1" x14ac:dyDescent="0.3">
      <c r="A759" s="3">
        <v>44335</v>
      </c>
      <c r="B759" s="2" t="s">
        <v>42</v>
      </c>
      <c r="C759" s="2">
        <v>27</v>
      </c>
      <c r="D759" s="2">
        <v>15103</v>
      </c>
    </row>
    <row r="760" spans="1:4" x14ac:dyDescent="0.3">
      <c r="A760" s="3">
        <v>44335</v>
      </c>
      <c r="B760" s="2" t="s">
        <v>74</v>
      </c>
      <c r="C760" s="2">
        <v>2</v>
      </c>
      <c r="D760" s="2">
        <v>3424</v>
      </c>
    </row>
    <row r="761" spans="1:4" hidden="1" x14ac:dyDescent="0.3">
      <c r="A761" s="3">
        <v>44336</v>
      </c>
      <c r="B761" s="2" t="s">
        <v>42</v>
      </c>
      <c r="C761" s="2">
        <v>24</v>
      </c>
      <c r="D761" s="2">
        <v>15127</v>
      </c>
    </row>
    <row r="762" spans="1:4" x14ac:dyDescent="0.3">
      <c r="A762" s="3">
        <v>44336</v>
      </c>
      <c r="B762" s="2" t="s">
        <v>74</v>
      </c>
      <c r="C762" s="2">
        <v>1</v>
      </c>
      <c r="D762" s="2">
        <v>3425</v>
      </c>
    </row>
    <row r="763" spans="1:4" hidden="1" x14ac:dyDescent="0.3">
      <c r="A763" s="3">
        <v>44337</v>
      </c>
      <c r="B763" s="2" t="s">
        <v>42</v>
      </c>
      <c r="C763" s="2">
        <v>19</v>
      </c>
      <c r="D763" s="2">
        <v>15146</v>
      </c>
    </row>
    <row r="764" spans="1:4" x14ac:dyDescent="0.3">
      <c r="A764" s="3">
        <v>44337</v>
      </c>
      <c r="B764" s="2" t="s">
        <v>74</v>
      </c>
      <c r="C764" s="2">
        <v>0</v>
      </c>
      <c r="D764" s="2">
        <v>3425</v>
      </c>
    </row>
    <row r="765" spans="1:4" hidden="1" x14ac:dyDescent="0.3">
      <c r="A765" s="3">
        <v>44338</v>
      </c>
      <c r="B765" s="2" t="s">
        <v>42</v>
      </c>
      <c r="C765" s="2">
        <v>20</v>
      </c>
      <c r="D765" s="2">
        <v>15166</v>
      </c>
    </row>
    <row r="766" spans="1:4" x14ac:dyDescent="0.3">
      <c r="A766" s="3">
        <v>44338</v>
      </c>
      <c r="B766" s="2" t="s">
        <v>74</v>
      </c>
      <c r="C766" s="2">
        <v>0</v>
      </c>
      <c r="D766" s="2">
        <v>3425</v>
      </c>
    </row>
    <row r="767" spans="1:4" hidden="1" x14ac:dyDescent="0.3">
      <c r="A767" s="3">
        <v>44339</v>
      </c>
      <c r="B767" s="2" t="s">
        <v>42</v>
      </c>
      <c r="C767" s="2">
        <v>0</v>
      </c>
      <c r="D767" s="2">
        <v>15166</v>
      </c>
    </row>
    <row r="768" spans="1:4" x14ac:dyDescent="0.3">
      <c r="A768" s="3">
        <v>44339</v>
      </c>
      <c r="B768" s="2" t="s">
        <v>74</v>
      </c>
      <c r="C768" s="2">
        <v>0</v>
      </c>
      <c r="D768" s="2">
        <v>3425</v>
      </c>
    </row>
    <row r="769" spans="1:4" hidden="1" x14ac:dyDescent="0.3">
      <c r="A769" s="3">
        <v>44340</v>
      </c>
      <c r="B769" s="2" t="s">
        <v>42</v>
      </c>
      <c r="C769" s="2">
        <v>0</v>
      </c>
      <c r="D769" s="2">
        <v>15166</v>
      </c>
    </row>
    <row r="770" spans="1:4" x14ac:dyDescent="0.3">
      <c r="A770" s="3">
        <v>44340</v>
      </c>
      <c r="B770" s="2" t="s">
        <v>74</v>
      </c>
      <c r="C770" s="2">
        <v>1</v>
      </c>
      <c r="D770" s="2">
        <v>3426</v>
      </c>
    </row>
    <row r="771" spans="1:4" hidden="1" x14ac:dyDescent="0.3">
      <c r="A771" s="3">
        <v>44341</v>
      </c>
      <c r="B771" s="2" t="s">
        <v>42</v>
      </c>
      <c r="C771" s="2">
        <v>53</v>
      </c>
      <c r="D771" s="2">
        <v>15219</v>
      </c>
    </row>
    <row r="772" spans="1:4" x14ac:dyDescent="0.3">
      <c r="A772" s="3">
        <v>44341</v>
      </c>
      <c r="B772" s="2" t="s">
        <v>74</v>
      </c>
      <c r="C772" s="2">
        <v>0</v>
      </c>
      <c r="D772" s="2">
        <v>3426</v>
      </c>
    </row>
    <row r="773" spans="1:4" hidden="1" x14ac:dyDescent="0.3">
      <c r="A773" s="3">
        <v>44342</v>
      </c>
      <c r="B773" s="2" t="s">
        <v>42</v>
      </c>
      <c r="C773" s="2">
        <v>30</v>
      </c>
      <c r="D773" s="2">
        <v>15249</v>
      </c>
    </row>
    <row r="774" spans="1:4" x14ac:dyDescent="0.3">
      <c r="A774" s="3">
        <v>44342</v>
      </c>
      <c r="B774" s="2" t="s">
        <v>74</v>
      </c>
      <c r="C774" s="2">
        <v>2</v>
      </c>
      <c r="D774" s="2">
        <v>3428</v>
      </c>
    </row>
    <row r="775" spans="1:4" hidden="1" x14ac:dyDescent="0.3">
      <c r="A775" s="3">
        <v>44343</v>
      </c>
      <c r="B775" s="2" t="s">
        <v>42</v>
      </c>
      <c r="C775" s="2">
        <v>26</v>
      </c>
      <c r="D775" s="2">
        <v>15275</v>
      </c>
    </row>
    <row r="776" spans="1:4" x14ac:dyDescent="0.3">
      <c r="A776" s="3">
        <v>44343</v>
      </c>
      <c r="B776" s="2" t="s">
        <v>74</v>
      </c>
      <c r="C776" s="2">
        <v>2</v>
      </c>
      <c r="D776" s="2">
        <v>3430</v>
      </c>
    </row>
    <row r="777" spans="1:4" hidden="1" x14ac:dyDescent="0.3">
      <c r="A777" s="3">
        <v>44344</v>
      </c>
      <c r="B777" s="2" t="s">
        <v>42</v>
      </c>
      <c r="C777" s="2">
        <v>18</v>
      </c>
      <c r="D777" s="2">
        <v>15293</v>
      </c>
    </row>
    <row r="778" spans="1:4" x14ac:dyDescent="0.3">
      <c r="A778" s="3">
        <v>44344</v>
      </c>
      <c r="B778" s="2" t="s">
        <v>74</v>
      </c>
      <c r="C778" s="2">
        <v>2</v>
      </c>
      <c r="D778" s="2">
        <v>3432</v>
      </c>
    </row>
    <row r="779" spans="1:4" hidden="1" x14ac:dyDescent="0.3">
      <c r="A779" s="3">
        <v>44345</v>
      </c>
      <c r="B779" s="2" t="s">
        <v>42</v>
      </c>
      <c r="C779" s="2">
        <v>22</v>
      </c>
      <c r="D779" s="2">
        <v>15315</v>
      </c>
    </row>
    <row r="780" spans="1:4" x14ac:dyDescent="0.3">
      <c r="A780" s="3">
        <v>44345</v>
      </c>
      <c r="B780" s="2" t="s">
        <v>74</v>
      </c>
      <c r="C780" s="2">
        <v>0</v>
      </c>
      <c r="D780" s="2">
        <v>3432</v>
      </c>
    </row>
    <row r="781" spans="1:4" hidden="1" x14ac:dyDescent="0.3">
      <c r="A781" s="3">
        <v>44346</v>
      </c>
      <c r="B781" s="2" t="s">
        <v>42</v>
      </c>
      <c r="C781" s="2">
        <v>0</v>
      </c>
      <c r="D781" s="2">
        <v>15315</v>
      </c>
    </row>
    <row r="782" spans="1:4" x14ac:dyDescent="0.3">
      <c r="A782" s="3">
        <v>44346</v>
      </c>
      <c r="B782" s="2" t="s">
        <v>74</v>
      </c>
      <c r="C782" s="2">
        <v>0</v>
      </c>
      <c r="D782" s="2">
        <v>3432</v>
      </c>
    </row>
    <row r="783" spans="1:4" hidden="1" x14ac:dyDescent="0.3">
      <c r="A783" s="3">
        <v>44347</v>
      </c>
      <c r="B783" s="2" t="s">
        <v>42</v>
      </c>
      <c r="C783" s="2">
        <v>17</v>
      </c>
      <c r="D783" s="2">
        <v>15332</v>
      </c>
    </row>
    <row r="784" spans="1:4" x14ac:dyDescent="0.3">
      <c r="A784" s="3">
        <v>44347</v>
      </c>
      <c r="B784" s="2" t="s">
        <v>74</v>
      </c>
      <c r="C784" s="2">
        <v>0</v>
      </c>
      <c r="D784" s="2">
        <v>3432</v>
      </c>
    </row>
    <row r="785" spans="1:4" hidden="1" x14ac:dyDescent="0.3">
      <c r="A785" s="3">
        <v>44348</v>
      </c>
      <c r="B785" s="2" t="s">
        <v>42</v>
      </c>
      <c r="C785" s="2">
        <v>29</v>
      </c>
      <c r="D785" s="2">
        <v>15361</v>
      </c>
    </row>
    <row r="786" spans="1:4" x14ac:dyDescent="0.3">
      <c r="A786" s="3">
        <v>44348</v>
      </c>
      <c r="B786" s="2" t="s">
        <v>74</v>
      </c>
      <c r="C786" s="2">
        <v>2</v>
      </c>
      <c r="D786" s="2">
        <v>3434</v>
      </c>
    </row>
    <row r="787" spans="1:4" hidden="1" x14ac:dyDescent="0.3">
      <c r="A787" s="3">
        <v>44349</v>
      </c>
      <c r="B787" s="2" t="s">
        <v>42</v>
      </c>
      <c r="C787" s="2">
        <v>25</v>
      </c>
      <c r="D787" s="2">
        <v>15386</v>
      </c>
    </row>
    <row r="788" spans="1:4" x14ac:dyDescent="0.3">
      <c r="A788" s="3">
        <v>44349</v>
      </c>
      <c r="B788" s="2" t="s">
        <v>74</v>
      </c>
      <c r="C788" s="2">
        <v>0</v>
      </c>
      <c r="D788" s="2">
        <v>3434</v>
      </c>
    </row>
    <row r="789" spans="1:4" hidden="1" x14ac:dyDescent="0.3">
      <c r="A789" s="3">
        <v>44350</v>
      </c>
      <c r="B789" s="2" t="s">
        <v>42</v>
      </c>
      <c r="C789" s="2">
        <v>22</v>
      </c>
      <c r="D789" s="2">
        <v>15408</v>
      </c>
    </row>
    <row r="790" spans="1:4" x14ac:dyDescent="0.3">
      <c r="A790" s="3">
        <v>44350</v>
      </c>
      <c r="B790" s="2" t="s">
        <v>74</v>
      </c>
      <c r="C790" s="2">
        <v>0</v>
      </c>
      <c r="D790" s="2">
        <v>3434</v>
      </c>
    </row>
    <row r="791" spans="1:4" hidden="1" x14ac:dyDescent="0.3">
      <c r="A791" s="3">
        <v>44351</v>
      </c>
      <c r="B791" s="2" t="s">
        <v>42</v>
      </c>
      <c r="C791" s="2">
        <v>37</v>
      </c>
      <c r="D791" s="2">
        <v>15445</v>
      </c>
    </row>
    <row r="792" spans="1:4" x14ac:dyDescent="0.3">
      <c r="A792" s="3">
        <v>44351</v>
      </c>
      <c r="B792" s="2" t="s">
        <v>74</v>
      </c>
      <c r="C792" s="2">
        <v>2</v>
      </c>
      <c r="D792" s="2">
        <v>3436</v>
      </c>
    </row>
    <row r="793" spans="1:4" hidden="1" x14ac:dyDescent="0.3">
      <c r="A793" s="3">
        <v>44352</v>
      </c>
      <c r="B793" s="2" t="s">
        <v>42</v>
      </c>
      <c r="C793" s="2">
        <v>18</v>
      </c>
      <c r="D793" s="2">
        <v>15463</v>
      </c>
    </row>
    <row r="794" spans="1:4" x14ac:dyDescent="0.3">
      <c r="A794" s="3">
        <v>44352</v>
      </c>
      <c r="B794" s="2" t="s">
        <v>74</v>
      </c>
      <c r="C794" s="2">
        <v>0</v>
      </c>
      <c r="D794" s="2">
        <v>3436</v>
      </c>
    </row>
    <row r="795" spans="1:4" hidden="1" x14ac:dyDescent="0.3">
      <c r="A795" s="3">
        <v>44353</v>
      </c>
      <c r="B795" s="2" t="s">
        <v>42</v>
      </c>
      <c r="C795" s="2">
        <v>0</v>
      </c>
      <c r="D795" s="2">
        <v>15463</v>
      </c>
    </row>
    <row r="796" spans="1:4" x14ac:dyDescent="0.3">
      <c r="A796" s="3">
        <v>44353</v>
      </c>
      <c r="B796" s="2" t="s">
        <v>74</v>
      </c>
      <c r="C796" s="2">
        <v>0</v>
      </c>
      <c r="D796" s="2">
        <v>3436</v>
      </c>
    </row>
    <row r="797" spans="1:4" hidden="1" x14ac:dyDescent="0.3">
      <c r="A797" s="3">
        <v>44354</v>
      </c>
      <c r="B797" s="2" t="s">
        <v>42</v>
      </c>
      <c r="C797" s="2">
        <v>42</v>
      </c>
      <c r="D797" s="2">
        <v>15505</v>
      </c>
    </row>
    <row r="798" spans="1:4" x14ac:dyDescent="0.3">
      <c r="A798" s="3">
        <v>44354</v>
      </c>
      <c r="B798" s="2" t="s">
        <v>74</v>
      </c>
      <c r="C798" s="2">
        <v>9</v>
      </c>
      <c r="D798" s="2">
        <v>3445</v>
      </c>
    </row>
    <row r="799" spans="1:4" hidden="1" x14ac:dyDescent="0.3">
      <c r="A799" s="3">
        <v>44355</v>
      </c>
      <c r="B799" s="2" t="s">
        <v>42</v>
      </c>
      <c r="C799" s="2">
        <v>44</v>
      </c>
      <c r="D799" s="2">
        <v>15549</v>
      </c>
    </row>
    <row r="800" spans="1:4" x14ac:dyDescent="0.3">
      <c r="A800" s="3">
        <v>44355</v>
      </c>
      <c r="B800" s="2" t="s">
        <v>74</v>
      </c>
      <c r="C800" s="2">
        <v>2</v>
      </c>
      <c r="D800" s="2">
        <v>3447</v>
      </c>
    </row>
    <row r="801" spans="1:4" hidden="1" x14ac:dyDescent="0.3">
      <c r="A801" s="3">
        <v>44356</v>
      </c>
      <c r="B801" s="2" t="s">
        <v>42</v>
      </c>
      <c r="C801" s="2">
        <v>46</v>
      </c>
      <c r="D801" s="2">
        <v>15595</v>
      </c>
    </row>
    <row r="802" spans="1:4" x14ac:dyDescent="0.3">
      <c r="A802" s="3">
        <v>44356</v>
      </c>
      <c r="B802" s="2" t="s">
        <v>74</v>
      </c>
      <c r="C802" s="2">
        <v>1</v>
      </c>
      <c r="D802" s="2">
        <v>3448</v>
      </c>
    </row>
    <row r="803" spans="1:4" hidden="1" x14ac:dyDescent="0.3">
      <c r="A803" s="3">
        <v>44357</v>
      </c>
      <c r="B803" s="2" t="s">
        <v>42</v>
      </c>
      <c r="C803" s="2">
        <v>46</v>
      </c>
      <c r="D803" s="2">
        <v>15641</v>
      </c>
    </row>
    <row r="804" spans="1:4" x14ac:dyDescent="0.3">
      <c r="A804" s="3">
        <v>44357</v>
      </c>
      <c r="B804" s="2" t="s">
        <v>74</v>
      </c>
      <c r="C804" s="2">
        <v>0</v>
      </c>
      <c r="D804" s="2">
        <v>3448</v>
      </c>
    </row>
    <row r="805" spans="1:4" hidden="1" x14ac:dyDescent="0.3">
      <c r="A805" s="3">
        <v>44358</v>
      </c>
      <c r="B805" s="2" t="s">
        <v>42</v>
      </c>
      <c r="C805" s="2">
        <v>70</v>
      </c>
      <c r="D805" s="2">
        <v>15711</v>
      </c>
    </row>
    <row r="806" spans="1:4" x14ac:dyDescent="0.3">
      <c r="A806" s="3">
        <v>44358</v>
      </c>
      <c r="B806" s="2" t="s">
        <v>74</v>
      </c>
      <c r="C806" s="2">
        <v>5</v>
      </c>
      <c r="D806" s="2">
        <v>3453</v>
      </c>
    </row>
    <row r="807" spans="1:4" hidden="1" x14ac:dyDescent="0.3">
      <c r="A807" s="3">
        <v>44359</v>
      </c>
      <c r="B807" s="2" t="s">
        <v>42</v>
      </c>
      <c r="C807" s="2">
        <v>45</v>
      </c>
      <c r="D807" s="2">
        <v>15756</v>
      </c>
    </row>
    <row r="808" spans="1:4" x14ac:dyDescent="0.3">
      <c r="A808" s="3">
        <v>44359</v>
      </c>
      <c r="B808" s="2" t="s">
        <v>74</v>
      </c>
      <c r="C808" s="2">
        <v>0</v>
      </c>
      <c r="D808" s="2">
        <v>3453</v>
      </c>
    </row>
    <row r="809" spans="1:4" hidden="1" x14ac:dyDescent="0.3">
      <c r="A809" s="3">
        <v>44360</v>
      </c>
      <c r="B809" s="2" t="s">
        <v>42</v>
      </c>
      <c r="C809" s="2">
        <v>0</v>
      </c>
      <c r="D809" s="2">
        <v>15756</v>
      </c>
    </row>
    <row r="810" spans="1:4" x14ac:dyDescent="0.3">
      <c r="A810" s="3">
        <v>44360</v>
      </c>
      <c r="B810" s="2" t="s">
        <v>74</v>
      </c>
      <c r="C810" s="2">
        <v>0</v>
      </c>
      <c r="D810" s="2">
        <v>3453</v>
      </c>
    </row>
    <row r="811" spans="1:4" hidden="1" x14ac:dyDescent="0.3">
      <c r="A811" s="3">
        <v>44361</v>
      </c>
      <c r="B811" s="2" t="s">
        <v>42</v>
      </c>
      <c r="C811" s="2">
        <v>93</v>
      </c>
      <c r="D811" s="2">
        <v>15849</v>
      </c>
    </row>
    <row r="812" spans="1:4" x14ac:dyDescent="0.3">
      <c r="A812" s="3">
        <v>44361</v>
      </c>
      <c r="B812" s="2" t="s">
        <v>74</v>
      </c>
      <c r="C812" s="2">
        <v>0</v>
      </c>
      <c r="D812" s="2">
        <v>3453</v>
      </c>
    </row>
    <row r="813" spans="1:4" hidden="1" x14ac:dyDescent="0.3">
      <c r="A813" s="3">
        <v>44362</v>
      </c>
      <c r="B813" s="2" t="s">
        <v>42</v>
      </c>
      <c r="C813" s="2">
        <v>103</v>
      </c>
      <c r="D813" s="2">
        <v>15952</v>
      </c>
    </row>
    <row r="814" spans="1:4" x14ac:dyDescent="0.3">
      <c r="A814" s="3">
        <v>44362</v>
      </c>
      <c r="B814" s="2" t="s">
        <v>74</v>
      </c>
      <c r="C814" s="2">
        <v>5</v>
      </c>
      <c r="D814" s="2">
        <v>3458</v>
      </c>
    </row>
    <row r="815" spans="1:4" hidden="1" x14ac:dyDescent="0.3">
      <c r="A815" s="3">
        <v>44363</v>
      </c>
      <c r="B815" s="2" t="s">
        <v>42</v>
      </c>
      <c r="C815" s="2">
        <v>65</v>
      </c>
      <c r="D815" s="2">
        <v>16017</v>
      </c>
    </row>
    <row r="816" spans="1:4" x14ac:dyDescent="0.3">
      <c r="A816" s="3">
        <v>44363</v>
      </c>
      <c r="B816" s="2" t="s">
        <v>74</v>
      </c>
      <c r="C816" s="2">
        <v>3</v>
      </c>
      <c r="D816" s="2">
        <v>3461</v>
      </c>
    </row>
    <row r="817" spans="1:4" hidden="1" x14ac:dyDescent="0.3">
      <c r="A817" s="3">
        <v>44364</v>
      </c>
      <c r="B817" s="2" t="s">
        <v>42</v>
      </c>
      <c r="C817" s="2">
        <v>90</v>
      </c>
      <c r="D817" s="2">
        <v>16107</v>
      </c>
    </row>
    <row r="818" spans="1:4" x14ac:dyDescent="0.3">
      <c r="A818" s="3">
        <v>44364</v>
      </c>
      <c r="B818" s="2" t="s">
        <v>74</v>
      </c>
      <c r="C818" s="2">
        <v>10</v>
      </c>
      <c r="D818" s="2">
        <v>3471</v>
      </c>
    </row>
    <row r="819" spans="1:4" hidden="1" x14ac:dyDescent="0.3">
      <c r="A819" s="3">
        <v>44365</v>
      </c>
      <c r="B819" s="2" t="s">
        <v>42</v>
      </c>
      <c r="C819" s="2">
        <v>91</v>
      </c>
      <c r="D819" s="2">
        <v>16198</v>
      </c>
    </row>
    <row r="820" spans="1:4" x14ac:dyDescent="0.3">
      <c r="A820" s="3">
        <v>44365</v>
      </c>
      <c r="B820" s="2" t="s">
        <v>74</v>
      </c>
      <c r="C820" s="2">
        <v>8</v>
      </c>
      <c r="D820" s="2">
        <v>3479</v>
      </c>
    </row>
    <row r="821" spans="1:4" hidden="1" x14ac:dyDescent="0.3">
      <c r="A821" s="3">
        <v>44366</v>
      </c>
      <c r="B821" s="2" t="s">
        <v>42</v>
      </c>
      <c r="C821" s="2">
        <v>61</v>
      </c>
      <c r="D821" s="2">
        <v>16259</v>
      </c>
    </row>
    <row r="822" spans="1:4" x14ac:dyDescent="0.3">
      <c r="A822" s="3">
        <v>44366</v>
      </c>
      <c r="B822" s="2" t="s">
        <v>74</v>
      </c>
      <c r="C822" s="2">
        <v>4</v>
      </c>
      <c r="D822" s="2">
        <v>3483</v>
      </c>
    </row>
    <row r="823" spans="1:4" hidden="1" x14ac:dyDescent="0.3">
      <c r="A823" s="3">
        <v>44367</v>
      </c>
      <c r="B823" s="2" t="s">
        <v>42</v>
      </c>
      <c r="C823" s="2">
        <v>0</v>
      </c>
      <c r="D823" s="2">
        <v>16259</v>
      </c>
    </row>
    <row r="824" spans="1:4" x14ac:dyDescent="0.3">
      <c r="A824" s="3">
        <v>44367</v>
      </c>
      <c r="B824" s="2" t="s">
        <v>74</v>
      </c>
      <c r="C824" s="2">
        <v>0</v>
      </c>
      <c r="D824" s="2">
        <v>3483</v>
      </c>
    </row>
    <row r="825" spans="1:4" hidden="1" x14ac:dyDescent="0.3">
      <c r="A825" s="3">
        <v>44368</v>
      </c>
      <c r="B825" s="2" t="s">
        <v>42</v>
      </c>
      <c r="C825" s="2">
        <v>108</v>
      </c>
      <c r="D825" s="2">
        <v>16367</v>
      </c>
    </row>
    <row r="826" spans="1:4" x14ac:dyDescent="0.3">
      <c r="A826" s="3">
        <v>44368</v>
      </c>
      <c r="B826" s="2" t="s">
        <v>74</v>
      </c>
      <c r="C826" s="2">
        <v>4</v>
      </c>
      <c r="D826" s="2">
        <v>3487</v>
      </c>
    </row>
    <row r="827" spans="1:4" hidden="1" x14ac:dyDescent="0.3">
      <c r="A827" s="3">
        <v>44369</v>
      </c>
      <c r="B827" s="2" t="s">
        <v>42</v>
      </c>
      <c r="C827" s="2">
        <v>113</v>
      </c>
      <c r="D827" s="2">
        <v>16480</v>
      </c>
    </row>
    <row r="828" spans="1:4" x14ac:dyDescent="0.3">
      <c r="A828" s="3">
        <v>44369</v>
      </c>
      <c r="B828" s="2" t="s">
        <v>74</v>
      </c>
      <c r="C828" s="2">
        <v>5</v>
      </c>
      <c r="D828" s="2">
        <v>3492</v>
      </c>
    </row>
    <row r="829" spans="1:4" hidden="1" x14ac:dyDescent="0.3">
      <c r="A829" s="3">
        <v>44370</v>
      </c>
      <c r="B829" s="2" t="s">
        <v>42</v>
      </c>
      <c r="C829" s="2">
        <v>94</v>
      </c>
      <c r="D829" s="2">
        <v>16574</v>
      </c>
    </row>
    <row r="830" spans="1:4" x14ac:dyDescent="0.3">
      <c r="A830" s="3">
        <v>44370</v>
      </c>
      <c r="B830" s="2" t="s">
        <v>74</v>
      </c>
      <c r="C830" s="2">
        <v>13</v>
      </c>
      <c r="D830" s="2">
        <v>3505</v>
      </c>
    </row>
    <row r="831" spans="1:4" hidden="1" x14ac:dyDescent="0.3">
      <c r="A831" s="3">
        <v>44371</v>
      </c>
      <c r="B831" s="2" t="s">
        <v>42</v>
      </c>
      <c r="C831" s="2">
        <v>119</v>
      </c>
      <c r="D831" s="2">
        <v>16693</v>
      </c>
    </row>
    <row r="832" spans="1:4" x14ac:dyDescent="0.3">
      <c r="A832" s="3">
        <v>44371</v>
      </c>
      <c r="B832" s="2" t="s">
        <v>74</v>
      </c>
      <c r="C832" s="2">
        <v>0</v>
      </c>
      <c r="D832" s="2">
        <v>3505</v>
      </c>
    </row>
    <row r="833" spans="1:4" hidden="1" x14ac:dyDescent="0.3">
      <c r="A833" s="3">
        <v>44372</v>
      </c>
      <c r="B833" s="2" t="s">
        <v>42</v>
      </c>
      <c r="C833" s="2">
        <v>108</v>
      </c>
      <c r="D833" s="2">
        <v>16801</v>
      </c>
    </row>
    <row r="834" spans="1:4" x14ac:dyDescent="0.3">
      <c r="A834" s="3">
        <v>44372</v>
      </c>
      <c r="B834" s="2" t="s">
        <v>74</v>
      </c>
      <c r="C834" s="2">
        <v>0</v>
      </c>
      <c r="D834" s="2">
        <v>3505</v>
      </c>
    </row>
    <row r="835" spans="1:4" hidden="1" x14ac:dyDescent="0.3">
      <c r="A835" s="3">
        <v>44373</v>
      </c>
      <c r="B835" s="2" t="s">
        <v>42</v>
      </c>
      <c r="C835" s="2">
        <v>105</v>
      </c>
      <c r="D835" s="2">
        <v>16906</v>
      </c>
    </row>
    <row r="836" spans="1:4" x14ac:dyDescent="0.3">
      <c r="A836" s="3">
        <v>44373</v>
      </c>
      <c r="B836" s="2" t="s">
        <v>74</v>
      </c>
      <c r="C836" s="2">
        <v>0</v>
      </c>
      <c r="D836" s="2">
        <v>3505</v>
      </c>
    </row>
    <row r="837" spans="1:4" hidden="1" x14ac:dyDescent="0.3">
      <c r="A837" s="3">
        <v>44374</v>
      </c>
      <c r="B837" s="2" t="s">
        <v>42</v>
      </c>
      <c r="C837" s="2">
        <v>0</v>
      </c>
      <c r="D837" s="2">
        <v>16906</v>
      </c>
    </row>
    <row r="838" spans="1:4" x14ac:dyDescent="0.3">
      <c r="A838" s="3">
        <v>44374</v>
      </c>
      <c r="B838" s="2" t="s">
        <v>74</v>
      </c>
      <c r="C838" s="2">
        <v>0</v>
      </c>
      <c r="D838" s="2">
        <v>3505</v>
      </c>
    </row>
    <row r="839" spans="1:4" hidden="1" x14ac:dyDescent="0.3">
      <c r="A839" s="3">
        <v>44375</v>
      </c>
      <c r="B839" s="2" t="s">
        <v>42</v>
      </c>
      <c r="C839" s="2">
        <v>138</v>
      </c>
      <c r="D839" s="2">
        <v>17044</v>
      </c>
    </row>
    <row r="840" spans="1:4" x14ac:dyDescent="0.3">
      <c r="A840" s="3">
        <v>44375</v>
      </c>
      <c r="B840" s="2" t="s">
        <v>74</v>
      </c>
      <c r="C840" s="2">
        <v>13</v>
      </c>
      <c r="D840" s="2">
        <v>3518</v>
      </c>
    </row>
    <row r="841" spans="1:4" hidden="1" x14ac:dyDescent="0.3">
      <c r="A841" s="3">
        <v>44376</v>
      </c>
      <c r="B841" s="2" t="s">
        <v>42</v>
      </c>
      <c r="C841" s="2">
        <v>153</v>
      </c>
      <c r="D841" s="2">
        <v>17197</v>
      </c>
    </row>
    <row r="842" spans="1:4" x14ac:dyDescent="0.3">
      <c r="A842" s="3">
        <v>44376</v>
      </c>
      <c r="B842" s="2" t="s">
        <v>74</v>
      </c>
      <c r="C842" s="2">
        <v>9</v>
      </c>
      <c r="D842" s="2">
        <v>3527</v>
      </c>
    </row>
    <row r="843" spans="1:4" hidden="1" x14ac:dyDescent="0.3">
      <c r="A843" s="3">
        <v>44377</v>
      </c>
      <c r="B843" s="2" t="s">
        <v>42</v>
      </c>
      <c r="C843" s="2">
        <v>146</v>
      </c>
      <c r="D843" s="2">
        <v>17343</v>
      </c>
    </row>
    <row r="844" spans="1:4" x14ac:dyDescent="0.3">
      <c r="A844" s="3">
        <v>44377</v>
      </c>
      <c r="B844" s="2" t="s">
        <v>74</v>
      </c>
      <c r="C844" s="2">
        <v>13</v>
      </c>
      <c r="D844" s="2">
        <v>3540</v>
      </c>
    </row>
    <row r="845" spans="1:4" hidden="1" x14ac:dyDescent="0.3">
      <c r="A845" s="3">
        <v>44378</v>
      </c>
      <c r="B845" s="2" t="s">
        <v>42</v>
      </c>
      <c r="C845" s="2">
        <v>145</v>
      </c>
      <c r="D845" s="2">
        <v>17488</v>
      </c>
    </row>
    <row r="846" spans="1:4" x14ac:dyDescent="0.3">
      <c r="A846" s="3">
        <v>44378</v>
      </c>
      <c r="B846" s="2" t="s">
        <v>74</v>
      </c>
      <c r="C846" s="2">
        <v>19</v>
      </c>
      <c r="D846" s="2">
        <v>3559</v>
      </c>
    </row>
    <row r="847" spans="1:4" hidden="1" x14ac:dyDescent="0.3">
      <c r="A847" s="3">
        <v>44379</v>
      </c>
      <c r="B847" s="2" t="s">
        <v>42</v>
      </c>
      <c r="C847" s="2">
        <v>155</v>
      </c>
      <c r="D847" s="2">
        <v>17643</v>
      </c>
    </row>
    <row r="848" spans="1:4" x14ac:dyDescent="0.3">
      <c r="A848" s="3">
        <v>44379</v>
      </c>
      <c r="B848" s="2" t="s">
        <v>74</v>
      </c>
      <c r="C848" s="2">
        <v>27</v>
      </c>
      <c r="D848" s="2">
        <v>3586</v>
      </c>
    </row>
    <row r="849" spans="1:4" hidden="1" x14ac:dyDescent="0.3">
      <c r="A849" s="3">
        <v>44380</v>
      </c>
      <c r="B849" s="2" t="s">
        <v>42</v>
      </c>
      <c r="C849" s="2">
        <v>175</v>
      </c>
      <c r="D849" s="2">
        <v>17818</v>
      </c>
    </row>
    <row r="850" spans="1:4" x14ac:dyDescent="0.3">
      <c r="A850" s="3">
        <v>44380</v>
      </c>
      <c r="B850" s="2" t="s">
        <v>74</v>
      </c>
      <c r="C850" s="2">
        <v>0</v>
      </c>
      <c r="D850" s="2">
        <v>3586</v>
      </c>
    </row>
    <row r="851" spans="1:4" hidden="1" x14ac:dyDescent="0.3">
      <c r="A851" s="3">
        <v>44381</v>
      </c>
      <c r="B851" s="2" t="s">
        <v>42</v>
      </c>
      <c r="C851" s="2">
        <v>0</v>
      </c>
      <c r="D851" s="2">
        <v>17818</v>
      </c>
    </row>
    <row r="852" spans="1:4" x14ac:dyDescent="0.3">
      <c r="A852" s="3">
        <v>44381</v>
      </c>
      <c r="B852" s="2" t="s">
        <v>74</v>
      </c>
      <c r="C852" s="2">
        <v>0</v>
      </c>
      <c r="D852" s="2">
        <v>3586</v>
      </c>
    </row>
    <row r="853" spans="1:4" hidden="1" x14ac:dyDescent="0.3">
      <c r="A853" s="3">
        <v>44382</v>
      </c>
      <c r="B853" s="2" t="s">
        <v>42</v>
      </c>
      <c r="C853" s="2">
        <v>181</v>
      </c>
      <c r="D853" s="2">
        <v>17999</v>
      </c>
    </row>
    <row r="854" spans="1:4" x14ac:dyDescent="0.3">
      <c r="A854" s="3">
        <v>44382</v>
      </c>
      <c r="B854" s="2" t="s">
        <v>74</v>
      </c>
      <c r="C854" s="2">
        <v>43</v>
      </c>
      <c r="D854" s="2">
        <v>3629</v>
      </c>
    </row>
    <row r="855" spans="1:4" hidden="1" x14ac:dyDescent="0.3">
      <c r="A855" s="3">
        <v>44383</v>
      </c>
      <c r="B855" s="2" t="s">
        <v>42</v>
      </c>
      <c r="C855" s="2">
        <v>163</v>
      </c>
      <c r="D855" s="2">
        <v>18162</v>
      </c>
    </row>
    <row r="856" spans="1:4" x14ac:dyDescent="0.3">
      <c r="A856" s="3">
        <v>44383</v>
      </c>
      <c r="B856" s="2" t="s">
        <v>74</v>
      </c>
      <c r="C856" s="2">
        <v>17</v>
      </c>
      <c r="D856" s="2">
        <v>3646</v>
      </c>
    </row>
    <row r="857" spans="1:4" hidden="1" x14ac:dyDescent="0.3">
      <c r="A857" s="3">
        <v>44384</v>
      </c>
      <c r="B857" s="2" t="s">
        <v>42</v>
      </c>
      <c r="C857" s="2">
        <v>179</v>
      </c>
      <c r="D857" s="2">
        <v>18341</v>
      </c>
    </row>
    <row r="858" spans="1:4" x14ac:dyDescent="0.3">
      <c r="A858" s="3">
        <v>44384</v>
      </c>
      <c r="B858" s="2" t="s">
        <v>74</v>
      </c>
      <c r="C858" s="2">
        <v>30</v>
      </c>
      <c r="D858" s="2">
        <v>3676</v>
      </c>
    </row>
    <row r="859" spans="1:4" hidden="1" x14ac:dyDescent="0.3">
      <c r="A859" s="3">
        <v>44385</v>
      </c>
      <c r="B859" s="2" t="s">
        <v>42</v>
      </c>
      <c r="C859" s="2">
        <v>180</v>
      </c>
      <c r="D859" s="2">
        <v>18521</v>
      </c>
    </row>
    <row r="860" spans="1:4" x14ac:dyDescent="0.3">
      <c r="A860" s="3">
        <v>44385</v>
      </c>
      <c r="B860" s="2" t="s">
        <v>74</v>
      </c>
      <c r="C860" s="2">
        <v>36</v>
      </c>
      <c r="D860" s="2">
        <v>3712</v>
      </c>
    </row>
    <row r="861" spans="1:4" hidden="1" x14ac:dyDescent="0.3">
      <c r="A861" s="3">
        <v>44386</v>
      </c>
      <c r="B861" s="2" t="s">
        <v>42</v>
      </c>
      <c r="C861" s="2">
        <v>168</v>
      </c>
      <c r="D861" s="2">
        <v>18689</v>
      </c>
    </row>
    <row r="862" spans="1:4" x14ac:dyDescent="0.3">
      <c r="A862" s="3">
        <v>44386</v>
      </c>
      <c r="B862" s="2" t="s">
        <v>74</v>
      </c>
      <c r="C862" s="2">
        <v>23</v>
      </c>
      <c r="D862" s="2">
        <v>3735</v>
      </c>
    </row>
    <row r="863" spans="1:4" hidden="1" x14ac:dyDescent="0.3">
      <c r="A863" s="3">
        <v>44387</v>
      </c>
      <c r="B863" s="2" t="s">
        <v>42</v>
      </c>
      <c r="C863" s="2">
        <v>180</v>
      </c>
      <c r="D863" s="2">
        <v>18869</v>
      </c>
    </row>
    <row r="864" spans="1:4" x14ac:dyDescent="0.3">
      <c r="A864" s="3">
        <v>44387</v>
      </c>
      <c r="B864" s="2" t="s">
        <v>74</v>
      </c>
      <c r="C864" s="2">
        <v>0</v>
      </c>
      <c r="D864" s="2">
        <v>3735</v>
      </c>
    </row>
    <row r="865" spans="1:4" hidden="1" x14ac:dyDescent="0.3">
      <c r="A865" s="3">
        <v>44388</v>
      </c>
      <c r="B865" s="2" t="s">
        <v>42</v>
      </c>
      <c r="C865" s="2">
        <v>0</v>
      </c>
      <c r="D865" s="2">
        <v>18869</v>
      </c>
    </row>
    <row r="866" spans="1:4" x14ac:dyDescent="0.3">
      <c r="A866" s="3">
        <v>44388</v>
      </c>
      <c r="B866" s="2" t="s">
        <v>74</v>
      </c>
      <c r="C866" s="2">
        <v>0</v>
      </c>
      <c r="D866" s="2">
        <v>3735</v>
      </c>
    </row>
    <row r="867" spans="1:4" hidden="1" x14ac:dyDescent="0.3">
      <c r="A867" s="3">
        <v>44389</v>
      </c>
      <c r="B867" s="2" t="s">
        <v>42</v>
      </c>
      <c r="C867" s="2">
        <v>179</v>
      </c>
      <c r="D867" s="2">
        <v>19048</v>
      </c>
    </row>
    <row r="868" spans="1:4" x14ac:dyDescent="0.3">
      <c r="A868" s="3">
        <v>44389</v>
      </c>
      <c r="B868" s="2" t="s">
        <v>74</v>
      </c>
      <c r="C868" s="2">
        <v>39</v>
      </c>
      <c r="D868" s="2">
        <v>3774</v>
      </c>
    </row>
    <row r="869" spans="1:4" hidden="1" x14ac:dyDescent="0.3">
      <c r="A869" s="3">
        <v>44390</v>
      </c>
      <c r="B869" s="2" t="s">
        <v>42</v>
      </c>
      <c r="C869" s="2">
        <v>187</v>
      </c>
      <c r="D869" s="2">
        <v>19235</v>
      </c>
    </row>
    <row r="870" spans="1:4" x14ac:dyDescent="0.3">
      <c r="A870" s="3">
        <v>44390</v>
      </c>
      <c r="B870" s="2" t="s">
        <v>74</v>
      </c>
      <c r="C870" s="2">
        <v>15</v>
      </c>
      <c r="D870" s="2">
        <v>3789</v>
      </c>
    </row>
    <row r="871" spans="1:4" x14ac:dyDescent="0.3">
      <c r="A871" s="3">
        <v>44391</v>
      </c>
      <c r="B871" s="2" t="s">
        <v>74</v>
      </c>
      <c r="C871" s="2">
        <v>43</v>
      </c>
      <c r="D871" s="2">
        <v>3832</v>
      </c>
    </row>
    <row r="872" spans="1:4" hidden="1" x14ac:dyDescent="0.3">
      <c r="A872" s="3">
        <v>44391</v>
      </c>
      <c r="B872" s="2" t="s">
        <v>42</v>
      </c>
      <c r="C872" s="2">
        <v>187</v>
      </c>
      <c r="D872" s="2">
        <v>19406</v>
      </c>
    </row>
  </sheetData>
  <autoFilter ref="A1:D872" xr:uid="{4255A2F5-3C21-4A36-A79F-B6E46A26A95A}">
    <filterColumn colId="1">
      <filters>
        <filter val="Tskhinvali Region"/>
      </filters>
    </filterColumn>
    <sortState ref="A2:D871">
      <sortCondition ref="A2:A871"/>
    </sortState>
  </autoFilter>
  <sortState ref="A3:D871">
    <sortCondition ref="A2:A871"/>
  </sortState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2DFA-3CB6-464B-817E-665175FCF341}">
  <dimension ref="A1:F57"/>
  <sheetViews>
    <sheetView topLeftCell="A44" workbookViewId="0">
      <selection activeCell="E60" sqref="E60"/>
    </sheetView>
  </sheetViews>
  <sheetFormatPr defaultRowHeight="14.4" x14ac:dyDescent="0.3"/>
  <cols>
    <col min="1" max="1" width="10.21875" style="2" bestFit="1" customWidth="1"/>
    <col min="2" max="6" width="8.77734375" style="2"/>
  </cols>
  <sheetData>
    <row r="1" spans="1:6" x14ac:dyDescent="0.3">
      <c r="A1" s="2" t="s">
        <v>0</v>
      </c>
      <c r="B1" s="2" t="s">
        <v>77</v>
      </c>
      <c r="C1" s="2" t="s">
        <v>78</v>
      </c>
      <c r="D1" s="2" t="s">
        <v>79</v>
      </c>
      <c r="E1" s="2" t="s">
        <v>81</v>
      </c>
      <c r="F1" s="2" t="s">
        <v>25</v>
      </c>
    </row>
    <row r="2" spans="1:6" x14ac:dyDescent="0.3">
      <c r="A2" s="3">
        <v>43945</v>
      </c>
      <c r="B2" s="2">
        <f t="shared" ref="B2:B12" si="0">F2-C2</f>
        <v>15364</v>
      </c>
      <c r="C2" s="2">
        <v>20692</v>
      </c>
      <c r="F2" s="2">
        <v>36056</v>
      </c>
    </row>
    <row r="3" spans="1:6" x14ac:dyDescent="0.3">
      <c r="A3" s="3">
        <v>43946</v>
      </c>
      <c r="B3" s="2">
        <f t="shared" si="0"/>
        <v>16001</v>
      </c>
      <c r="C3" s="2">
        <v>21589</v>
      </c>
      <c r="F3" s="2">
        <v>37590</v>
      </c>
    </row>
    <row r="4" spans="1:6" x14ac:dyDescent="0.3">
      <c r="A4" s="3">
        <v>43947</v>
      </c>
      <c r="B4" s="2">
        <f t="shared" si="0"/>
        <v>16650</v>
      </c>
      <c r="C4" s="2">
        <v>21903</v>
      </c>
      <c r="F4" s="2">
        <v>38553</v>
      </c>
    </row>
    <row r="5" spans="1:6" x14ac:dyDescent="0.3">
      <c r="A5" s="3">
        <v>43948</v>
      </c>
      <c r="B5" s="2">
        <f t="shared" si="0"/>
        <v>17393</v>
      </c>
      <c r="C5" s="2">
        <v>22702</v>
      </c>
      <c r="F5" s="2">
        <v>40095</v>
      </c>
    </row>
    <row r="6" spans="1:6" x14ac:dyDescent="0.3">
      <c r="A6" s="3">
        <v>43949</v>
      </c>
      <c r="B6" s="2">
        <f t="shared" si="0"/>
        <v>19013</v>
      </c>
      <c r="C6" s="2">
        <v>24555</v>
      </c>
      <c r="F6" s="2">
        <v>43568</v>
      </c>
    </row>
    <row r="7" spans="1:6" x14ac:dyDescent="0.3">
      <c r="A7" s="3">
        <v>43950</v>
      </c>
      <c r="B7" s="2">
        <f t="shared" si="0"/>
        <v>19013</v>
      </c>
      <c r="C7" s="2">
        <v>24555</v>
      </c>
      <c r="F7" s="2">
        <v>43568</v>
      </c>
    </row>
    <row r="8" spans="1:6" x14ac:dyDescent="0.3">
      <c r="A8" s="3">
        <v>43951</v>
      </c>
      <c r="B8" s="2">
        <f t="shared" si="0"/>
        <v>19013</v>
      </c>
      <c r="C8" s="2">
        <v>24555</v>
      </c>
      <c r="F8" s="2">
        <v>43568</v>
      </c>
    </row>
    <row r="9" spans="1:6" x14ac:dyDescent="0.3">
      <c r="A9" s="3">
        <v>43952</v>
      </c>
      <c r="B9" s="2">
        <f t="shared" si="0"/>
        <v>19013</v>
      </c>
      <c r="C9" s="2">
        <v>24555</v>
      </c>
      <c r="F9" s="2">
        <v>43568</v>
      </c>
    </row>
    <row r="10" spans="1:6" x14ac:dyDescent="0.3">
      <c r="A10" s="3">
        <v>43953</v>
      </c>
      <c r="B10" s="2">
        <f t="shared" si="0"/>
        <v>19013</v>
      </c>
      <c r="C10" s="2">
        <v>24555</v>
      </c>
      <c r="F10" s="2">
        <v>43568</v>
      </c>
    </row>
    <row r="11" spans="1:6" x14ac:dyDescent="0.3">
      <c r="A11" s="3">
        <v>43954</v>
      </c>
      <c r="B11" s="2">
        <f t="shared" si="0"/>
        <v>19883</v>
      </c>
      <c r="C11" s="2">
        <v>25461</v>
      </c>
      <c r="F11" s="2">
        <v>45344</v>
      </c>
    </row>
    <row r="12" spans="1:6" x14ac:dyDescent="0.3">
      <c r="A12" s="3">
        <v>43955</v>
      </c>
      <c r="B12" s="2">
        <f t="shared" si="0"/>
        <v>19883</v>
      </c>
      <c r="C12" s="2">
        <v>25461</v>
      </c>
      <c r="F12" s="2">
        <v>45344</v>
      </c>
    </row>
    <row r="13" spans="1:6" x14ac:dyDescent="0.3">
      <c r="A13" s="3">
        <v>43956</v>
      </c>
      <c r="B13" s="2">
        <f t="shared" ref="B13:B18" si="1">F13-C13-D13</f>
        <v>20828</v>
      </c>
      <c r="C13" s="2">
        <v>26328</v>
      </c>
      <c r="D13" s="2">
        <v>793</v>
      </c>
      <c r="F13" s="2">
        <v>47949</v>
      </c>
    </row>
    <row r="14" spans="1:6" x14ac:dyDescent="0.3">
      <c r="A14" s="3">
        <v>43957</v>
      </c>
      <c r="B14" s="2">
        <f t="shared" si="1"/>
        <v>21722</v>
      </c>
      <c r="C14" s="2">
        <v>27266</v>
      </c>
      <c r="D14" s="2">
        <v>2612</v>
      </c>
      <c r="F14" s="2">
        <v>51600</v>
      </c>
    </row>
    <row r="15" spans="1:6" x14ac:dyDescent="0.3">
      <c r="A15" s="3">
        <v>43958</v>
      </c>
      <c r="B15" s="2">
        <f t="shared" si="1"/>
        <v>22556</v>
      </c>
      <c r="C15" s="2">
        <v>28190</v>
      </c>
      <c r="D15" s="2">
        <v>3941</v>
      </c>
      <c r="F15" s="2">
        <v>54687</v>
      </c>
    </row>
    <row r="16" spans="1:6" x14ac:dyDescent="0.3">
      <c r="A16" s="3">
        <v>43959</v>
      </c>
      <c r="B16" s="2">
        <f t="shared" si="1"/>
        <v>23378</v>
      </c>
      <c r="C16" s="2">
        <v>28830</v>
      </c>
      <c r="D16" s="2">
        <v>6325</v>
      </c>
      <c r="F16" s="2">
        <v>58533</v>
      </c>
    </row>
    <row r="17" spans="1:6" x14ac:dyDescent="0.3">
      <c r="A17" s="3">
        <v>43960</v>
      </c>
      <c r="B17" s="2">
        <f t="shared" si="1"/>
        <v>24050</v>
      </c>
      <c r="C17" s="2">
        <v>29823</v>
      </c>
      <c r="D17" s="2">
        <v>7446</v>
      </c>
      <c r="F17" s="2">
        <v>61319</v>
      </c>
    </row>
    <row r="18" spans="1:6" x14ac:dyDescent="0.3">
      <c r="A18" s="3">
        <v>43961</v>
      </c>
      <c r="B18" s="2">
        <f t="shared" si="1"/>
        <v>24722</v>
      </c>
      <c r="C18" s="2">
        <v>30090</v>
      </c>
      <c r="D18" s="2">
        <v>7635</v>
      </c>
      <c r="F18" s="2">
        <v>62447</v>
      </c>
    </row>
    <row r="19" spans="1:6" x14ac:dyDescent="0.3">
      <c r="A19" s="3">
        <v>43962</v>
      </c>
      <c r="B19" s="2">
        <f t="shared" ref="B19:B24" si="2">F19-C19-D19</f>
        <v>24668</v>
      </c>
      <c r="C19" s="2">
        <v>31878</v>
      </c>
      <c r="D19" s="2">
        <v>10590</v>
      </c>
      <c r="F19" s="2">
        <v>67136</v>
      </c>
    </row>
    <row r="20" spans="1:6" x14ac:dyDescent="0.3">
      <c r="A20" s="3">
        <v>43963</v>
      </c>
      <c r="B20" s="2">
        <f t="shared" si="2"/>
        <v>25970</v>
      </c>
      <c r="C20" s="2">
        <f>31879+297</f>
        <v>32176</v>
      </c>
      <c r="D20" s="2">
        <v>13424</v>
      </c>
      <c r="F20" s="2">
        <v>71570</v>
      </c>
    </row>
    <row r="21" spans="1:6" x14ac:dyDescent="0.3">
      <c r="A21" s="3">
        <v>43964</v>
      </c>
      <c r="B21" s="2">
        <f t="shared" si="2"/>
        <v>26564</v>
      </c>
      <c r="C21" s="2">
        <f>32825+462</f>
        <v>33287</v>
      </c>
      <c r="D21" s="2">
        <v>17492</v>
      </c>
      <c r="F21" s="2">
        <v>77343</v>
      </c>
    </row>
    <row r="22" spans="1:6" x14ac:dyDescent="0.3">
      <c r="A22" s="3">
        <v>43965</v>
      </c>
      <c r="B22" s="2">
        <f t="shared" si="2"/>
        <v>26900</v>
      </c>
      <c r="C22" s="2">
        <f>33848+570</f>
        <v>34418</v>
      </c>
      <c r="D22" s="2">
        <v>19758</v>
      </c>
      <c r="F22" s="2">
        <v>81076</v>
      </c>
    </row>
    <row r="23" spans="1:6" x14ac:dyDescent="0.3">
      <c r="A23" s="3">
        <v>43966</v>
      </c>
      <c r="B23" s="2">
        <f t="shared" si="2"/>
        <v>27218</v>
      </c>
      <c r="C23" s="2">
        <f>34599+698</f>
        <v>35297</v>
      </c>
      <c r="D23" s="2">
        <v>22771</v>
      </c>
      <c r="F23" s="2">
        <v>85286</v>
      </c>
    </row>
    <row r="24" spans="1:6" x14ac:dyDescent="0.3">
      <c r="A24" s="3">
        <v>43967</v>
      </c>
      <c r="B24" s="2">
        <f t="shared" si="2"/>
        <v>27488</v>
      </c>
      <c r="C24" s="2">
        <f>35646+1062</f>
        <v>36708</v>
      </c>
      <c r="D24" s="2">
        <v>24326</v>
      </c>
      <c r="F24" s="2">
        <v>88522</v>
      </c>
    </row>
    <row r="25" spans="1:6" x14ac:dyDescent="0.3">
      <c r="A25" s="3">
        <v>43968</v>
      </c>
      <c r="B25" s="2">
        <f>13983+13505</f>
        <v>27488</v>
      </c>
      <c r="C25" s="2">
        <f>35970+1138</f>
        <v>37108</v>
      </c>
      <c r="D25" s="2">
        <v>24664</v>
      </c>
      <c r="F25" s="2">
        <v>89260</v>
      </c>
    </row>
    <row r="26" spans="1:6" x14ac:dyDescent="0.3">
      <c r="A26" s="3">
        <v>43969</v>
      </c>
      <c r="B26" s="2">
        <f>13505+13983</f>
        <v>27488</v>
      </c>
      <c r="C26" s="2">
        <f>36953+1572</f>
        <v>38525</v>
      </c>
      <c r="D26" s="2">
        <v>27293</v>
      </c>
      <c r="F26" s="2">
        <v>93305</v>
      </c>
    </row>
    <row r="27" spans="1:6" x14ac:dyDescent="0.3">
      <c r="A27" s="3">
        <v>43970</v>
      </c>
      <c r="B27" s="2">
        <f>13991+13521</f>
        <v>27512</v>
      </c>
      <c r="C27" s="2">
        <f>37882+1992</f>
        <v>39874</v>
      </c>
      <c r="D27" s="2">
        <v>29767</v>
      </c>
      <c r="F27" s="2">
        <v>97153</v>
      </c>
    </row>
    <row r="28" spans="1:6" x14ac:dyDescent="0.3">
      <c r="A28" s="3">
        <v>43971</v>
      </c>
      <c r="B28" s="2">
        <f>13539+13991</f>
        <v>27530</v>
      </c>
      <c r="C28" s="2">
        <f>39081+2335</f>
        <v>41416</v>
      </c>
      <c r="D28" s="2">
        <v>32469</v>
      </c>
      <c r="F28" s="2">
        <v>101415</v>
      </c>
    </row>
    <row r="29" spans="1:6" x14ac:dyDescent="0.3">
      <c r="A29" s="3">
        <v>43972</v>
      </c>
      <c r="B29" s="2">
        <f>13991+13539</f>
        <v>27530</v>
      </c>
      <c r="C29" s="2">
        <f>40246+2608</f>
        <v>42854</v>
      </c>
      <c r="D29" s="2">
        <v>35166</v>
      </c>
      <c r="F29" s="2">
        <v>105500</v>
      </c>
    </row>
    <row r="30" spans="1:6" x14ac:dyDescent="0.3">
      <c r="A30" s="3">
        <v>43973</v>
      </c>
      <c r="B30" s="2">
        <f>13991+13551</f>
        <v>27542</v>
      </c>
      <c r="C30" s="2">
        <f>40966+2772</f>
        <v>43738</v>
      </c>
      <c r="D30" s="2">
        <v>38115</v>
      </c>
      <c r="F30" s="2">
        <v>109395</v>
      </c>
    </row>
    <row r="31" spans="1:6" x14ac:dyDescent="0.3">
      <c r="A31" s="3">
        <v>43974</v>
      </c>
      <c r="B31" s="2">
        <f>13551+13991</f>
        <v>27542</v>
      </c>
      <c r="C31" s="2">
        <f>42204+2985</f>
        <v>45189</v>
      </c>
      <c r="D31" s="2">
        <v>39461</v>
      </c>
      <c r="F31" s="2">
        <v>112192</v>
      </c>
    </row>
    <row r="32" spans="1:6" x14ac:dyDescent="0.3">
      <c r="A32" s="3">
        <v>43975</v>
      </c>
      <c r="B32" s="2">
        <f>13551+13991</f>
        <v>27542</v>
      </c>
      <c r="C32" s="2">
        <f>42730+3004</f>
        <v>45734</v>
      </c>
      <c r="D32" s="2">
        <v>39724</v>
      </c>
      <c r="F32" s="2">
        <v>113000</v>
      </c>
    </row>
    <row r="33" spans="1:6" x14ac:dyDescent="0.3">
      <c r="A33" s="3">
        <v>43976</v>
      </c>
      <c r="B33" s="2">
        <f>13991+13575</f>
        <v>27566</v>
      </c>
      <c r="C33" s="2">
        <f>43836+3288</f>
        <v>47124</v>
      </c>
      <c r="D33" s="2">
        <v>42025</v>
      </c>
      <c r="E33" s="2">
        <f>E34-943</f>
        <v>181</v>
      </c>
      <c r="F33" s="2">
        <v>117354</v>
      </c>
    </row>
    <row r="34" spans="1:6" x14ac:dyDescent="0.3">
      <c r="A34" s="3">
        <v>43977</v>
      </c>
      <c r="B34" s="2">
        <f>14057+13611</f>
        <v>27668</v>
      </c>
      <c r="C34" s="2">
        <f>44988+3545</f>
        <v>48533</v>
      </c>
      <c r="D34" s="2">
        <f>43119+362</f>
        <v>43481</v>
      </c>
      <c r="E34" s="2">
        <v>1124</v>
      </c>
      <c r="F34" s="2">
        <v>121263</v>
      </c>
    </row>
    <row r="35" spans="1:6" x14ac:dyDescent="0.3">
      <c r="A35" s="3">
        <v>43978</v>
      </c>
      <c r="B35" s="2">
        <f>14070+13598</f>
        <v>27668</v>
      </c>
      <c r="C35" s="2">
        <f>46239+3813</f>
        <v>50052</v>
      </c>
      <c r="D35" s="2">
        <f>43527+1981</f>
        <v>45508</v>
      </c>
      <c r="E35" s="2">
        <v>2373</v>
      </c>
      <c r="F35" s="2">
        <v>125601</v>
      </c>
    </row>
    <row r="36" spans="1:6" x14ac:dyDescent="0.3">
      <c r="A36" s="3">
        <v>43979</v>
      </c>
      <c r="B36" s="2">
        <f>14184+13598</f>
        <v>27782</v>
      </c>
      <c r="C36" s="2">
        <f>47140+4303</f>
        <v>51443</v>
      </c>
      <c r="D36" s="2">
        <f>44105+3147</f>
        <v>47252</v>
      </c>
      <c r="E36" s="2">
        <v>3550</v>
      </c>
      <c r="F36" s="2">
        <v>130037</v>
      </c>
    </row>
    <row r="37" spans="1:6" x14ac:dyDescent="0.3">
      <c r="A37" s="3">
        <v>43980</v>
      </c>
      <c r="F37" s="2">
        <v>134667</v>
      </c>
    </row>
    <row r="38" spans="1:6" x14ac:dyDescent="0.3">
      <c r="A38" s="3">
        <v>43981</v>
      </c>
      <c r="B38" s="2">
        <f>14214+13598</f>
        <v>27812</v>
      </c>
      <c r="C38" s="2">
        <f>47691+6317</f>
        <v>54008</v>
      </c>
      <c r="D38" s="2">
        <f>45012+6124</f>
        <v>51136</v>
      </c>
      <c r="E38" s="2">
        <v>5195</v>
      </c>
      <c r="F38" s="2">
        <v>138151</v>
      </c>
    </row>
    <row r="39" spans="1:6" x14ac:dyDescent="0.3">
      <c r="A39" s="3">
        <v>43982</v>
      </c>
      <c r="B39" s="2">
        <f>14214+13598</f>
        <v>27812</v>
      </c>
      <c r="C39" s="2">
        <f>48230+6336</f>
        <v>54566</v>
      </c>
      <c r="D39" s="2">
        <f>45136+6167</f>
        <v>51303</v>
      </c>
      <c r="E39" s="2">
        <v>5233</v>
      </c>
      <c r="F39" s="2">
        <v>138914</v>
      </c>
    </row>
    <row r="40" spans="1:6" x14ac:dyDescent="0.3">
      <c r="A40" s="3">
        <v>43983</v>
      </c>
      <c r="B40" s="2">
        <f>13598+14214</f>
        <v>27812</v>
      </c>
      <c r="C40" s="2">
        <f>48342+7735</f>
        <v>56077</v>
      </c>
      <c r="D40" s="2">
        <f>44688+9389</f>
        <v>54077</v>
      </c>
      <c r="E40" s="2">
        <v>6004</v>
      </c>
      <c r="F40" s="2">
        <v>143970</v>
      </c>
    </row>
    <row r="41" spans="1:6" x14ac:dyDescent="0.3">
      <c r="A41" s="3">
        <v>43984</v>
      </c>
      <c r="B41" s="2">
        <f>13598+14268</f>
        <v>27866</v>
      </c>
      <c r="C41" s="2">
        <f>49120+8350</f>
        <v>57470</v>
      </c>
      <c r="D41" s="2">
        <f>44899+11770</f>
        <v>56669</v>
      </c>
      <c r="E41" s="2">
        <f>7186</f>
        <v>7186</v>
      </c>
      <c r="F41" s="2">
        <v>149191</v>
      </c>
    </row>
    <row r="42" spans="1:6" x14ac:dyDescent="0.3">
      <c r="A42" s="3">
        <v>43985</v>
      </c>
      <c r="B42" s="2">
        <f>14321+13629</f>
        <v>27950</v>
      </c>
      <c r="C42" s="2">
        <f>50025+8975</f>
        <v>59000</v>
      </c>
      <c r="D42" s="2">
        <f>45050+15176</f>
        <v>60226</v>
      </c>
      <c r="E42" s="2">
        <f>8362</f>
        <v>8362</v>
      </c>
      <c r="F42" s="2">
        <v>155538</v>
      </c>
    </row>
    <row r="43" spans="1:6" x14ac:dyDescent="0.3">
      <c r="A43" s="3">
        <v>43986</v>
      </c>
      <c r="B43" s="2">
        <f>14351+13653</f>
        <v>28004</v>
      </c>
      <c r="C43" s="2">
        <f>50952+9641</f>
        <v>60593</v>
      </c>
      <c r="D43" s="2">
        <f>45266+17517</f>
        <v>62783</v>
      </c>
      <c r="E43" s="2">
        <f>10567</f>
        <v>10567</v>
      </c>
      <c r="F43" s="2">
        <v>161947</v>
      </c>
    </row>
    <row r="44" spans="1:6" x14ac:dyDescent="0.3">
      <c r="A44" s="3">
        <v>43987</v>
      </c>
      <c r="B44" s="2">
        <f>14387+13671</f>
        <v>28058</v>
      </c>
      <c r="C44" s="2">
        <f>51446+10217</f>
        <v>61663</v>
      </c>
      <c r="D44" s="2">
        <f>45140+20508</f>
        <v>65648</v>
      </c>
      <c r="E44" s="2">
        <f>11963</f>
        <v>11963</v>
      </c>
      <c r="F44" s="2">
        <v>167332</v>
      </c>
    </row>
    <row r="45" spans="1:6" x14ac:dyDescent="0.3">
      <c r="A45" s="3">
        <v>43988</v>
      </c>
      <c r="B45" s="2">
        <f>13676+14430</f>
        <v>28106</v>
      </c>
      <c r="C45" s="2">
        <f>52127+11202</f>
        <v>63329</v>
      </c>
      <c r="D45" s="2">
        <f>45121+22179</f>
        <v>67300</v>
      </c>
      <c r="E45" s="2">
        <f>13481</f>
        <v>13481</v>
      </c>
      <c r="F45" s="2">
        <v>172216</v>
      </c>
    </row>
    <row r="46" spans="1:6" x14ac:dyDescent="0.3">
      <c r="A46" s="3">
        <v>43989</v>
      </c>
      <c r="B46" s="2">
        <f>14430+13676</f>
        <v>28106</v>
      </c>
      <c r="C46" s="2">
        <f>52329+11559</f>
        <v>63888</v>
      </c>
      <c r="D46" s="2">
        <f>45138+22514</f>
        <v>67652</v>
      </c>
      <c r="E46" s="2">
        <f>13699</f>
        <v>13699</v>
      </c>
      <c r="F46" s="2">
        <v>173345</v>
      </c>
    </row>
    <row r="47" spans="1:6" x14ac:dyDescent="0.3">
      <c r="A47" s="3">
        <v>43990</v>
      </c>
      <c r="B47" s="2">
        <f>14430+13676</f>
        <v>28106</v>
      </c>
      <c r="C47" s="2">
        <f>53005+12474</f>
        <v>65479</v>
      </c>
      <c r="D47" s="2">
        <f>45374+25067</f>
        <v>70441</v>
      </c>
      <c r="E47" s="2">
        <v>14712</v>
      </c>
      <c r="F47" s="2">
        <v>178738</v>
      </c>
    </row>
    <row r="48" spans="1:6" x14ac:dyDescent="0.3">
      <c r="A48" s="3">
        <v>43991</v>
      </c>
      <c r="B48" s="2">
        <f>14471+13707</f>
        <v>28178</v>
      </c>
      <c r="C48" s="2">
        <f>53464+13499</f>
        <v>66963</v>
      </c>
      <c r="D48" s="2">
        <f>45110+27268</f>
        <v>72378</v>
      </c>
      <c r="E48" s="2">
        <v>17199</v>
      </c>
      <c r="F48" s="2">
        <v>184718</v>
      </c>
    </row>
    <row r="49" spans="1:6" x14ac:dyDescent="0.3">
      <c r="A49" s="3">
        <v>43992</v>
      </c>
      <c r="B49" s="2">
        <f>14552+13710</f>
        <v>28262</v>
      </c>
      <c r="C49" s="2">
        <f>53951+14645</f>
        <v>68596</v>
      </c>
      <c r="D49" s="2">
        <f>45174+29912</f>
        <v>75086</v>
      </c>
      <c r="E49" s="2">
        <v>19057</v>
      </c>
      <c r="F49" s="2">
        <v>191001</v>
      </c>
    </row>
    <row r="50" spans="1:6" x14ac:dyDescent="0.3">
      <c r="A50" s="3">
        <v>43993</v>
      </c>
      <c r="B50" s="2">
        <f>14646+13730</f>
        <v>28376</v>
      </c>
      <c r="C50" s="2">
        <f>54368+15850</f>
        <v>70218</v>
      </c>
      <c r="D50" s="2">
        <f>45199+31637</f>
        <v>76836</v>
      </c>
      <c r="E50" s="2">
        <f>21586+98</f>
        <v>21684</v>
      </c>
      <c r="F50" s="2">
        <v>197114</v>
      </c>
    </row>
    <row r="51" spans="1:6" x14ac:dyDescent="0.3">
      <c r="A51" s="3">
        <v>43994</v>
      </c>
      <c r="F51" s="2">
        <f>F52-4425</f>
        <v>202317</v>
      </c>
    </row>
    <row r="52" spans="1:6" x14ac:dyDescent="0.3">
      <c r="A52" s="3">
        <v>43995</v>
      </c>
      <c r="B52" s="2">
        <f>14748+13730</f>
        <v>28478</v>
      </c>
      <c r="C52" s="2">
        <f>55507+16589</f>
        <v>72096</v>
      </c>
      <c r="D52" s="2">
        <f>45284+35402</f>
        <v>80686</v>
      </c>
      <c r="E52" s="2">
        <f>25227+255</f>
        <v>25482</v>
      </c>
      <c r="F52" s="2">
        <v>206742</v>
      </c>
    </row>
    <row r="53" spans="1:6" x14ac:dyDescent="0.3">
      <c r="A53" s="3">
        <v>43996</v>
      </c>
      <c r="B53" s="2">
        <f>14748+13730</f>
        <v>28478</v>
      </c>
      <c r="C53" s="2">
        <f>55615+16680</f>
        <v>72295</v>
      </c>
      <c r="D53" s="2">
        <f>45284+35555</f>
        <v>80839</v>
      </c>
      <c r="E53" s="2">
        <f>25557+300</f>
        <v>25857</v>
      </c>
      <c r="F53" s="2">
        <v>207470</v>
      </c>
    </row>
    <row r="54" spans="1:6" x14ac:dyDescent="0.3">
      <c r="A54" s="3">
        <v>43997</v>
      </c>
      <c r="B54" s="2">
        <f>14748+13730</f>
        <v>28478</v>
      </c>
      <c r="C54" s="2">
        <f>56150+17072</f>
        <v>73222</v>
      </c>
      <c r="D54" s="2">
        <f>45362+37460</f>
        <v>82822</v>
      </c>
      <c r="E54" s="2">
        <f>26706+935</f>
        <v>27641</v>
      </c>
      <c r="F54" s="2">
        <v>212163</v>
      </c>
    </row>
    <row r="55" spans="1:6" x14ac:dyDescent="0.3">
      <c r="A55" s="3">
        <v>43998</v>
      </c>
      <c r="F55" s="2">
        <v>216742</v>
      </c>
    </row>
    <row r="56" spans="1:6" x14ac:dyDescent="0.3">
      <c r="A56" s="3">
        <v>43999</v>
      </c>
      <c r="F56" s="2">
        <v>221156</v>
      </c>
    </row>
    <row r="57" spans="1:6" x14ac:dyDescent="0.3">
      <c r="A57" s="3">
        <v>44000</v>
      </c>
      <c r="F57" s="2">
        <v>225666</v>
      </c>
    </row>
  </sheetData>
  <sortState ref="A2:F7">
    <sortCondition ref="A2:A7"/>
  </sortState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AFA2-1327-4CBD-A86F-012C1D7C5E39}">
  <dimension ref="A1:K59"/>
  <sheetViews>
    <sheetView topLeftCell="A44" workbookViewId="0">
      <selection activeCell="D60" sqref="D60"/>
    </sheetView>
  </sheetViews>
  <sheetFormatPr defaultRowHeight="14.4" x14ac:dyDescent="0.3"/>
  <sheetData>
    <row r="1" spans="1:11" x14ac:dyDescent="0.3">
      <c r="A1" t="s">
        <v>85</v>
      </c>
      <c r="B1" t="s">
        <v>89</v>
      </c>
      <c r="C1" t="s">
        <v>25</v>
      </c>
      <c r="D1" t="s">
        <v>86</v>
      </c>
      <c r="E1" t="s">
        <v>80</v>
      </c>
      <c r="F1" t="s">
        <v>57</v>
      </c>
      <c r="G1" t="s">
        <v>105</v>
      </c>
      <c r="H1" t="s">
        <v>75</v>
      </c>
      <c r="I1" t="s">
        <v>96</v>
      </c>
      <c r="J1" t="s">
        <v>95</v>
      </c>
      <c r="K1" t="s">
        <v>106</v>
      </c>
    </row>
    <row r="2" spans="1:11" x14ac:dyDescent="0.3">
      <c r="A2">
        <v>18</v>
      </c>
      <c r="B2" t="s">
        <v>87</v>
      </c>
      <c r="C2">
        <v>409582</v>
      </c>
      <c r="D2">
        <v>191898</v>
      </c>
      <c r="E2">
        <f>C2-D2</f>
        <v>217684</v>
      </c>
      <c r="F2">
        <v>1550075</v>
      </c>
      <c r="G2" s="27">
        <f>C2/F2*100</f>
        <v>26.423366611293002</v>
      </c>
      <c r="H2" s="27">
        <f>D2/F2*100</f>
        <v>12.379917100785445</v>
      </c>
      <c r="I2" s="27">
        <f>100-G2</f>
        <v>73.576633388706995</v>
      </c>
      <c r="J2" s="27">
        <f>G2-H2</f>
        <v>14.043449510507557</v>
      </c>
      <c r="K2" s="27">
        <f>(D2+E2)/F2*100</f>
        <v>26.423366611293002</v>
      </c>
    </row>
    <row r="3" spans="1:11" x14ac:dyDescent="0.3">
      <c r="A3">
        <v>19</v>
      </c>
      <c r="C3">
        <f>C2</f>
        <v>409582</v>
      </c>
      <c r="D3">
        <f t="shared" ref="D3:I3" si="0">D2</f>
        <v>191898</v>
      </c>
      <c r="E3">
        <f t="shared" ref="E3:E59" si="1">C3-D3</f>
        <v>217684</v>
      </c>
      <c r="F3">
        <f t="shared" si="0"/>
        <v>1550075</v>
      </c>
      <c r="G3" s="27">
        <f t="shared" si="0"/>
        <v>26.423366611293002</v>
      </c>
      <c r="H3" s="27">
        <f t="shared" si="0"/>
        <v>12.379917100785445</v>
      </c>
      <c r="I3" s="27">
        <f t="shared" si="0"/>
        <v>73.576633388706995</v>
      </c>
      <c r="J3" s="27">
        <f t="shared" ref="J3:J59" si="2">G3-H3</f>
        <v>14.043449510507557</v>
      </c>
      <c r="K3" s="27">
        <f t="shared" ref="K3:K59" si="3">(D3+E3)/F3*100</f>
        <v>26.423366611293002</v>
      </c>
    </row>
    <row r="4" spans="1:11" x14ac:dyDescent="0.3">
      <c r="A4">
        <v>20</v>
      </c>
      <c r="C4">
        <f t="shared" ref="C4:C38" si="4">C3</f>
        <v>409582</v>
      </c>
      <c r="D4">
        <f t="shared" ref="D4:D38" si="5">D3</f>
        <v>191898</v>
      </c>
      <c r="E4">
        <f t="shared" si="1"/>
        <v>217684</v>
      </c>
      <c r="F4">
        <f t="shared" ref="F4:F37" si="6">F3</f>
        <v>1550075</v>
      </c>
      <c r="G4" s="27">
        <f t="shared" ref="G4:G37" si="7">G3</f>
        <v>26.423366611293002</v>
      </c>
      <c r="H4" s="27">
        <f t="shared" ref="H4:H37" si="8">H3</f>
        <v>12.379917100785445</v>
      </c>
      <c r="I4" s="27">
        <f t="shared" ref="I4:I37" si="9">I3</f>
        <v>73.576633388706995</v>
      </c>
      <c r="J4" s="27">
        <f t="shared" si="2"/>
        <v>14.043449510507557</v>
      </c>
      <c r="K4" s="27">
        <f t="shared" si="3"/>
        <v>26.423366611293002</v>
      </c>
    </row>
    <row r="5" spans="1:11" x14ac:dyDescent="0.3">
      <c r="A5">
        <v>21</v>
      </c>
      <c r="C5">
        <f t="shared" si="4"/>
        <v>409582</v>
      </c>
      <c r="D5">
        <f t="shared" si="5"/>
        <v>191898</v>
      </c>
      <c r="E5">
        <f t="shared" si="1"/>
        <v>217684</v>
      </c>
      <c r="F5">
        <f t="shared" si="6"/>
        <v>1550075</v>
      </c>
      <c r="G5" s="27">
        <f t="shared" si="7"/>
        <v>26.423366611293002</v>
      </c>
      <c r="H5" s="27">
        <f t="shared" si="8"/>
        <v>12.379917100785445</v>
      </c>
      <c r="I5" s="27">
        <f t="shared" si="9"/>
        <v>73.576633388706995</v>
      </c>
      <c r="J5" s="27">
        <f t="shared" si="2"/>
        <v>14.043449510507557</v>
      </c>
      <c r="K5" s="27">
        <f t="shared" si="3"/>
        <v>26.423366611293002</v>
      </c>
    </row>
    <row r="6" spans="1:11" x14ac:dyDescent="0.3">
      <c r="A6">
        <v>22</v>
      </c>
      <c r="C6">
        <f t="shared" si="4"/>
        <v>409582</v>
      </c>
      <c r="D6">
        <f t="shared" si="5"/>
        <v>191898</v>
      </c>
      <c r="E6">
        <f t="shared" si="1"/>
        <v>217684</v>
      </c>
      <c r="F6">
        <f t="shared" si="6"/>
        <v>1550075</v>
      </c>
      <c r="G6" s="27">
        <f t="shared" si="7"/>
        <v>26.423366611293002</v>
      </c>
      <c r="H6" s="27">
        <f t="shared" si="8"/>
        <v>12.379917100785445</v>
      </c>
      <c r="I6" s="27">
        <f t="shared" si="9"/>
        <v>73.576633388706995</v>
      </c>
      <c r="J6" s="27">
        <f t="shared" si="2"/>
        <v>14.043449510507557</v>
      </c>
      <c r="K6" s="27">
        <f t="shared" si="3"/>
        <v>26.423366611293002</v>
      </c>
    </row>
    <row r="7" spans="1:11" x14ac:dyDescent="0.3">
      <c r="A7">
        <v>23</v>
      </c>
      <c r="C7">
        <f t="shared" si="4"/>
        <v>409582</v>
      </c>
      <c r="D7">
        <f t="shared" si="5"/>
        <v>191898</v>
      </c>
      <c r="E7">
        <f t="shared" si="1"/>
        <v>217684</v>
      </c>
      <c r="F7">
        <f t="shared" si="6"/>
        <v>1550075</v>
      </c>
      <c r="G7" s="27">
        <f t="shared" si="7"/>
        <v>26.423366611293002</v>
      </c>
      <c r="H7" s="27">
        <f t="shared" si="8"/>
        <v>12.379917100785445</v>
      </c>
      <c r="I7" s="27">
        <f t="shared" si="9"/>
        <v>73.576633388706995</v>
      </c>
      <c r="J7" s="27">
        <f t="shared" si="2"/>
        <v>14.043449510507557</v>
      </c>
      <c r="K7" s="27">
        <f t="shared" si="3"/>
        <v>26.423366611293002</v>
      </c>
    </row>
    <row r="8" spans="1:11" x14ac:dyDescent="0.3">
      <c r="A8">
        <v>24</v>
      </c>
      <c r="C8">
        <f t="shared" si="4"/>
        <v>409582</v>
      </c>
      <c r="D8">
        <f t="shared" si="5"/>
        <v>191898</v>
      </c>
      <c r="E8">
        <f t="shared" si="1"/>
        <v>217684</v>
      </c>
      <c r="F8">
        <f t="shared" si="6"/>
        <v>1550075</v>
      </c>
      <c r="G8" s="27">
        <f t="shared" si="7"/>
        <v>26.423366611293002</v>
      </c>
      <c r="H8" s="27">
        <f t="shared" si="8"/>
        <v>12.379917100785445</v>
      </c>
      <c r="I8" s="27">
        <f t="shared" si="9"/>
        <v>73.576633388706995</v>
      </c>
      <c r="J8" s="27">
        <f t="shared" si="2"/>
        <v>14.043449510507557</v>
      </c>
      <c r="K8" s="27">
        <f t="shared" si="3"/>
        <v>26.423366611293002</v>
      </c>
    </row>
    <row r="9" spans="1:11" x14ac:dyDescent="0.3">
      <c r="A9">
        <v>25</v>
      </c>
      <c r="C9">
        <f t="shared" si="4"/>
        <v>409582</v>
      </c>
      <c r="D9">
        <f t="shared" si="5"/>
        <v>191898</v>
      </c>
      <c r="E9">
        <f t="shared" si="1"/>
        <v>217684</v>
      </c>
      <c r="F9">
        <f t="shared" si="6"/>
        <v>1550075</v>
      </c>
      <c r="G9" s="27">
        <f t="shared" si="7"/>
        <v>26.423366611293002</v>
      </c>
      <c r="H9" s="27">
        <f t="shared" si="8"/>
        <v>12.379917100785445</v>
      </c>
      <c r="I9" s="27">
        <f t="shared" si="9"/>
        <v>73.576633388706995</v>
      </c>
      <c r="J9" s="27">
        <f t="shared" si="2"/>
        <v>14.043449510507557</v>
      </c>
      <c r="K9" s="27">
        <f t="shared" si="3"/>
        <v>26.423366611293002</v>
      </c>
    </row>
    <row r="10" spans="1:11" x14ac:dyDescent="0.3">
      <c r="A10">
        <v>26</v>
      </c>
      <c r="C10">
        <f t="shared" si="4"/>
        <v>409582</v>
      </c>
      <c r="D10">
        <f t="shared" si="5"/>
        <v>191898</v>
      </c>
      <c r="E10">
        <f t="shared" si="1"/>
        <v>217684</v>
      </c>
      <c r="F10">
        <f t="shared" si="6"/>
        <v>1550075</v>
      </c>
      <c r="G10" s="27">
        <f t="shared" si="7"/>
        <v>26.423366611293002</v>
      </c>
      <c r="H10" s="27">
        <f t="shared" si="8"/>
        <v>12.379917100785445</v>
      </c>
      <c r="I10" s="27">
        <f t="shared" si="9"/>
        <v>73.576633388706995</v>
      </c>
      <c r="J10" s="27">
        <f t="shared" si="2"/>
        <v>14.043449510507557</v>
      </c>
      <c r="K10" s="27">
        <f t="shared" si="3"/>
        <v>26.423366611293002</v>
      </c>
    </row>
    <row r="11" spans="1:11" x14ac:dyDescent="0.3">
      <c r="A11">
        <v>27</v>
      </c>
      <c r="C11">
        <f t="shared" si="4"/>
        <v>409582</v>
      </c>
      <c r="D11">
        <f t="shared" si="5"/>
        <v>191898</v>
      </c>
      <c r="E11">
        <f t="shared" si="1"/>
        <v>217684</v>
      </c>
      <c r="F11">
        <f t="shared" si="6"/>
        <v>1550075</v>
      </c>
      <c r="G11" s="27">
        <f t="shared" si="7"/>
        <v>26.423366611293002</v>
      </c>
      <c r="H11" s="27">
        <f t="shared" si="8"/>
        <v>12.379917100785445</v>
      </c>
      <c r="I11" s="27">
        <f t="shared" si="9"/>
        <v>73.576633388706995</v>
      </c>
      <c r="J11" s="27">
        <f t="shared" si="2"/>
        <v>14.043449510507557</v>
      </c>
      <c r="K11" s="27">
        <f t="shared" si="3"/>
        <v>26.423366611293002</v>
      </c>
    </row>
    <row r="12" spans="1:11" x14ac:dyDescent="0.3">
      <c r="A12">
        <v>28</v>
      </c>
      <c r="C12">
        <f t="shared" si="4"/>
        <v>409582</v>
      </c>
      <c r="D12">
        <f t="shared" si="5"/>
        <v>191898</v>
      </c>
      <c r="E12">
        <f t="shared" si="1"/>
        <v>217684</v>
      </c>
      <c r="F12">
        <f t="shared" si="6"/>
        <v>1550075</v>
      </c>
      <c r="G12" s="27">
        <f t="shared" si="7"/>
        <v>26.423366611293002</v>
      </c>
      <c r="H12" s="27">
        <f t="shared" si="8"/>
        <v>12.379917100785445</v>
      </c>
      <c r="I12" s="27">
        <f t="shared" si="9"/>
        <v>73.576633388706995</v>
      </c>
      <c r="J12" s="27">
        <f t="shared" si="2"/>
        <v>14.043449510507557</v>
      </c>
      <c r="K12" s="27">
        <f t="shared" si="3"/>
        <v>26.423366611293002</v>
      </c>
    </row>
    <row r="13" spans="1:11" x14ac:dyDescent="0.3">
      <c r="A13">
        <v>29</v>
      </c>
      <c r="C13">
        <f t="shared" si="4"/>
        <v>409582</v>
      </c>
      <c r="D13">
        <f t="shared" si="5"/>
        <v>191898</v>
      </c>
      <c r="E13">
        <f t="shared" si="1"/>
        <v>217684</v>
      </c>
      <c r="F13">
        <f t="shared" si="6"/>
        <v>1550075</v>
      </c>
      <c r="G13" s="27">
        <f t="shared" si="7"/>
        <v>26.423366611293002</v>
      </c>
      <c r="H13" s="27">
        <f t="shared" si="8"/>
        <v>12.379917100785445</v>
      </c>
      <c r="I13" s="27">
        <f t="shared" si="9"/>
        <v>73.576633388706995</v>
      </c>
      <c r="J13" s="27">
        <f t="shared" si="2"/>
        <v>14.043449510507557</v>
      </c>
      <c r="K13" s="27">
        <f t="shared" si="3"/>
        <v>26.423366611293002</v>
      </c>
    </row>
    <row r="14" spans="1:11" x14ac:dyDescent="0.3">
      <c r="A14">
        <v>30</v>
      </c>
      <c r="C14">
        <f t="shared" si="4"/>
        <v>409582</v>
      </c>
      <c r="D14">
        <f t="shared" si="5"/>
        <v>191898</v>
      </c>
      <c r="E14">
        <f t="shared" si="1"/>
        <v>217684</v>
      </c>
      <c r="F14">
        <f t="shared" si="6"/>
        <v>1550075</v>
      </c>
      <c r="G14" s="27">
        <f t="shared" si="7"/>
        <v>26.423366611293002</v>
      </c>
      <c r="H14" s="27">
        <f t="shared" si="8"/>
        <v>12.379917100785445</v>
      </c>
      <c r="I14" s="27">
        <f t="shared" si="9"/>
        <v>73.576633388706995</v>
      </c>
      <c r="J14" s="27">
        <f t="shared" si="2"/>
        <v>14.043449510507557</v>
      </c>
      <c r="K14" s="27">
        <f t="shared" si="3"/>
        <v>26.423366611293002</v>
      </c>
    </row>
    <row r="15" spans="1:11" x14ac:dyDescent="0.3">
      <c r="A15">
        <v>31</v>
      </c>
      <c r="C15">
        <f t="shared" si="4"/>
        <v>409582</v>
      </c>
      <c r="D15">
        <f t="shared" si="5"/>
        <v>191898</v>
      </c>
      <c r="E15">
        <f t="shared" si="1"/>
        <v>217684</v>
      </c>
      <c r="F15">
        <f t="shared" si="6"/>
        <v>1550075</v>
      </c>
      <c r="G15" s="27">
        <f t="shared" si="7"/>
        <v>26.423366611293002</v>
      </c>
      <c r="H15" s="27">
        <f t="shared" si="8"/>
        <v>12.379917100785445</v>
      </c>
      <c r="I15" s="27">
        <f t="shared" si="9"/>
        <v>73.576633388706995</v>
      </c>
      <c r="J15" s="27">
        <f t="shared" si="2"/>
        <v>14.043449510507557</v>
      </c>
      <c r="K15" s="27">
        <f t="shared" si="3"/>
        <v>26.423366611293002</v>
      </c>
    </row>
    <row r="16" spans="1:11" x14ac:dyDescent="0.3">
      <c r="A16">
        <v>32</v>
      </c>
      <c r="C16">
        <f t="shared" si="4"/>
        <v>409582</v>
      </c>
      <c r="D16">
        <f t="shared" si="5"/>
        <v>191898</v>
      </c>
      <c r="E16">
        <f t="shared" si="1"/>
        <v>217684</v>
      </c>
      <c r="F16">
        <f t="shared" si="6"/>
        <v>1550075</v>
      </c>
      <c r="G16" s="27">
        <f t="shared" si="7"/>
        <v>26.423366611293002</v>
      </c>
      <c r="H16" s="27">
        <f t="shared" si="8"/>
        <v>12.379917100785445</v>
      </c>
      <c r="I16" s="27">
        <f t="shared" si="9"/>
        <v>73.576633388706995</v>
      </c>
      <c r="J16" s="27">
        <f t="shared" si="2"/>
        <v>14.043449510507557</v>
      </c>
      <c r="K16" s="27">
        <f t="shared" si="3"/>
        <v>26.423366611293002</v>
      </c>
    </row>
    <row r="17" spans="1:11" x14ac:dyDescent="0.3">
      <c r="A17">
        <v>33</v>
      </c>
      <c r="C17">
        <f t="shared" si="4"/>
        <v>409582</v>
      </c>
      <c r="D17">
        <f t="shared" si="5"/>
        <v>191898</v>
      </c>
      <c r="E17">
        <f t="shared" si="1"/>
        <v>217684</v>
      </c>
      <c r="F17">
        <f t="shared" si="6"/>
        <v>1550075</v>
      </c>
      <c r="G17" s="27">
        <f t="shared" si="7"/>
        <v>26.423366611293002</v>
      </c>
      <c r="H17" s="27">
        <f t="shared" si="8"/>
        <v>12.379917100785445</v>
      </c>
      <c r="I17" s="27">
        <f t="shared" si="9"/>
        <v>73.576633388706995</v>
      </c>
      <c r="J17" s="27">
        <f t="shared" si="2"/>
        <v>14.043449510507557</v>
      </c>
      <c r="K17" s="27">
        <f t="shared" si="3"/>
        <v>26.423366611293002</v>
      </c>
    </row>
    <row r="18" spans="1:11" x14ac:dyDescent="0.3">
      <c r="A18">
        <v>34</v>
      </c>
      <c r="C18">
        <f t="shared" si="4"/>
        <v>409582</v>
      </c>
      <c r="D18">
        <f t="shared" si="5"/>
        <v>191898</v>
      </c>
      <c r="E18">
        <f t="shared" si="1"/>
        <v>217684</v>
      </c>
      <c r="F18">
        <f t="shared" si="6"/>
        <v>1550075</v>
      </c>
      <c r="G18" s="27">
        <f t="shared" si="7"/>
        <v>26.423366611293002</v>
      </c>
      <c r="H18" s="27">
        <f t="shared" si="8"/>
        <v>12.379917100785445</v>
      </c>
      <c r="I18" s="27">
        <f t="shared" si="9"/>
        <v>73.576633388706995</v>
      </c>
      <c r="J18" s="27">
        <f t="shared" si="2"/>
        <v>14.043449510507557</v>
      </c>
      <c r="K18" s="27">
        <f t="shared" si="3"/>
        <v>26.423366611293002</v>
      </c>
    </row>
    <row r="19" spans="1:11" x14ac:dyDescent="0.3">
      <c r="A19">
        <v>35</v>
      </c>
      <c r="C19">
        <f t="shared" si="4"/>
        <v>409582</v>
      </c>
      <c r="D19">
        <f t="shared" si="5"/>
        <v>191898</v>
      </c>
      <c r="E19">
        <f t="shared" si="1"/>
        <v>217684</v>
      </c>
      <c r="F19">
        <f t="shared" si="6"/>
        <v>1550075</v>
      </c>
      <c r="G19" s="27">
        <f t="shared" si="7"/>
        <v>26.423366611293002</v>
      </c>
      <c r="H19" s="27">
        <f t="shared" si="8"/>
        <v>12.379917100785445</v>
      </c>
      <c r="I19" s="27">
        <f t="shared" si="9"/>
        <v>73.576633388706995</v>
      </c>
      <c r="J19" s="27">
        <f t="shared" si="2"/>
        <v>14.043449510507557</v>
      </c>
      <c r="K19" s="27">
        <f t="shared" si="3"/>
        <v>26.423366611293002</v>
      </c>
    </row>
    <row r="20" spans="1:11" x14ac:dyDescent="0.3">
      <c r="A20">
        <v>36</v>
      </c>
      <c r="C20">
        <f t="shared" si="4"/>
        <v>409582</v>
      </c>
      <c r="D20">
        <f t="shared" si="5"/>
        <v>191898</v>
      </c>
      <c r="E20">
        <f t="shared" si="1"/>
        <v>217684</v>
      </c>
      <c r="F20">
        <f t="shared" si="6"/>
        <v>1550075</v>
      </c>
      <c r="G20" s="27">
        <f t="shared" si="7"/>
        <v>26.423366611293002</v>
      </c>
      <c r="H20" s="27">
        <f t="shared" si="8"/>
        <v>12.379917100785445</v>
      </c>
      <c r="I20" s="27">
        <f t="shared" si="9"/>
        <v>73.576633388706995</v>
      </c>
      <c r="J20" s="27">
        <f t="shared" si="2"/>
        <v>14.043449510507557</v>
      </c>
      <c r="K20" s="27">
        <f t="shared" si="3"/>
        <v>26.423366611293002</v>
      </c>
    </row>
    <row r="21" spans="1:11" x14ac:dyDescent="0.3">
      <c r="A21">
        <v>37</v>
      </c>
      <c r="C21">
        <f t="shared" si="4"/>
        <v>409582</v>
      </c>
      <c r="D21">
        <f t="shared" si="5"/>
        <v>191898</v>
      </c>
      <c r="E21">
        <f t="shared" si="1"/>
        <v>217684</v>
      </c>
      <c r="F21">
        <f t="shared" si="6"/>
        <v>1550075</v>
      </c>
      <c r="G21" s="27">
        <f t="shared" si="7"/>
        <v>26.423366611293002</v>
      </c>
      <c r="H21" s="27">
        <f t="shared" si="8"/>
        <v>12.379917100785445</v>
      </c>
      <c r="I21" s="27">
        <f t="shared" si="9"/>
        <v>73.576633388706995</v>
      </c>
      <c r="J21" s="27">
        <f t="shared" si="2"/>
        <v>14.043449510507557</v>
      </c>
      <c r="K21" s="27">
        <f t="shared" si="3"/>
        <v>26.423366611293002</v>
      </c>
    </row>
    <row r="22" spans="1:11" x14ac:dyDescent="0.3">
      <c r="A22">
        <v>38</v>
      </c>
      <c r="C22">
        <f t="shared" si="4"/>
        <v>409582</v>
      </c>
      <c r="D22">
        <f t="shared" si="5"/>
        <v>191898</v>
      </c>
      <c r="E22">
        <f t="shared" si="1"/>
        <v>217684</v>
      </c>
      <c r="F22">
        <f t="shared" si="6"/>
        <v>1550075</v>
      </c>
      <c r="G22" s="27">
        <f t="shared" si="7"/>
        <v>26.423366611293002</v>
      </c>
      <c r="H22" s="27">
        <f t="shared" si="8"/>
        <v>12.379917100785445</v>
      </c>
      <c r="I22" s="27">
        <f t="shared" si="9"/>
        <v>73.576633388706995</v>
      </c>
      <c r="J22" s="27">
        <f t="shared" si="2"/>
        <v>14.043449510507557</v>
      </c>
      <c r="K22" s="27">
        <f t="shared" si="3"/>
        <v>26.423366611293002</v>
      </c>
    </row>
    <row r="23" spans="1:11" x14ac:dyDescent="0.3">
      <c r="A23">
        <v>39</v>
      </c>
      <c r="C23">
        <f t="shared" si="4"/>
        <v>409582</v>
      </c>
      <c r="D23">
        <f t="shared" si="5"/>
        <v>191898</v>
      </c>
      <c r="E23">
        <f t="shared" si="1"/>
        <v>217684</v>
      </c>
      <c r="F23">
        <f t="shared" si="6"/>
        <v>1550075</v>
      </c>
      <c r="G23" s="27">
        <f t="shared" si="7"/>
        <v>26.423366611293002</v>
      </c>
      <c r="H23" s="27">
        <f t="shared" si="8"/>
        <v>12.379917100785445</v>
      </c>
      <c r="I23" s="27">
        <f t="shared" si="9"/>
        <v>73.576633388706995</v>
      </c>
      <c r="J23" s="27">
        <f t="shared" si="2"/>
        <v>14.043449510507557</v>
      </c>
      <c r="K23" s="27">
        <f t="shared" si="3"/>
        <v>26.423366611293002</v>
      </c>
    </row>
    <row r="24" spans="1:11" x14ac:dyDescent="0.3">
      <c r="A24">
        <v>40</v>
      </c>
      <c r="C24">
        <f t="shared" si="4"/>
        <v>409582</v>
      </c>
      <c r="D24">
        <f t="shared" si="5"/>
        <v>191898</v>
      </c>
      <c r="E24">
        <f t="shared" si="1"/>
        <v>217684</v>
      </c>
      <c r="F24">
        <f t="shared" si="6"/>
        <v>1550075</v>
      </c>
      <c r="G24" s="27">
        <f t="shared" si="7"/>
        <v>26.423366611293002</v>
      </c>
      <c r="H24" s="27">
        <f t="shared" si="8"/>
        <v>12.379917100785445</v>
      </c>
      <c r="I24" s="27">
        <f t="shared" si="9"/>
        <v>73.576633388706995</v>
      </c>
      <c r="J24" s="27">
        <f t="shared" si="2"/>
        <v>14.043449510507557</v>
      </c>
      <c r="K24" s="27">
        <f t="shared" si="3"/>
        <v>26.423366611293002</v>
      </c>
    </row>
    <row r="25" spans="1:11" x14ac:dyDescent="0.3">
      <c r="A25">
        <v>41</v>
      </c>
      <c r="C25">
        <f t="shared" si="4"/>
        <v>409582</v>
      </c>
      <c r="D25">
        <f t="shared" si="5"/>
        <v>191898</v>
      </c>
      <c r="E25">
        <f t="shared" si="1"/>
        <v>217684</v>
      </c>
      <c r="F25">
        <f t="shared" si="6"/>
        <v>1550075</v>
      </c>
      <c r="G25" s="27">
        <f t="shared" si="7"/>
        <v>26.423366611293002</v>
      </c>
      <c r="H25" s="27">
        <f t="shared" si="8"/>
        <v>12.379917100785445</v>
      </c>
      <c r="I25" s="27">
        <f t="shared" si="9"/>
        <v>73.576633388706995</v>
      </c>
      <c r="J25" s="27">
        <f t="shared" si="2"/>
        <v>14.043449510507557</v>
      </c>
      <c r="K25" s="27">
        <f t="shared" si="3"/>
        <v>26.423366611293002</v>
      </c>
    </row>
    <row r="26" spans="1:11" x14ac:dyDescent="0.3">
      <c r="A26">
        <v>42</v>
      </c>
      <c r="C26">
        <f t="shared" si="4"/>
        <v>409582</v>
      </c>
      <c r="D26">
        <f t="shared" si="5"/>
        <v>191898</v>
      </c>
      <c r="E26">
        <f t="shared" si="1"/>
        <v>217684</v>
      </c>
      <c r="F26">
        <f t="shared" si="6"/>
        <v>1550075</v>
      </c>
      <c r="G26" s="27">
        <f t="shared" si="7"/>
        <v>26.423366611293002</v>
      </c>
      <c r="H26" s="27">
        <f t="shared" si="8"/>
        <v>12.379917100785445</v>
      </c>
      <c r="I26" s="27">
        <f t="shared" si="9"/>
        <v>73.576633388706995</v>
      </c>
      <c r="J26" s="27">
        <f t="shared" si="2"/>
        <v>14.043449510507557</v>
      </c>
      <c r="K26" s="27">
        <f t="shared" si="3"/>
        <v>26.423366611293002</v>
      </c>
    </row>
    <row r="27" spans="1:11" x14ac:dyDescent="0.3">
      <c r="A27">
        <v>43</v>
      </c>
      <c r="C27">
        <f t="shared" si="4"/>
        <v>409582</v>
      </c>
      <c r="D27">
        <f t="shared" si="5"/>
        <v>191898</v>
      </c>
      <c r="E27">
        <f t="shared" si="1"/>
        <v>217684</v>
      </c>
      <c r="F27">
        <f t="shared" si="6"/>
        <v>1550075</v>
      </c>
      <c r="G27" s="27">
        <f t="shared" si="7"/>
        <v>26.423366611293002</v>
      </c>
      <c r="H27" s="27">
        <f t="shared" si="8"/>
        <v>12.379917100785445</v>
      </c>
      <c r="I27" s="27">
        <f t="shared" si="9"/>
        <v>73.576633388706995</v>
      </c>
      <c r="J27" s="27">
        <f t="shared" si="2"/>
        <v>14.043449510507557</v>
      </c>
      <c r="K27" s="27">
        <f t="shared" si="3"/>
        <v>26.423366611293002</v>
      </c>
    </row>
    <row r="28" spans="1:11" x14ac:dyDescent="0.3">
      <c r="A28">
        <v>44</v>
      </c>
      <c r="C28">
        <f t="shared" si="4"/>
        <v>409582</v>
      </c>
      <c r="D28">
        <f t="shared" si="5"/>
        <v>191898</v>
      </c>
      <c r="E28">
        <f t="shared" si="1"/>
        <v>217684</v>
      </c>
      <c r="F28">
        <f t="shared" si="6"/>
        <v>1550075</v>
      </c>
      <c r="G28" s="27">
        <f t="shared" si="7"/>
        <v>26.423366611293002</v>
      </c>
      <c r="H28" s="27">
        <f t="shared" si="8"/>
        <v>12.379917100785445</v>
      </c>
      <c r="I28" s="27">
        <f t="shared" si="9"/>
        <v>73.576633388706995</v>
      </c>
      <c r="J28" s="27">
        <f t="shared" si="2"/>
        <v>14.043449510507557</v>
      </c>
      <c r="K28" s="27">
        <f t="shared" si="3"/>
        <v>26.423366611293002</v>
      </c>
    </row>
    <row r="29" spans="1:11" x14ac:dyDescent="0.3">
      <c r="A29">
        <v>45</v>
      </c>
      <c r="C29">
        <f t="shared" si="4"/>
        <v>409582</v>
      </c>
      <c r="D29">
        <f t="shared" si="5"/>
        <v>191898</v>
      </c>
      <c r="E29">
        <f t="shared" si="1"/>
        <v>217684</v>
      </c>
      <c r="F29">
        <f t="shared" si="6"/>
        <v>1550075</v>
      </c>
      <c r="G29" s="27">
        <f t="shared" si="7"/>
        <v>26.423366611293002</v>
      </c>
      <c r="H29" s="27">
        <f t="shared" si="8"/>
        <v>12.379917100785445</v>
      </c>
      <c r="I29" s="27">
        <f t="shared" si="9"/>
        <v>73.576633388706995</v>
      </c>
      <c r="J29" s="27">
        <f t="shared" si="2"/>
        <v>14.043449510507557</v>
      </c>
      <c r="K29" s="27">
        <f t="shared" si="3"/>
        <v>26.423366611293002</v>
      </c>
    </row>
    <row r="30" spans="1:11" x14ac:dyDescent="0.3">
      <c r="A30">
        <v>46</v>
      </c>
      <c r="C30">
        <f t="shared" si="4"/>
        <v>409582</v>
      </c>
      <c r="D30">
        <f t="shared" si="5"/>
        <v>191898</v>
      </c>
      <c r="E30">
        <f t="shared" si="1"/>
        <v>217684</v>
      </c>
      <c r="F30">
        <f t="shared" si="6"/>
        <v>1550075</v>
      </c>
      <c r="G30" s="27">
        <f t="shared" si="7"/>
        <v>26.423366611293002</v>
      </c>
      <c r="H30" s="27">
        <f t="shared" si="8"/>
        <v>12.379917100785445</v>
      </c>
      <c r="I30" s="27">
        <f t="shared" si="9"/>
        <v>73.576633388706995</v>
      </c>
      <c r="J30" s="27">
        <f t="shared" si="2"/>
        <v>14.043449510507557</v>
      </c>
      <c r="K30" s="27">
        <f t="shared" si="3"/>
        <v>26.423366611293002</v>
      </c>
    </row>
    <row r="31" spans="1:11" x14ac:dyDescent="0.3">
      <c r="A31">
        <v>47</v>
      </c>
      <c r="C31">
        <f t="shared" si="4"/>
        <v>409582</v>
      </c>
      <c r="D31">
        <f t="shared" si="5"/>
        <v>191898</v>
      </c>
      <c r="E31">
        <f t="shared" si="1"/>
        <v>217684</v>
      </c>
      <c r="F31">
        <f t="shared" si="6"/>
        <v>1550075</v>
      </c>
      <c r="G31" s="27">
        <f t="shared" si="7"/>
        <v>26.423366611293002</v>
      </c>
      <c r="H31" s="27">
        <f t="shared" si="8"/>
        <v>12.379917100785445</v>
      </c>
      <c r="I31" s="27">
        <f t="shared" si="9"/>
        <v>73.576633388706995</v>
      </c>
      <c r="J31" s="27">
        <f t="shared" si="2"/>
        <v>14.043449510507557</v>
      </c>
      <c r="K31" s="27">
        <f t="shared" si="3"/>
        <v>26.423366611293002</v>
      </c>
    </row>
    <row r="32" spans="1:11" x14ac:dyDescent="0.3">
      <c r="A32">
        <v>48</v>
      </c>
      <c r="C32">
        <f t="shared" si="4"/>
        <v>409582</v>
      </c>
      <c r="D32">
        <f t="shared" si="5"/>
        <v>191898</v>
      </c>
      <c r="E32">
        <f t="shared" si="1"/>
        <v>217684</v>
      </c>
      <c r="F32">
        <f t="shared" si="6"/>
        <v>1550075</v>
      </c>
      <c r="G32" s="27">
        <f t="shared" si="7"/>
        <v>26.423366611293002</v>
      </c>
      <c r="H32" s="27">
        <f t="shared" si="8"/>
        <v>12.379917100785445</v>
      </c>
      <c r="I32" s="27">
        <f t="shared" si="9"/>
        <v>73.576633388706995</v>
      </c>
      <c r="J32" s="27">
        <f t="shared" si="2"/>
        <v>14.043449510507557</v>
      </c>
      <c r="K32" s="27">
        <f t="shared" si="3"/>
        <v>26.423366611293002</v>
      </c>
    </row>
    <row r="33" spans="1:11" x14ac:dyDescent="0.3">
      <c r="A33">
        <v>49</v>
      </c>
      <c r="C33">
        <f t="shared" si="4"/>
        <v>409582</v>
      </c>
      <c r="D33">
        <f t="shared" si="5"/>
        <v>191898</v>
      </c>
      <c r="E33">
        <f t="shared" si="1"/>
        <v>217684</v>
      </c>
      <c r="F33">
        <f t="shared" si="6"/>
        <v>1550075</v>
      </c>
      <c r="G33" s="27">
        <f t="shared" si="7"/>
        <v>26.423366611293002</v>
      </c>
      <c r="H33" s="27">
        <f t="shared" si="8"/>
        <v>12.379917100785445</v>
      </c>
      <c r="I33" s="27">
        <f t="shared" si="9"/>
        <v>73.576633388706995</v>
      </c>
      <c r="J33" s="27">
        <f t="shared" si="2"/>
        <v>14.043449510507557</v>
      </c>
      <c r="K33" s="27">
        <f t="shared" si="3"/>
        <v>26.423366611293002</v>
      </c>
    </row>
    <row r="34" spans="1:11" x14ac:dyDescent="0.3">
      <c r="A34">
        <v>50</v>
      </c>
      <c r="C34">
        <v>66838</v>
      </c>
      <c r="D34">
        <v>33750</v>
      </c>
      <c r="E34">
        <f t="shared" si="1"/>
        <v>33088</v>
      </c>
      <c r="F34">
        <v>229306</v>
      </c>
      <c r="G34" s="27">
        <f t="shared" ref="G34" si="10">C34/F34*100</f>
        <v>29.14795077320262</v>
      </c>
      <c r="H34" s="27">
        <f t="shared" ref="H34" si="11">D34/F34*100</f>
        <v>14.718323986289064</v>
      </c>
      <c r="I34" s="27">
        <f t="shared" ref="I34" si="12">100-G34</f>
        <v>70.852049226797376</v>
      </c>
      <c r="J34" s="27">
        <f t="shared" ref="J34" si="13">G34-H34</f>
        <v>14.429626786913555</v>
      </c>
      <c r="K34" s="27">
        <f t="shared" si="3"/>
        <v>29.14795077320262</v>
      </c>
    </row>
    <row r="35" spans="1:11" x14ac:dyDescent="0.3">
      <c r="A35">
        <v>51</v>
      </c>
      <c r="C35">
        <f t="shared" si="4"/>
        <v>66838</v>
      </c>
      <c r="D35">
        <f t="shared" si="5"/>
        <v>33750</v>
      </c>
      <c r="E35">
        <f t="shared" si="1"/>
        <v>33088</v>
      </c>
      <c r="F35">
        <f t="shared" si="6"/>
        <v>229306</v>
      </c>
      <c r="G35" s="27">
        <f t="shared" si="7"/>
        <v>29.14795077320262</v>
      </c>
      <c r="H35" s="27">
        <f t="shared" si="8"/>
        <v>14.718323986289064</v>
      </c>
      <c r="I35" s="27">
        <f t="shared" si="9"/>
        <v>70.852049226797376</v>
      </c>
      <c r="J35" s="27">
        <f t="shared" si="2"/>
        <v>14.429626786913555</v>
      </c>
      <c r="K35" s="27">
        <f t="shared" si="3"/>
        <v>29.14795077320262</v>
      </c>
    </row>
    <row r="36" spans="1:11" x14ac:dyDescent="0.3">
      <c r="A36">
        <v>52</v>
      </c>
      <c r="C36">
        <f t="shared" si="4"/>
        <v>66838</v>
      </c>
      <c r="D36">
        <f t="shared" si="5"/>
        <v>33750</v>
      </c>
      <c r="E36">
        <f t="shared" si="1"/>
        <v>33088</v>
      </c>
      <c r="F36">
        <f t="shared" si="6"/>
        <v>229306</v>
      </c>
      <c r="G36" s="27">
        <f t="shared" si="7"/>
        <v>29.14795077320262</v>
      </c>
      <c r="H36" s="27">
        <f t="shared" si="8"/>
        <v>14.718323986289064</v>
      </c>
      <c r="I36" s="27">
        <f t="shared" si="9"/>
        <v>70.852049226797376</v>
      </c>
      <c r="J36" s="27">
        <f t="shared" si="2"/>
        <v>14.429626786913555</v>
      </c>
      <c r="K36" s="27">
        <f t="shared" si="3"/>
        <v>29.14795077320262</v>
      </c>
    </row>
    <row r="37" spans="1:11" x14ac:dyDescent="0.3">
      <c r="A37">
        <v>53</v>
      </c>
      <c r="C37">
        <f t="shared" si="4"/>
        <v>66838</v>
      </c>
      <c r="D37">
        <f t="shared" si="5"/>
        <v>33750</v>
      </c>
      <c r="E37">
        <f t="shared" si="1"/>
        <v>33088</v>
      </c>
      <c r="F37">
        <f t="shared" si="6"/>
        <v>229306</v>
      </c>
      <c r="G37" s="27">
        <f t="shared" si="7"/>
        <v>29.14795077320262</v>
      </c>
      <c r="H37" s="27">
        <f t="shared" si="8"/>
        <v>14.718323986289064</v>
      </c>
      <c r="I37" s="27">
        <f t="shared" si="9"/>
        <v>70.852049226797376</v>
      </c>
      <c r="J37" s="27">
        <f t="shared" si="2"/>
        <v>14.429626786913555</v>
      </c>
      <c r="K37" s="27">
        <f t="shared" si="3"/>
        <v>29.14795077320262</v>
      </c>
    </row>
    <row r="38" spans="1:11" x14ac:dyDescent="0.3">
      <c r="A38">
        <v>54</v>
      </c>
      <c r="B38" t="s">
        <v>88</v>
      </c>
      <c r="C38">
        <f t="shared" si="4"/>
        <v>66838</v>
      </c>
      <c r="D38">
        <f t="shared" si="5"/>
        <v>33750</v>
      </c>
      <c r="E38">
        <f t="shared" si="1"/>
        <v>33088</v>
      </c>
      <c r="F38">
        <v>229306</v>
      </c>
      <c r="G38" s="27">
        <f t="shared" ref="G38:G59" si="14">C38/F38*100</f>
        <v>29.14795077320262</v>
      </c>
      <c r="H38" s="27">
        <f t="shared" ref="H38:H59" si="15">D38/F38*100</f>
        <v>14.718323986289064</v>
      </c>
      <c r="I38" s="27">
        <f t="shared" ref="I38:I59" si="16">100-G38</f>
        <v>70.852049226797376</v>
      </c>
      <c r="J38" s="27">
        <f t="shared" si="2"/>
        <v>14.429626786913555</v>
      </c>
      <c r="K38" s="27">
        <f t="shared" si="3"/>
        <v>29.14795077320262</v>
      </c>
    </row>
    <row r="39" spans="1:11" x14ac:dyDescent="0.3">
      <c r="A39">
        <v>55</v>
      </c>
      <c r="C39">
        <v>72084</v>
      </c>
      <c r="D39">
        <v>36560</v>
      </c>
      <c r="E39">
        <f t="shared" si="1"/>
        <v>35524</v>
      </c>
      <c r="F39">
        <v>251970</v>
      </c>
      <c r="G39" s="27">
        <f t="shared" ref="G39" si="17">C39/F39*100</f>
        <v>28.608167639004645</v>
      </c>
      <c r="H39" s="27">
        <f t="shared" ref="H39" si="18">D39/F39*100</f>
        <v>14.509663848870897</v>
      </c>
      <c r="I39" s="27">
        <f t="shared" ref="I39" si="19">100-G39</f>
        <v>71.391832360995352</v>
      </c>
      <c r="J39" s="27">
        <f t="shared" ref="J39" si="20">G39-H39</f>
        <v>14.098503790133748</v>
      </c>
      <c r="K39" s="27">
        <f t="shared" si="3"/>
        <v>28.608167639004645</v>
      </c>
    </row>
    <row r="40" spans="1:11" x14ac:dyDescent="0.3">
      <c r="A40">
        <v>56</v>
      </c>
      <c r="C40">
        <f t="shared" ref="C40:C43" si="21">C39</f>
        <v>72084</v>
      </c>
      <c r="D40">
        <f t="shared" ref="D40:D43" si="22">D39</f>
        <v>36560</v>
      </c>
      <c r="E40">
        <f t="shared" si="1"/>
        <v>35524</v>
      </c>
      <c r="F40">
        <f t="shared" ref="F40:F42" si="23">F39</f>
        <v>251970</v>
      </c>
      <c r="G40" s="27">
        <f t="shared" ref="G40:G42" si="24">G39</f>
        <v>28.608167639004645</v>
      </c>
      <c r="H40" s="27">
        <f t="shared" ref="H40:H42" si="25">H39</f>
        <v>14.509663848870897</v>
      </c>
      <c r="I40" s="27">
        <f t="shared" ref="I40:I42" si="26">I39</f>
        <v>71.391832360995352</v>
      </c>
      <c r="J40" s="27">
        <f t="shared" si="2"/>
        <v>14.098503790133748</v>
      </c>
      <c r="K40" s="27">
        <f t="shared" si="3"/>
        <v>28.608167639004645</v>
      </c>
    </row>
    <row r="41" spans="1:11" x14ac:dyDescent="0.3">
      <c r="A41">
        <v>57</v>
      </c>
      <c r="C41">
        <f t="shared" si="21"/>
        <v>72084</v>
      </c>
      <c r="D41">
        <f t="shared" si="22"/>
        <v>36560</v>
      </c>
      <c r="E41">
        <f t="shared" si="1"/>
        <v>35524</v>
      </c>
      <c r="F41">
        <f t="shared" si="23"/>
        <v>251970</v>
      </c>
      <c r="G41" s="27">
        <f t="shared" si="24"/>
        <v>28.608167639004645</v>
      </c>
      <c r="H41" s="27">
        <f t="shared" si="25"/>
        <v>14.509663848870897</v>
      </c>
      <c r="I41" s="27">
        <f t="shared" si="26"/>
        <v>71.391832360995352</v>
      </c>
      <c r="J41" s="27">
        <f t="shared" si="2"/>
        <v>14.098503790133748</v>
      </c>
      <c r="K41" s="27">
        <f t="shared" si="3"/>
        <v>28.608167639004645</v>
      </c>
    </row>
    <row r="42" spans="1:11" x14ac:dyDescent="0.3">
      <c r="A42">
        <v>58</v>
      </c>
      <c r="C42">
        <f t="shared" si="21"/>
        <v>72084</v>
      </c>
      <c r="D42">
        <f t="shared" si="22"/>
        <v>36560</v>
      </c>
      <c r="E42">
        <f t="shared" si="1"/>
        <v>35524</v>
      </c>
      <c r="F42">
        <f t="shared" si="23"/>
        <v>251970</v>
      </c>
      <c r="G42" s="27">
        <f t="shared" si="24"/>
        <v>28.608167639004645</v>
      </c>
      <c r="H42" s="27">
        <f t="shared" si="25"/>
        <v>14.509663848870897</v>
      </c>
      <c r="I42" s="27">
        <f t="shared" si="26"/>
        <v>71.391832360995352</v>
      </c>
      <c r="J42" s="27">
        <f t="shared" si="2"/>
        <v>14.098503790133748</v>
      </c>
      <c r="K42" s="27">
        <f t="shared" si="3"/>
        <v>28.608167639004645</v>
      </c>
    </row>
    <row r="43" spans="1:11" x14ac:dyDescent="0.3">
      <c r="A43">
        <v>59</v>
      </c>
      <c r="B43" t="s">
        <v>90</v>
      </c>
      <c r="C43">
        <f t="shared" si="21"/>
        <v>72084</v>
      </c>
      <c r="D43">
        <f t="shared" si="22"/>
        <v>36560</v>
      </c>
      <c r="E43">
        <f t="shared" si="1"/>
        <v>35524</v>
      </c>
      <c r="F43">
        <v>251970</v>
      </c>
      <c r="G43" s="27">
        <f t="shared" si="14"/>
        <v>28.608167639004645</v>
      </c>
      <c r="H43" s="27">
        <f t="shared" si="15"/>
        <v>14.509663848870897</v>
      </c>
      <c r="I43" s="27">
        <f t="shared" si="16"/>
        <v>71.391832360995352</v>
      </c>
      <c r="J43" s="27">
        <f t="shared" si="2"/>
        <v>14.098503790133748</v>
      </c>
      <c r="K43" s="27">
        <f t="shared" si="3"/>
        <v>28.608167639004645</v>
      </c>
    </row>
    <row r="44" spans="1:11" x14ac:dyDescent="0.3">
      <c r="A44">
        <v>60</v>
      </c>
      <c r="C44">
        <v>72810</v>
      </c>
      <c r="D44">
        <v>36895</v>
      </c>
      <c r="E44">
        <f t="shared" si="1"/>
        <v>35915</v>
      </c>
      <c r="F44">
        <v>241248</v>
      </c>
      <c r="G44" s="27">
        <f t="shared" ref="G44" si="27">C44/F44*100</f>
        <v>30.180561082371664</v>
      </c>
      <c r="H44" s="27">
        <f t="shared" ref="H44" si="28">D44/F44*100</f>
        <v>15.29339103329354</v>
      </c>
      <c r="I44" s="27">
        <f t="shared" ref="I44" si="29">100-G44</f>
        <v>69.819438917628332</v>
      </c>
      <c r="J44" s="27">
        <f t="shared" ref="J44" si="30">G44-H44</f>
        <v>14.887170049078124</v>
      </c>
      <c r="K44" s="27">
        <f t="shared" si="3"/>
        <v>30.180561082371664</v>
      </c>
    </row>
    <row r="45" spans="1:11" x14ac:dyDescent="0.3">
      <c r="A45">
        <v>61</v>
      </c>
      <c r="C45">
        <f t="shared" ref="C45:C48" si="31">C44</f>
        <v>72810</v>
      </c>
      <c r="D45">
        <f t="shared" ref="D45:D48" si="32">D44</f>
        <v>36895</v>
      </c>
      <c r="E45">
        <f t="shared" si="1"/>
        <v>35915</v>
      </c>
      <c r="F45">
        <f t="shared" ref="F45:F47" si="33">F44</f>
        <v>241248</v>
      </c>
      <c r="G45" s="27">
        <f t="shared" ref="G45:G47" si="34">G44</f>
        <v>30.180561082371664</v>
      </c>
      <c r="H45" s="27">
        <f t="shared" ref="H45:H47" si="35">H44</f>
        <v>15.29339103329354</v>
      </c>
      <c r="I45" s="27">
        <f t="shared" ref="I45:I47" si="36">I44</f>
        <v>69.819438917628332</v>
      </c>
      <c r="J45" s="27">
        <f t="shared" si="2"/>
        <v>14.887170049078124</v>
      </c>
      <c r="K45" s="27">
        <f t="shared" si="3"/>
        <v>30.180561082371664</v>
      </c>
    </row>
    <row r="46" spans="1:11" x14ac:dyDescent="0.3">
      <c r="A46">
        <v>62</v>
      </c>
      <c r="C46">
        <f t="shared" si="31"/>
        <v>72810</v>
      </c>
      <c r="D46">
        <f t="shared" si="32"/>
        <v>36895</v>
      </c>
      <c r="E46">
        <f t="shared" si="1"/>
        <v>35915</v>
      </c>
      <c r="F46">
        <f t="shared" si="33"/>
        <v>241248</v>
      </c>
      <c r="G46" s="27">
        <f t="shared" si="34"/>
        <v>30.180561082371664</v>
      </c>
      <c r="H46" s="27">
        <f t="shared" si="35"/>
        <v>15.29339103329354</v>
      </c>
      <c r="I46" s="27">
        <f t="shared" si="36"/>
        <v>69.819438917628332</v>
      </c>
      <c r="J46" s="27">
        <f t="shared" si="2"/>
        <v>14.887170049078124</v>
      </c>
      <c r="K46" s="27">
        <f t="shared" si="3"/>
        <v>30.180561082371664</v>
      </c>
    </row>
    <row r="47" spans="1:11" x14ac:dyDescent="0.3">
      <c r="A47">
        <v>63</v>
      </c>
      <c r="C47">
        <f t="shared" si="31"/>
        <v>72810</v>
      </c>
      <c r="D47">
        <f t="shared" si="32"/>
        <v>36895</v>
      </c>
      <c r="E47">
        <f t="shared" si="1"/>
        <v>35915</v>
      </c>
      <c r="F47">
        <f t="shared" si="33"/>
        <v>241248</v>
      </c>
      <c r="G47" s="27">
        <f t="shared" si="34"/>
        <v>30.180561082371664</v>
      </c>
      <c r="H47" s="27">
        <f t="shared" si="35"/>
        <v>15.29339103329354</v>
      </c>
      <c r="I47" s="27">
        <f t="shared" si="36"/>
        <v>69.819438917628332</v>
      </c>
      <c r="J47" s="27">
        <f t="shared" si="2"/>
        <v>14.887170049078124</v>
      </c>
      <c r="K47" s="27">
        <f t="shared" si="3"/>
        <v>30.180561082371664</v>
      </c>
    </row>
    <row r="48" spans="1:11" x14ac:dyDescent="0.3">
      <c r="A48">
        <v>64</v>
      </c>
      <c r="B48" t="s">
        <v>91</v>
      </c>
      <c r="C48">
        <f t="shared" si="31"/>
        <v>72810</v>
      </c>
      <c r="D48">
        <f t="shared" si="32"/>
        <v>36895</v>
      </c>
      <c r="E48">
        <f t="shared" si="1"/>
        <v>35915</v>
      </c>
      <c r="F48">
        <v>241248</v>
      </c>
      <c r="G48" s="27">
        <f t="shared" si="14"/>
        <v>30.180561082371664</v>
      </c>
      <c r="H48" s="27">
        <f t="shared" si="15"/>
        <v>15.29339103329354</v>
      </c>
      <c r="I48" s="27">
        <f t="shared" si="16"/>
        <v>69.819438917628332</v>
      </c>
      <c r="J48" s="27">
        <f t="shared" si="2"/>
        <v>14.887170049078124</v>
      </c>
      <c r="K48" s="27">
        <f t="shared" si="3"/>
        <v>30.180561082371664</v>
      </c>
    </row>
    <row r="49" spans="1:11" x14ac:dyDescent="0.3">
      <c r="A49">
        <v>65</v>
      </c>
      <c r="C49">
        <v>62453</v>
      </c>
      <c r="D49">
        <v>32571</v>
      </c>
      <c r="E49">
        <f t="shared" si="1"/>
        <v>29882</v>
      </c>
      <c r="F49">
        <v>198400</v>
      </c>
      <c r="G49" s="27">
        <f t="shared" ref="G49" si="37">C49/F49*100</f>
        <v>31.478326612903224</v>
      </c>
      <c r="H49" s="27">
        <f t="shared" ref="H49" si="38">D49/F49*100</f>
        <v>16.416834677419352</v>
      </c>
      <c r="I49" s="27">
        <f t="shared" ref="I49" si="39">100-G49</f>
        <v>68.521673387096769</v>
      </c>
      <c r="J49" s="27">
        <f t="shared" ref="J49" si="40">G49-H49</f>
        <v>15.061491935483872</v>
      </c>
      <c r="K49" s="27">
        <f t="shared" si="3"/>
        <v>31.478326612903224</v>
      </c>
    </row>
    <row r="50" spans="1:11" x14ac:dyDescent="0.3">
      <c r="A50">
        <v>66</v>
      </c>
      <c r="C50">
        <f t="shared" ref="C50:C53" si="41">C49</f>
        <v>62453</v>
      </c>
      <c r="D50">
        <f t="shared" ref="D50:D53" si="42">D49</f>
        <v>32571</v>
      </c>
      <c r="E50">
        <f t="shared" si="1"/>
        <v>29882</v>
      </c>
      <c r="F50">
        <f t="shared" ref="F50:F52" si="43">F49</f>
        <v>198400</v>
      </c>
      <c r="G50" s="27">
        <f t="shared" ref="G50:G52" si="44">G49</f>
        <v>31.478326612903224</v>
      </c>
      <c r="H50" s="27">
        <f t="shared" ref="H50:H52" si="45">H49</f>
        <v>16.416834677419352</v>
      </c>
      <c r="I50" s="27">
        <f t="shared" ref="I50:I52" si="46">I49</f>
        <v>68.521673387096769</v>
      </c>
      <c r="J50" s="27">
        <f t="shared" si="2"/>
        <v>15.061491935483872</v>
      </c>
      <c r="K50" s="27">
        <f t="shared" si="3"/>
        <v>31.478326612903224</v>
      </c>
    </row>
    <row r="51" spans="1:11" x14ac:dyDescent="0.3">
      <c r="A51">
        <v>67</v>
      </c>
      <c r="C51">
        <f t="shared" si="41"/>
        <v>62453</v>
      </c>
      <c r="D51">
        <f t="shared" si="42"/>
        <v>32571</v>
      </c>
      <c r="E51">
        <f t="shared" si="1"/>
        <v>29882</v>
      </c>
      <c r="F51">
        <f t="shared" si="43"/>
        <v>198400</v>
      </c>
      <c r="G51" s="27">
        <f t="shared" si="44"/>
        <v>31.478326612903224</v>
      </c>
      <c r="H51" s="27">
        <f t="shared" si="45"/>
        <v>16.416834677419352</v>
      </c>
      <c r="I51" s="27">
        <f t="shared" si="46"/>
        <v>68.521673387096769</v>
      </c>
      <c r="J51" s="27">
        <f t="shared" si="2"/>
        <v>15.061491935483872</v>
      </c>
      <c r="K51" s="27">
        <f t="shared" si="3"/>
        <v>31.478326612903224</v>
      </c>
    </row>
    <row r="52" spans="1:11" x14ac:dyDescent="0.3">
      <c r="A52">
        <v>68</v>
      </c>
      <c r="C52">
        <f t="shared" si="41"/>
        <v>62453</v>
      </c>
      <c r="D52">
        <f t="shared" si="42"/>
        <v>32571</v>
      </c>
      <c r="E52">
        <f t="shared" si="1"/>
        <v>29882</v>
      </c>
      <c r="F52">
        <f t="shared" si="43"/>
        <v>198400</v>
      </c>
      <c r="G52" s="27">
        <f t="shared" si="44"/>
        <v>31.478326612903224</v>
      </c>
      <c r="H52" s="27">
        <f t="shared" si="45"/>
        <v>16.416834677419352</v>
      </c>
      <c r="I52" s="27">
        <f t="shared" si="46"/>
        <v>68.521673387096769</v>
      </c>
      <c r="J52" s="27">
        <f t="shared" si="2"/>
        <v>15.061491935483872</v>
      </c>
      <c r="K52" s="27">
        <f t="shared" si="3"/>
        <v>31.478326612903224</v>
      </c>
    </row>
    <row r="53" spans="1:11" x14ac:dyDescent="0.3">
      <c r="A53">
        <v>69</v>
      </c>
      <c r="B53" t="s">
        <v>92</v>
      </c>
      <c r="C53">
        <f t="shared" si="41"/>
        <v>62453</v>
      </c>
      <c r="D53">
        <f t="shared" si="42"/>
        <v>32571</v>
      </c>
      <c r="E53">
        <f t="shared" si="1"/>
        <v>29882</v>
      </c>
      <c r="F53">
        <v>198400</v>
      </c>
      <c r="G53" s="27">
        <f t="shared" si="14"/>
        <v>31.478326612903224</v>
      </c>
      <c r="H53" s="27">
        <f t="shared" si="15"/>
        <v>16.416834677419352</v>
      </c>
      <c r="I53" s="27">
        <f t="shared" si="16"/>
        <v>68.521673387096769</v>
      </c>
      <c r="J53" s="27">
        <f t="shared" si="2"/>
        <v>15.061491935483872</v>
      </c>
      <c r="K53" s="27">
        <f t="shared" si="3"/>
        <v>31.478326612903224</v>
      </c>
    </row>
    <row r="54" spans="1:11" x14ac:dyDescent="0.3">
      <c r="A54">
        <v>70</v>
      </c>
      <c r="C54">
        <v>49437</v>
      </c>
      <c r="D54">
        <v>25583</v>
      </c>
      <c r="E54">
        <f t="shared" si="1"/>
        <v>23854</v>
      </c>
      <c r="F54">
        <v>151678</v>
      </c>
      <c r="G54" s="27">
        <f>C54/F54*100</f>
        <v>32.593388625904879</v>
      </c>
      <c r="H54" s="27">
        <f>D54/F54*100</f>
        <v>16.866651722728413</v>
      </c>
      <c r="I54" s="27">
        <f>100-G54</f>
        <v>67.406611374095121</v>
      </c>
      <c r="J54" s="27">
        <f t="shared" si="2"/>
        <v>15.726736903176466</v>
      </c>
      <c r="K54" s="27">
        <f t="shared" si="3"/>
        <v>32.593388625904879</v>
      </c>
    </row>
    <row r="55" spans="1:11" x14ac:dyDescent="0.3">
      <c r="A55">
        <v>71</v>
      </c>
      <c r="C55">
        <f>C54</f>
        <v>49437</v>
      </c>
      <c r="D55">
        <f t="shared" ref="D55:I55" si="47">D54</f>
        <v>25583</v>
      </c>
      <c r="E55">
        <f t="shared" si="1"/>
        <v>23854</v>
      </c>
      <c r="F55">
        <f t="shared" si="47"/>
        <v>151678</v>
      </c>
      <c r="G55" s="27">
        <f t="shared" si="47"/>
        <v>32.593388625904879</v>
      </c>
      <c r="H55" s="27">
        <f t="shared" si="47"/>
        <v>16.866651722728413</v>
      </c>
      <c r="I55" s="27">
        <f t="shared" si="47"/>
        <v>67.406611374095121</v>
      </c>
      <c r="J55" s="27">
        <f t="shared" si="2"/>
        <v>15.726736903176466</v>
      </c>
      <c r="K55" s="27">
        <f t="shared" si="3"/>
        <v>32.593388625904879</v>
      </c>
    </row>
    <row r="56" spans="1:11" x14ac:dyDescent="0.3">
      <c r="A56">
        <v>72</v>
      </c>
      <c r="C56">
        <f t="shared" ref="C56:C58" si="48">C55</f>
        <v>49437</v>
      </c>
      <c r="D56">
        <f t="shared" ref="D56:D58" si="49">D55</f>
        <v>25583</v>
      </c>
      <c r="E56">
        <f t="shared" si="1"/>
        <v>23854</v>
      </c>
      <c r="F56">
        <f t="shared" ref="F56:F58" si="50">F55</f>
        <v>151678</v>
      </c>
      <c r="G56" s="27">
        <f t="shared" ref="G56:G58" si="51">G55</f>
        <v>32.593388625904879</v>
      </c>
      <c r="H56" s="27">
        <f t="shared" ref="H56:H58" si="52">H55</f>
        <v>16.866651722728413</v>
      </c>
      <c r="I56" s="27">
        <f t="shared" ref="I56:I58" si="53">I55</f>
        <v>67.406611374095121</v>
      </c>
      <c r="J56" s="27">
        <f t="shared" si="2"/>
        <v>15.726736903176466</v>
      </c>
      <c r="K56" s="27">
        <f t="shared" si="3"/>
        <v>32.593388625904879</v>
      </c>
    </row>
    <row r="57" spans="1:11" x14ac:dyDescent="0.3">
      <c r="A57">
        <v>73</v>
      </c>
      <c r="C57">
        <f t="shared" si="48"/>
        <v>49437</v>
      </c>
      <c r="D57">
        <f t="shared" si="49"/>
        <v>25583</v>
      </c>
      <c r="E57">
        <f t="shared" si="1"/>
        <v>23854</v>
      </c>
      <c r="F57">
        <f t="shared" si="50"/>
        <v>151678</v>
      </c>
      <c r="G57" s="27">
        <f t="shared" si="51"/>
        <v>32.593388625904879</v>
      </c>
      <c r="H57" s="27">
        <f t="shared" si="52"/>
        <v>16.866651722728413</v>
      </c>
      <c r="I57" s="27">
        <f t="shared" si="53"/>
        <v>67.406611374095121</v>
      </c>
      <c r="J57" s="27">
        <f t="shared" si="2"/>
        <v>15.726736903176466</v>
      </c>
      <c r="K57" s="27">
        <f t="shared" si="3"/>
        <v>32.593388625904879</v>
      </c>
    </row>
    <row r="58" spans="1:11" x14ac:dyDescent="0.3">
      <c r="A58">
        <v>74</v>
      </c>
      <c r="B58" t="s">
        <v>93</v>
      </c>
      <c r="C58">
        <f t="shared" si="48"/>
        <v>49437</v>
      </c>
      <c r="D58">
        <f t="shared" si="49"/>
        <v>25583</v>
      </c>
      <c r="E58">
        <f t="shared" si="1"/>
        <v>23854</v>
      </c>
      <c r="F58">
        <f t="shared" si="50"/>
        <v>151678</v>
      </c>
      <c r="G58" s="27">
        <f t="shared" si="51"/>
        <v>32.593388625904879</v>
      </c>
      <c r="H58" s="27">
        <f t="shared" si="52"/>
        <v>16.866651722728413</v>
      </c>
      <c r="I58" s="27">
        <f t="shared" si="53"/>
        <v>67.406611374095121</v>
      </c>
      <c r="J58" s="27">
        <f t="shared" si="2"/>
        <v>15.726736903176466</v>
      </c>
      <c r="K58" s="27">
        <f t="shared" si="3"/>
        <v>32.593388625904879</v>
      </c>
    </row>
    <row r="59" spans="1:11" x14ac:dyDescent="0.3">
      <c r="A59">
        <v>75</v>
      </c>
      <c r="B59" t="s">
        <v>94</v>
      </c>
      <c r="C59">
        <v>45203</v>
      </c>
      <c r="D59">
        <v>24508</v>
      </c>
      <c r="E59">
        <f t="shared" si="1"/>
        <v>20695</v>
      </c>
      <c r="F59">
        <v>218455</v>
      </c>
      <c r="G59" s="27">
        <f t="shared" si="14"/>
        <v>20.69213339131629</v>
      </c>
      <c r="H59" s="27">
        <f t="shared" si="15"/>
        <v>11.218786477764299</v>
      </c>
      <c r="I59" s="27">
        <f t="shared" si="16"/>
        <v>79.30786660868371</v>
      </c>
      <c r="J59" s="27">
        <f t="shared" si="2"/>
        <v>9.4733469135519908</v>
      </c>
      <c r="K59" s="27">
        <f t="shared" si="3"/>
        <v>20.69213339131629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1C69-947C-46A4-85E0-83721B2FEF0C}">
  <dimension ref="A1:E8"/>
  <sheetViews>
    <sheetView workbookViewId="0">
      <selection activeCell="R18" sqref="R18"/>
    </sheetView>
  </sheetViews>
  <sheetFormatPr defaultRowHeight="14.4" x14ac:dyDescent="0.3"/>
  <cols>
    <col min="3" max="3" width="7.21875" customWidth="1"/>
  </cols>
  <sheetData>
    <row r="1" spans="1:5" x14ac:dyDescent="0.3">
      <c r="B1" t="s">
        <v>25</v>
      </c>
      <c r="C1" t="s">
        <v>115</v>
      </c>
    </row>
    <row r="2" spans="1:5" x14ac:dyDescent="0.3">
      <c r="A2" t="s">
        <v>77</v>
      </c>
      <c r="B2">
        <v>117996</v>
      </c>
      <c r="C2" s="23">
        <f>B2/$E$2*100</f>
        <v>82.571850441914336</v>
      </c>
      <c r="E2">
        <v>142901</v>
      </c>
    </row>
    <row r="3" spans="1:5" x14ac:dyDescent="0.3">
      <c r="A3" t="s">
        <v>110</v>
      </c>
      <c r="B3">
        <v>42274</v>
      </c>
      <c r="C3" s="23">
        <f t="shared" ref="C3:C8" si="0">B3/$E$2*100</f>
        <v>29.582718105541598</v>
      </c>
    </row>
    <row r="4" spans="1:5" x14ac:dyDescent="0.3">
      <c r="A4" t="s">
        <v>79</v>
      </c>
      <c r="B4">
        <v>35609</v>
      </c>
      <c r="C4" s="23">
        <f t="shared" si="0"/>
        <v>24.918649974457839</v>
      </c>
    </row>
    <row r="5" spans="1:5" x14ac:dyDescent="0.3">
      <c r="A5" t="s">
        <v>111</v>
      </c>
      <c r="B5">
        <v>25158</v>
      </c>
      <c r="C5" s="23">
        <f t="shared" si="0"/>
        <v>17.605195205072043</v>
      </c>
    </row>
    <row r="6" spans="1:5" x14ac:dyDescent="0.3">
      <c r="A6" t="s">
        <v>112</v>
      </c>
      <c r="B6">
        <v>13467</v>
      </c>
      <c r="C6" s="23">
        <f t="shared" si="0"/>
        <v>9.4240068299032203</v>
      </c>
    </row>
    <row r="7" spans="1:5" x14ac:dyDescent="0.3">
      <c r="A7" t="s">
        <v>113</v>
      </c>
      <c r="B7">
        <v>8098</v>
      </c>
      <c r="C7" s="23">
        <f t="shared" si="0"/>
        <v>5.6668602738959146</v>
      </c>
    </row>
    <row r="8" spans="1:5" x14ac:dyDescent="0.3">
      <c r="A8" t="s">
        <v>114</v>
      </c>
      <c r="B8">
        <v>7489</v>
      </c>
      <c r="C8" s="23">
        <f t="shared" si="0"/>
        <v>5.2406911078298961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total</vt:lpstr>
      <vt:lpstr>detailed</vt:lpstr>
      <vt:lpstr>regions</vt:lpstr>
      <vt:lpstr>hospitalization</vt:lpstr>
      <vt:lpstr>reg-pop</vt:lpstr>
      <vt:lpstr>occupied_territories</vt:lpstr>
      <vt:lpstr>vax</vt:lpstr>
      <vt:lpstr>vax age</vt:lpstr>
      <vt:lpstr>vaccine regist</vt:lpstr>
      <vt:lpstr>cases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 Admin</dc:creator>
  <cp:keywords/>
  <dc:description/>
  <cp:lastModifiedBy>Nika Nasrashvili</cp:lastModifiedBy>
  <cp:revision/>
  <dcterms:created xsi:type="dcterms:W3CDTF">2015-06-05T18:17:20Z</dcterms:created>
  <dcterms:modified xsi:type="dcterms:W3CDTF">2021-09-26T07:01:02Z</dcterms:modified>
  <cp:category/>
  <cp:contentStatus/>
</cp:coreProperties>
</file>