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ork\PRATIC\Vanier\VanierWebDatabase\01-Understanding Computers 420-122\"/>
    </mc:Choice>
  </mc:AlternateContent>
  <bookViews>
    <workbookView xWindow="-120" yWindow="-120" windowWidth="20730" windowHeight="11160" firstSheet="18" activeTab="18"/>
  </bookViews>
  <sheets>
    <sheet name="WS-Relative-Abs Referencing" sheetId="29" r:id="rId1"/>
    <sheet name="WS-IF-Nested_IF" sheetId="24" r:id="rId2"/>
    <sheet name="WS-LOOKUP" sheetId="6" r:id="rId3"/>
    <sheet name="WS-VLOOKUP" sheetId="12" r:id="rId4"/>
    <sheet name="WS-INDEX_MATCH" sheetId="13" r:id="rId5"/>
    <sheet name="WS-FILTERS" sheetId="14" r:id="rId6"/>
    <sheet name="WS-PivotTable_and_Chart" sheetId="15" r:id="rId7"/>
    <sheet name="Sheet2" sheetId="33" r:id="rId8"/>
    <sheet name="PivotTableChart" sheetId="32" state="hidden" r:id="rId9"/>
    <sheet name="WS-SORT" sheetId="16" r:id="rId10"/>
    <sheet name="WS-Conditional-Formatting" sheetId="17" r:id="rId11"/>
    <sheet name="WS-Conditional_IF" sheetId="23" r:id="rId12"/>
    <sheet name="WS-Graphical-Presentation" sheetId="19" r:id="rId13"/>
    <sheet name="WS-Histogram" sheetId="20" r:id="rId14"/>
    <sheet name="WS-Statistics" sheetId="21" r:id="rId15"/>
    <sheet name="WS-PMT" sheetId="25" r:id="rId16"/>
    <sheet name="WS-Goal-Seek" sheetId="26" r:id="rId17"/>
    <sheet name="WS-DataEntry-Validate-Dropdown" sheetId="27" r:id="rId18"/>
    <sheet name="WS-Forecast-LinearRegression" sheetId="28" r:id="rId19"/>
  </sheets>
  <definedNames>
    <definedName name="_xlnm._FilterDatabase" localSheetId="5" hidden="1">'WS-FILTERS'!$A$6:$E$21</definedName>
    <definedName name="DB">#REF!</definedName>
    <definedName name="SALES">'WS-Statistics'!$E:$E</definedName>
    <definedName name="solver_eng" localSheetId="18" hidden="1">1</definedName>
    <definedName name="solver_eng" localSheetId="1" hidden="1">1</definedName>
    <definedName name="solver_neg" localSheetId="18" hidden="1">1</definedName>
    <definedName name="solver_neg" localSheetId="1" hidden="1">1</definedName>
    <definedName name="solver_num" localSheetId="18" hidden="1">0</definedName>
    <definedName name="solver_num" localSheetId="1" hidden="1">0</definedName>
    <definedName name="solver_opt" localSheetId="18" hidden="1">'WS-Forecast-LinearRegression'!$G$8</definedName>
    <definedName name="solver_opt" localSheetId="1" hidden="1">'WS-IF-Nested_IF'!$C$6</definedName>
    <definedName name="solver_typ" localSheetId="18" hidden="1">1</definedName>
    <definedName name="solver_typ" localSheetId="1" hidden="1">1</definedName>
    <definedName name="solver_val" localSheetId="18" hidden="1">0</definedName>
    <definedName name="solver_val" localSheetId="1" hidden="1">0</definedName>
    <definedName name="solver_ver" localSheetId="18" hidden="1">3</definedName>
    <definedName name="solver_ver" localSheetId="1" hidden="1">3</definedName>
  </definedNames>
  <calcPr calcId="162913"/>
  <pivotCaches>
    <pivotCache cacheId="7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6" l="1"/>
  <c r="E9" i="25"/>
  <c r="I14" i="21"/>
  <c r="I13" i="21"/>
  <c r="I12" i="21"/>
  <c r="I11" i="21"/>
  <c r="I10" i="21"/>
  <c r="I9" i="21"/>
  <c r="I8" i="21"/>
  <c r="I7" i="21"/>
  <c r="K8" i="20"/>
  <c r="K9" i="20"/>
  <c r="K10" i="20"/>
  <c r="K11" i="20"/>
  <c r="K12" i="20"/>
  <c r="K13" i="20"/>
  <c r="K14" i="20"/>
  <c r="K15" i="20"/>
  <c r="K7" i="20"/>
  <c r="J8" i="20"/>
  <c r="J9" i="20"/>
  <c r="J10" i="20"/>
  <c r="J11" i="20"/>
  <c r="J12" i="20"/>
  <c r="J13" i="20"/>
  <c r="J14" i="20"/>
  <c r="J15" i="20"/>
  <c r="J7" i="20"/>
  <c r="I8" i="20"/>
  <c r="I9" i="20"/>
  <c r="I10" i="20"/>
  <c r="I11" i="20"/>
  <c r="I12" i="20"/>
  <c r="I13" i="20"/>
  <c r="I14" i="20"/>
  <c r="I15" i="20"/>
  <c r="I7" i="20"/>
  <c r="H7" i="19"/>
  <c r="H8" i="19"/>
  <c r="H9" i="19"/>
  <c r="H10" i="19"/>
  <c r="H11" i="19"/>
  <c r="H6" i="19"/>
  <c r="E36" i="19"/>
  <c r="K10" i="23"/>
  <c r="K8" i="23"/>
  <c r="K6" i="23"/>
  <c r="E22" i="14"/>
  <c r="F7" i="17"/>
  <c r="F8" i="17"/>
  <c r="F9" i="17"/>
  <c r="F10" i="17"/>
  <c r="F11" i="17"/>
  <c r="F12" i="17"/>
  <c r="F13" i="17"/>
  <c r="F14" i="17"/>
  <c r="F15" i="17"/>
  <c r="F6" i="17"/>
  <c r="E21" i="16"/>
  <c r="E104" i="13"/>
  <c r="D104" i="13"/>
  <c r="B104" i="13"/>
  <c r="D7" i="13"/>
  <c r="E7" i="13"/>
  <c r="D8" i="13"/>
  <c r="E8" i="13"/>
  <c r="D9" i="13"/>
  <c r="E9" i="13"/>
  <c r="D10" i="13"/>
  <c r="E10" i="13" s="1"/>
  <c r="D11" i="13"/>
  <c r="E11" i="13"/>
  <c r="D12" i="13"/>
  <c r="E12" i="13"/>
  <c r="D13" i="13"/>
  <c r="E13" i="13"/>
  <c r="D14" i="13"/>
  <c r="E14" i="13"/>
  <c r="D15" i="13"/>
  <c r="E15" i="13"/>
  <c r="D16" i="13"/>
  <c r="E16" i="13" s="1"/>
  <c r="D17" i="13"/>
  <c r="E17" i="13"/>
  <c r="D18" i="13"/>
  <c r="E18" i="13"/>
  <c r="D19" i="13"/>
  <c r="E19" i="13"/>
  <c r="D20" i="13"/>
  <c r="E20" i="13"/>
  <c r="D21" i="13"/>
  <c r="E21" i="13"/>
  <c r="D22" i="13"/>
  <c r="E22" i="13" s="1"/>
  <c r="D23" i="13"/>
  <c r="E23" i="13"/>
  <c r="D24" i="13"/>
  <c r="E24" i="13"/>
  <c r="D25" i="13"/>
  <c r="E25" i="13"/>
  <c r="D26" i="13"/>
  <c r="E26" i="13"/>
  <c r="D27" i="13"/>
  <c r="E27" i="13"/>
  <c r="D28" i="13"/>
  <c r="E28" i="13" s="1"/>
  <c r="D29" i="13"/>
  <c r="E29" i="13"/>
  <c r="D30" i="13"/>
  <c r="E30" i="13"/>
  <c r="D31" i="13"/>
  <c r="E31" i="13"/>
  <c r="D32" i="13"/>
  <c r="E32" i="13"/>
  <c r="D33" i="13"/>
  <c r="E33" i="13"/>
  <c r="D34" i="13"/>
  <c r="E34" i="13" s="1"/>
  <c r="D35" i="13"/>
  <c r="E35" i="13"/>
  <c r="D36" i="13"/>
  <c r="E36" i="13"/>
  <c r="D37" i="13"/>
  <c r="E37" i="13"/>
  <c r="D38" i="13"/>
  <c r="E38" i="13"/>
  <c r="D39" i="13"/>
  <c r="E39" i="13"/>
  <c r="D40" i="13"/>
  <c r="E40" i="13" s="1"/>
  <c r="D41" i="13"/>
  <c r="E41" i="13"/>
  <c r="D42" i="13"/>
  <c r="E42" i="13"/>
  <c r="D43" i="13"/>
  <c r="E43" i="13"/>
  <c r="D44" i="13"/>
  <c r="E44" i="13"/>
  <c r="D45" i="13"/>
  <c r="E45" i="13"/>
  <c r="D46" i="13"/>
  <c r="E46" i="13" s="1"/>
  <c r="D47" i="13"/>
  <c r="E47" i="13"/>
  <c r="D48" i="13"/>
  <c r="E48" i="13"/>
  <c r="D49" i="13"/>
  <c r="E49" i="13"/>
  <c r="D50" i="13"/>
  <c r="E50" i="13"/>
  <c r="D51" i="13"/>
  <c r="E51" i="13"/>
  <c r="D52" i="13"/>
  <c r="E52" i="13" s="1"/>
  <c r="D53" i="13"/>
  <c r="E53" i="13"/>
  <c r="D54" i="13"/>
  <c r="E54" i="13"/>
  <c r="D55" i="13"/>
  <c r="E55" i="13"/>
  <c r="D56" i="13"/>
  <c r="E56" i="13"/>
  <c r="D57" i="13"/>
  <c r="E57" i="13"/>
  <c r="D58" i="13"/>
  <c r="E58" i="13" s="1"/>
  <c r="D59" i="13"/>
  <c r="E59" i="13"/>
  <c r="D60" i="13"/>
  <c r="E60" i="13"/>
  <c r="D61" i="13"/>
  <c r="E61" i="13"/>
  <c r="D62" i="13"/>
  <c r="E62" i="13"/>
  <c r="D63" i="13"/>
  <c r="E63" i="13"/>
  <c r="D64" i="13"/>
  <c r="E64" i="13" s="1"/>
  <c r="D65" i="13"/>
  <c r="E65" i="13"/>
  <c r="D66" i="13"/>
  <c r="E66" i="13"/>
  <c r="D67" i="13"/>
  <c r="E67" i="13"/>
  <c r="D68" i="13"/>
  <c r="E68" i="13"/>
  <c r="D69" i="13"/>
  <c r="E69" i="13"/>
  <c r="D70" i="13"/>
  <c r="E70" i="13" s="1"/>
  <c r="D71" i="13"/>
  <c r="E71" i="13"/>
  <c r="D72" i="13"/>
  <c r="E72" i="13"/>
  <c r="D73" i="13"/>
  <c r="E73" i="13"/>
  <c r="D74" i="13"/>
  <c r="E74" i="13"/>
  <c r="D75" i="13"/>
  <c r="E75" i="13"/>
  <c r="D76" i="13"/>
  <c r="E76" i="13" s="1"/>
  <c r="D77" i="13"/>
  <c r="E77" i="13"/>
  <c r="D78" i="13"/>
  <c r="E78" i="13"/>
  <c r="D79" i="13"/>
  <c r="E79" i="13"/>
  <c r="D80" i="13"/>
  <c r="E80" i="13"/>
  <c r="D81" i="13"/>
  <c r="E81" i="13"/>
  <c r="D82" i="13"/>
  <c r="E82" i="13" s="1"/>
  <c r="D83" i="13"/>
  <c r="E83" i="13"/>
  <c r="D84" i="13"/>
  <c r="E84" i="13"/>
  <c r="D85" i="13"/>
  <c r="E85" i="13"/>
  <c r="D86" i="13"/>
  <c r="E86" i="13"/>
  <c r="D87" i="13"/>
  <c r="E87" i="13"/>
  <c r="D88" i="13"/>
  <c r="E88" i="13" s="1"/>
  <c r="D89" i="13"/>
  <c r="E89" i="13"/>
  <c r="D90" i="13"/>
  <c r="E90" i="13"/>
  <c r="D91" i="13"/>
  <c r="E91" i="13"/>
  <c r="D92" i="13"/>
  <c r="E92" i="13"/>
  <c r="D93" i="13"/>
  <c r="E93" i="13"/>
  <c r="D94" i="13"/>
  <c r="E94" i="13" s="1"/>
  <c r="D95" i="13"/>
  <c r="E95" i="13"/>
  <c r="D96" i="13"/>
  <c r="E96" i="13"/>
  <c r="D97" i="13"/>
  <c r="E97" i="13"/>
  <c r="D98" i="13"/>
  <c r="E98" i="13"/>
  <c r="D99" i="13"/>
  <c r="E99" i="13"/>
  <c r="D100" i="13"/>
  <c r="E100" i="13" s="1"/>
  <c r="D101" i="13"/>
  <c r="E101" i="13"/>
  <c r="D102" i="13"/>
  <c r="E102" i="13"/>
  <c r="D103" i="13"/>
  <c r="E103" i="13"/>
  <c r="E6" i="13"/>
  <c r="D6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7" i="13"/>
  <c r="C8" i="13"/>
  <c r="C9" i="13"/>
  <c r="C10" i="13"/>
  <c r="C6" i="13"/>
  <c r="E104" i="12"/>
  <c r="D104" i="12"/>
  <c r="B104" i="12"/>
  <c r="D7" i="12"/>
  <c r="E7" i="12"/>
  <c r="D8" i="12"/>
  <c r="E8" i="12"/>
  <c r="D9" i="12"/>
  <c r="E9" i="12"/>
  <c r="D10" i="12"/>
  <c r="E10" i="12"/>
  <c r="D11" i="12"/>
  <c r="E11" i="12"/>
  <c r="D12" i="12"/>
  <c r="E12" i="12" s="1"/>
  <c r="D13" i="12"/>
  <c r="E13" i="12"/>
  <c r="D14" i="12"/>
  <c r="E14" i="12"/>
  <c r="D15" i="12"/>
  <c r="E15" i="12"/>
  <c r="D16" i="12"/>
  <c r="E16" i="12"/>
  <c r="D17" i="12"/>
  <c r="E17" i="12"/>
  <c r="D18" i="12"/>
  <c r="E18" i="12" s="1"/>
  <c r="D19" i="12"/>
  <c r="E19" i="12"/>
  <c r="D20" i="12"/>
  <c r="E20" i="12"/>
  <c r="D21" i="12"/>
  <c r="E21" i="12"/>
  <c r="D22" i="12"/>
  <c r="E22" i="12"/>
  <c r="D23" i="12"/>
  <c r="E23" i="12"/>
  <c r="D24" i="12"/>
  <c r="E24" i="12" s="1"/>
  <c r="D25" i="12"/>
  <c r="E25" i="12"/>
  <c r="D26" i="12"/>
  <c r="E26" i="12"/>
  <c r="D27" i="12"/>
  <c r="E27" i="12"/>
  <c r="D28" i="12"/>
  <c r="E28" i="12"/>
  <c r="D29" i="12"/>
  <c r="E29" i="12"/>
  <c r="D30" i="12"/>
  <c r="E30" i="12" s="1"/>
  <c r="D31" i="12"/>
  <c r="E31" i="12"/>
  <c r="D32" i="12"/>
  <c r="E32" i="12"/>
  <c r="D33" i="12"/>
  <c r="E33" i="12"/>
  <c r="D34" i="12"/>
  <c r="E34" i="12"/>
  <c r="D35" i="12"/>
  <c r="E35" i="12"/>
  <c r="D36" i="12"/>
  <c r="E36" i="12" s="1"/>
  <c r="D37" i="12"/>
  <c r="E37" i="12"/>
  <c r="D38" i="12"/>
  <c r="E38" i="12"/>
  <c r="D39" i="12"/>
  <c r="E39" i="12"/>
  <c r="D40" i="12"/>
  <c r="E40" i="12"/>
  <c r="D41" i="12"/>
  <c r="E41" i="12"/>
  <c r="D42" i="12"/>
  <c r="E42" i="12" s="1"/>
  <c r="D43" i="12"/>
  <c r="E43" i="12"/>
  <c r="D44" i="12"/>
  <c r="E44" i="12"/>
  <c r="D45" i="12"/>
  <c r="E45" i="12"/>
  <c r="D46" i="12"/>
  <c r="E46" i="12"/>
  <c r="D47" i="12"/>
  <c r="E47" i="12"/>
  <c r="D48" i="12"/>
  <c r="E48" i="12" s="1"/>
  <c r="D49" i="12"/>
  <c r="E49" i="12"/>
  <c r="D50" i="12"/>
  <c r="E50" i="12"/>
  <c r="D51" i="12"/>
  <c r="E51" i="12"/>
  <c r="D52" i="12"/>
  <c r="E52" i="12"/>
  <c r="D53" i="12"/>
  <c r="E53" i="12"/>
  <c r="D54" i="12"/>
  <c r="E54" i="12" s="1"/>
  <c r="D55" i="12"/>
  <c r="E55" i="12"/>
  <c r="D56" i="12"/>
  <c r="E56" i="12"/>
  <c r="D57" i="12"/>
  <c r="E57" i="12"/>
  <c r="D58" i="12"/>
  <c r="E58" i="12"/>
  <c r="D59" i="12"/>
  <c r="E59" i="12"/>
  <c r="D60" i="12"/>
  <c r="E60" i="12" s="1"/>
  <c r="D61" i="12"/>
  <c r="E61" i="12"/>
  <c r="D62" i="12"/>
  <c r="E62" i="12"/>
  <c r="D63" i="12"/>
  <c r="E63" i="12"/>
  <c r="D64" i="12"/>
  <c r="E64" i="12"/>
  <c r="D65" i="12"/>
  <c r="E65" i="12"/>
  <c r="D66" i="12"/>
  <c r="E66" i="12" s="1"/>
  <c r="D67" i="12"/>
  <c r="E67" i="12"/>
  <c r="D68" i="12"/>
  <c r="E68" i="12"/>
  <c r="D69" i="12"/>
  <c r="E69" i="12"/>
  <c r="D70" i="12"/>
  <c r="E70" i="12"/>
  <c r="D71" i="12"/>
  <c r="E71" i="12"/>
  <c r="D72" i="12"/>
  <c r="E72" i="12" s="1"/>
  <c r="D73" i="12"/>
  <c r="E73" i="12"/>
  <c r="D74" i="12"/>
  <c r="E74" i="12"/>
  <c r="D75" i="12"/>
  <c r="E75" i="12"/>
  <c r="D76" i="12"/>
  <c r="E76" i="12"/>
  <c r="D77" i="12"/>
  <c r="E77" i="12"/>
  <c r="D78" i="12"/>
  <c r="E78" i="12" s="1"/>
  <c r="D79" i="12"/>
  <c r="E79" i="12"/>
  <c r="D80" i="12"/>
  <c r="E80" i="12"/>
  <c r="D81" i="12"/>
  <c r="E81" i="12"/>
  <c r="D82" i="12"/>
  <c r="E82" i="12"/>
  <c r="D83" i="12"/>
  <c r="E83" i="12"/>
  <c r="D84" i="12"/>
  <c r="E84" i="12" s="1"/>
  <c r="D85" i="12"/>
  <c r="E85" i="12"/>
  <c r="D86" i="12"/>
  <c r="E86" i="12"/>
  <c r="D87" i="12"/>
  <c r="E87" i="12"/>
  <c r="D88" i="12"/>
  <c r="E88" i="12"/>
  <c r="D89" i="12"/>
  <c r="E89" i="12"/>
  <c r="D90" i="12"/>
  <c r="E90" i="12" s="1"/>
  <c r="D91" i="12"/>
  <c r="E91" i="12"/>
  <c r="D92" i="12"/>
  <c r="E92" i="12"/>
  <c r="D93" i="12"/>
  <c r="E93" i="12"/>
  <c r="D94" i="12"/>
  <c r="E94" i="12"/>
  <c r="D95" i="12"/>
  <c r="E95" i="12"/>
  <c r="D96" i="12"/>
  <c r="E96" i="12" s="1"/>
  <c r="D97" i="12"/>
  <c r="E97" i="12"/>
  <c r="D98" i="12"/>
  <c r="E98" i="12"/>
  <c r="D99" i="12"/>
  <c r="E99" i="12"/>
  <c r="D100" i="12"/>
  <c r="E100" i="12"/>
  <c r="D101" i="12"/>
  <c r="E101" i="12"/>
  <c r="D102" i="12"/>
  <c r="E102" i="12" s="1"/>
  <c r="D103" i="12"/>
  <c r="E103" i="12"/>
  <c r="E6" i="12"/>
  <c r="D6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6" i="12"/>
  <c r="E104" i="6"/>
  <c r="D104" i="6"/>
  <c r="B104" i="6"/>
  <c r="D7" i="6"/>
  <c r="E7" i="6" s="1"/>
  <c r="D8" i="6"/>
  <c r="E8" i="6"/>
  <c r="D9" i="6"/>
  <c r="E9" i="6" s="1"/>
  <c r="D10" i="6"/>
  <c r="E10" i="6" s="1"/>
  <c r="D11" i="6"/>
  <c r="E11" i="6"/>
  <c r="D12" i="6"/>
  <c r="E12" i="6"/>
  <c r="D13" i="6"/>
  <c r="E13" i="6" s="1"/>
  <c r="D14" i="6"/>
  <c r="E14" i="6"/>
  <c r="D15" i="6"/>
  <c r="E15" i="6" s="1"/>
  <c r="D16" i="6"/>
  <c r="E16" i="6"/>
  <c r="D17" i="6"/>
  <c r="E17" i="6"/>
  <c r="D18" i="6"/>
  <c r="E18" i="6"/>
  <c r="D19" i="6"/>
  <c r="E19" i="6" s="1"/>
  <c r="D20" i="6"/>
  <c r="E20" i="6"/>
  <c r="D21" i="6"/>
  <c r="E21" i="6" s="1"/>
  <c r="D22" i="6"/>
  <c r="E22" i="6"/>
  <c r="D23" i="6"/>
  <c r="E23" i="6"/>
  <c r="D24" i="6"/>
  <c r="E24" i="6"/>
  <c r="D25" i="6"/>
  <c r="E25" i="6" s="1"/>
  <c r="D26" i="6"/>
  <c r="E26" i="6"/>
  <c r="D27" i="6"/>
  <c r="E27" i="6" s="1"/>
  <c r="D28" i="6"/>
  <c r="E28" i="6"/>
  <c r="D29" i="6"/>
  <c r="E29" i="6"/>
  <c r="D30" i="6"/>
  <c r="E30" i="6"/>
  <c r="D31" i="6"/>
  <c r="E31" i="6" s="1"/>
  <c r="D32" i="6"/>
  <c r="E32" i="6"/>
  <c r="D33" i="6"/>
  <c r="E33" i="6" s="1"/>
  <c r="D34" i="6"/>
  <c r="E34" i="6"/>
  <c r="D35" i="6"/>
  <c r="E35" i="6"/>
  <c r="D36" i="6"/>
  <c r="E36" i="6"/>
  <c r="D37" i="6"/>
  <c r="E37" i="6" s="1"/>
  <c r="D38" i="6"/>
  <c r="E38" i="6"/>
  <c r="D39" i="6"/>
  <c r="E39" i="6" s="1"/>
  <c r="D40" i="6"/>
  <c r="E40" i="6"/>
  <c r="D41" i="6"/>
  <c r="E41" i="6"/>
  <c r="D42" i="6"/>
  <c r="E42" i="6"/>
  <c r="D43" i="6"/>
  <c r="E43" i="6" s="1"/>
  <c r="D44" i="6"/>
  <c r="E44" i="6"/>
  <c r="D45" i="6"/>
  <c r="E45" i="6" s="1"/>
  <c r="D46" i="6"/>
  <c r="E46" i="6"/>
  <c r="D47" i="6"/>
  <c r="E47" i="6"/>
  <c r="D48" i="6"/>
  <c r="E48" i="6"/>
  <c r="D49" i="6"/>
  <c r="E49" i="6" s="1"/>
  <c r="D50" i="6"/>
  <c r="E50" i="6"/>
  <c r="D51" i="6"/>
  <c r="E51" i="6" s="1"/>
  <c r="D52" i="6"/>
  <c r="E52" i="6"/>
  <c r="D53" i="6"/>
  <c r="E53" i="6"/>
  <c r="D54" i="6"/>
  <c r="E54" i="6"/>
  <c r="D55" i="6"/>
  <c r="E55" i="6" s="1"/>
  <c r="D56" i="6"/>
  <c r="E56" i="6"/>
  <c r="D57" i="6"/>
  <c r="E57" i="6" s="1"/>
  <c r="D58" i="6"/>
  <c r="E58" i="6"/>
  <c r="D59" i="6"/>
  <c r="E59" i="6"/>
  <c r="D60" i="6"/>
  <c r="E60" i="6"/>
  <c r="D61" i="6"/>
  <c r="E61" i="6" s="1"/>
  <c r="D62" i="6"/>
  <c r="E62" i="6"/>
  <c r="D63" i="6"/>
  <c r="E63" i="6" s="1"/>
  <c r="D64" i="6"/>
  <c r="E64" i="6"/>
  <c r="D65" i="6"/>
  <c r="E65" i="6"/>
  <c r="D66" i="6"/>
  <c r="E66" i="6"/>
  <c r="D67" i="6"/>
  <c r="E67" i="6" s="1"/>
  <c r="D68" i="6"/>
  <c r="E68" i="6"/>
  <c r="D69" i="6"/>
  <c r="E69" i="6" s="1"/>
  <c r="D70" i="6"/>
  <c r="E70" i="6"/>
  <c r="D71" i="6"/>
  <c r="E71" i="6"/>
  <c r="D72" i="6"/>
  <c r="E72" i="6"/>
  <c r="D73" i="6"/>
  <c r="E73" i="6" s="1"/>
  <c r="D74" i="6"/>
  <c r="E74" i="6"/>
  <c r="D75" i="6"/>
  <c r="E75" i="6" s="1"/>
  <c r="D76" i="6"/>
  <c r="E76" i="6"/>
  <c r="D77" i="6"/>
  <c r="E77" i="6"/>
  <c r="D78" i="6"/>
  <c r="E78" i="6"/>
  <c r="D79" i="6"/>
  <c r="E79" i="6" s="1"/>
  <c r="D80" i="6"/>
  <c r="E80" i="6"/>
  <c r="D81" i="6"/>
  <c r="E81" i="6" s="1"/>
  <c r="D82" i="6"/>
  <c r="E82" i="6"/>
  <c r="D83" i="6"/>
  <c r="E83" i="6"/>
  <c r="D84" i="6"/>
  <c r="E84" i="6"/>
  <c r="D85" i="6"/>
  <c r="E85" i="6" s="1"/>
  <c r="D86" i="6"/>
  <c r="E86" i="6"/>
  <c r="D87" i="6"/>
  <c r="E87" i="6" s="1"/>
  <c r="D88" i="6"/>
  <c r="E88" i="6"/>
  <c r="D89" i="6"/>
  <c r="E89" i="6"/>
  <c r="D90" i="6"/>
  <c r="E90" i="6"/>
  <c r="D91" i="6"/>
  <c r="E91" i="6" s="1"/>
  <c r="D92" i="6"/>
  <c r="E92" i="6"/>
  <c r="D93" i="6"/>
  <c r="E93" i="6" s="1"/>
  <c r="D94" i="6"/>
  <c r="E94" i="6"/>
  <c r="D95" i="6"/>
  <c r="E95" i="6"/>
  <c r="D96" i="6"/>
  <c r="E96" i="6"/>
  <c r="D97" i="6"/>
  <c r="E97" i="6" s="1"/>
  <c r="D98" i="6"/>
  <c r="E98" i="6"/>
  <c r="D99" i="6"/>
  <c r="E99" i="6" s="1"/>
  <c r="D100" i="6"/>
  <c r="E100" i="6"/>
  <c r="D101" i="6"/>
  <c r="E101" i="6"/>
  <c r="D102" i="6"/>
  <c r="E102" i="6"/>
  <c r="D103" i="6"/>
  <c r="E103" i="6" s="1"/>
  <c r="E6" i="6"/>
  <c r="D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6" i="6"/>
  <c r="E104" i="24"/>
  <c r="D104" i="24"/>
  <c r="B104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6" i="24"/>
  <c r="D18" i="29"/>
  <c r="E18" i="29"/>
  <c r="F18" i="29"/>
  <c r="G18" i="29"/>
  <c r="H18" i="29"/>
  <c r="I18" i="29"/>
  <c r="J18" i="29"/>
  <c r="K18" i="29"/>
  <c r="D19" i="29"/>
  <c r="E19" i="29"/>
  <c r="F19" i="29"/>
  <c r="G19" i="29"/>
  <c r="H19" i="29"/>
  <c r="I19" i="29"/>
  <c r="J19" i="29"/>
  <c r="K19" i="29"/>
  <c r="D20" i="29"/>
  <c r="E20" i="29"/>
  <c r="F20" i="29"/>
  <c r="G20" i="29"/>
  <c r="H20" i="29"/>
  <c r="I20" i="29"/>
  <c r="J20" i="29"/>
  <c r="K20" i="29"/>
  <c r="D21" i="29"/>
  <c r="E21" i="29"/>
  <c r="F21" i="29"/>
  <c r="G21" i="29"/>
  <c r="H21" i="29"/>
  <c r="I21" i="29"/>
  <c r="J21" i="29"/>
  <c r="K21" i="29"/>
  <c r="D22" i="29"/>
  <c r="E22" i="29"/>
  <c r="F22" i="29"/>
  <c r="G22" i="29"/>
  <c r="H22" i="29"/>
  <c r="I22" i="29"/>
  <c r="J22" i="29"/>
  <c r="K22" i="29"/>
  <c r="D23" i="29"/>
  <c r="E23" i="29"/>
  <c r="F23" i="29"/>
  <c r="G23" i="29"/>
  <c r="H23" i="29"/>
  <c r="I23" i="29"/>
  <c r="J23" i="29"/>
  <c r="K23" i="29"/>
  <c r="D24" i="29"/>
  <c r="E24" i="29"/>
  <c r="F24" i="29"/>
  <c r="G24" i="29"/>
  <c r="H24" i="29"/>
  <c r="I24" i="29"/>
  <c r="J24" i="29"/>
  <c r="K24" i="29"/>
  <c r="D25" i="29"/>
  <c r="E25" i="29"/>
  <c r="F25" i="29"/>
  <c r="G25" i="29"/>
  <c r="H25" i="29"/>
  <c r="I25" i="29"/>
  <c r="J25" i="29"/>
  <c r="K25" i="29"/>
  <c r="D26" i="29"/>
  <c r="E26" i="29"/>
  <c r="F26" i="29"/>
  <c r="G26" i="29"/>
  <c r="H26" i="29"/>
  <c r="I26" i="29"/>
  <c r="J26" i="29"/>
  <c r="K26" i="29"/>
  <c r="D27" i="29"/>
  <c r="E27" i="29"/>
  <c r="F27" i="29"/>
  <c r="G27" i="29"/>
  <c r="H27" i="29"/>
  <c r="I27" i="29"/>
  <c r="J27" i="29"/>
  <c r="K27" i="29"/>
  <c r="B19" i="29"/>
  <c r="B20" i="29"/>
  <c r="B21" i="29"/>
  <c r="B22" i="29"/>
  <c r="B23" i="29"/>
  <c r="B24" i="29"/>
  <c r="B25" i="29"/>
  <c r="B26" i="29"/>
  <c r="B27" i="29"/>
  <c r="C19" i="29"/>
  <c r="C20" i="29"/>
  <c r="C21" i="29"/>
  <c r="C22" i="29"/>
  <c r="C23" i="29"/>
  <c r="C24" i="29"/>
  <c r="C25" i="29"/>
  <c r="C26" i="29"/>
  <c r="C27" i="29"/>
  <c r="C18" i="29"/>
  <c r="B18" i="29"/>
  <c r="E7" i="29"/>
  <c r="E8" i="29"/>
  <c r="E6" i="29"/>
  <c r="H12" i="19" l="1"/>
  <c r="J16" i="20" l="1"/>
  <c r="K16" i="20" l="1"/>
</calcChain>
</file>

<file path=xl/sharedStrings.xml><?xml version="1.0" encoding="utf-8"?>
<sst xmlns="http://schemas.openxmlformats.org/spreadsheetml/2006/main" count="799" uniqueCount="219">
  <si>
    <t>Date</t>
  </si>
  <si>
    <t>Customer</t>
  </si>
  <si>
    <t>Truck</t>
  </si>
  <si>
    <t>Number of Days</t>
  </si>
  <si>
    <t>Revenue $</t>
  </si>
  <si>
    <t>Renot</t>
  </si>
  <si>
    <t>Volvo</t>
  </si>
  <si>
    <t>Rona</t>
  </si>
  <si>
    <t>GM</t>
  </si>
  <si>
    <t>Walmart</t>
  </si>
  <si>
    <t>Ford</t>
  </si>
  <si>
    <t>Mercedes</t>
  </si>
  <si>
    <t>BestBuy</t>
  </si>
  <si>
    <t>Kmart</t>
  </si>
  <si>
    <t>Umart</t>
  </si>
  <si>
    <t>D-</t>
  </si>
  <si>
    <t>D+</t>
  </si>
  <si>
    <t>C-</t>
  </si>
  <si>
    <t>C+</t>
  </si>
  <si>
    <t>B-</t>
  </si>
  <si>
    <t xml:space="preserve">B </t>
  </si>
  <si>
    <t>B+</t>
  </si>
  <si>
    <t>A-</t>
  </si>
  <si>
    <t>A+</t>
  </si>
  <si>
    <t>GRADE</t>
  </si>
  <si>
    <t xml:space="preserve">A </t>
  </si>
  <si>
    <t xml:space="preserve">C </t>
  </si>
  <si>
    <t xml:space="preserve">D </t>
  </si>
  <si>
    <t>FAIL</t>
  </si>
  <si>
    <t>Discount</t>
  </si>
  <si>
    <t>Sales in $</t>
  </si>
  <si>
    <t>Use the following table for finding the discount.</t>
  </si>
  <si>
    <t>Customer ID</t>
  </si>
  <si>
    <t>Sales amount after discount</t>
  </si>
  <si>
    <t>Total Amount (sales amount + 15% tax)</t>
  </si>
  <si>
    <t>Total =</t>
  </si>
  <si>
    <t>Discount % using LOOKUP()</t>
  </si>
  <si>
    <t>Discount % using INDEX()/MATCH()</t>
  </si>
  <si>
    <t xml:space="preserve">                     Find out the discount %, sales amount after discount, and total amount with sales tax of 15%.</t>
  </si>
  <si>
    <t xml:space="preserve">                     Use the Excel VLOOKUP() and SUM() functions and appropriate Excel formulas.</t>
  </si>
  <si>
    <t xml:space="preserve">                     Use the Excel LOOKUP() and SUM() functions and appropriate Excel formulas.</t>
  </si>
  <si>
    <t xml:space="preserve">                     Use the Excel INDEX()/MATCH() and SUM() functions and appropriate Excel formulas.</t>
  </si>
  <si>
    <t>Sales amount before discount</t>
  </si>
  <si>
    <t>Question:   ABC trucking Inc offered discounts last year, and the sales amount to customers and discount by sales amount are as stated in the tables below.</t>
  </si>
  <si>
    <t>Total</t>
  </si>
  <si>
    <t>Question: Trips Logistics Inc. is providing TL and LTL transport service to Canadian Merchant companies such as RONA, RENOT, WALMART, BESTBUY, etc.</t>
  </si>
  <si>
    <t xml:space="preserve">                     A list of transactions of Trips Logistics Inc. with each truck assigned, is presented in the table below:</t>
  </si>
  <si>
    <t xml:space="preserve">                     SORT the table based on revenue $ in ascending order and identify the maximum and minimum revenue transactions by highlighting in blue color font in bold.</t>
  </si>
  <si>
    <t>Sales in ($1000s)</t>
  </si>
  <si>
    <t>Customer-ID</t>
  </si>
  <si>
    <t>Last Name</t>
  </si>
  <si>
    <t>First Name</t>
  </si>
  <si>
    <t>Year 2018</t>
  </si>
  <si>
    <t>Year 2019</t>
  </si>
  <si>
    <t>Difference</t>
  </si>
  <si>
    <t>McDonaulds</t>
  </si>
  <si>
    <t>Mary</t>
  </si>
  <si>
    <t>Hortens</t>
  </si>
  <si>
    <t>Tim</t>
  </si>
  <si>
    <t>Ruebens</t>
  </si>
  <si>
    <t>John</t>
  </si>
  <si>
    <t>Rocky</t>
  </si>
  <si>
    <t>Cindy</t>
  </si>
  <si>
    <t>McCreg</t>
  </si>
  <si>
    <t>Cathy</t>
  </si>
  <si>
    <t>Clanton</t>
  </si>
  <si>
    <t>Tom</t>
  </si>
  <si>
    <t>Planton</t>
  </si>
  <si>
    <t>Kate</t>
  </si>
  <si>
    <t>Merchant</t>
  </si>
  <si>
    <t>Matt</t>
  </si>
  <si>
    <t>Papajohn</t>
  </si>
  <si>
    <t>Rocket</t>
  </si>
  <si>
    <t xml:space="preserve">                     Find out the difference of $ value of sales from 2018 to 2019, and highlight the difference values that are negative.</t>
  </si>
  <si>
    <t>Sales Revenue $</t>
  </si>
  <si>
    <t xml:space="preserve">                     Using the Excel functions or formulas, find out (a) minimum, (b) maximum, (c) range, (d) mid-range, (e) average, (f) standard deviation, (g) Median, (h) Mode of Sales Revenue $.</t>
  </si>
  <si>
    <t xml:space="preserve">                     Using the Excel SUMIF(), COUNTIF(), AVERAGEIF() functions, find out (a) Sales Revenue $ by GM truck, (b) number of transactions that areof &gt;= $1500, (c) Average transaction value in $ of RONA.</t>
  </si>
  <si>
    <t xml:space="preserve">                     Use the Excel Nested_IF statement and appropriate Excel formulas and functions.</t>
  </si>
  <si>
    <t>Discount % using IF()</t>
  </si>
  <si>
    <t>Total Amount (sales amount + 10% tax)</t>
  </si>
  <si>
    <t xml:space="preserve">                     Find out the discount %, sales amount after discount, and total amount with sales tax of 10%.</t>
  </si>
  <si>
    <t xml:space="preserve">                     Find out the discount %, sales amount after discount, and total amount with sales tax of 20%.</t>
  </si>
  <si>
    <t>Total Amount (sales amount + 20% tax)</t>
  </si>
  <si>
    <t xml:space="preserve">                     Find out the discount %, sales amount after discount, and total amount with sales tax of 17%.</t>
  </si>
  <si>
    <t>Total Amount (sales amount + 17% tax)</t>
  </si>
  <si>
    <t xml:space="preserve">                     Trips Logistics wants to expand its business by investing $10,000,000 more, and took a bank loan with a monthly payment option.</t>
  </si>
  <si>
    <t>Principal value of loan amount =</t>
  </si>
  <si>
    <t>Interest rate =</t>
  </si>
  <si>
    <t>Payment term =</t>
  </si>
  <si>
    <t>years</t>
  </si>
  <si>
    <t>Monthly payment amount =</t>
  </si>
  <si>
    <t xml:space="preserve">                     Using the Excel PMT() function, find out the monthly payment amount if the interest rate is 4% and payment term is 15 years.</t>
  </si>
  <si>
    <t xml:space="preserve">                     Using the Excel GoalSeek tool, how much amount of loan can Trips Logistics take if the monthly payment if $100,000 at an interest rate of 4% for 15 years of payment term?</t>
  </si>
  <si>
    <t xml:space="preserve">                     Use Snipping tool to cut/paste results in this worksheet.</t>
  </si>
  <si>
    <t xml:space="preserve">                     Use new worksheet for Pivot table and chart. Name the new worksheet as "PivotTableChart". Use Snipping tool to cut/paste results in this worksheet.</t>
  </si>
  <si>
    <t xml:space="preserve">                     Using Pivot Tables and Charts, find summary of (a) customer-wise, (b) truck-wise, and (c) monthly revenues $.</t>
  </si>
  <si>
    <t xml:space="preserve">                     Using SUMIF() find out the customerwise revenue, and present it in a bar chart, a pie chart, and a line chart.</t>
  </si>
  <si>
    <t xml:space="preserve">                     Name the Sales Revenue column as "SALES", and use it for functions in this worksheet.</t>
  </si>
  <si>
    <t>Hint: After finding the result in Goal Seek tool, click OK.</t>
  </si>
  <si>
    <t>$ Range</t>
  </si>
  <si>
    <t>Range</t>
  </si>
  <si>
    <t># of Txn</t>
  </si>
  <si>
    <t>Hint: Model</t>
  </si>
  <si>
    <t>Use functions and formulas to build this table</t>
  </si>
  <si>
    <t>(a)</t>
  </si>
  <si>
    <t>Sales Revenue $ by GM =</t>
  </si>
  <si>
    <t>(b)</t>
  </si>
  <si>
    <t># of transactions that are of &gt;= $1500 =</t>
  </si>
  <si>
    <t>(c)</t>
  </si>
  <si>
    <t xml:space="preserve">Average txn. value of RONA = </t>
  </si>
  <si>
    <t>Min =</t>
  </si>
  <si>
    <t>Max =</t>
  </si>
  <si>
    <t>Range=</t>
  </si>
  <si>
    <t>(d)</t>
  </si>
  <si>
    <t>Mid-Range=</t>
  </si>
  <si>
    <t>(e)</t>
  </si>
  <si>
    <t>Average =</t>
  </si>
  <si>
    <t>(f)</t>
  </si>
  <si>
    <t>Standard Deviation=</t>
  </si>
  <si>
    <t>(g)</t>
  </si>
  <si>
    <t>Median =</t>
  </si>
  <si>
    <t>(h)</t>
  </si>
  <si>
    <t>Mode =</t>
  </si>
  <si>
    <t xml:space="preserve">                     (a) Create a drop-down list of M, F, and O for Gender column, and fill-in the values as you think appropriate based on the first name.</t>
  </si>
  <si>
    <t xml:space="preserve">                     (b) Create a drop-down list for moth of hire with source being the table given.</t>
  </si>
  <si>
    <t xml:space="preserve">                     (c) Enter salary between $10,000 to $80,000 generating an input message (title: yearly salary, message: $10,000-$80,000) and a warning (title: Invalid data, Message: Please enter whole number between 10,000 and 80,000)</t>
  </si>
  <si>
    <t xml:space="preserve">                     (d) Make the source for list table disappear by white font, no fill, and no borders grid.</t>
  </si>
  <si>
    <t>Employees</t>
  </si>
  <si>
    <t>Details</t>
  </si>
  <si>
    <t>Employee-ID</t>
  </si>
  <si>
    <t>Gender (M/F/O)</t>
  </si>
  <si>
    <t>Month of Hire</t>
  </si>
  <si>
    <t>Salary</t>
  </si>
  <si>
    <t>source for list</t>
  </si>
  <si>
    <t>February</t>
  </si>
  <si>
    <t>January</t>
  </si>
  <si>
    <t>May</t>
  </si>
  <si>
    <t>June</t>
  </si>
  <si>
    <t>March</t>
  </si>
  <si>
    <t>April</t>
  </si>
  <si>
    <t>December</t>
  </si>
  <si>
    <t>July</t>
  </si>
  <si>
    <t>August</t>
  </si>
  <si>
    <t>September</t>
  </si>
  <si>
    <t>October</t>
  </si>
  <si>
    <t>November</t>
  </si>
  <si>
    <t>Question: Fill-in the employee data of Trips Logistics Dispatch divistion using the following data validation features.</t>
  </si>
  <si>
    <t xml:space="preserve">                     Trips Logistics wants to forecast sales (in 1000 of $) of next three months based on the past data which is presented below. </t>
  </si>
  <si>
    <t xml:space="preserve">                     Using the Excel Linear Regression feature, find out the sales for next three months.</t>
  </si>
  <si>
    <t>Year</t>
  </si>
  <si>
    <t>Month</t>
  </si>
  <si>
    <t>Sales in 1000s of $</t>
  </si>
  <si>
    <t>Question (a):     ABC trucking Inc has booked TL trips from Montreal to the destinations given below.</t>
  </si>
  <si>
    <t xml:space="preserve">                               The fuel surcharge =</t>
  </si>
  <si>
    <t>Montreal to</t>
  </si>
  <si>
    <t>Distance (miles)</t>
  </si>
  <si>
    <t xml:space="preserve">TL price per mile </t>
  </si>
  <si>
    <t>Total Invoice Price ($)</t>
  </si>
  <si>
    <t>Cambridge</t>
  </si>
  <si>
    <t>Lansing</t>
  </si>
  <si>
    <t>Lexington</t>
  </si>
  <si>
    <t xml:space="preserve">Question (b):     Find out the total invoice price for different distances and different price/mile in a table. </t>
  </si>
  <si>
    <t xml:space="preserve">                                The fuel surcharge =</t>
  </si>
  <si>
    <t xml:space="preserve">                                You must format the corner cell for row and colum titles.</t>
  </si>
  <si>
    <t xml:space="preserve">                                You must use "Fill Series" feature to automatically fill-in "per mile" price row, starting $1.10 to $2.00 with an increment of $0.10 </t>
  </si>
  <si>
    <t xml:space="preserve">                                You must use "Fill Series" feature to automatically fill-in the "Miles" column to start with 50 to 500 with an increment of 50. </t>
  </si>
  <si>
    <t xml:space="preserve">                                You must use only one expression that can be dragged around to find the answer in all columns.</t>
  </si>
  <si>
    <t xml:space="preserve">                                Find out the invoice price (rounded to nearest $) for each trip.</t>
  </si>
  <si>
    <t>Question: CP manufacturing Inc. customer sales for years 2018 and 2019 are listed in the table below:</t>
  </si>
  <si>
    <t>Discount % using VLOOKUP()</t>
  </si>
  <si>
    <t xml:space="preserve">                     Draw histograms for the number of transactions, and Revenue $: 1-500, 500-1000, 1000-1500, 1500-2000, 2000-2500, 2500-3000, 3000-3500, 3500-4000, and 4000-4500 since the max is $4000.</t>
  </si>
  <si>
    <t xml:space="preserve">                 Price        Miles</t>
    <phoneticPr fontId="35" type="noConversion"/>
  </si>
  <si>
    <t xml:space="preserve">                     Using Filters, find revenue generated (a) from customer RONA, (b) by truck GM, (c) during April, and (d) GM truck used for RONA.</t>
    <phoneticPr fontId="35" type="noConversion"/>
  </si>
  <si>
    <t>总计</t>
  </si>
  <si>
    <t>SUM</t>
  </si>
  <si>
    <t>Sum Revenue $</t>
  </si>
  <si>
    <t>Snip Image</t>
    <phoneticPr fontId="35" type="noConversion"/>
  </si>
  <si>
    <t xml:space="preserve"> Pivot Table</t>
    <phoneticPr fontId="35" type="noConversion"/>
  </si>
  <si>
    <t>(a) from customer RONA</t>
    <phoneticPr fontId="35" type="noConversion"/>
  </si>
  <si>
    <t>(b) by truck GM</t>
    <phoneticPr fontId="35" type="noConversion"/>
  </si>
  <si>
    <t>(c) during April</t>
  </si>
  <si>
    <t>(d) GM truck used for RONA.</t>
  </si>
  <si>
    <t>Grand Total</t>
  </si>
  <si>
    <t>Row Label</t>
  </si>
  <si>
    <t>Sum of Revenue $</t>
  </si>
  <si>
    <t>(a) customer-wise</t>
  </si>
  <si>
    <t>(b) truck-wise,</t>
  </si>
  <si>
    <t>(c) monthly revenues</t>
  </si>
  <si>
    <t>Jan</t>
  </si>
  <si>
    <t>Feb</t>
  </si>
  <si>
    <t>Mar</t>
  </si>
  <si>
    <t>Apr</t>
  </si>
  <si>
    <t xml:space="preserve"> </t>
    <phoneticPr fontId="35" type="noConversion"/>
  </si>
  <si>
    <t>F</t>
  </si>
  <si>
    <t>M</t>
  </si>
  <si>
    <t>O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</si>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</sst>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¥&quot;* #,##0_ ;_ &quot;¥&quot;* \-#,##0_ ;_ &quot;¥&quot;* &quot;-&quot;_ ;_ @_ "/>
    <numFmt numFmtId="176" formatCode="_-&quot;$&quot;* #,##0.00_-;\-&quot;$&quot;* #,##0.00_-;_-&quot;$&quot;* &quot;-&quot;??_-;_-@_-"/>
    <numFmt numFmtId="177" formatCode="[$-1009]d/mmm/yy;@"/>
    <numFmt numFmtId="178" formatCode="0.0"/>
    <numFmt numFmtId="179" formatCode="0.000"/>
    <numFmt numFmtId="180" formatCode="_-&quot;$&quot;* #,##0_-;\-&quot;$&quot;* #,##0_-;_-&quot;$&quot;* &quot;-&quot;??_-;_-@_-"/>
    <numFmt numFmtId="181" formatCode="_-\$* #,##0.00_ ;_-\$* \-#,##0.00\ ;_-\$* &quot;-&quot;??_ ;_-@_ "/>
    <numFmt numFmtId="184" formatCode="_-\$* #,##0_ ;_-\$* \-#,##0\ ;_-\$* &quot;-&quot;??_ ;_-@_ "/>
  </numFmts>
  <fonts count="3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name val="宋体"/>
      <family val="2"/>
      <scheme val="minor"/>
    </font>
    <font>
      <b/>
      <sz val="12"/>
      <name val="宋体"/>
      <family val="2"/>
      <scheme val="minor"/>
    </font>
    <font>
      <b/>
      <sz val="12"/>
      <color rgb="FF00B0F0"/>
      <name val="宋体"/>
      <family val="2"/>
      <scheme val="minor"/>
    </font>
    <font>
      <sz val="10"/>
      <name val="Arial"/>
      <family val="2"/>
    </font>
    <font>
      <sz val="12"/>
      <color rgb="FFFF0000"/>
      <name val="宋体"/>
      <family val="2"/>
      <scheme val="minor"/>
    </font>
    <font>
      <b/>
      <sz val="12"/>
      <color rgb="FFFF0000"/>
      <name val="宋体"/>
      <family val="2"/>
      <scheme val="minor"/>
    </font>
    <font>
      <sz val="12"/>
      <color indexed="9"/>
      <name val="宋体"/>
      <family val="2"/>
      <scheme val="minor"/>
    </font>
    <font>
      <b/>
      <sz val="14"/>
      <color rgb="FF0070C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b/>
      <sz val="16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4"/>
      <color rgb="FFFF0000"/>
      <name val="宋体"/>
      <family val="2"/>
      <scheme val="minor"/>
    </font>
    <font>
      <b/>
      <sz val="11"/>
      <color rgb="FF7030A0"/>
      <name val="宋体"/>
      <family val="2"/>
      <scheme val="minor"/>
    </font>
    <font>
      <sz val="16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宋体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sz val="10"/>
      <color rgb="FF00B0F0"/>
      <name val="Arial"/>
      <family val="2"/>
    </font>
    <font>
      <b/>
      <sz val="12"/>
      <color rgb="FF0070C0"/>
      <name val="宋体"/>
      <family val="2"/>
      <scheme val="minor"/>
    </font>
    <font>
      <sz val="12"/>
      <color rgb="FFFF0000"/>
      <name val="Arial"/>
      <family val="2"/>
    </font>
    <font>
      <sz val="20"/>
      <name val="Arial"/>
      <family val="2"/>
    </font>
    <font>
      <sz val="9"/>
      <name val="宋体"/>
      <family val="3"/>
      <charset val="134"/>
      <scheme val="minor"/>
    </font>
    <font>
      <b/>
      <sz val="12"/>
      <color rgb="FFFF0000"/>
      <name val="Arial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/>
    <xf numFmtId="0" fontId="9" fillId="3" borderId="1" xfId="0" applyFont="1" applyFill="1" applyBorder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178" fontId="8" fillId="0" borderId="0" xfId="0" applyNumberFormat="1" applyFont="1"/>
    <xf numFmtId="0" fontId="8" fillId="0" borderId="0" xfId="0" applyFont="1"/>
    <xf numFmtId="0" fontId="5" fillId="3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78" fontId="4" fillId="0" borderId="0" xfId="0" applyNumberFormat="1" applyFont="1"/>
    <xf numFmtId="0" fontId="10" fillId="0" borderId="0" xfId="0" applyFont="1" applyAlignment="1">
      <alignment horizontal="center"/>
    </xf>
    <xf numFmtId="9" fontId="5" fillId="3" borderId="1" xfId="2" applyFont="1" applyFill="1" applyBorder="1" applyAlignment="1">
      <alignment horizontal="center"/>
    </xf>
    <xf numFmtId="176" fontId="7" fillId="0" borderId="1" xfId="1" applyFont="1" applyBorder="1" applyAlignment="1">
      <alignment horizontal="center"/>
    </xf>
    <xf numFmtId="176" fontId="4" fillId="0" borderId="1" xfId="1" applyFont="1" applyBorder="1" applyAlignment="1">
      <alignment horizontal="center"/>
    </xf>
    <xf numFmtId="9" fontId="5" fillId="0" borderId="0" xfId="2" applyFont="1" applyAlignment="1">
      <alignment horizontal="center"/>
    </xf>
    <xf numFmtId="1" fontId="5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/>
    </xf>
    <xf numFmtId="9" fontId="4" fillId="0" borderId="1" xfId="2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4" fillId="0" borderId="0" xfId="0" applyFont="1"/>
    <xf numFmtId="0" fontId="0" fillId="0" borderId="0" xfId="0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/>
    <xf numFmtId="0" fontId="17" fillId="0" borderId="0" xfId="0" applyFont="1" applyBorder="1" applyAlignment="1">
      <alignment horizontal="left"/>
    </xf>
    <xf numFmtId="180" fontId="13" fillId="0" borderId="0" xfId="1" applyNumberFormat="1" applyFont="1"/>
    <xf numFmtId="9" fontId="13" fillId="0" borderId="0" xfId="0" applyNumberFormat="1" applyFont="1"/>
    <xf numFmtId="0" fontId="13" fillId="0" borderId="0" xfId="0" applyFont="1"/>
    <xf numFmtId="176" fontId="12" fillId="2" borderId="1" xfId="1" applyFont="1" applyFill="1" applyBorder="1" applyAlignment="1">
      <alignment horizontal="right"/>
    </xf>
    <xf numFmtId="4" fontId="0" fillId="0" borderId="0" xfId="0" applyNumberFormat="1"/>
    <xf numFmtId="180" fontId="18" fillId="2" borderId="0" xfId="1" applyNumberFormat="1" applyFont="1" applyFill="1"/>
    <xf numFmtId="0" fontId="2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1" fontId="0" fillId="0" borderId="1" xfId="1" applyNumberFormat="1" applyFont="1" applyBorder="1" applyAlignment="1">
      <alignment horizontal="center"/>
    </xf>
    <xf numFmtId="180" fontId="0" fillId="0" borderId="1" xfId="1" applyNumberFormat="1" applyFont="1" applyBorder="1"/>
    <xf numFmtId="180" fontId="16" fillId="2" borderId="1" xfId="1" applyNumberFormat="1" applyFont="1" applyFill="1" applyBorder="1"/>
    <xf numFmtId="0" fontId="18" fillId="2" borderId="0" xfId="0" applyFont="1" applyFill="1"/>
    <xf numFmtId="0" fontId="0" fillId="2" borderId="0" xfId="0" applyFill="1" applyAlignment="1">
      <alignment horizontal="center"/>
    </xf>
    <xf numFmtId="176" fontId="16" fillId="2" borderId="0" xfId="1" applyFont="1" applyFill="1"/>
    <xf numFmtId="0" fontId="12" fillId="0" borderId="0" xfId="0" applyFont="1"/>
    <xf numFmtId="0" fontId="12" fillId="2" borderId="0" xfId="0" applyFont="1" applyFill="1"/>
    <xf numFmtId="0" fontId="12" fillId="2" borderId="1" xfId="0" applyFont="1" applyFill="1" applyBorder="1" applyAlignment="1">
      <alignment horizontal="center"/>
    </xf>
    <xf numFmtId="0" fontId="0" fillId="0" borderId="1" xfId="0" applyBorder="1"/>
    <xf numFmtId="176" fontId="12" fillId="2" borderId="1" xfId="1" applyFont="1" applyFill="1" applyBorder="1"/>
    <xf numFmtId="176" fontId="0" fillId="0" borderId="1" xfId="1" applyFont="1" applyBorder="1"/>
    <xf numFmtId="0" fontId="13" fillId="0" borderId="1" xfId="0" applyFont="1" applyBorder="1"/>
    <xf numFmtId="176" fontId="16" fillId="2" borderId="1" xfId="0" applyNumberFormat="1" applyFont="1" applyFill="1" applyBorder="1"/>
    <xf numFmtId="0" fontId="13" fillId="2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2" fillId="0" borderId="0" xfId="0" applyFont="1"/>
    <xf numFmtId="0" fontId="11" fillId="0" borderId="0" xfId="0" applyFont="1" applyAlignment="1">
      <alignment horizontal="left"/>
    </xf>
    <xf numFmtId="9" fontId="23" fillId="0" borderId="0" xfId="0" applyNumberFormat="1" applyFont="1"/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24" fillId="2" borderId="1" xfId="0" applyFont="1" applyFill="1" applyBorder="1" applyAlignment="1">
      <alignment horizontal="center" wrapText="1"/>
    </xf>
    <xf numFmtId="0" fontId="26" fillId="0" borderId="0" xfId="0" applyFont="1"/>
    <xf numFmtId="0" fontId="27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176" fontId="28" fillId="0" borderId="1" xfId="1" applyFont="1" applyBorder="1" applyAlignment="1">
      <alignment horizontal="center"/>
    </xf>
    <xf numFmtId="176" fontId="29" fillId="2" borderId="1" xfId="0" applyNumberFormat="1" applyFont="1" applyFill="1" applyBorder="1"/>
    <xf numFmtId="176" fontId="30" fillId="0" borderId="0" xfId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76" fontId="31" fillId="0" borderId="0" xfId="0" applyNumberFormat="1" applyFont="1"/>
    <xf numFmtId="0" fontId="3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31" fillId="0" borderId="0" xfId="0" applyFont="1"/>
    <xf numFmtId="0" fontId="7" fillId="0" borderId="0" xfId="0" applyFont="1"/>
    <xf numFmtId="176" fontId="33" fillId="0" borderId="1" xfId="1" applyFont="1" applyBorder="1" applyAlignment="1">
      <alignment horizontal="center"/>
    </xf>
    <xf numFmtId="0" fontId="34" fillId="0" borderId="0" xfId="0" applyFont="1"/>
    <xf numFmtId="0" fontId="33" fillId="0" borderId="1" xfId="0" applyFont="1" applyBorder="1" applyAlignment="1">
      <alignment horizontal="center"/>
    </xf>
    <xf numFmtId="176" fontId="23" fillId="2" borderId="1" xfId="1" applyFont="1" applyFill="1" applyBorder="1"/>
    <xf numFmtId="4" fontId="16" fillId="2" borderId="1" xfId="0" applyNumberFormat="1" applyFont="1" applyFill="1" applyBorder="1"/>
    <xf numFmtId="0" fontId="16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/>
    </xf>
    <xf numFmtId="178" fontId="9" fillId="0" borderId="1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76" fontId="36" fillId="0" borderId="1" xfId="1" applyFont="1" applyBorder="1" applyAlignment="1">
      <alignment horizontal="center"/>
    </xf>
    <xf numFmtId="178" fontId="36" fillId="0" borderId="1" xfId="0" applyNumberFormat="1" applyFont="1" applyFill="1" applyBorder="1" applyAlignment="1">
      <alignment horizontal="center"/>
    </xf>
    <xf numFmtId="9" fontId="36" fillId="0" borderId="1" xfId="2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7" fillId="0" borderId="0" xfId="0" applyFont="1"/>
    <xf numFmtId="176" fontId="38" fillId="2" borderId="1" xfId="1" applyFont="1" applyFill="1" applyBorder="1" applyAlignment="1">
      <alignment horizontal="right"/>
    </xf>
    <xf numFmtId="181" fontId="0" fillId="0" borderId="0" xfId="0" applyNumberFormat="1"/>
    <xf numFmtId="176" fontId="38" fillId="2" borderId="0" xfId="1" applyFont="1" applyFill="1"/>
    <xf numFmtId="42" fontId="13" fillId="0" borderId="1" xfId="1" applyNumberFormat="1" applyFont="1" applyBorder="1" applyAlignment="1">
      <alignment horizontal="center"/>
    </xf>
    <xf numFmtId="184" fontId="13" fillId="0" borderId="1" xfId="1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Continuous"/>
    </xf>
  </cellXfs>
  <cellStyles count="3">
    <cellStyle name="百分比" xfId="2" builtinId="5"/>
    <cellStyle name="常规" xfId="0" builtinId="0"/>
    <cellStyle name="货币" xfId="1" builtinId="4"/>
  </cellStyles>
  <dxfs count="5">
    <dxf>
      <font>
        <color rgb="FF9C0006"/>
      </font>
      <fill>
        <patternFill>
          <bgColor rgb="FFFFC7CE"/>
        </patternFill>
      </fill>
    </dxf>
    <dxf>
      <numFmt numFmtId="181" formatCode="_-\$* #,##0.00_ ;_-\$* \-#,##0.00\ ;_-\$* &quot;-&quot;??_ ;_-@_ 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[420-122-VA-T03-Exercises_Working_Assignment_.xlsx]Sheet2!Sum of Revenue $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2800</c:v>
                </c:pt>
                <c:pt idx="1">
                  <c:v>6250</c:v>
                </c:pt>
                <c:pt idx="2">
                  <c:v>8900</c:v>
                </c:pt>
                <c:pt idx="3">
                  <c:v>4300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2-4D63-A243-E521B6C76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9932944"/>
        <c:axId val="709933272"/>
      </c:barChart>
      <c:catAx>
        <c:axId val="7099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33272"/>
        <c:crosses val="autoZero"/>
        <c:auto val="1"/>
        <c:lblAlgn val="ctr"/>
        <c:lblOffset val="100"/>
        <c:noMultiLvlLbl val="0"/>
      </c:catAx>
      <c:valAx>
        <c:axId val="7099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'WS-Graphical-Presentation'!$H$5</c:f>
              <c:strCache>
                <c:ptCount val="1"/>
                <c:pt idx="0">
                  <c:v>Revenue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'WS-Graphical-Presentation'!$G$6:$G$11</c:f>
              <c:strCache>
                <c:ptCount val="6"/>
                <c:pt idx="0">
                  <c:v>Renot</c:v>
                </c:pt>
                <c:pt idx="1">
                  <c:v>Rona</c:v>
                </c:pt>
                <c:pt idx="2">
                  <c:v>Walmart</c:v>
                </c:pt>
                <c:pt idx="3">
                  <c:v>BestBuy</c:v>
                </c:pt>
                <c:pt idx="4">
                  <c:v>Umart</c:v>
                </c:pt>
                <c:pt idx="5">
                  <c:v>Kmart</c:v>
                </c:pt>
              </c:strCache>
            </c:strRef>
          </c:cat>
          <c:val>
            <c:numRef>
              <c:f>'WS-Graphical-Presentation'!$H$6:$H$11</c:f>
              <c:numCache>
                <c:formatCode>_-"$"* #,##0.00_-;\-"$"* #,##0.00_-;_-"$"* "-"??_-;_-@_-</c:formatCode>
                <c:ptCount val="6"/>
                <c:pt idx="0">
                  <c:v>10200</c:v>
                </c:pt>
                <c:pt idx="1">
                  <c:v>19200</c:v>
                </c:pt>
                <c:pt idx="2">
                  <c:v>9500</c:v>
                </c:pt>
                <c:pt idx="3">
                  <c:v>2000</c:v>
                </c:pt>
                <c:pt idx="4">
                  <c:v>1600</c:v>
                </c:pt>
                <c:pt idx="5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2-40B9-BBF0-283D8F714F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786000"/>
        <c:axId val="716781408"/>
      </c:barChart>
      <c:catAx>
        <c:axId val="7167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781408"/>
        <c:crosses val="autoZero"/>
        <c:auto val="1"/>
        <c:lblAlgn val="ctr"/>
        <c:lblOffset val="100"/>
        <c:noMultiLvlLbl val="0"/>
      </c:catAx>
      <c:valAx>
        <c:axId val="7167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7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'WS-Graphical-Presentation'!$H$5</c:f>
              <c:strCache>
                <c:ptCount val="1"/>
                <c:pt idx="0">
                  <c:v>Revenue 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'WS-Graphical-Presentation'!$G$6:$G$11</c:f>
              <c:strCache>
                <c:ptCount val="6"/>
                <c:pt idx="0">
                  <c:v>Renot</c:v>
                </c:pt>
                <c:pt idx="1">
                  <c:v>Rona</c:v>
                </c:pt>
                <c:pt idx="2">
                  <c:v>Walmart</c:v>
                </c:pt>
                <c:pt idx="3">
                  <c:v>BestBuy</c:v>
                </c:pt>
                <c:pt idx="4">
                  <c:v>Umart</c:v>
                </c:pt>
                <c:pt idx="5">
                  <c:v>Kmart</c:v>
                </c:pt>
              </c:strCache>
            </c:strRef>
          </c:cat>
          <c:val>
            <c:numRef>
              <c:f>'WS-Graphical-Presentation'!$H$6:$H$11</c:f>
              <c:numCache>
                <c:formatCode>_-"$"* #,##0.00_-;\-"$"* #,##0.00_-;_-"$"* "-"??_-;_-@_-</c:formatCode>
                <c:ptCount val="6"/>
                <c:pt idx="0">
                  <c:v>10200</c:v>
                </c:pt>
                <c:pt idx="1">
                  <c:v>19200</c:v>
                </c:pt>
                <c:pt idx="2">
                  <c:v>9500</c:v>
                </c:pt>
                <c:pt idx="3">
                  <c:v>2000</c:v>
                </c:pt>
                <c:pt idx="4">
                  <c:v>1600</c:v>
                </c:pt>
                <c:pt idx="5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9-4F89-87E9-C4A8DFFBBF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'WS-Graphical-Presentation'!$H$5</c:f>
              <c:strCache>
                <c:ptCount val="1"/>
                <c:pt idx="0">
                  <c:v>Revenue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'WS-Graphical-Presentation'!$G$6:$G$11</c:f>
              <c:strCache>
                <c:ptCount val="6"/>
                <c:pt idx="0">
                  <c:v>Renot</c:v>
                </c:pt>
                <c:pt idx="1">
                  <c:v>Rona</c:v>
                </c:pt>
                <c:pt idx="2">
                  <c:v>Walmart</c:v>
                </c:pt>
                <c:pt idx="3">
                  <c:v>BestBuy</c:v>
                </c:pt>
                <c:pt idx="4">
                  <c:v>Umart</c:v>
                </c:pt>
                <c:pt idx="5">
                  <c:v>Kmart</c:v>
                </c:pt>
              </c:strCache>
            </c:strRef>
          </c:cat>
          <c:val>
            <c:numRef>
              <c:f>'WS-Graphical-Presentation'!$H$6:$H$11</c:f>
              <c:numCache>
                <c:formatCode>_-"$"* #,##0.00_-;\-"$"* #,##0.00_-;_-"$"* "-"??_-;_-@_-</c:formatCode>
                <c:ptCount val="6"/>
                <c:pt idx="0">
                  <c:v>10200</c:v>
                </c:pt>
                <c:pt idx="1">
                  <c:v>19200</c:v>
                </c:pt>
                <c:pt idx="2">
                  <c:v>9500</c:v>
                </c:pt>
                <c:pt idx="3">
                  <c:v>2000</c:v>
                </c:pt>
                <c:pt idx="4">
                  <c:v>1600</c:v>
                </c:pt>
                <c:pt idx="5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9-4047-9989-322AA3C1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01472"/>
        <c:axId val="646704424"/>
      </c:lineChart>
      <c:catAx>
        <c:axId val="6467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04424"/>
        <c:crosses val="autoZero"/>
        <c:auto val="1"/>
        <c:lblAlgn val="ctr"/>
        <c:lblOffset val="100"/>
        <c:noMultiLvlLbl val="0"/>
      </c:catAx>
      <c:valAx>
        <c:axId val="6467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'WS-Histogram'!$K$6</c:f>
              <c:strCache>
                <c:ptCount val="1"/>
                <c:pt idx="0">
                  <c:v>Revenue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'WS-Histogram'!$I$7:$I$15</c:f>
              <c:strCache>
                <c:ptCount val="9"/>
                <c:pt idx="0">
                  <c:v>[0-500]</c:v>
                </c:pt>
                <c:pt idx="1">
                  <c:v>[500-1000]</c:v>
                </c:pt>
                <c:pt idx="2">
                  <c:v>[1000-1500]</c:v>
                </c:pt>
                <c:pt idx="3">
                  <c:v>[1500-2000]</c:v>
                </c:pt>
                <c:pt idx="4">
                  <c:v>[2000-2500]</c:v>
                </c:pt>
                <c:pt idx="5">
                  <c:v>[2500-3000]</c:v>
                </c:pt>
                <c:pt idx="6">
                  <c:v>[3000-3500]</c:v>
                </c:pt>
                <c:pt idx="7">
                  <c:v>[3500-4000]</c:v>
                </c:pt>
                <c:pt idx="8">
                  <c:v>[4000-4500]</c:v>
                </c:pt>
              </c:strCache>
            </c:strRef>
          </c:cat>
          <c:val>
            <c:numRef>
              <c:f>'WS-Histogram'!$K$7:$K$15</c:f>
              <c:numCache>
                <c:formatCode>_-"$"* #,##0_-;\-"$"* #,##0_-;_-"$"* "-"??_-;_-@_-</c:formatCode>
                <c:ptCount val="9"/>
                <c:pt idx="0">
                  <c:v>1100</c:v>
                </c:pt>
                <c:pt idx="1">
                  <c:v>3300</c:v>
                </c:pt>
                <c:pt idx="2">
                  <c:v>9000</c:v>
                </c:pt>
                <c:pt idx="3">
                  <c:v>5100</c:v>
                </c:pt>
                <c:pt idx="4">
                  <c:v>2300</c:v>
                </c:pt>
                <c:pt idx="5">
                  <c:v>0</c:v>
                </c:pt>
                <c:pt idx="6">
                  <c:v>18600</c:v>
                </c:pt>
                <c:pt idx="7">
                  <c:v>0</c:v>
                </c:pt>
                <c:pt idx="8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3-48E9-AE54-5C57AA66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436888"/>
        <c:axId val="703427048"/>
      </c:barChart>
      <c:catAx>
        <c:axId val="70343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Revenue Range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27048"/>
        <c:crosses val="autoZero"/>
        <c:auto val="1"/>
        <c:lblAlgn val="ctr"/>
        <c:lblOffset val="100"/>
        <c:noMultiLvlLbl val="0"/>
      </c:catAx>
      <c:valAx>
        <c:axId val="7034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</a:t>
                </a:r>
                <a:r>
                  <a:rPr lang="en-US" altLang="zh-CN" baseline="0"/>
                  <a:t> Value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43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165652</xdr:rowOff>
    </xdr:from>
    <xdr:to>
      <xdr:col>11</xdr:col>
      <xdr:colOff>37376</xdr:colOff>
      <xdr:row>44</xdr:row>
      <xdr:rowOff>49695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4D101D-85F2-4FE7-BFC9-8E2A5939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5217"/>
          <a:ext cx="12403311" cy="465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24848</xdr:rowOff>
    </xdr:from>
    <xdr:to>
      <xdr:col>0</xdr:col>
      <xdr:colOff>1118153</xdr:colOff>
      <xdr:row>17</xdr:row>
      <xdr:rowOff>0</xdr:rowOff>
    </xdr:to>
    <xdr:cxnSp macro="">
      <xdr:nvCxnSpPr>
        <xdr:cNvPr id="4" name="直接连接符 3"/>
        <xdr:cNvCxnSpPr/>
      </xdr:nvCxnSpPr>
      <xdr:spPr>
        <a:xfrm flipH="1" flipV="1">
          <a:off x="0" y="4895022"/>
          <a:ext cx="1118153" cy="3561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11907</xdr:colOff>
      <xdr:row>24</xdr:row>
      <xdr:rowOff>13689</xdr:rowOff>
    </xdr:from>
    <xdr:to>
      <xdr:col>4</xdr:col>
      <xdr:colOff>1056702</xdr:colOff>
      <xdr:row>32</xdr:row>
      <xdr:rowOff>59531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85" b="814"/>
        <a:stretch/>
      </xdr:blipFill>
      <xdr:spPr>
        <a:xfrm>
          <a:off x="11907" y="2728314"/>
          <a:ext cx="5390576" cy="14269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1464</xdr:rowOff>
    </xdr:from>
    <xdr:to>
      <xdr:col>5</xdr:col>
      <xdr:colOff>36708</xdr:colOff>
      <xdr:row>43</xdr:row>
      <xdr:rowOff>53579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05636"/>
          <a:ext cx="5442146" cy="16058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171157</xdr:rowOff>
    </xdr:from>
    <xdr:to>
      <xdr:col>5</xdr:col>
      <xdr:colOff>53284</xdr:colOff>
      <xdr:row>53</xdr:row>
      <xdr:rowOff>47624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1235"/>
          <a:ext cx="5458722" cy="14302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55</xdr:row>
      <xdr:rowOff>13404</xdr:rowOff>
    </xdr:from>
    <xdr:to>
      <xdr:col>5</xdr:col>
      <xdr:colOff>47625</xdr:colOff>
      <xdr:row>61</xdr:row>
      <xdr:rowOff>166692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035"/>
        <a:stretch/>
      </xdr:blipFill>
      <xdr:spPr>
        <a:xfrm>
          <a:off x="1" y="7716748"/>
          <a:ext cx="5453062" cy="1189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66189</xdr:rowOff>
    </xdr:from>
    <xdr:to>
      <xdr:col>9</xdr:col>
      <xdr:colOff>132522</xdr:colOff>
      <xdr:row>42</xdr:row>
      <xdr:rowOff>48484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5667"/>
          <a:ext cx="7959587" cy="3113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15370</xdr:rowOff>
    </xdr:from>
    <xdr:to>
      <xdr:col>9</xdr:col>
      <xdr:colOff>57977</xdr:colOff>
      <xdr:row>62</xdr:row>
      <xdr:rowOff>36890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07479"/>
          <a:ext cx="7885042" cy="29784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11863</xdr:rowOff>
    </xdr:from>
    <xdr:to>
      <xdr:col>9</xdr:col>
      <xdr:colOff>115064</xdr:colOff>
      <xdr:row>81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08733"/>
          <a:ext cx="7942129" cy="29450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308941</xdr:colOff>
      <xdr:row>1</xdr:row>
      <xdr:rowOff>168551</xdr:rowOff>
    </xdr:from>
    <xdr:to>
      <xdr:col>9</xdr:col>
      <xdr:colOff>80341</xdr:colOff>
      <xdr:row>17</xdr:row>
      <xdr:rowOff>168551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</xdr:colOff>
      <xdr:row>19</xdr:row>
      <xdr:rowOff>123825</xdr:rowOff>
    </xdr:from>
    <xdr:to>
      <xdr:col>5</xdr:col>
      <xdr:colOff>161573</xdr:colOff>
      <xdr:row>37</xdr:row>
      <xdr:rowOff>66296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17"/>
        <a:stretch/>
      </xdr:blipFill>
      <xdr:spPr>
        <a:xfrm>
          <a:off x="1952625" y="3381375"/>
          <a:ext cx="2714273" cy="30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628991</xdr:colOff>
      <xdr:row>4</xdr:row>
      <xdr:rowOff>3312</xdr:rowOff>
    </xdr:from>
    <xdr:to>
      <xdr:col>15</xdr:col>
      <xdr:colOff>394641</xdr:colOff>
      <xdr:row>17</xdr:row>
      <xdr:rowOff>188160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661147</xdr:colOff>
      <xdr:row>18</xdr:row>
      <xdr:rowOff>141193</xdr:rowOff>
    </xdr:from>
    <xdr:to>
      <xdr:col>15</xdr:col>
      <xdr:colOff>448235</xdr:colOff>
      <xdr:row>41</xdr:row>
      <xdr:rowOff>78442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649941</xdr:colOff>
      <xdr:row>42</xdr:row>
      <xdr:rowOff>40340</xdr:rowOff>
    </xdr:from>
    <xdr:to>
      <xdr:col>15</xdr:col>
      <xdr:colOff>437029</xdr:colOff>
      <xdr:row>58</xdr:row>
      <xdr:rowOff>94129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590550</xdr:colOff>
      <xdr:row>5</xdr:row>
      <xdr:rowOff>9525</xdr:rowOff>
    </xdr:from>
    <xdr:to>
      <xdr:col>14</xdr:col>
      <xdr:colOff>580777</xdr:colOff>
      <xdr:row>16</xdr:row>
      <xdr:rowOff>66406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BFE1BA-76B6-4744-A195-E627E2D24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5246" y="879199"/>
          <a:ext cx="2259661" cy="2152381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18</xdr:row>
      <xdr:rowOff>28160</xdr:rowOff>
    </xdr:from>
    <xdr:to>
      <xdr:col>12</xdr:col>
      <xdr:colOff>74544</xdr:colOff>
      <xdr:row>32</xdr:row>
      <xdr:rowOff>104360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6</xdr:row>
      <xdr:rowOff>200025</xdr:rowOff>
    </xdr:from>
    <xdr:to>
      <xdr:col>16</xdr:col>
      <xdr:colOff>637321</xdr:colOff>
      <xdr:row>19</xdr:row>
      <xdr:rowOff>113949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1886E-CE36-48CB-A913-52C43657D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650" y="1343025"/>
          <a:ext cx="6828571" cy="2809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13.988880555553" createdVersion="6" refreshedVersion="6" minRefreshableVersion="3" recordCount="15">
  <cacheSource type="worksheet">
    <worksheetSource ref="A6:E21" sheet="WS-PivotTable_and_Chart"/>
  </cacheSource>
  <cacheFields count="6">
    <cacheField name="Date" numFmtId="177">
      <sharedItems containsSemiMixedTypes="0" containsNonDate="0" containsDate="1" containsString="0" minDate="2020-01-05T00:00:00" maxDate="2020-05-02T00:00:00" count="12">
        <d v="2020-01-05T00:00:00"/>
        <d v="2020-01-19T00:00:00"/>
        <d v="2020-02-03T00:00:00"/>
        <d v="2020-02-15T00:00:00"/>
        <d v="2020-02-28T00:00:00"/>
        <d v="2020-03-13T00:00:00"/>
        <d v="2020-03-25T00:00:00"/>
        <d v="2020-03-30T00:00:00"/>
        <d v="2020-04-02T00:00:00"/>
        <d v="2020-04-15T00:00:00"/>
        <d v="2020-04-25T00:00:00"/>
        <d v="2020-05-01T00:00:00"/>
      </sharedItems>
      <fieldGroup par="5" base="0">
        <rangePr groupBy="days" startDate="2020-01-05T00:00:00" endDate="2020-05-02T00:00:00"/>
        <groupItems count="368">
          <s v="&lt;2020/1/5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5/2"/>
        </groupItems>
      </fieldGroup>
    </cacheField>
    <cacheField name="Customer" numFmtId="0">
      <sharedItems count="6">
        <s v="Renot"/>
        <s v="Rona"/>
        <s v="Walmart"/>
        <s v="BestBuy"/>
        <s v="Kmart"/>
        <s v="Umart"/>
      </sharedItems>
    </cacheField>
    <cacheField name="Truck" numFmtId="0">
      <sharedItems count="4">
        <s v="Volvo"/>
        <s v="GM"/>
        <s v="Ford"/>
        <s v="Mercedes"/>
      </sharedItems>
    </cacheField>
    <cacheField name="Number of Days" numFmtId="0">
      <sharedItems containsSemiMixedTypes="0" containsString="0" containsNumber="1" containsInteger="1" minValue="1" maxValue="15"/>
    </cacheField>
    <cacheField name="Revenue $" numFmtId="4">
      <sharedItems containsSemiMixedTypes="0" containsString="0" containsNumber="1" containsInteger="1" minValue="250" maxValue="4000"/>
    </cacheField>
    <cacheField name="月" numFmtId="0" databaseField="0">
      <fieldGroup base="0">
        <rangePr groupBy="months" startDate="2020-01-05T00:00:00" endDate="2020-05-02T00:00:00"/>
        <groupItems count="14">
          <s v="&lt;2020/1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5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6"/>
    <n v="1800"/>
  </r>
  <r>
    <x v="1"/>
    <x v="1"/>
    <x v="1"/>
    <n v="5"/>
    <n v="1000"/>
  </r>
  <r>
    <x v="2"/>
    <x v="2"/>
    <x v="2"/>
    <n v="1"/>
    <n v="250"/>
  </r>
  <r>
    <x v="3"/>
    <x v="1"/>
    <x v="1"/>
    <n v="15"/>
    <n v="3000"/>
  </r>
  <r>
    <x v="4"/>
    <x v="2"/>
    <x v="0"/>
    <n v="10"/>
    <n v="3000"/>
  </r>
  <r>
    <x v="5"/>
    <x v="1"/>
    <x v="3"/>
    <n v="8"/>
    <n v="4000"/>
  </r>
  <r>
    <x v="6"/>
    <x v="3"/>
    <x v="1"/>
    <n v="5"/>
    <n v="1000"/>
  </r>
  <r>
    <x v="7"/>
    <x v="0"/>
    <x v="0"/>
    <n v="11"/>
    <n v="3300"/>
  </r>
  <r>
    <x v="7"/>
    <x v="1"/>
    <x v="1"/>
    <n v="3"/>
    <n v="600"/>
  </r>
  <r>
    <x v="8"/>
    <x v="2"/>
    <x v="2"/>
    <n v="2"/>
    <n v="500"/>
  </r>
  <r>
    <x v="9"/>
    <x v="1"/>
    <x v="1"/>
    <n v="5"/>
    <n v="1000"/>
  </r>
  <r>
    <x v="10"/>
    <x v="2"/>
    <x v="2"/>
    <n v="4"/>
    <n v="1000"/>
  </r>
  <r>
    <x v="10"/>
    <x v="4"/>
    <x v="2"/>
    <n v="4"/>
    <n v="1000"/>
  </r>
  <r>
    <x v="10"/>
    <x v="5"/>
    <x v="1"/>
    <n v="4"/>
    <n v="800"/>
  </r>
  <r>
    <x v="11"/>
    <x v="4"/>
    <x v="0"/>
    <n v="1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 of Revenue $" cacheId="7" applyNumberFormats="0" applyBorderFormats="0" applyFontFormats="0" applyPatternFormats="0" applyAlignmentFormats="0" applyWidthHeightFormats="1" dataCaption="值" grandTotalCaption="Grand Total" updatedVersion="6" minRefreshableVersion="3" useAutoFormatting="1" itemPrintTitles="1" createdVersion="6" indent="0" outline="1" outlineData="1" multipleFieldFilters="0" chartFormat="1" rowHeaderCaption="Row Label">
  <location ref="A3:B9" firstHeaderRow="1" firstDataRow="1" firstDataCol="1"/>
  <pivotFields count="6">
    <pivotField axis="axisRow" numFmtId="17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3"/>
        <item x="4"/>
        <item x="0"/>
        <item x="1"/>
        <item x="5"/>
        <item x="2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dataField="1" numFmtId="4" showAll="0"/>
    <pivotField axis="axisRow" showAll="0" defaultSubtotal="0">
      <items count="14">
        <item sd="0" x="0"/>
        <item n="Jan" sd="0" x="1"/>
        <item n="Feb" sd="0" x="2"/>
        <item n="Mar" sd="0" x="3"/>
        <item n="Apr" sd="0" x="4"/>
        <item n="May"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5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 $" fld="4" baseField="0" baseItem="0"/>
  </dataFields>
  <formats count="1">
    <format dxfId="1">
      <pivotArea grandRow="1"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um of Revenue $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7" applyNumberFormats="0" applyBorderFormats="0" applyFontFormats="0" applyPatternFormats="0" applyAlignmentFormats="0" applyWidthHeightFormats="1" dataCaption="值" grandTotalCaption="SUM" updatedVersion="6" minRefreshableVersion="3" useAutoFormatting="1" itemPrintTitles="1" createdVersion="6" indent="0" outline="1" outlineData="1" multipleFieldFilters="0" rowHeaderCaption="Customer">
  <location ref="A3:B19" firstHeaderRow="1" firstDataRow="1" firstDataCol="1"/>
  <pivotFields count="6">
    <pivotField numFmtId="17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3"/>
        <item x="4"/>
        <item x="0"/>
        <item x="1"/>
        <item x="5"/>
        <item x="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dataField="1" numFmtId="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2"/>
  </rowFields>
  <rowItems count="16">
    <i>
      <x/>
    </i>
    <i r="1">
      <x v="1"/>
    </i>
    <i>
      <x v="1"/>
    </i>
    <i r="1">
      <x/>
    </i>
    <i r="1">
      <x v="3"/>
    </i>
    <i>
      <x v="2"/>
    </i>
    <i r="1">
      <x v="3"/>
    </i>
    <i>
      <x v="3"/>
    </i>
    <i r="1">
      <x v="1"/>
    </i>
    <i r="1">
      <x v="2"/>
    </i>
    <i>
      <x v="4"/>
    </i>
    <i r="1">
      <x v="1"/>
    </i>
    <i>
      <x v="5"/>
    </i>
    <i r="1">
      <x/>
    </i>
    <i r="1">
      <x v="3"/>
    </i>
    <i t="grand">
      <x/>
    </i>
  </rowItems>
  <colItems count="1">
    <i/>
  </colItems>
  <dataFields count="1">
    <dataField name="Sum Revenue $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cms.concordia.ca/fcms/Ofms04.asp?action=detail&amp;studid=9590226&amp;plink=3079&amp;UserReference=17a4b061ea024147807B1dD0c6487dE7" TargetMode="External"/><Relationship Id="rId18" Type="http://schemas.openxmlformats.org/officeDocument/2006/relationships/hyperlink" Target="https://fcms.concordia.ca/fcms/Ofms04.asp?action=detail&amp;studid=9045945&amp;plink=3259&amp;UserReference=17a4b061ea024147807B1dD0c6487dE7" TargetMode="External"/><Relationship Id="rId26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39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21" Type="http://schemas.openxmlformats.org/officeDocument/2006/relationships/hyperlink" Target="https://fcms.concordia.ca/fcms/Ofms04.asp?action=detail&amp;studid=9236945&amp;plink=3259&amp;UserReference=17a4b061ea024147807B1dD0c6487dE7" TargetMode="External"/><Relationship Id="rId34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42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47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50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55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63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68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76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84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89" Type="http://schemas.openxmlformats.org/officeDocument/2006/relationships/hyperlink" Target="https://fcms.concordia.ca/fcms/Ofms04.asp?action=detail&amp;studid=9485996&amp;plink=3159&amp;UserReference=17a4b061ea024147807B1dD0c6487dE7" TargetMode="External"/><Relationship Id="rId7" Type="http://schemas.openxmlformats.org/officeDocument/2006/relationships/hyperlink" Target="https://fcms.concordia.ca/fcms/Ofms04.asp?action=detail&amp;studid=9353054&amp;plink=3159&amp;UserReference=17a4b061ea024147807B1dD0c6487dE7" TargetMode="External"/><Relationship Id="rId71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2" Type="http://schemas.openxmlformats.org/officeDocument/2006/relationships/hyperlink" Target="https://fcms.concordia.ca/fcms/Ofms04.asp?action=detail&amp;studid=9307222&amp;plink=3179&amp;UserReference=17a4b061ea024147807B1dD0c6487dE7" TargetMode="External"/><Relationship Id="rId16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29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11" Type="http://schemas.openxmlformats.org/officeDocument/2006/relationships/hyperlink" Target="https://fcms.concordia.ca/fcms/Ofms04.asp?action=detail&amp;studid=9053239&amp;plink=3179&amp;UserReference=17a4b061ea024147807B1dD0c6487dE7" TargetMode="External"/><Relationship Id="rId24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32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37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40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45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53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58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66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74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79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87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5" Type="http://schemas.openxmlformats.org/officeDocument/2006/relationships/hyperlink" Target="https://fcms.concordia.ca/fcms/Ofms04.asp?action=detail&amp;studid=9038701&amp;plink=3079&amp;UserReference=17a4b061ea024147807B1dD0c6487dE7" TargetMode="External"/><Relationship Id="rId61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82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90" Type="http://schemas.openxmlformats.org/officeDocument/2006/relationships/printerSettings" Target="../printerSettings/printerSettings2.bin"/><Relationship Id="rId19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4" Type="http://schemas.openxmlformats.org/officeDocument/2006/relationships/hyperlink" Target="https://fcms.concordia.ca/fcms/Ofms04.asp?action=detail&amp;studid=9457747&amp;plink=3079&amp;UserReference=17a4b061ea024147807B1dD0c6487dE7" TargetMode="External"/><Relationship Id="rId9" Type="http://schemas.openxmlformats.org/officeDocument/2006/relationships/hyperlink" Target="https://fcms.concordia.ca/fcms/Ofms04.asp?action=detail&amp;studid=9242740&amp;plink=3179&amp;UserReference=17a4b061ea024147807B1dD0c6487dE7" TargetMode="External"/><Relationship Id="rId14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22" Type="http://schemas.openxmlformats.org/officeDocument/2006/relationships/hyperlink" Target="https://fcms.concordia.ca/fcms/Ofms04.asp?action=detail&amp;studid=9245839&amp;plink=3079&amp;UserReference=17a4b061ea024147807B1dD0c6487dE7" TargetMode="External"/><Relationship Id="rId27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30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35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43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48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56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64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69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77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8" Type="http://schemas.openxmlformats.org/officeDocument/2006/relationships/hyperlink" Target="https://fcms.concordia.ca/fcms/Ofms04.asp?action=detail&amp;studid=9547193&amp;plink=3079&amp;UserReference=17a4b061ea024147807B1dD0c6487dE7" TargetMode="External"/><Relationship Id="rId51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72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80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85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3" Type="http://schemas.openxmlformats.org/officeDocument/2006/relationships/hyperlink" Target="https://fcms.concordia.ca/fcms/Ofms04.asp?action=detail&amp;studid=9558071&amp;plink=3079&amp;UserReference=17a4b061ea024147807B1dD0c6487dE7" TargetMode="External"/><Relationship Id="rId12" Type="http://schemas.openxmlformats.org/officeDocument/2006/relationships/hyperlink" Target="https://fcms.concordia.ca/fcms/Ofms04.asp?action=detail&amp;studid=9589872&amp;plink=3079&amp;UserReference=17a4b061ea024147807B1dD0c6487dE7" TargetMode="External"/><Relationship Id="rId17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25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33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38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46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59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67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20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41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54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62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70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75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83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88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1" Type="http://schemas.openxmlformats.org/officeDocument/2006/relationships/hyperlink" Target="https://fcms.concordia.ca/fcms/Ofms04.asp?action=detail&amp;studid=9645543&amp;plink=3079&amp;UserReference=17a4b061ea024147807B1dD0c6487dE7" TargetMode="External"/><Relationship Id="rId6" Type="http://schemas.openxmlformats.org/officeDocument/2006/relationships/hyperlink" Target="https://fcms.concordia.ca/fcms/Ofms04.asp?action=detail&amp;studid=6198244&amp;plink=3279&amp;UserReference=17a4b061ea024147807B1dD0c6487dE7" TargetMode="External"/><Relationship Id="rId15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23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28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36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49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57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10" Type="http://schemas.openxmlformats.org/officeDocument/2006/relationships/hyperlink" Target="https://fcms.concordia.ca/fcms/Ofms04.asp?action=detail&amp;studid=9370188&amp;plink=3079&amp;UserReference=17a4b061ea024147807B1dD0c6487dE7" TargetMode="External"/><Relationship Id="rId31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44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52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60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65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73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78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81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86" Type="http://schemas.openxmlformats.org/officeDocument/2006/relationships/hyperlink" Target="https://fcms.concordia.ca/fcms/Ofms04.asp?action=detail&amp;studid=9383476&amp;plink=3179&amp;UserReference=17a4b061ea024147807B1dD0c6487dE7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cms.concordia.ca/fcms/Ofms04.asp?action=detail&amp;studid=9590226&amp;plink=3079&amp;UserReference=17a4b061ea024147807B1dD0c6487dE7" TargetMode="External"/><Relationship Id="rId18" Type="http://schemas.openxmlformats.org/officeDocument/2006/relationships/hyperlink" Target="https://fcms.concordia.ca/fcms/Ofms04.asp?action=detail&amp;studid=9045945&amp;plink=3259&amp;UserReference=17a4b061ea024147807B1dD0c6487dE7" TargetMode="External"/><Relationship Id="rId26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39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21" Type="http://schemas.openxmlformats.org/officeDocument/2006/relationships/hyperlink" Target="https://fcms.concordia.ca/fcms/Ofms04.asp?action=detail&amp;studid=9236945&amp;plink=3259&amp;UserReference=17a4b061ea024147807B1dD0c6487dE7" TargetMode="External"/><Relationship Id="rId34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42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47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50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55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63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68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76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84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89" Type="http://schemas.openxmlformats.org/officeDocument/2006/relationships/hyperlink" Target="https://fcms.concordia.ca/fcms/Ofms04.asp?action=detail&amp;studid=9485996&amp;plink=3159&amp;UserReference=17a4b061ea024147807B1dD0c6487dE7" TargetMode="External"/><Relationship Id="rId7" Type="http://schemas.openxmlformats.org/officeDocument/2006/relationships/hyperlink" Target="https://fcms.concordia.ca/fcms/Ofms04.asp?action=detail&amp;studid=9353054&amp;plink=3159&amp;UserReference=17a4b061ea024147807B1dD0c6487dE7" TargetMode="External"/><Relationship Id="rId71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2" Type="http://schemas.openxmlformats.org/officeDocument/2006/relationships/hyperlink" Target="https://fcms.concordia.ca/fcms/Ofms04.asp?action=detail&amp;studid=9307222&amp;plink=3179&amp;UserReference=17a4b061ea024147807B1dD0c6487dE7" TargetMode="External"/><Relationship Id="rId16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29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11" Type="http://schemas.openxmlformats.org/officeDocument/2006/relationships/hyperlink" Target="https://fcms.concordia.ca/fcms/Ofms04.asp?action=detail&amp;studid=9053239&amp;plink=3179&amp;UserReference=17a4b061ea024147807B1dD0c6487dE7" TargetMode="External"/><Relationship Id="rId24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32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37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40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45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53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58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66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74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79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87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5" Type="http://schemas.openxmlformats.org/officeDocument/2006/relationships/hyperlink" Target="https://fcms.concordia.ca/fcms/Ofms04.asp?action=detail&amp;studid=9038701&amp;plink=3079&amp;UserReference=17a4b061ea024147807B1dD0c6487dE7" TargetMode="External"/><Relationship Id="rId61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82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19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4" Type="http://schemas.openxmlformats.org/officeDocument/2006/relationships/hyperlink" Target="https://fcms.concordia.ca/fcms/Ofms04.asp?action=detail&amp;studid=9457747&amp;plink=3079&amp;UserReference=17a4b061ea024147807B1dD0c6487dE7" TargetMode="External"/><Relationship Id="rId9" Type="http://schemas.openxmlformats.org/officeDocument/2006/relationships/hyperlink" Target="https://fcms.concordia.ca/fcms/Ofms04.asp?action=detail&amp;studid=9242740&amp;plink=3179&amp;UserReference=17a4b061ea024147807B1dD0c6487dE7" TargetMode="External"/><Relationship Id="rId14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22" Type="http://schemas.openxmlformats.org/officeDocument/2006/relationships/hyperlink" Target="https://fcms.concordia.ca/fcms/Ofms04.asp?action=detail&amp;studid=9245839&amp;plink=3079&amp;UserReference=17a4b061ea024147807B1dD0c6487dE7" TargetMode="External"/><Relationship Id="rId27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30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35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43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48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56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64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69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77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8" Type="http://schemas.openxmlformats.org/officeDocument/2006/relationships/hyperlink" Target="https://fcms.concordia.ca/fcms/Ofms04.asp?action=detail&amp;studid=9547193&amp;plink=3079&amp;UserReference=17a4b061ea024147807B1dD0c6487dE7" TargetMode="External"/><Relationship Id="rId51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72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80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85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3" Type="http://schemas.openxmlformats.org/officeDocument/2006/relationships/hyperlink" Target="https://fcms.concordia.ca/fcms/Ofms04.asp?action=detail&amp;studid=9558071&amp;plink=3079&amp;UserReference=17a4b061ea024147807B1dD0c6487dE7" TargetMode="External"/><Relationship Id="rId12" Type="http://schemas.openxmlformats.org/officeDocument/2006/relationships/hyperlink" Target="https://fcms.concordia.ca/fcms/Ofms04.asp?action=detail&amp;studid=9589872&amp;plink=3079&amp;UserReference=17a4b061ea024147807B1dD0c6487dE7" TargetMode="External"/><Relationship Id="rId17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25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33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38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46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59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67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20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41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54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62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70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75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83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88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1" Type="http://schemas.openxmlformats.org/officeDocument/2006/relationships/hyperlink" Target="https://fcms.concordia.ca/fcms/Ofms04.asp?action=detail&amp;studid=9645543&amp;plink=3079&amp;UserReference=17a4b061ea024147807B1dD0c6487dE7" TargetMode="External"/><Relationship Id="rId6" Type="http://schemas.openxmlformats.org/officeDocument/2006/relationships/hyperlink" Target="https://fcms.concordia.ca/fcms/Ofms04.asp?action=detail&amp;studid=6198244&amp;plink=3279&amp;UserReference=17a4b061ea024147807B1dD0c6487dE7" TargetMode="External"/><Relationship Id="rId15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23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28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36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49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57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10" Type="http://schemas.openxmlformats.org/officeDocument/2006/relationships/hyperlink" Target="https://fcms.concordia.ca/fcms/Ofms04.asp?action=detail&amp;studid=9370188&amp;plink=3079&amp;UserReference=17a4b061ea024147807B1dD0c6487dE7" TargetMode="External"/><Relationship Id="rId31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44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52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60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65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73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78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81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86" Type="http://schemas.openxmlformats.org/officeDocument/2006/relationships/hyperlink" Target="https://fcms.concordia.ca/fcms/Ofms04.asp?action=detail&amp;studid=9383476&amp;plink=3179&amp;UserReference=17a4b061ea024147807B1dD0c6487dE7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18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26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39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21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34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42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47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50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55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63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68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76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84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89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7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71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92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2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16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29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11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24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32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37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40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45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53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58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66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74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79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87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5" Type="http://schemas.openxmlformats.org/officeDocument/2006/relationships/hyperlink" Target="https://fcms.concordia.ca/fcms/Ofms04.asp?action=detail&amp;studid=9045945&amp;plink=3259&amp;UserReference=17a4b061ea024147807B1dD0c6487dE7" TargetMode="External"/><Relationship Id="rId61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82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90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95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19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14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22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27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30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35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43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48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56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64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69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77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8" Type="http://schemas.openxmlformats.org/officeDocument/2006/relationships/hyperlink" Target="https://fcms.concordia.ca/fcms/Ofms04.asp?action=detail&amp;studid=9236945&amp;plink=3259&amp;UserReference=17a4b061ea024147807B1dD0c6487dE7" TargetMode="External"/><Relationship Id="rId51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72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80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85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93" Type="http://schemas.openxmlformats.org/officeDocument/2006/relationships/hyperlink" Target="https://fcms.concordia.ca/fcms/Ofms04.asp?action=detail&amp;studid=9383476&amp;plink=3179&amp;UserReference=17a4b061ea024147807B1dD0c6487dE7" TargetMode="External"/><Relationship Id="rId3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12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17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25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33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38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46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59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67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20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41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54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62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70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75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83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88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91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96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1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6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15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23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28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36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49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57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10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31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44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52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60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65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73" Type="http://schemas.openxmlformats.org/officeDocument/2006/relationships/hyperlink" Target="https://fcms.concordia.ca/fcms/Ofms04.asp?action=detail&amp;studid=9383476&amp;plink=3179&amp;UserReference=17a4b061ea024147807B1dD0c6487dE7" TargetMode="External"/><Relationship Id="rId78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81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86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94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4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9" Type="http://schemas.openxmlformats.org/officeDocument/2006/relationships/hyperlink" Target="https://fcms.concordia.ca/fcms/Ofms04.asp?action=detail&amp;studid=9245839&amp;plink=3079&amp;UserReference=17a4b061ea024147807B1dD0c6487dE7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18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26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39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21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34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42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47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50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55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63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68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76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84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89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7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71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92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2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16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29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11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24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32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37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40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45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53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58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66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74" Type="http://schemas.openxmlformats.org/officeDocument/2006/relationships/hyperlink" Target="https://fcms.concordia.ca/fcms/Ofms04.asp?action=detail&amp;studid=9383476&amp;plink=3179&amp;UserReference=17a4b061ea024147807B1dD0c6487dE7" TargetMode="External"/><Relationship Id="rId79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87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5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61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82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90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19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14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22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27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30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35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43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48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56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64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69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77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8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51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72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80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85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3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12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17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25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33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38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46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59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67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20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41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54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62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70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75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83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88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91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1" Type="http://schemas.openxmlformats.org/officeDocument/2006/relationships/hyperlink" Target="https://fcms.concordia.ca/fcms/Ofms04.asp?action=detail&amp;studid=9590226&amp;plink=3079&amp;UserReference=17a4b061ea024147807B1dD0c6487dE7" TargetMode="External"/><Relationship Id="rId6" Type="http://schemas.openxmlformats.org/officeDocument/2006/relationships/hyperlink" Target="https://fcms.concordia.ca/fcms/Ofms04.asp?action=detail&amp;studid=9045945&amp;plink=3259&amp;UserReference=17a4b061ea024147807B1dD0c6487dE7" TargetMode="External"/><Relationship Id="rId15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23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28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36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49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57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10" Type="http://schemas.openxmlformats.org/officeDocument/2006/relationships/hyperlink" Target="https://fcms.concordia.ca/fcms/Ofms04.asp?action=detail&amp;studid=9245839&amp;plink=3079&amp;UserReference=17a4b061ea024147807B1dD0c6487dE7" TargetMode="External"/><Relationship Id="rId31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44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52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60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65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73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78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81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86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4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9" Type="http://schemas.openxmlformats.org/officeDocument/2006/relationships/hyperlink" Target="https://fcms.concordia.ca/fcms/Ofms04.asp?action=detail&amp;studid=9236945&amp;plink=3259&amp;UserReference=17a4b061ea024147807B1dD0c6487dE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B12" sqref="B12"/>
    </sheetView>
  </sheetViews>
  <sheetFormatPr defaultColWidth="14.875" defaultRowHeight="23.25" x14ac:dyDescent="0.35"/>
  <cols>
    <col min="2" max="4" width="14.875" style="76"/>
    <col min="5" max="5" width="13.375" style="76" bestFit="1" customWidth="1"/>
    <col min="6" max="12" width="14.875" style="76"/>
  </cols>
  <sheetData>
    <row r="1" spans="1:15" x14ac:dyDescent="0.35">
      <c r="A1" s="32" t="s">
        <v>152</v>
      </c>
      <c r="B1" s="8"/>
    </row>
    <row r="2" spans="1:15" x14ac:dyDescent="0.35">
      <c r="A2" s="77" t="s">
        <v>153</v>
      </c>
      <c r="B2" s="8"/>
      <c r="E2" s="78">
        <v>0.2</v>
      </c>
    </row>
    <row r="3" spans="1:15" x14ac:dyDescent="0.35">
      <c r="A3" s="77" t="s">
        <v>167</v>
      </c>
    </row>
    <row r="4" spans="1:15" x14ac:dyDescent="0.35">
      <c r="A4" s="77"/>
    </row>
    <row r="5" spans="1:15" ht="31.5" x14ac:dyDescent="0.35">
      <c r="A5" s="79" t="s">
        <v>154</v>
      </c>
      <c r="B5" s="80" t="s">
        <v>155</v>
      </c>
      <c r="C5" s="81" t="s">
        <v>156</v>
      </c>
      <c r="D5"/>
      <c r="E5" s="82" t="s">
        <v>157</v>
      </c>
      <c r="N5" s="83"/>
      <c r="O5" s="83"/>
    </row>
    <row r="6" spans="1:15" x14ac:dyDescent="0.35">
      <c r="A6" s="84" t="s">
        <v>158</v>
      </c>
      <c r="B6" s="85">
        <v>327</v>
      </c>
      <c r="C6" s="86">
        <v>2.7</v>
      </c>
      <c r="D6"/>
      <c r="E6" s="87">
        <f>B6*C6*(1+$E$2)</f>
        <v>1059.48</v>
      </c>
      <c r="N6" s="83"/>
      <c r="O6" s="83"/>
    </row>
    <row r="7" spans="1:15" x14ac:dyDescent="0.35">
      <c r="A7" s="84" t="s">
        <v>159</v>
      </c>
      <c r="B7" s="85">
        <v>632</v>
      </c>
      <c r="C7" s="86">
        <v>1.95</v>
      </c>
      <c r="D7"/>
      <c r="E7" s="87">
        <f t="shared" ref="E7:E8" si="0">B7*C7*(1+$E$2)</f>
        <v>1478.8799999999999</v>
      </c>
      <c r="N7" s="83"/>
      <c r="O7" s="83"/>
    </row>
    <row r="8" spans="1:15" x14ac:dyDescent="0.35">
      <c r="A8" s="84" t="s">
        <v>160</v>
      </c>
      <c r="B8" s="85">
        <v>927</v>
      </c>
      <c r="C8" s="86">
        <v>1.7</v>
      </c>
      <c r="D8"/>
      <c r="E8" s="87">
        <f t="shared" si="0"/>
        <v>1891.0799999999997</v>
      </c>
      <c r="N8" s="83"/>
      <c r="O8" s="83"/>
    </row>
    <row r="9" spans="1:15" x14ac:dyDescent="0.35">
      <c r="A9" s="88"/>
      <c r="B9" s="89"/>
      <c r="C9" s="88"/>
      <c r="D9"/>
      <c r="E9" s="90"/>
      <c r="N9" s="83"/>
      <c r="O9" s="83"/>
    </row>
    <row r="10" spans="1:15" x14ac:dyDescent="0.35">
      <c r="A10" s="32" t="s">
        <v>161</v>
      </c>
      <c r="B10" s="89"/>
      <c r="C10" s="88"/>
      <c r="D10"/>
      <c r="E10" s="90"/>
      <c r="N10" s="83"/>
      <c r="O10" s="83"/>
    </row>
    <row r="11" spans="1:15" x14ac:dyDescent="0.35">
      <c r="A11" s="77" t="s">
        <v>162</v>
      </c>
      <c r="B11" s="89"/>
      <c r="C11" s="88"/>
      <c r="D11"/>
      <c r="E11" s="78">
        <v>0.2</v>
      </c>
      <c r="N11" s="83"/>
      <c r="O11" s="83"/>
    </row>
    <row r="12" spans="1:15" x14ac:dyDescent="0.35">
      <c r="A12" s="91" t="s">
        <v>163</v>
      </c>
      <c r="B12" s="89"/>
      <c r="C12" s="88"/>
      <c r="D12"/>
      <c r="E12" s="90"/>
      <c r="N12" s="83"/>
      <c r="O12" s="83"/>
    </row>
    <row r="13" spans="1:15" x14ac:dyDescent="0.35">
      <c r="A13" s="91" t="s">
        <v>164</v>
      </c>
      <c r="B13" s="89"/>
      <c r="C13" s="88"/>
      <c r="D13"/>
      <c r="E13" s="90"/>
      <c r="N13" s="83"/>
      <c r="O13" s="83"/>
    </row>
    <row r="14" spans="1:15" x14ac:dyDescent="0.35">
      <c r="A14" s="91" t="s">
        <v>165</v>
      </c>
      <c r="B14" s="89"/>
      <c r="C14" s="88"/>
      <c r="D14"/>
      <c r="E14" s="90"/>
      <c r="N14" s="83"/>
      <c r="O14" s="83"/>
    </row>
    <row r="15" spans="1:15" x14ac:dyDescent="0.35">
      <c r="A15" s="92" t="s">
        <v>166</v>
      </c>
      <c r="B15" s="63"/>
      <c r="C15" s="93"/>
      <c r="D15"/>
      <c r="E15" s="93"/>
      <c r="K15" s="94"/>
      <c r="L15" s="94"/>
      <c r="M15" s="83"/>
      <c r="N15" s="83"/>
      <c r="O15" s="83"/>
    </row>
    <row r="16" spans="1:15" x14ac:dyDescent="0.35">
      <c r="N16" s="94"/>
    </row>
    <row r="17" spans="1:14" ht="30" x14ac:dyDescent="0.35">
      <c r="A17" s="116" t="s">
        <v>171</v>
      </c>
      <c r="B17" s="95">
        <v>1.1000000000000001</v>
      </c>
      <c r="C17" s="95">
        <v>1.2</v>
      </c>
      <c r="D17" s="95">
        <v>1.3</v>
      </c>
      <c r="E17" s="95">
        <v>1.4</v>
      </c>
      <c r="F17" s="95">
        <v>1.5</v>
      </c>
      <c r="G17" s="95">
        <v>1.6</v>
      </c>
      <c r="H17" s="95">
        <v>1.7</v>
      </c>
      <c r="I17" s="95">
        <v>1.8</v>
      </c>
      <c r="J17" s="95">
        <v>1.9</v>
      </c>
      <c r="K17" s="95">
        <v>2</v>
      </c>
      <c r="M17" s="96"/>
      <c r="N17" s="96"/>
    </row>
    <row r="18" spans="1:14" ht="25.5" x14ac:dyDescent="0.35">
      <c r="A18" s="97">
        <v>50</v>
      </c>
      <c r="B18" s="98">
        <f>$A18*B$17*(1+$E$2)</f>
        <v>66</v>
      </c>
      <c r="C18" s="98">
        <f>$A18*C$17*(1+$E$2)</f>
        <v>72</v>
      </c>
      <c r="D18" s="98">
        <f t="shared" ref="D18:K18" si="1">$A18*D$17*(1+$E$2)</f>
        <v>78</v>
      </c>
      <c r="E18" s="98">
        <f t="shared" si="1"/>
        <v>84</v>
      </c>
      <c r="F18" s="98">
        <f t="shared" si="1"/>
        <v>90</v>
      </c>
      <c r="G18" s="98">
        <f t="shared" si="1"/>
        <v>96</v>
      </c>
      <c r="H18" s="98">
        <f t="shared" si="1"/>
        <v>102</v>
      </c>
      <c r="I18" s="98">
        <f t="shared" si="1"/>
        <v>108</v>
      </c>
      <c r="J18" s="98">
        <f t="shared" si="1"/>
        <v>114</v>
      </c>
      <c r="K18" s="98">
        <f t="shared" si="1"/>
        <v>120</v>
      </c>
      <c r="M18" s="96"/>
      <c r="N18" s="96"/>
    </row>
    <row r="19" spans="1:14" ht="25.5" x14ac:dyDescent="0.35">
      <c r="A19" s="97">
        <v>100</v>
      </c>
      <c r="B19" s="98">
        <f t="shared" ref="B19:B27" si="2">$A19*B$17*(1+$E$2)</f>
        <v>132</v>
      </c>
      <c r="C19" s="98">
        <f t="shared" ref="C19:K27" si="3">$A19*C$17*(1+$E$2)</f>
        <v>144</v>
      </c>
      <c r="D19" s="98">
        <f t="shared" si="3"/>
        <v>156</v>
      </c>
      <c r="E19" s="98">
        <f t="shared" si="3"/>
        <v>168</v>
      </c>
      <c r="F19" s="98">
        <f t="shared" si="3"/>
        <v>180</v>
      </c>
      <c r="G19" s="98">
        <f t="shared" si="3"/>
        <v>192</v>
      </c>
      <c r="H19" s="98">
        <f t="shared" si="3"/>
        <v>204</v>
      </c>
      <c r="I19" s="98">
        <f t="shared" si="3"/>
        <v>216</v>
      </c>
      <c r="J19" s="98">
        <f t="shared" si="3"/>
        <v>228</v>
      </c>
      <c r="K19" s="98">
        <f t="shared" si="3"/>
        <v>240</v>
      </c>
      <c r="M19" s="96"/>
      <c r="N19" s="96"/>
    </row>
    <row r="20" spans="1:14" ht="25.5" x14ac:dyDescent="0.35">
      <c r="A20" s="97">
        <v>150</v>
      </c>
      <c r="B20" s="98">
        <f t="shared" si="2"/>
        <v>198</v>
      </c>
      <c r="C20" s="98">
        <f t="shared" si="3"/>
        <v>216</v>
      </c>
      <c r="D20" s="98">
        <f t="shared" si="3"/>
        <v>234</v>
      </c>
      <c r="E20" s="98">
        <f t="shared" si="3"/>
        <v>252</v>
      </c>
      <c r="F20" s="98">
        <f t="shared" si="3"/>
        <v>270</v>
      </c>
      <c r="G20" s="98">
        <f t="shared" si="3"/>
        <v>288</v>
      </c>
      <c r="H20" s="98">
        <f t="shared" si="3"/>
        <v>306</v>
      </c>
      <c r="I20" s="98">
        <f t="shared" si="3"/>
        <v>324</v>
      </c>
      <c r="J20" s="98">
        <f t="shared" si="3"/>
        <v>342</v>
      </c>
      <c r="K20" s="98">
        <f t="shared" si="3"/>
        <v>360</v>
      </c>
      <c r="M20" s="96"/>
      <c r="N20" s="96"/>
    </row>
    <row r="21" spans="1:14" ht="25.5" x14ac:dyDescent="0.35">
      <c r="A21" s="97">
        <v>200</v>
      </c>
      <c r="B21" s="98">
        <f t="shared" si="2"/>
        <v>264</v>
      </c>
      <c r="C21" s="98">
        <f t="shared" si="3"/>
        <v>288</v>
      </c>
      <c r="D21" s="98">
        <f t="shared" si="3"/>
        <v>312</v>
      </c>
      <c r="E21" s="98">
        <f t="shared" si="3"/>
        <v>336</v>
      </c>
      <c r="F21" s="98">
        <f t="shared" si="3"/>
        <v>360</v>
      </c>
      <c r="G21" s="98">
        <f t="shared" si="3"/>
        <v>384</v>
      </c>
      <c r="H21" s="98">
        <f t="shared" si="3"/>
        <v>408</v>
      </c>
      <c r="I21" s="98">
        <f t="shared" si="3"/>
        <v>432</v>
      </c>
      <c r="J21" s="98">
        <f t="shared" si="3"/>
        <v>456</v>
      </c>
      <c r="K21" s="98">
        <f t="shared" si="3"/>
        <v>480</v>
      </c>
      <c r="M21" s="96"/>
      <c r="N21" s="96"/>
    </row>
    <row r="22" spans="1:14" ht="25.5" x14ac:dyDescent="0.35">
      <c r="A22" s="97">
        <v>250</v>
      </c>
      <c r="B22" s="98">
        <f t="shared" si="2"/>
        <v>330</v>
      </c>
      <c r="C22" s="98">
        <f t="shared" si="3"/>
        <v>360</v>
      </c>
      <c r="D22" s="98">
        <f t="shared" si="3"/>
        <v>390</v>
      </c>
      <c r="E22" s="98">
        <f t="shared" si="3"/>
        <v>420</v>
      </c>
      <c r="F22" s="98">
        <f t="shared" si="3"/>
        <v>450</v>
      </c>
      <c r="G22" s="98">
        <f t="shared" si="3"/>
        <v>480</v>
      </c>
      <c r="H22" s="98">
        <f t="shared" si="3"/>
        <v>510</v>
      </c>
      <c r="I22" s="98">
        <f t="shared" si="3"/>
        <v>540</v>
      </c>
      <c r="J22" s="98">
        <f t="shared" si="3"/>
        <v>570</v>
      </c>
      <c r="K22" s="98">
        <f t="shared" si="3"/>
        <v>600</v>
      </c>
      <c r="M22" s="96"/>
      <c r="N22" s="96"/>
    </row>
    <row r="23" spans="1:14" ht="25.5" x14ac:dyDescent="0.35">
      <c r="A23" s="97">
        <v>300</v>
      </c>
      <c r="B23" s="98">
        <f t="shared" si="2"/>
        <v>396</v>
      </c>
      <c r="C23" s="98">
        <f t="shared" si="3"/>
        <v>432</v>
      </c>
      <c r="D23" s="98">
        <f t="shared" si="3"/>
        <v>468</v>
      </c>
      <c r="E23" s="98">
        <f t="shared" si="3"/>
        <v>504</v>
      </c>
      <c r="F23" s="98">
        <f t="shared" si="3"/>
        <v>540</v>
      </c>
      <c r="G23" s="98">
        <f t="shared" si="3"/>
        <v>576</v>
      </c>
      <c r="H23" s="98">
        <f t="shared" si="3"/>
        <v>612</v>
      </c>
      <c r="I23" s="98">
        <f t="shared" si="3"/>
        <v>648</v>
      </c>
      <c r="J23" s="98">
        <f t="shared" si="3"/>
        <v>684</v>
      </c>
      <c r="K23" s="98">
        <f t="shared" si="3"/>
        <v>720</v>
      </c>
      <c r="M23" s="96"/>
      <c r="N23" s="96"/>
    </row>
    <row r="24" spans="1:14" ht="25.5" x14ac:dyDescent="0.35">
      <c r="A24" s="97">
        <v>350</v>
      </c>
      <c r="B24" s="98">
        <f t="shared" si="2"/>
        <v>462.00000000000006</v>
      </c>
      <c r="C24" s="98">
        <f t="shared" si="3"/>
        <v>504</v>
      </c>
      <c r="D24" s="98">
        <f t="shared" si="3"/>
        <v>546</v>
      </c>
      <c r="E24" s="98">
        <f t="shared" si="3"/>
        <v>587.99999999999989</v>
      </c>
      <c r="F24" s="98">
        <f t="shared" si="3"/>
        <v>630</v>
      </c>
      <c r="G24" s="98">
        <f t="shared" si="3"/>
        <v>672</v>
      </c>
      <c r="H24" s="98">
        <f t="shared" si="3"/>
        <v>714</v>
      </c>
      <c r="I24" s="98">
        <f t="shared" si="3"/>
        <v>756</v>
      </c>
      <c r="J24" s="98">
        <f t="shared" si="3"/>
        <v>798</v>
      </c>
      <c r="K24" s="98">
        <f t="shared" si="3"/>
        <v>840</v>
      </c>
      <c r="M24" s="96"/>
      <c r="N24" s="96"/>
    </row>
    <row r="25" spans="1:14" ht="25.5" x14ac:dyDescent="0.35">
      <c r="A25" s="97">
        <v>400</v>
      </c>
      <c r="B25" s="98">
        <f t="shared" si="2"/>
        <v>528</v>
      </c>
      <c r="C25" s="98">
        <f t="shared" si="3"/>
        <v>576</v>
      </c>
      <c r="D25" s="98">
        <f t="shared" si="3"/>
        <v>624</v>
      </c>
      <c r="E25" s="98">
        <f t="shared" si="3"/>
        <v>672</v>
      </c>
      <c r="F25" s="98">
        <f t="shared" si="3"/>
        <v>720</v>
      </c>
      <c r="G25" s="98">
        <f t="shared" si="3"/>
        <v>768</v>
      </c>
      <c r="H25" s="98">
        <f t="shared" si="3"/>
        <v>816</v>
      </c>
      <c r="I25" s="98">
        <f t="shared" si="3"/>
        <v>864</v>
      </c>
      <c r="J25" s="98">
        <f t="shared" si="3"/>
        <v>912</v>
      </c>
      <c r="K25" s="98">
        <f t="shared" si="3"/>
        <v>960</v>
      </c>
      <c r="M25" s="96"/>
      <c r="N25" s="96"/>
    </row>
    <row r="26" spans="1:14" ht="25.5" x14ac:dyDescent="0.35">
      <c r="A26" s="97">
        <v>450</v>
      </c>
      <c r="B26" s="98">
        <f t="shared" si="2"/>
        <v>594</v>
      </c>
      <c r="C26" s="98">
        <f t="shared" si="3"/>
        <v>648</v>
      </c>
      <c r="D26" s="98">
        <f t="shared" si="3"/>
        <v>702</v>
      </c>
      <c r="E26" s="98">
        <f t="shared" si="3"/>
        <v>756</v>
      </c>
      <c r="F26" s="98">
        <f t="shared" si="3"/>
        <v>810</v>
      </c>
      <c r="G26" s="98">
        <f t="shared" si="3"/>
        <v>864</v>
      </c>
      <c r="H26" s="98">
        <f t="shared" si="3"/>
        <v>918</v>
      </c>
      <c r="I26" s="98">
        <f t="shared" si="3"/>
        <v>972</v>
      </c>
      <c r="J26" s="98">
        <f t="shared" si="3"/>
        <v>1026</v>
      </c>
      <c r="K26" s="98">
        <f t="shared" si="3"/>
        <v>1080</v>
      </c>
      <c r="M26" s="96"/>
      <c r="N26" s="96"/>
    </row>
    <row r="27" spans="1:14" ht="25.5" x14ac:dyDescent="0.35">
      <c r="A27" s="97">
        <v>500</v>
      </c>
      <c r="B27" s="98">
        <f t="shared" si="2"/>
        <v>660</v>
      </c>
      <c r="C27" s="98">
        <f t="shared" si="3"/>
        <v>720</v>
      </c>
      <c r="D27" s="98">
        <f t="shared" si="3"/>
        <v>780</v>
      </c>
      <c r="E27" s="98">
        <f t="shared" si="3"/>
        <v>840</v>
      </c>
      <c r="F27" s="98">
        <f t="shared" si="3"/>
        <v>900</v>
      </c>
      <c r="G27" s="98">
        <f t="shared" si="3"/>
        <v>960</v>
      </c>
      <c r="H27" s="98">
        <f t="shared" si="3"/>
        <v>1020</v>
      </c>
      <c r="I27" s="98">
        <f t="shared" si="3"/>
        <v>1080</v>
      </c>
      <c r="J27" s="98">
        <f t="shared" si="3"/>
        <v>1140</v>
      </c>
      <c r="K27" s="98">
        <f t="shared" si="3"/>
        <v>1200</v>
      </c>
      <c r="M27" s="96"/>
      <c r="N27" s="96"/>
    </row>
  </sheetData>
  <phoneticPr fontId="3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15" zoomScaleNormal="115" workbookViewId="0">
      <selection activeCell="A3" sqref="A3"/>
    </sheetView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13.875" bestFit="1" customWidth="1"/>
  </cols>
  <sheetData>
    <row r="1" spans="1:5" x14ac:dyDescent="0.15">
      <c r="A1" s="41" t="s">
        <v>45</v>
      </c>
    </row>
    <row r="2" spans="1:5" x14ac:dyDescent="0.15">
      <c r="A2" s="41" t="s">
        <v>46</v>
      </c>
    </row>
    <row r="3" spans="1:5" x14ac:dyDescent="0.15">
      <c r="A3" s="47" t="s">
        <v>47</v>
      </c>
    </row>
    <row r="5" spans="1:5" ht="15" x14ac:dyDescent="0.15">
      <c r="A5" s="1" t="s">
        <v>0</v>
      </c>
      <c r="B5" s="1" t="s">
        <v>1</v>
      </c>
      <c r="C5" s="1" t="s">
        <v>2</v>
      </c>
      <c r="D5" s="1" t="s">
        <v>3</v>
      </c>
      <c r="E5" s="2" t="s">
        <v>4</v>
      </c>
    </row>
    <row r="6" spans="1:5" ht="15" customHeight="1" x14ac:dyDescent="0.15">
      <c r="A6" s="3">
        <v>43936</v>
      </c>
      <c r="B6" s="4" t="s">
        <v>7</v>
      </c>
      <c r="C6" s="4" t="s">
        <v>8</v>
      </c>
      <c r="D6" s="5">
        <v>5</v>
      </c>
      <c r="E6" s="6">
        <v>250</v>
      </c>
    </row>
    <row r="7" spans="1:5" ht="15" x14ac:dyDescent="0.15">
      <c r="A7" s="3">
        <v>43952</v>
      </c>
      <c r="B7" s="4" t="s">
        <v>13</v>
      </c>
      <c r="C7" s="4" t="s">
        <v>6</v>
      </c>
      <c r="D7" s="5">
        <v>1</v>
      </c>
      <c r="E7" s="6">
        <v>300</v>
      </c>
    </row>
    <row r="8" spans="1:5" ht="15" customHeight="1" x14ac:dyDescent="0.15">
      <c r="A8" s="3">
        <v>43849</v>
      </c>
      <c r="B8" s="4" t="s">
        <v>7</v>
      </c>
      <c r="C8" s="4" t="s">
        <v>8</v>
      </c>
      <c r="D8" s="5">
        <v>5</v>
      </c>
      <c r="E8" s="6">
        <v>500</v>
      </c>
    </row>
    <row r="9" spans="1:5" ht="15" x14ac:dyDescent="0.15">
      <c r="A9" s="3">
        <v>43835</v>
      </c>
      <c r="B9" s="4" t="s">
        <v>5</v>
      </c>
      <c r="C9" s="4" t="s">
        <v>6</v>
      </c>
      <c r="D9" s="5">
        <v>6</v>
      </c>
      <c r="E9" s="6">
        <v>600</v>
      </c>
    </row>
    <row r="10" spans="1:5" ht="15" customHeight="1" x14ac:dyDescent="0.15">
      <c r="A10" s="3">
        <v>43903</v>
      </c>
      <c r="B10" s="4" t="s">
        <v>7</v>
      </c>
      <c r="C10" s="4" t="s">
        <v>11</v>
      </c>
      <c r="D10" s="5">
        <v>8</v>
      </c>
      <c r="E10" s="6">
        <v>800</v>
      </c>
    </row>
    <row r="11" spans="1:5" ht="15" x14ac:dyDescent="0.15">
      <c r="A11" s="3">
        <v>43946</v>
      </c>
      <c r="B11" s="4" t="s">
        <v>14</v>
      </c>
      <c r="C11" s="4" t="s">
        <v>8</v>
      </c>
      <c r="D11" s="5">
        <v>4</v>
      </c>
      <c r="E11" s="6">
        <v>800</v>
      </c>
    </row>
    <row r="12" spans="1:5" ht="15" customHeight="1" x14ac:dyDescent="0.15">
      <c r="A12" s="3">
        <v>43864</v>
      </c>
      <c r="B12" s="4" t="s">
        <v>9</v>
      </c>
      <c r="C12" s="4" t="s">
        <v>10</v>
      </c>
      <c r="D12" s="5">
        <v>1</v>
      </c>
      <c r="E12" s="6">
        <v>1000</v>
      </c>
    </row>
    <row r="13" spans="1:5" ht="15" customHeight="1" x14ac:dyDescent="0.15">
      <c r="A13" s="3">
        <v>43876</v>
      </c>
      <c r="B13" s="4" t="s">
        <v>7</v>
      </c>
      <c r="C13" s="4" t="s">
        <v>8</v>
      </c>
      <c r="D13" s="5">
        <v>15</v>
      </c>
      <c r="E13" s="6">
        <v>1000</v>
      </c>
    </row>
    <row r="14" spans="1:5" ht="15" x14ac:dyDescent="0.15">
      <c r="A14" s="3">
        <v>43889</v>
      </c>
      <c r="B14" s="4" t="s">
        <v>9</v>
      </c>
      <c r="C14" s="4" t="s">
        <v>6</v>
      </c>
      <c r="D14" s="5">
        <v>10</v>
      </c>
      <c r="E14" s="6">
        <v>1000</v>
      </c>
    </row>
    <row r="15" spans="1:5" ht="15" customHeight="1" x14ac:dyDescent="0.15">
      <c r="A15" s="3">
        <v>43915</v>
      </c>
      <c r="B15" s="4" t="s">
        <v>12</v>
      </c>
      <c r="C15" s="4" t="s">
        <v>8</v>
      </c>
      <c r="D15" s="5">
        <v>5</v>
      </c>
      <c r="E15" s="6">
        <v>1000</v>
      </c>
    </row>
    <row r="16" spans="1:5" ht="15" x14ac:dyDescent="0.15">
      <c r="A16" s="3">
        <v>43923</v>
      </c>
      <c r="B16" s="4" t="s">
        <v>9</v>
      </c>
      <c r="C16" s="4" t="s">
        <v>10</v>
      </c>
      <c r="D16" s="5">
        <v>2</v>
      </c>
      <c r="E16" s="6">
        <v>1000</v>
      </c>
    </row>
    <row r="17" spans="1:5" ht="15" customHeight="1" x14ac:dyDescent="0.15">
      <c r="A17" s="3">
        <v>43920</v>
      </c>
      <c r="B17" s="4" t="s">
        <v>7</v>
      </c>
      <c r="C17" s="4" t="s">
        <v>8</v>
      </c>
      <c r="D17" s="5">
        <v>3</v>
      </c>
      <c r="E17" s="6">
        <v>1800</v>
      </c>
    </row>
    <row r="18" spans="1:5" ht="15" customHeight="1" x14ac:dyDescent="0.15">
      <c r="A18" s="3">
        <v>43946</v>
      </c>
      <c r="B18" s="4" t="s">
        <v>9</v>
      </c>
      <c r="C18" s="4" t="s">
        <v>10</v>
      </c>
      <c r="D18" s="5">
        <v>4</v>
      </c>
      <c r="E18" s="6">
        <v>3000</v>
      </c>
    </row>
    <row r="19" spans="1:5" ht="15" customHeight="1" x14ac:dyDescent="0.15">
      <c r="A19" s="3">
        <v>43946</v>
      </c>
      <c r="B19" s="4" t="s">
        <v>13</v>
      </c>
      <c r="C19" s="4" t="s">
        <v>10</v>
      </c>
      <c r="D19" s="5">
        <v>4</v>
      </c>
      <c r="E19" s="6">
        <v>3000</v>
      </c>
    </row>
    <row r="20" spans="1:5" ht="15" customHeight="1" x14ac:dyDescent="0.15">
      <c r="A20" s="3">
        <v>43920</v>
      </c>
      <c r="B20" s="4" t="s">
        <v>5</v>
      </c>
      <c r="C20" s="4" t="s">
        <v>6</v>
      </c>
      <c r="D20" s="5">
        <v>11</v>
      </c>
      <c r="E20" s="6">
        <v>3300</v>
      </c>
    </row>
    <row r="21" spans="1:5" ht="15" customHeight="1" x14ac:dyDescent="0.15">
      <c r="A21" s="108" t="s">
        <v>35</v>
      </c>
      <c r="B21" s="109"/>
      <c r="C21" s="109"/>
      <c r="D21" s="110"/>
      <c r="E21" s="52">
        <f>SUM(E6:E20)</f>
        <v>19350</v>
      </c>
    </row>
    <row r="27" spans="1:5" x14ac:dyDescent="0.15">
      <c r="E27" s="53"/>
    </row>
  </sheetData>
  <sortState ref="A6:E20">
    <sortCondition ref="E20"/>
  </sortState>
  <mergeCells count="1">
    <mergeCell ref="A21:D21"/>
  </mergeCells>
  <phoneticPr fontId="35" type="noConversion"/>
  <conditionalFormatting sqref="E6:E20">
    <cfRule type="cellIs" dxfId="4" priority="1" operator="equal">
      <formula>(MAX($E$6:$E$20))</formula>
    </cfRule>
    <cfRule type="cellIs" dxfId="3" priority="2" operator="equal">
      <formula>(MIN($E$6:$E$20))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C36" sqref="C36"/>
    </sheetView>
  </sheetViews>
  <sheetFormatPr defaultColWidth="11.875" defaultRowHeight="13.5" x14ac:dyDescent="0.15"/>
  <cols>
    <col min="1" max="1" width="15.125" style="42" customWidth="1"/>
    <col min="2" max="3" width="22" style="42" customWidth="1"/>
    <col min="4" max="4" width="14.375" style="42" customWidth="1"/>
    <col min="5" max="5" width="15.75" style="42" bestFit="1" customWidth="1"/>
    <col min="6" max="6" width="13.875" style="42" customWidth="1"/>
    <col min="7" max="16384" width="11.875" style="42"/>
  </cols>
  <sheetData>
    <row r="1" spans="1:6" x14ac:dyDescent="0.15">
      <c r="A1" s="41" t="s">
        <v>168</v>
      </c>
    </row>
    <row r="2" spans="1:6" x14ac:dyDescent="0.15">
      <c r="A2" s="47" t="s">
        <v>73</v>
      </c>
    </row>
    <row r="4" spans="1:6" ht="20.25" x14ac:dyDescent="0.25">
      <c r="A4" s="111" t="s">
        <v>1</v>
      </c>
      <c r="B4" s="112"/>
      <c r="C4" s="113"/>
      <c r="D4" s="111" t="s">
        <v>48</v>
      </c>
      <c r="E4" s="112"/>
      <c r="F4" s="113"/>
    </row>
    <row r="5" spans="1:6" ht="20.25" x14ac:dyDescent="0.25">
      <c r="A5" s="43" t="s">
        <v>49</v>
      </c>
      <c r="B5" s="43" t="s">
        <v>50</v>
      </c>
      <c r="C5" s="43" t="s">
        <v>51</v>
      </c>
      <c r="D5" s="44" t="s">
        <v>52</v>
      </c>
      <c r="E5" s="44" t="s">
        <v>53</v>
      </c>
      <c r="F5" s="43" t="s">
        <v>54</v>
      </c>
    </row>
    <row r="6" spans="1:6" x14ac:dyDescent="0.15">
      <c r="A6" s="45">
        <v>260513</v>
      </c>
      <c r="B6" s="45" t="s">
        <v>55</v>
      </c>
      <c r="C6" s="45" t="s">
        <v>56</v>
      </c>
      <c r="D6" s="46">
        <v>69</v>
      </c>
      <c r="E6" s="46">
        <v>88</v>
      </c>
      <c r="F6" s="46">
        <f>E6-D6</f>
        <v>19</v>
      </c>
    </row>
    <row r="7" spans="1:6" x14ac:dyDescent="0.15">
      <c r="A7" s="45">
        <v>260932</v>
      </c>
      <c r="B7" s="45" t="s">
        <v>57</v>
      </c>
      <c r="C7" s="45" t="s">
        <v>58</v>
      </c>
      <c r="D7" s="46">
        <v>95</v>
      </c>
      <c r="E7" s="46">
        <v>90</v>
      </c>
      <c r="F7" s="46">
        <f t="shared" ref="F7:F15" si="0">E7-D7</f>
        <v>-5</v>
      </c>
    </row>
    <row r="8" spans="1:6" x14ac:dyDescent="0.15">
      <c r="A8" s="45">
        <v>260145</v>
      </c>
      <c r="B8" s="45" t="s">
        <v>59</v>
      </c>
      <c r="C8" s="45" t="s">
        <v>60</v>
      </c>
      <c r="D8" s="46">
        <v>84</v>
      </c>
      <c r="E8" s="46">
        <v>81</v>
      </c>
      <c r="F8" s="46">
        <f t="shared" si="0"/>
        <v>-3</v>
      </c>
    </row>
    <row r="9" spans="1:6" x14ac:dyDescent="0.15">
      <c r="A9" s="45">
        <v>260539</v>
      </c>
      <c r="B9" s="45" t="s">
        <v>61</v>
      </c>
      <c r="C9" s="45" t="s">
        <v>62</v>
      </c>
      <c r="D9" s="46">
        <v>60</v>
      </c>
      <c r="E9" s="46">
        <v>80</v>
      </c>
      <c r="F9" s="46">
        <f t="shared" si="0"/>
        <v>20</v>
      </c>
    </row>
    <row r="10" spans="1:6" x14ac:dyDescent="0.15">
      <c r="A10" s="45">
        <v>260816</v>
      </c>
      <c r="B10" s="45" t="s">
        <v>63</v>
      </c>
      <c r="C10" s="45" t="s">
        <v>64</v>
      </c>
      <c r="D10" s="46">
        <v>87</v>
      </c>
      <c r="E10" s="46">
        <v>78</v>
      </c>
      <c r="F10" s="46">
        <f t="shared" si="0"/>
        <v>-9</v>
      </c>
    </row>
    <row r="11" spans="1:6" x14ac:dyDescent="0.15">
      <c r="A11" s="45">
        <v>260633</v>
      </c>
      <c r="B11" s="45" t="s">
        <v>65</v>
      </c>
      <c r="C11" s="45" t="s">
        <v>66</v>
      </c>
      <c r="D11" s="46">
        <v>98</v>
      </c>
      <c r="E11" s="46">
        <v>99</v>
      </c>
      <c r="F11" s="46">
        <f t="shared" si="0"/>
        <v>1</v>
      </c>
    </row>
    <row r="12" spans="1:6" x14ac:dyDescent="0.15">
      <c r="A12" s="45">
        <v>260597</v>
      </c>
      <c r="B12" s="45" t="s">
        <v>67</v>
      </c>
      <c r="C12" s="45" t="s">
        <v>68</v>
      </c>
      <c r="D12" s="46">
        <v>95</v>
      </c>
      <c r="E12" s="46">
        <v>93</v>
      </c>
      <c r="F12" s="46">
        <f t="shared" si="0"/>
        <v>-2</v>
      </c>
    </row>
    <row r="13" spans="1:6" x14ac:dyDescent="0.15">
      <c r="A13" s="45">
        <v>260577</v>
      </c>
      <c r="B13" s="45" t="s">
        <v>69</v>
      </c>
      <c r="C13" s="45" t="s">
        <v>70</v>
      </c>
      <c r="D13" s="46">
        <v>78</v>
      </c>
      <c r="E13" s="46">
        <v>90</v>
      </c>
      <c r="F13" s="46">
        <f t="shared" si="0"/>
        <v>12</v>
      </c>
    </row>
    <row r="14" spans="1:6" x14ac:dyDescent="0.15">
      <c r="A14" s="45">
        <v>260900</v>
      </c>
      <c r="B14" s="45" t="s">
        <v>71</v>
      </c>
      <c r="C14" s="45" t="s">
        <v>56</v>
      </c>
      <c r="D14" s="46">
        <v>81</v>
      </c>
      <c r="E14" s="46">
        <v>43</v>
      </c>
      <c r="F14" s="46">
        <f t="shared" si="0"/>
        <v>-38</v>
      </c>
    </row>
    <row r="15" spans="1:6" x14ac:dyDescent="0.15">
      <c r="A15" s="45">
        <v>260445</v>
      </c>
      <c r="B15" s="45" t="s">
        <v>72</v>
      </c>
      <c r="C15" s="45" t="s">
        <v>58</v>
      </c>
      <c r="D15" s="46">
        <v>89</v>
      </c>
      <c r="E15" s="46">
        <v>78</v>
      </c>
      <c r="F15" s="46">
        <f t="shared" si="0"/>
        <v>-11</v>
      </c>
    </row>
  </sheetData>
  <mergeCells count="2">
    <mergeCell ref="A4:C4"/>
    <mergeCell ref="D4:F4"/>
  </mergeCells>
  <phoneticPr fontId="35" type="noConversion"/>
  <conditionalFormatting sqref="F1:F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15" zoomScaleNormal="115" workbookViewId="0"/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14.375" bestFit="1" customWidth="1"/>
    <col min="8" max="10" width="11.875" customWidth="1"/>
    <col min="11" max="11" width="15.75" bestFit="1" customWidth="1"/>
  </cols>
  <sheetData>
    <row r="1" spans="1:11" x14ac:dyDescent="0.15">
      <c r="A1" s="41" t="s">
        <v>45</v>
      </c>
    </row>
    <row r="2" spans="1:11" x14ac:dyDescent="0.15">
      <c r="A2" s="41" t="s">
        <v>46</v>
      </c>
    </row>
    <row r="3" spans="1:11" x14ac:dyDescent="0.15">
      <c r="A3" s="47" t="s">
        <v>76</v>
      </c>
    </row>
    <row r="4" spans="1:11" x14ac:dyDescent="0.15">
      <c r="A4" s="47"/>
    </row>
    <row r="5" spans="1:11" ht="15" x14ac:dyDescent="0.15">
      <c r="A5" s="1" t="s">
        <v>0</v>
      </c>
      <c r="B5" s="1" t="s">
        <v>1</v>
      </c>
      <c r="C5" s="1" t="s">
        <v>2</v>
      </c>
      <c r="D5" s="1" t="s">
        <v>3</v>
      </c>
      <c r="E5" s="2" t="s">
        <v>74</v>
      </c>
    </row>
    <row r="6" spans="1:11" ht="15" customHeight="1" x14ac:dyDescent="0.15">
      <c r="A6" s="3">
        <v>43835</v>
      </c>
      <c r="B6" s="4" t="s">
        <v>5</v>
      </c>
      <c r="C6" s="4" t="s">
        <v>6</v>
      </c>
      <c r="D6" s="5">
        <v>6</v>
      </c>
      <c r="E6" s="6">
        <v>1800</v>
      </c>
      <c r="G6" s="61" t="s">
        <v>104</v>
      </c>
      <c r="H6" t="s">
        <v>105</v>
      </c>
      <c r="K6" s="62">
        <f>SUMIF(C6:C35,"GM",E6:E35)</f>
        <v>14800</v>
      </c>
    </row>
    <row r="7" spans="1:11" ht="15" x14ac:dyDescent="0.15">
      <c r="A7" s="3">
        <v>43849</v>
      </c>
      <c r="B7" s="4" t="s">
        <v>7</v>
      </c>
      <c r="C7" s="4" t="s">
        <v>8</v>
      </c>
      <c r="D7" s="5">
        <v>5</v>
      </c>
      <c r="E7" s="6">
        <v>1000</v>
      </c>
      <c r="K7" s="63"/>
    </row>
    <row r="8" spans="1:11" ht="15" customHeight="1" x14ac:dyDescent="0.15">
      <c r="A8" s="3">
        <v>43860</v>
      </c>
      <c r="B8" s="4" t="s">
        <v>9</v>
      </c>
      <c r="C8" s="4" t="s">
        <v>10</v>
      </c>
      <c r="D8" s="5">
        <v>1</v>
      </c>
      <c r="E8" s="6">
        <v>250</v>
      </c>
      <c r="G8" s="61" t="s">
        <v>106</v>
      </c>
      <c r="H8" t="s">
        <v>107</v>
      </c>
      <c r="K8" s="64">
        <f>COUNTIF(E6:E35,"&gt;=1500")</f>
        <v>10</v>
      </c>
    </row>
    <row r="9" spans="1:11" ht="15" customHeight="1" x14ac:dyDescent="0.15">
      <c r="A9" s="3">
        <v>43861</v>
      </c>
      <c r="B9" s="4" t="s">
        <v>13</v>
      </c>
      <c r="C9" s="4" t="s">
        <v>10</v>
      </c>
      <c r="D9" s="5">
        <v>4</v>
      </c>
      <c r="E9" s="6">
        <v>1000</v>
      </c>
      <c r="K9" s="63"/>
    </row>
    <row r="10" spans="1:11" ht="15" x14ac:dyDescent="0.1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  <c r="G10" s="61" t="s">
        <v>108</v>
      </c>
      <c r="H10" t="s">
        <v>109</v>
      </c>
      <c r="K10" s="62">
        <f>AVERAGEIF(B6:B35,"Rona",E6:E35)</f>
        <v>1920</v>
      </c>
    </row>
    <row r="11" spans="1:11" ht="15" customHeight="1" x14ac:dyDescent="0.1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</row>
    <row r="12" spans="1:11" ht="15" x14ac:dyDescent="0.15">
      <c r="A12" s="3">
        <v>43889</v>
      </c>
      <c r="B12" s="4" t="s">
        <v>7</v>
      </c>
      <c r="C12" s="4" t="s">
        <v>11</v>
      </c>
      <c r="D12" s="5">
        <v>8</v>
      </c>
      <c r="E12" s="6">
        <v>4000</v>
      </c>
    </row>
    <row r="13" spans="1:11" ht="15" x14ac:dyDescent="0.15">
      <c r="A13" s="3">
        <v>43889</v>
      </c>
      <c r="B13" s="4" t="s">
        <v>9</v>
      </c>
      <c r="C13" s="4" t="s">
        <v>10</v>
      </c>
      <c r="D13" s="5">
        <v>4</v>
      </c>
      <c r="E13" s="6">
        <v>1000</v>
      </c>
    </row>
    <row r="14" spans="1:11" ht="15" customHeight="1" x14ac:dyDescent="0.15">
      <c r="A14" s="3">
        <v>43889</v>
      </c>
      <c r="B14" s="4" t="s">
        <v>12</v>
      </c>
      <c r="C14" s="4" t="s">
        <v>8</v>
      </c>
      <c r="D14" s="5">
        <v>5</v>
      </c>
      <c r="E14" s="6">
        <v>1000</v>
      </c>
    </row>
    <row r="15" spans="1:11" ht="15" customHeight="1" x14ac:dyDescent="0.15">
      <c r="A15" s="3">
        <v>43891</v>
      </c>
      <c r="B15" s="4" t="s">
        <v>5</v>
      </c>
      <c r="C15" s="4" t="s">
        <v>6</v>
      </c>
      <c r="D15" s="5">
        <v>11</v>
      </c>
      <c r="E15" s="6">
        <v>3300</v>
      </c>
    </row>
    <row r="16" spans="1:11" ht="15" x14ac:dyDescent="0.15">
      <c r="A16" s="3">
        <v>43900</v>
      </c>
      <c r="B16" s="4" t="s">
        <v>7</v>
      </c>
      <c r="C16" s="4" t="s">
        <v>8</v>
      </c>
      <c r="D16" s="5">
        <v>3</v>
      </c>
      <c r="E16" s="6">
        <v>600</v>
      </c>
    </row>
    <row r="17" spans="1:5" ht="15" customHeight="1" x14ac:dyDescent="0.15">
      <c r="A17" s="3">
        <v>43915</v>
      </c>
      <c r="B17" s="4" t="s">
        <v>9</v>
      </c>
      <c r="C17" s="4" t="s">
        <v>10</v>
      </c>
      <c r="D17" s="5">
        <v>2</v>
      </c>
      <c r="E17" s="6">
        <v>500</v>
      </c>
    </row>
    <row r="18" spans="1:5" ht="15" x14ac:dyDescent="0.15">
      <c r="A18" s="3">
        <v>43920</v>
      </c>
      <c r="B18" s="4" t="s">
        <v>7</v>
      </c>
      <c r="C18" s="4" t="s">
        <v>8</v>
      </c>
      <c r="D18" s="5">
        <v>5</v>
      </c>
      <c r="E18" s="6">
        <v>1000</v>
      </c>
    </row>
    <row r="19" spans="1:5" ht="15" x14ac:dyDescent="0.15">
      <c r="A19" s="3">
        <v>43921</v>
      </c>
      <c r="B19" s="4" t="s">
        <v>14</v>
      </c>
      <c r="C19" s="4" t="s">
        <v>8</v>
      </c>
      <c r="D19" s="5">
        <v>4</v>
      </c>
      <c r="E19" s="6">
        <v>800</v>
      </c>
    </row>
    <row r="20" spans="1:5" ht="15" customHeight="1" x14ac:dyDescent="0.15">
      <c r="A20" s="3">
        <v>43921</v>
      </c>
      <c r="B20" s="4" t="s">
        <v>9</v>
      </c>
      <c r="C20" s="4" t="s">
        <v>10</v>
      </c>
      <c r="D20" s="5">
        <v>4</v>
      </c>
      <c r="E20" s="6">
        <v>1000</v>
      </c>
    </row>
    <row r="21" spans="1:5" ht="15" customHeight="1" x14ac:dyDescent="0.15">
      <c r="A21" s="3">
        <v>43922</v>
      </c>
      <c r="B21" s="4" t="s">
        <v>13</v>
      </c>
      <c r="C21" s="4" t="s">
        <v>10</v>
      </c>
      <c r="D21" s="5">
        <v>4</v>
      </c>
      <c r="E21" s="6">
        <v>1000</v>
      </c>
    </row>
    <row r="22" spans="1:5" ht="15" customHeight="1" x14ac:dyDescent="0.15">
      <c r="A22" s="3">
        <v>43923</v>
      </c>
      <c r="B22" s="4" t="s">
        <v>14</v>
      </c>
      <c r="C22" s="4" t="s">
        <v>8</v>
      </c>
      <c r="D22" s="5">
        <v>4</v>
      </c>
      <c r="E22" s="6">
        <v>800</v>
      </c>
    </row>
    <row r="23" spans="1:5" ht="15" customHeight="1" x14ac:dyDescent="0.15">
      <c r="A23" s="3">
        <v>43931</v>
      </c>
      <c r="B23" s="4" t="s">
        <v>13</v>
      </c>
      <c r="C23" s="4" t="s">
        <v>6</v>
      </c>
      <c r="D23" s="5">
        <v>1</v>
      </c>
      <c r="E23" s="6">
        <v>300</v>
      </c>
    </row>
    <row r="24" spans="1:5" ht="15" x14ac:dyDescent="0.15">
      <c r="A24" s="3">
        <v>43941</v>
      </c>
      <c r="B24" s="4" t="s">
        <v>5</v>
      </c>
      <c r="C24" s="4" t="s">
        <v>6</v>
      </c>
      <c r="D24" s="5">
        <v>6</v>
      </c>
      <c r="E24" s="6">
        <v>1800</v>
      </c>
    </row>
    <row r="25" spans="1:5" ht="15" x14ac:dyDescent="0.15">
      <c r="A25" s="3">
        <v>43946</v>
      </c>
      <c r="B25" s="4" t="s">
        <v>7</v>
      </c>
      <c r="C25" s="4" t="s">
        <v>8</v>
      </c>
      <c r="D25" s="5">
        <v>5</v>
      </c>
      <c r="E25" s="6">
        <v>1000</v>
      </c>
    </row>
    <row r="26" spans="1:5" ht="15" x14ac:dyDescent="0.15">
      <c r="A26" s="3">
        <v>43949</v>
      </c>
      <c r="B26" s="4" t="s">
        <v>13</v>
      </c>
      <c r="C26" s="4" t="s">
        <v>6</v>
      </c>
      <c r="D26" s="5">
        <v>1</v>
      </c>
      <c r="E26" s="6">
        <v>300</v>
      </c>
    </row>
    <row r="27" spans="1:5" ht="15" x14ac:dyDescent="0.15">
      <c r="A27" s="3">
        <v>43951</v>
      </c>
      <c r="B27" s="4" t="s">
        <v>9</v>
      </c>
      <c r="C27" s="4" t="s">
        <v>10</v>
      </c>
      <c r="D27" s="5">
        <v>1</v>
      </c>
      <c r="E27" s="6">
        <v>250</v>
      </c>
    </row>
    <row r="28" spans="1:5" ht="15" x14ac:dyDescent="0.15">
      <c r="A28" s="3">
        <v>43952</v>
      </c>
      <c r="B28" s="4" t="s">
        <v>7</v>
      </c>
      <c r="C28" s="4" t="s">
        <v>8</v>
      </c>
      <c r="D28" s="5">
        <v>15</v>
      </c>
      <c r="E28" s="6">
        <v>3000</v>
      </c>
    </row>
    <row r="29" spans="1:5" ht="15" x14ac:dyDescent="0.15">
      <c r="A29" s="3">
        <v>43953</v>
      </c>
      <c r="B29" s="4" t="s">
        <v>9</v>
      </c>
      <c r="C29" s="4" t="s">
        <v>6</v>
      </c>
      <c r="D29" s="5">
        <v>10</v>
      </c>
      <c r="E29" s="6">
        <v>3000</v>
      </c>
    </row>
    <row r="30" spans="1:5" ht="15" x14ac:dyDescent="0.15">
      <c r="A30" s="3">
        <v>43956</v>
      </c>
      <c r="B30" s="4" t="s">
        <v>7</v>
      </c>
      <c r="C30" s="4" t="s">
        <v>11</v>
      </c>
      <c r="D30" s="5">
        <v>8</v>
      </c>
      <c r="E30" s="6">
        <v>4000</v>
      </c>
    </row>
    <row r="31" spans="1:5" ht="15" x14ac:dyDescent="0.15">
      <c r="A31" s="3">
        <v>43968</v>
      </c>
      <c r="B31" s="4" t="s">
        <v>12</v>
      </c>
      <c r="C31" s="4" t="s">
        <v>8</v>
      </c>
      <c r="D31" s="5">
        <v>5</v>
      </c>
      <c r="E31" s="6">
        <v>1000</v>
      </c>
    </row>
    <row r="32" spans="1:5" ht="15" x14ac:dyDescent="0.15">
      <c r="A32" s="3">
        <v>43976</v>
      </c>
      <c r="B32" s="4" t="s">
        <v>5</v>
      </c>
      <c r="C32" s="4" t="s">
        <v>6</v>
      </c>
      <c r="D32" s="5">
        <v>11</v>
      </c>
      <c r="E32" s="6">
        <v>3300</v>
      </c>
    </row>
    <row r="33" spans="1:5" ht="15" x14ac:dyDescent="0.15">
      <c r="A33" s="3">
        <v>43981</v>
      </c>
      <c r="B33" s="4" t="s">
        <v>7</v>
      </c>
      <c r="C33" s="4" t="s">
        <v>8</v>
      </c>
      <c r="D33" s="5">
        <v>3</v>
      </c>
      <c r="E33" s="6">
        <v>600</v>
      </c>
    </row>
    <row r="34" spans="1:5" ht="15" x14ac:dyDescent="0.15">
      <c r="A34" s="3">
        <v>43982</v>
      </c>
      <c r="B34" s="4" t="s">
        <v>9</v>
      </c>
      <c r="C34" s="4" t="s">
        <v>10</v>
      </c>
      <c r="D34" s="5">
        <v>2</v>
      </c>
      <c r="E34" s="6">
        <v>500</v>
      </c>
    </row>
    <row r="35" spans="1:5" ht="15" x14ac:dyDescent="0.15">
      <c r="A35" s="3">
        <v>43982</v>
      </c>
      <c r="B35" s="4" t="s">
        <v>7</v>
      </c>
      <c r="C35" s="4" t="s">
        <v>8</v>
      </c>
      <c r="D35" s="5">
        <v>5</v>
      </c>
      <c r="E35" s="6">
        <v>1000</v>
      </c>
    </row>
  </sheetData>
  <phoneticPr fontId="3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115" zoomScaleNormal="115" workbookViewId="0">
      <selection activeCell="L82" sqref="L82"/>
    </sheetView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12" bestFit="1" customWidth="1"/>
    <col min="8" max="8" width="15.75" bestFit="1" customWidth="1"/>
  </cols>
  <sheetData>
    <row r="1" spans="1:8" x14ac:dyDescent="0.15">
      <c r="A1" s="41" t="s">
        <v>45</v>
      </c>
    </row>
    <row r="2" spans="1:8" x14ac:dyDescent="0.15">
      <c r="A2" s="41" t="s">
        <v>46</v>
      </c>
    </row>
    <row r="3" spans="1:8" x14ac:dyDescent="0.15">
      <c r="A3" s="47" t="s">
        <v>96</v>
      </c>
    </row>
    <row r="4" spans="1:8" x14ac:dyDescent="0.15">
      <c r="A4" s="47"/>
    </row>
    <row r="5" spans="1:8" ht="15" x14ac:dyDescent="0.15">
      <c r="A5" s="1" t="s">
        <v>0</v>
      </c>
      <c r="B5" s="1" t="s">
        <v>1</v>
      </c>
      <c r="C5" s="1" t="s">
        <v>2</v>
      </c>
      <c r="D5" s="1" t="s">
        <v>3</v>
      </c>
      <c r="E5" s="2" t="s">
        <v>4</v>
      </c>
      <c r="G5" s="55" t="s">
        <v>1</v>
      </c>
      <c r="H5" s="56" t="s">
        <v>4</v>
      </c>
    </row>
    <row r="6" spans="1:8" ht="15" customHeight="1" x14ac:dyDescent="0.15">
      <c r="A6" s="3">
        <v>43835</v>
      </c>
      <c r="B6" s="4" t="s">
        <v>5</v>
      </c>
      <c r="C6" s="4" t="s">
        <v>6</v>
      </c>
      <c r="D6" s="5">
        <v>6</v>
      </c>
      <c r="E6" s="6">
        <v>1800</v>
      </c>
      <c r="G6" s="66" t="s">
        <v>5</v>
      </c>
      <c r="H6" s="68">
        <f>SUMIF(B$6:B$35,G6,E$6:E$35)</f>
        <v>10200</v>
      </c>
    </row>
    <row r="7" spans="1:8" ht="15" x14ac:dyDescent="0.15">
      <c r="A7" s="3">
        <v>43849</v>
      </c>
      <c r="B7" s="4" t="s">
        <v>7</v>
      </c>
      <c r="C7" s="4" t="s">
        <v>8</v>
      </c>
      <c r="D7" s="5">
        <v>5</v>
      </c>
      <c r="E7" s="6">
        <v>1000</v>
      </c>
      <c r="G7" s="66" t="s">
        <v>7</v>
      </c>
      <c r="H7" s="68">
        <f t="shared" ref="H7:H11" si="0">SUMIF(B$6:B$35,G7,E$6:E$35)</f>
        <v>19200</v>
      </c>
    </row>
    <row r="8" spans="1:8" ht="15" customHeight="1" x14ac:dyDescent="0.15">
      <c r="A8" s="3">
        <v>43860</v>
      </c>
      <c r="B8" s="4" t="s">
        <v>9</v>
      </c>
      <c r="C8" s="4" t="s">
        <v>10</v>
      </c>
      <c r="D8" s="5">
        <v>1</v>
      </c>
      <c r="E8" s="6">
        <v>250</v>
      </c>
      <c r="G8" s="66" t="s">
        <v>9</v>
      </c>
      <c r="H8" s="68">
        <f t="shared" si="0"/>
        <v>9500</v>
      </c>
    </row>
    <row r="9" spans="1:8" ht="15" customHeight="1" x14ac:dyDescent="0.15">
      <c r="A9" s="3">
        <v>43861</v>
      </c>
      <c r="B9" s="4" t="s">
        <v>13</v>
      </c>
      <c r="C9" s="4" t="s">
        <v>10</v>
      </c>
      <c r="D9" s="5">
        <v>4</v>
      </c>
      <c r="E9" s="6">
        <v>1000</v>
      </c>
      <c r="G9" s="66" t="s">
        <v>12</v>
      </c>
      <c r="H9" s="68">
        <f t="shared" si="0"/>
        <v>2000</v>
      </c>
    </row>
    <row r="10" spans="1:8" ht="15" x14ac:dyDescent="0.1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  <c r="G10" s="66" t="s">
        <v>14</v>
      </c>
      <c r="H10" s="68">
        <f t="shared" si="0"/>
        <v>1600</v>
      </c>
    </row>
    <row r="11" spans="1:8" ht="15" customHeight="1" x14ac:dyDescent="0.1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  <c r="G11" s="66" t="s">
        <v>13</v>
      </c>
      <c r="H11" s="68">
        <f t="shared" si="0"/>
        <v>2600</v>
      </c>
    </row>
    <row r="12" spans="1:8" ht="15" x14ac:dyDescent="0.15">
      <c r="A12" s="3">
        <v>43889</v>
      </c>
      <c r="B12" s="4" t="s">
        <v>7</v>
      </c>
      <c r="C12" s="4" t="s">
        <v>11</v>
      </c>
      <c r="D12" s="5">
        <v>8</v>
      </c>
      <c r="E12" s="6">
        <v>4000</v>
      </c>
      <c r="G12" s="69" t="s">
        <v>35</v>
      </c>
      <c r="H12" s="70">
        <f>SUM(H6:H11)</f>
        <v>45100</v>
      </c>
    </row>
    <row r="13" spans="1:8" ht="15" x14ac:dyDescent="0.15">
      <c r="A13" s="3">
        <v>43889</v>
      </c>
      <c r="B13" s="4" t="s">
        <v>9</v>
      </c>
      <c r="C13" s="4" t="s">
        <v>10</v>
      </c>
      <c r="D13" s="5">
        <v>4</v>
      </c>
      <c r="E13" s="6">
        <v>1000</v>
      </c>
    </row>
    <row r="14" spans="1:8" ht="15" customHeight="1" x14ac:dyDescent="0.15">
      <c r="A14" s="3">
        <v>43889</v>
      </c>
      <c r="B14" s="4" t="s">
        <v>12</v>
      </c>
      <c r="C14" s="4" t="s">
        <v>8</v>
      </c>
      <c r="D14" s="5">
        <v>5</v>
      </c>
      <c r="E14" s="6">
        <v>1000</v>
      </c>
    </row>
    <row r="15" spans="1:8" ht="15" customHeight="1" x14ac:dyDescent="0.15">
      <c r="A15" s="3">
        <v>43891</v>
      </c>
      <c r="B15" s="4" t="s">
        <v>5</v>
      </c>
      <c r="C15" s="4" t="s">
        <v>6</v>
      </c>
      <c r="D15" s="5">
        <v>11</v>
      </c>
      <c r="E15" s="6">
        <v>3300</v>
      </c>
    </row>
    <row r="16" spans="1:8" ht="15" x14ac:dyDescent="0.15">
      <c r="A16" s="3">
        <v>43900</v>
      </c>
      <c r="B16" s="4" t="s">
        <v>7</v>
      </c>
      <c r="C16" s="4" t="s">
        <v>8</v>
      </c>
      <c r="D16" s="5">
        <v>3</v>
      </c>
      <c r="E16" s="6">
        <v>600</v>
      </c>
    </row>
    <row r="17" spans="1:5" ht="15" customHeight="1" x14ac:dyDescent="0.15">
      <c r="A17" s="3">
        <v>43915</v>
      </c>
      <c r="B17" s="4" t="s">
        <v>9</v>
      </c>
      <c r="C17" s="4" t="s">
        <v>10</v>
      </c>
      <c r="D17" s="5">
        <v>2</v>
      </c>
      <c r="E17" s="6">
        <v>500</v>
      </c>
    </row>
    <row r="18" spans="1:5" ht="15" x14ac:dyDescent="0.15">
      <c r="A18" s="3">
        <v>43920</v>
      </c>
      <c r="B18" s="4" t="s">
        <v>7</v>
      </c>
      <c r="C18" s="4" t="s">
        <v>8</v>
      </c>
      <c r="D18" s="5">
        <v>5</v>
      </c>
      <c r="E18" s="6">
        <v>1000</v>
      </c>
    </row>
    <row r="19" spans="1:5" ht="15" x14ac:dyDescent="0.15">
      <c r="A19" s="3">
        <v>43921</v>
      </c>
      <c r="B19" s="4" t="s">
        <v>14</v>
      </c>
      <c r="C19" s="4" t="s">
        <v>8</v>
      </c>
      <c r="D19" s="5">
        <v>4</v>
      </c>
      <c r="E19" s="6">
        <v>800</v>
      </c>
    </row>
    <row r="20" spans="1:5" ht="15" customHeight="1" x14ac:dyDescent="0.15">
      <c r="A20" s="3">
        <v>43921</v>
      </c>
      <c r="B20" s="4" t="s">
        <v>9</v>
      </c>
      <c r="C20" s="4" t="s">
        <v>10</v>
      </c>
      <c r="D20" s="5">
        <v>4</v>
      </c>
      <c r="E20" s="6">
        <v>1000</v>
      </c>
    </row>
    <row r="21" spans="1:5" ht="15" customHeight="1" x14ac:dyDescent="0.15">
      <c r="A21" s="3">
        <v>43922</v>
      </c>
      <c r="B21" s="4" t="s">
        <v>13</v>
      </c>
      <c r="C21" s="4" t="s">
        <v>10</v>
      </c>
      <c r="D21" s="5">
        <v>4</v>
      </c>
      <c r="E21" s="6">
        <v>1000</v>
      </c>
    </row>
    <row r="22" spans="1:5" ht="15" customHeight="1" x14ac:dyDescent="0.15">
      <c r="A22" s="3">
        <v>43923</v>
      </c>
      <c r="B22" s="4" t="s">
        <v>14</v>
      </c>
      <c r="C22" s="4" t="s">
        <v>8</v>
      </c>
      <c r="D22" s="5">
        <v>4</v>
      </c>
      <c r="E22" s="6">
        <v>800</v>
      </c>
    </row>
    <row r="23" spans="1:5" ht="15" customHeight="1" x14ac:dyDescent="0.15">
      <c r="A23" s="3">
        <v>43931</v>
      </c>
      <c r="B23" s="4" t="s">
        <v>13</v>
      </c>
      <c r="C23" s="4" t="s">
        <v>6</v>
      </c>
      <c r="D23" s="5">
        <v>1</v>
      </c>
      <c r="E23" s="6">
        <v>300</v>
      </c>
    </row>
    <row r="24" spans="1:5" ht="15" x14ac:dyDescent="0.15">
      <c r="A24" s="3">
        <v>43941</v>
      </c>
      <c r="B24" s="4" t="s">
        <v>5</v>
      </c>
      <c r="C24" s="4" t="s">
        <v>6</v>
      </c>
      <c r="D24" s="5">
        <v>6</v>
      </c>
      <c r="E24" s="6">
        <v>1800</v>
      </c>
    </row>
    <row r="25" spans="1:5" ht="15" x14ac:dyDescent="0.15">
      <c r="A25" s="3">
        <v>43946</v>
      </c>
      <c r="B25" s="4" t="s">
        <v>7</v>
      </c>
      <c r="C25" s="4" t="s">
        <v>8</v>
      </c>
      <c r="D25" s="5">
        <v>5</v>
      </c>
      <c r="E25" s="6">
        <v>1000</v>
      </c>
    </row>
    <row r="26" spans="1:5" ht="15" x14ac:dyDescent="0.15">
      <c r="A26" s="3">
        <v>43949</v>
      </c>
      <c r="B26" s="4" t="s">
        <v>13</v>
      </c>
      <c r="C26" s="4" t="s">
        <v>6</v>
      </c>
      <c r="D26" s="5">
        <v>1</v>
      </c>
      <c r="E26" s="6">
        <v>300</v>
      </c>
    </row>
    <row r="27" spans="1:5" ht="15" x14ac:dyDescent="0.15">
      <c r="A27" s="3">
        <v>43951</v>
      </c>
      <c r="B27" s="4" t="s">
        <v>9</v>
      </c>
      <c r="C27" s="4" t="s">
        <v>10</v>
      </c>
      <c r="D27" s="5">
        <v>1</v>
      </c>
      <c r="E27" s="6">
        <v>250</v>
      </c>
    </row>
    <row r="28" spans="1:5" ht="15" x14ac:dyDescent="0.15">
      <c r="A28" s="3">
        <v>43952</v>
      </c>
      <c r="B28" s="4" t="s">
        <v>7</v>
      </c>
      <c r="C28" s="4" t="s">
        <v>8</v>
      </c>
      <c r="D28" s="5">
        <v>15</v>
      </c>
      <c r="E28" s="6">
        <v>3000</v>
      </c>
    </row>
    <row r="29" spans="1:5" ht="15" x14ac:dyDescent="0.15">
      <c r="A29" s="3">
        <v>43953</v>
      </c>
      <c r="B29" s="4" t="s">
        <v>9</v>
      </c>
      <c r="C29" s="4" t="s">
        <v>6</v>
      </c>
      <c r="D29" s="5">
        <v>10</v>
      </c>
      <c r="E29" s="6">
        <v>3000</v>
      </c>
    </row>
    <row r="30" spans="1:5" ht="15" x14ac:dyDescent="0.15">
      <c r="A30" s="3">
        <v>43956</v>
      </c>
      <c r="B30" s="4" t="s">
        <v>7</v>
      </c>
      <c r="C30" s="4" t="s">
        <v>11</v>
      </c>
      <c r="D30" s="5">
        <v>8</v>
      </c>
      <c r="E30" s="6">
        <v>4000</v>
      </c>
    </row>
    <row r="31" spans="1:5" ht="15" x14ac:dyDescent="0.15">
      <c r="A31" s="3">
        <v>43968</v>
      </c>
      <c r="B31" s="4" t="s">
        <v>12</v>
      </c>
      <c r="C31" s="4" t="s">
        <v>8</v>
      </c>
      <c r="D31" s="5">
        <v>5</v>
      </c>
      <c r="E31" s="6">
        <v>1000</v>
      </c>
    </row>
    <row r="32" spans="1:5" ht="15" x14ac:dyDescent="0.15">
      <c r="A32" s="3">
        <v>43976</v>
      </c>
      <c r="B32" s="4" t="s">
        <v>5</v>
      </c>
      <c r="C32" s="4" t="s">
        <v>6</v>
      </c>
      <c r="D32" s="5">
        <v>11</v>
      </c>
      <c r="E32" s="6">
        <v>3300</v>
      </c>
    </row>
    <row r="33" spans="1:5" ht="15" x14ac:dyDescent="0.15">
      <c r="A33" s="3">
        <v>43981</v>
      </c>
      <c r="B33" s="4" t="s">
        <v>7</v>
      </c>
      <c r="C33" s="4" t="s">
        <v>8</v>
      </c>
      <c r="D33" s="5">
        <v>3</v>
      </c>
      <c r="E33" s="6">
        <v>600</v>
      </c>
    </row>
    <row r="34" spans="1:5" ht="15" x14ac:dyDescent="0.15">
      <c r="A34" s="3">
        <v>43982</v>
      </c>
      <c r="B34" s="4" t="s">
        <v>9</v>
      </c>
      <c r="C34" s="4" t="s">
        <v>10</v>
      </c>
      <c r="D34" s="5">
        <v>2</v>
      </c>
      <c r="E34" s="6">
        <v>500</v>
      </c>
    </row>
    <row r="35" spans="1:5" ht="15" x14ac:dyDescent="0.15">
      <c r="A35" s="3">
        <v>43982</v>
      </c>
      <c r="B35" s="4" t="s">
        <v>7</v>
      </c>
      <c r="C35" s="4" t="s">
        <v>8</v>
      </c>
      <c r="D35" s="5">
        <v>5</v>
      </c>
      <c r="E35" s="6">
        <v>1000</v>
      </c>
    </row>
    <row r="36" spans="1:5" x14ac:dyDescent="0.15">
      <c r="A36" s="114" t="s">
        <v>44</v>
      </c>
      <c r="B36" s="114"/>
      <c r="C36" s="114"/>
      <c r="D36" s="56"/>
      <c r="E36" s="99">
        <f>SUM(E6:E35)</f>
        <v>45100</v>
      </c>
    </row>
  </sheetData>
  <mergeCells count="1">
    <mergeCell ref="A36:C36"/>
  </mergeCells>
  <phoneticPr fontId="3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115" zoomScaleNormal="115" workbookViewId="0"/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9.625" bestFit="1" customWidth="1"/>
    <col min="9" max="9" width="11" customWidth="1"/>
    <col min="11" max="11" width="12" bestFit="1" customWidth="1"/>
    <col min="13" max="13" width="11.75" customWidth="1"/>
  </cols>
  <sheetData>
    <row r="1" spans="1:13" x14ac:dyDescent="0.15">
      <c r="A1" s="41" t="s">
        <v>45</v>
      </c>
    </row>
    <row r="2" spans="1:13" x14ac:dyDescent="0.15">
      <c r="A2" s="41" t="s">
        <v>46</v>
      </c>
    </row>
    <row r="3" spans="1:13" x14ac:dyDescent="0.15">
      <c r="A3" s="47" t="s">
        <v>170</v>
      </c>
    </row>
    <row r="4" spans="1:13" x14ac:dyDescent="0.15">
      <c r="A4" s="47"/>
    </row>
    <row r="5" spans="1:13" x14ac:dyDescent="0.15">
      <c r="A5" s="47"/>
      <c r="G5" t="s">
        <v>103</v>
      </c>
      <c r="M5" s="60" t="s">
        <v>102</v>
      </c>
    </row>
    <row r="6" spans="1:13" ht="15" x14ac:dyDescent="0.1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  <c r="G6" s="115" t="s">
        <v>99</v>
      </c>
      <c r="H6" s="115"/>
      <c r="I6" s="1" t="s">
        <v>100</v>
      </c>
      <c r="J6" s="1" t="s">
        <v>101</v>
      </c>
      <c r="K6" s="56" t="s">
        <v>4</v>
      </c>
    </row>
    <row r="7" spans="1:13" ht="15" customHeight="1" x14ac:dyDescent="0.1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  <c r="G7" s="101">
        <v>0</v>
      </c>
      <c r="H7" s="102">
        <v>500</v>
      </c>
      <c r="I7" s="57" t="str">
        <f>CONCATENATE("[",G7,"-",H7,"]")</f>
        <v>[0-500]</v>
      </c>
      <c r="J7" s="57">
        <f>COUNTIFS(E$7:E$36,"&gt;="&amp;G7,E$7:E$36,"&lt;"&amp;H7)</f>
        <v>4</v>
      </c>
      <c r="K7" s="58">
        <f>SUMIFS(E$7:E$36,E$7:E$36,"&gt;="&amp;G7,E$7:E$36,"&lt;"&amp;H7)</f>
        <v>1100</v>
      </c>
    </row>
    <row r="8" spans="1:13" ht="15" x14ac:dyDescent="0.1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  <c r="G8" s="101">
        <v>500</v>
      </c>
      <c r="H8" s="102">
        <v>1000</v>
      </c>
      <c r="I8" s="57" t="str">
        <f t="shared" ref="I8:I15" si="0">CONCATENATE("[",G8,"-",H8,"]")</f>
        <v>[500-1000]</v>
      </c>
      <c r="J8" s="57">
        <f t="shared" ref="J8:J15" si="1">COUNTIFS(E$7:E$36,"&gt;="&amp;G8,E$7:E$36,"&lt;"&amp;H8)</f>
        <v>5</v>
      </c>
      <c r="K8" s="58">
        <f t="shared" ref="K8:K15" si="2">SUMIFS(E$7:E$36,E$7:E$36,"&gt;="&amp;G8,E$7:E$36,"&lt;"&amp;H8)</f>
        <v>3300</v>
      </c>
    </row>
    <row r="9" spans="1:13" ht="15" customHeight="1" x14ac:dyDescent="0.15">
      <c r="A9" s="3">
        <v>43860</v>
      </c>
      <c r="B9" s="4" t="s">
        <v>9</v>
      </c>
      <c r="C9" s="4" t="s">
        <v>10</v>
      </c>
      <c r="D9" s="5">
        <v>1</v>
      </c>
      <c r="E9" s="6">
        <v>250</v>
      </c>
      <c r="G9" s="101">
        <v>1000</v>
      </c>
      <c r="H9" s="102">
        <v>1500</v>
      </c>
      <c r="I9" s="57" t="str">
        <f t="shared" si="0"/>
        <v>[1000-1500]</v>
      </c>
      <c r="J9" s="57">
        <f t="shared" si="1"/>
        <v>9</v>
      </c>
      <c r="K9" s="58">
        <f t="shared" si="2"/>
        <v>9000</v>
      </c>
    </row>
    <row r="10" spans="1:13" ht="15" customHeight="1" x14ac:dyDescent="0.15">
      <c r="A10" s="3">
        <v>43861</v>
      </c>
      <c r="B10" s="4" t="s">
        <v>13</v>
      </c>
      <c r="C10" s="4" t="s">
        <v>10</v>
      </c>
      <c r="D10" s="5">
        <v>4</v>
      </c>
      <c r="E10" s="6">
        <v>1000</v>
      </c>
      <c r="G10" s="101">
        <v>1500</v>
      </c>
      <c r="H10" s="102">
        <v>2000</v>
      </c>
      <c r="I10" s="57" t="str">
        <f t="shared" si="0"/>
        <v>[1500-2000]</v>
      </c>
      <c r="J10" s="57">
        <f t="shared" si="1"/>
        <v>3</v>
      </c>
      <c r="K10" s="58">
        <f t="shared" si="2"/>
        <v>5100</v>
      </c>
    </row>
    <row r="11" spans="1:13" ht="15" x14ac:dyDescent="0.15">
      <c r="A11" s="3">
        <v>43876</v>
      </c>
      <c r="B11" s="4" t="s">
        <v>7</v>
      </c>
      <c r="C11" s="4" t="s">
        <v>8</v>
      </c>
      <c r="D11" s="5">
        <v>15</v>
      </c>
      <c r="E11" s="6">
        <v>3000</v>
      </c>
      <c r="G11" s="101">
        <v>2000</v>
      </c>
      <c r="H11" s="102">
        <v>2500</v>
      </c>
      <c r="I11" s="57" t="str">
        <f t="shared" si="0"/>
        <v>[2000-2500]</v>
      </c>
      <c r="J11" s="57">
        <f t="shared" si="1"/>
        <v>1</v>
      </c>
      <c r="K11" s="58">
        <f t="shared" si="2"/>
        <v>2300</v>
      </c>
    </row>
    <row r="12" spans="1:13" ht="15" customHeight="1" x14ac:dyDescent="0.15">
      <c r="A12" s="3">
        <v>43889</v>
      </c>
      <c r="B12" s="4" t="s">
        <v>9</v>
      </c>
      <c r="C12" s="4" t="s">
        <v>6</v>
      </c>
      <c r="D12" s="5">
        <v>10</v>
      </c>
      <c r="E12" s="6">
        <v>3000</v>
      </c>
      <c r="G12" s="101">
        <v>2500</v>
      </c>
      <c r="H12" s="102">
        <v>3000</v>
      </c>
      <c r="I12" s="57" t="str">
        <f t="shared" si="0"/>
        <v>[2500-3000]</v>
      </c>
      <c r="J12" s="57">
        <f t="shared" si="1"/>
        <v>0</v>
      </c>
      <c r="K12" s="58">
        <f t="shared" si="2"/>
        <v>0</v>
      </c>
    </row>
    <row r="13" spans="1:13" ht="15" x14ac:dyDescent="0.15">
      <c r="A13" s="3">
        <v>43889</v>
      </c>
      <c r="B13" s="4" t="s">
        <v>7</v>
      </c>
      <c r="C13" s="4" t="s">
        <v>11</v>
      </c>
      <c r="D13" s="5">
        <v>8</v>
      </c>
      <c r="E13" s="6">
        <v>4000</v>
      </c>
      <c r="G13" s="101">
        <v>3000</v>
      </c>
      <c r="H13" s="102">
        <v>3500</v>
      </c>
      <c r="I13" s="57" t="str">
        <f t="shared" si="0"/>
        <v>[3000-3500]</v>
      </c>
      <c r="J13" s="57">
        <f t="shared" si="1"/>
        <v>6</v>
      </c>
      <c r="K13" s="58">
        <f t="shared" si="2"/>
        <v>18600</v>
      </c>
    </row>
    <row r="14" spans="1:13" ht="15" x14ac:dyDescent="0.15">
      <c r="A14" s="3">
        <v>43889</v>
      </c>
      <c r="B14" s="4" t="s">
        <v>9</v>
      </c>
      <c r="C14" s="4" t="s">
        <v>10</v>
      </c>
      <c r="D14" s="5">
        <v>4</v>
      </c>
      <c r="E14" s="6">
        <v>1500</v>
      </c>
      <c r="G14" s="101">
        <v>3500</v>
      </c>
      <c r="H14" s="102">
        <v>4000</v>
      </c>
      <c r="I14" s="57" t="str">
        <f t="shared" si="0"/>
        <v>[3500-4000]</v>
      </c>
      <c r="J14" s="57">
        <f t="shared" si="1"/>
        <v>0</v>
      </c>
      <c r="K14" s="58">
        <f t="shared" si="2"/>
        <v>0</v>
      </c>
    </row>
    <row r="15" spans="1:13" ht="15" customHeight="1" x14ac:dyDescent="0.15">
      <c r="A15" s="3">
        <v>43889</v>
      </c>
      <c r="B15" s="4" t="s">
        <v>12</v>
      </c>
      <c r="C15" s="4" t="s">
        <v>8</v>
      </c>
      <c r="D15" s="5">
        <v>5</v>
      </c>
      <c r="E15" s="6">
        <v>1000</v>
      </c>
      <c r="G15" s="101">
        <v>4000</v>
      </c>
      <c r="H15" s="102">
        <v>4500</v>
      </c>
      <c r="I15" s="57" t="str">
        <f t="shared" si="0"/>
        <v>[4000-4500]</v>
      </c>
      <c r="J15" s="57">
        <f t="shared" si="1"/>
        <v>2</v>
      </c>
      <c r="K15" s="58">
        <f t="shared" si="2"/>
        <v>8000</v>
      </c>
    </row>
    <row r="16" spans="1:13" ht="15" customHeight="1" x14ac:dyDescent="0.15">
      <c r="A16" s="3">
        <v>43891</v>
      </c>
      <c r="B16" s="4" t="s">
        <v>5</v>
      </c>
      <c r="C16" s="4" t="s">
        <v>6</v>
      </c>
      <c r="D16" s="5">
        <v>11</v>
      </c>
      <c r="E16" s="6">
        <v>3300</v>
      </c>
      <c r="G16" s="100" t="s">
        <v>35</v>
      </c>
      <c r="H16" s="100"/>
      <c r="I16" s="100"/>
      <c r="J16" s="103">
        <f>SUM(J7:J15)</f>
        <v>30</v>
      </c>
      <c r="K16" s="59">
        <f>SUM(K9:K15)</f>
        <v>43000</v>
      </c>
    </row>
    <row r="17" spans="1:11" ht="15" x14ac:dyDescent="0.15">
      <c r="A17" s="3">
        <v>43900</v>
      </c>
      <c r="B17" s="4" t="s">
        <v>7</v>
      </c>
      <c r="C17" s="4" t="s">
        <v>8</v>
      </c>
      <c r="D17" s="5">
        <v>3</v>
      </c>
      <c r="E17" s="6">
        <v>600</v>
      </c>
    </row>
    <row r="18" spans="1:11" ht="15" customHeight="1" x14ac:dyDescent="0.15">
      <c r="A18" s="3">
        <v>43915</v>
      </c>
      <c r="B18" s="4" t="s">
        <v>9</v>
      </c>
      <c r="C18" s="4" t="s">
        <v>10</v>
      </c>
      <c r="D18" s="5">
        <v>2</v>
      </c>
      <c r="E18" s="6">
        <v>2300</v>
      </c>
    </row>
    <row r="19" spans="1:11" ht="15" x14ac:dyDescent="0.15">
      <c r="A19" s="3">
        <v>43920</v>
      </c>
      <c r="B19" s="4" t="s">
        <v>7</v>
      </c>
      <c r="C19" s="4" t="s">
        <v>8</v>
      </c>
      <c r="D19" s="5">
        <v>5</v>
      </c>
      <c r="E19" s="6">
        <v>1000</v>
      </c>
    </row>
    <row r="20" spans="1:11" ht="15" x14ac:dyDescent="0.15">
      <c r="A20" s="3">
        <v>43921</v>
      </c>
      <c r="B20" s="4" t="s">
        <v>14</v>
      </c>
      <c r="C20" s="4" t="s">
        <v>8</v>
      </c>
      <c r="D20" s="5">
        <v>4</v>
      </c>
      <c r="E20" s="6">
        <v>800</v>
      </c>
    </row>
    <row r="21" spans="1:11" ht="15" customHeight="1" x14ac:dyDescent="0.15">
      <c r="A21" s="3">
        <v>43921</v>
      </c>
      <c r="B21" s="4" t="s">
        <v>9</v>
      </c>
      <c r="C21" s="4" t="s">
        <v>10</v>
      </c>
      <c r="D21" s="5">
        <v>4</v>
      </c>
      <c r="E21" s="6">
        <v>1000</v>
      </c>
    </row>
    <row r="22" spans="1:11" ht="15" customHeight="1" x14ac:dyDescent="0.15">
      <c r="A22" s="3">
        <v>43922</v>
      </c>
      <c r="B22" s="4" t="s">
        <v>13</v>
      </c>
      <c r="C22" s="4" t="s">
        <v>10</v>
      </c>
      <c r="D22" s="5">
        <v>4</v>
      </c>
      <c r="E22" s="6">
        <v>1000</v>
      </c>
      <c r="K22" t="s">
        <v>192</v>
      </c>
    </row>
    <row r="23" spans="1:11" ht="15" customHeight="1" x14ac:dyDescent="0.15">
      <c r="A23" s="3">
        <v>43923</v>
      </c>
      <c r="B23" s="4" t="s">
        <v>14</v>
      </c>
      <c r="C23" s="4" t="s">
        <v>8</v>
      </c>
      <c r="D23" s="5">
        <v>4</v>
      </c>
      <c r="E23" s="6">
        <v>800</v>
      </c>
    </row>
    <row r="24" spans="1:11" ht="15" customHeight="1" x14ac:dyDescent="0.15">
      <c r="A24" s="3">
        <v>43931</v>
      </c>
      <c r="B24" s="4" t="s">
        <v>13</v>
      </c>
      <c r="C24" s="4" t="s">
        <v>6</v>
      </c>
      <c r="D24" s="5">
        <v>1</v>
      </c>
      <c r="E24" s="6">
        <v>300</v>
      </c>
    </row>
    <row r="25" spans="1:11" ht="15" x14ac:dyDescent="0.15">
      <c r="A25" s="3">
        <v>43941</v>
      </c>
      <c r="B25" s="4" t="s">
        <v>5</v>
      </c>
      <c r="C25" s="4" t="s">
        <v>6</v>
      </c>
      <c r="D25" s="5">
        <v>6</v>
      </c>
      <c r="E25" s="6">
        <v>1800</v>
      </c>
    </row>
    <row r="26" spans="1:11" ht="15" x14ac:dyDescent="0.15">
      <c r="A26" s="3">
        <v>43946</v>
      </c>
      <c r="B26" s="4" t="s">
        <v>7</v>
      </c>
      <c r="C26" s="4" t="s">
        <v>8</v>
      </c>
      <c r="D26" s="5">
        <v>5</v>
      </c>
      <c r="E26" s="6">
        <v>1000</v>
      </c>
    </row>
    <row r="27" spans="1:11" ht="15" x14ac:dyDescent="0.15">
      <c r="A27" s="3">
        <v>43949</v>
      </c>
      <c r="B27" s="4" t="s">
        <v>13</v>
      </c>
      <c r="C27" s="4" t="s">
        <v>6</v>
      </c>
      <c r="D27" s="5">
        <v>1</v>
      </c>
      <c r="E27" s="6">
        <v>300</v>
      </c>
    </row>
    <row r="28" spans="1:11" ht="15" x14ac:dyDescent="0.15">
      <c r="A28" s="3">
        <v>43951</v>
      </c>
      <c r="B28" s="4" t="s">
        <v>9</v>
      </c>
      <c r="C28" s="4" t="s">
        <v>10</v>
      </c>
      <c r="D28" s="5">
        <v>1</v>
      </c>
      <c r="E28" s="6">
        <v>250</v>
      </c>
    </row>
    <row r="29" spans="1:11" ht="15" x14ac:dyDescent="0.15">
      <c r="A29" s="3">
        <v>43952</v>
      </c>
      <c r="B29" s="4" t="s">
        <v>7</v>
      </c>
      <c r="C29" s="4" t="s">
        <v>8</v>
      </c>
      <c r="D29" s="5">
        <v>15</v>
      </c>
      <c r="E29" s="6">
        <v>3000</v>
      </c>
    </row>
    <row r="30" spans="1:11" ht="15" x14ac:dyDescent="0.15">
      <c r="A30" s="3">
        <v>43953</v>
      </c>
      <c r="B30" s="4" t="s">
        <v>9</v>
      </c>
      <c r="C30" s="4" t="s">
        <v>6</v>
      </c>
      <c r="D30" s="5">
        <v>10</v>
      </c>
      <c r="E30" s="6">
        <v>3000</v>
      </c>
    </row>
    <row r="31" spans="1:11" ht="15" x14ac:dyDescent="0.15">
      <c r="A31" s="3">
        <v>43956</v>
      </c>
      <c r="B31" s="4" t="s">
        <v>7</v>
      </c>
      <c r="C31" s="4" t="s">
        <v>11</v>
      </c>
      <c r="D31" s="5">
        <v>8</v>
      </c>
      <c r="E31" s="6">
        <v>4000</v>
      </c>
    </row>
    <row r="32" spans="1:11" ht="15" x14ac:dyDescent="0.15">
      <c r="A32" s="3">
        <v>43968</v>
      </c>
      <c r="B32" s="4" t="s">
        <v>12</v>
      </c>
      <c r="C32" s="4" t="s">
        <v>8</v>
      </c>
      <c r="D32" s="5">
        <v>5</v>
      </c>
      <c r="E32" s="6">
        <v>1000</v>
      </c>
    </row>
    <row r="33" spans="1:5" ht="15" x14ac:dyDescent="0.15">
      <c r="A33" s="3">
        <v>43976</v>
      </c>
      <c r="B33" s="4" t="s">
        <v>5</v>
      </c>
      <c r="C33" s="4" t="s">
        <v>6</v>
      </c>
      <c r="D33" s="5">
        <v>11</v>
      </c>
      <c r="E33" s="6">
        <v>3300</v>
      </c>
    </row>
    <row r="34" spans="1:5" ht="15" x14ac:dyDescent="0.15">
      <c r="A34" s="3">
        <v>43981</v>
      </c>
      <c r="B34" s="4" t="s">
        <v>7</v>
      </c>
      <c r="C34" s="4" t="s">
        <v>8</v>
      </c>
      <c r="D34" s="5">
        <v>3</v>
      </c>
      <c r="E34" s="6">
        <v>600</v>
      </c>
    </row>
    <row r="35" spans="1:5" ht="15" x14ac:dyDescent="0.15">
      <c r="A35" s="3">
        <v>43982</v>
      </c>
      <c r="B35" s="4" t="s">
        <v>9</v>
      </c>
      <c r="C35" s="4" t="s">
        <v>10</v>
      </c>
      <c r="D35" s="5">
        <v>2</v>
      </c>
      <c r="E35" s="6">
        <v>500</v>
      </c>
    </row>
    <row r="36" spans="1:5" ht="15" x14ac:dyDescent="0.15">
      <c r="A36" s="3">
        <v>43982</v>
      </c>
      <c r="B36" s="4" t="s">
        <v>7</v>
      </c>
      <c r="C36" s="4" t="s">
        <v>8</v>
      </c>
      <c r="D36" s="5">
        <v>5</v>
      </c>
      <c r="E36" s="6">
        <v>1000</v>
      </c>
    </row>
    <row r="37" spans="1:5" x14ac:dyDescent="0.15">
      <c r="A37" s="114" t="s">
        <v>44</v>
      </c>
      <c r="B37" s="114"/>
      <c r="C37" s="114"/>
      <c r="D37" s="56"/>
      <c r="E37" s="99"/>
    </row>
  </sheetData>
  <mergeCells count="2">
    <mergeCell ref="G6:H6"/>
    <mergeCell ref="A37:C37"/>
  </mergeCells>
  <phoneticPr fontId="35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115" zoomScaleNormal="115" workbookViewId="0"/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14.375" bestFit="1" customWidth="1"/>
    <col min="8" max="8" width="20.375" customWidth="1"/>
    <col min="9" max="9" width="12.25" customWidth="1"/>
  </cols>
  <sheetData>
    <row r="1" spans="1:9" x14ac:dyDescent="0.15">
      <c r="A1" s="41" t="s">
        <v>45</v>
      </c>
    </row>
    <row r="2" spans="1:9" x14ac:dyDescent="0.15">
      <c r="A2" s="41" t="s">
        <v>46</v>
      </c>
    </row>
    <row r="3" spans="1:9" x14ac:dyDescent="0.15">
      <c r="A3" s="47" t="s">
        <v>97</v>
      </c>
    </row>
    <row r="4" spans="1:9" x14ac:dyDescent="0.15">
      <c r="A4" s="47" t="s">
        <v>75</v>
      </c>
    </row>
    <row r="5" spans="1:9" x14ac:dyDescent="0.15">
      <c r="A5" s="47"/>
    </row>
    <row r="6" spans="1:9" ht="15" x14ac:dyDescent="0.15">
      <c r="A6" s="1" t="s">
        <v>0</v>
      </c>
      <c r="B6" s="1" t="s">
        <v>1</v>
      </c>
      <c r="C6" s="1" t="s">
        <v>2</v>
      </c>
      <c r="D6" s="1" t="s">
        <v>3</v>
      </c>
      <c r="E6" s="2" t="s">
        <v>74</v>
      </c>
    </row>
    <row r="7" spans="1:9" ht="15" customHeight="1" x14ac:dyDescent="0.1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  <c r="G7" s="65" t="s">
        <v>104</v>
      </c>
      <c r="H7" s="66" t="s">
        <v>110</v>
      </c>
      <c r="I7" s="67">
        <f>MIN(E$7:E$36)</f>
        <v>250</v>
      </c>
    </row>
    <row r="8" spans="1:9" ht="15" x14ac:dyDescent="0.1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  <c r="G8" s="65" t="s">
        <v>106</v>
      </c>
      <c r="H8" s="66" t="s">
        <v>111</v>
      </c>
      <c r="I8" s="67">
        <f>MAX(E$7:E$36)</f>
        <v>4000</v>
      </c>
    </row>
    <row r="9" spans="1:9" ht="15" customHeight="1" x14ac:dyDescent="0.15">
      <c r="A9" s="3">
        <v>43860</v>
      </c>
      <c r="B9" s="4" t="s">
        <v>9</v>
      </c>
      <c r="C9" s="4" t="s">
        <v>10</v>
      </c>
      <c r="D9" s="5">
        <v>1</v>
      </c>
      <c r="E9" s="6">
        <v>250</v>
      </c>
      <c r="G9" s="65" t="s">
        <v>108</v>
      </c>
      <c r="H9" s="66" t="s">
        <v>112</v>
      </c>
      <c r="I9" s="67">
        <f>MAX(E$7:E$36)-MIN(E$7:E$36)</f>
        <v>3750</v>
      </c>
    </row>
    <row r="10" spans="1:9" ht="15" customHeight="1" x14ac:dyDescent="0.15">
      <c r="A10" s="3">
        <v>43861</v>
      </c>
      <c r="B10" s="4" t="s">
        <v>13</v>
      </c>
      <c r="C10" s="4" t="s">
        <v>10</v>
      </c>
      <c r="D10" s="5">
        <v>4</v>
      </c>
      <c r="E10" s="6">
        <v>1500</v>
      </c>
      <c r="G10" s="65" t="s">
        <v>113</v>
      </c>
      <c r="H10" s="66" t="s">
        <v>114</v>
      </c>
      <c r="I10" s="67">
        <f>AVERAGE(I7:I8)</f>
        <v>2125</v>
      </c>
    </row>
    <row r="11" spans="1:9" ht="15" x14ac:dyDescent="0.15">
      <c r="A11" s="3">
        <v>43876</v>
      </c>
      <c r="B11" s="4" t="s">
        <v>7</v>
      </c>
      <c r="C11" s="4" t="s">
        <v>8</v>
      </c>
      <c r="D11" s="5">
        <v>15</v>
      </c>
      <c r="E11" s="6">
        <v>1500</v>
      </c>
      <c r="G11" s="65" t="s">
        <v>115</v>
      </c>
      <c r="H11" s="66" t="s">
        <v>116</v>
      </c>
      <c r="I11" s="67">
        <f>AVERAGE(E$7:E$36)</f>
        <v>1553.3333333333333</v>
      </c>
    </row>
    <row r="12" spans="1:9" ht="15" customHeight="1" x14ac:dyDescent="0.15">
      <c r="A12" s="3">
        <v>43889</v>
      </c>
      <c r="B12" s="4" t="s">
        <v>9</v>
      </c>
      <c r="C12" s="4" t="s">
        <v>6</v>
      </c>
      <c r="D12" s="5">
        <v>10</v>
      </c>
      <c r="E12" s="6">
        <v>3000</v>
      </c>
      <c r="G12" s="65" t="s">
        <v>117</v>
      </c>
      <c r="H12" s="66" t="s">
        <v>118</v>
      </c>
      <c r="I12" s="67">
        <f>STDEV(E$7:E$36)</f>
        <v>1128.4665620252979</v>
      </c>
    </row>
    <row r="13" spans="1:9" ht="15" x14ac:dyDescent="0.15">
      <c r="A13" s="3">
        <v>43889</v>
      </c>
      <c r="B13" s="4" t="s">
        <v>7</v>
      </c>
      <c r="C13" s="4" t="s">
        <v>11</v>
      </c>
      <c r="D13" s="5">
        <v>8</v>
      </c>
      <c r="E13" s="6">
        <v>4000</v>
      </c>
      <c r="G13" s="65" t="s">
        <v>119</v>
      </c>
      <c r="H13" s="66" t="s">
        <v>120</v>
      </c>
      <c r="I13" s="67">
        <f>MEDIAN(E$7:E$36)</f>
        <v>1250</v>
      </c>
    </row>
    <row r="14" spans="1:9" ht="15" x14ac:dyDescent="0.15">
      <c r="A14" s="3">
        <v>43889</v>
      </c>
      <c r="B14" s="4" t="s">
        <v>9</v>
      </c>
      <c r="C14" s="4" t="s">
        <v>10</v>
      </c>
      <c r="D14" s="5">
        <v>4</v>
      </c>
      <c r="E14" s="6">
        <v>1500</v>
      </c>
      <c r="G14" s="65" t="s">
        <v>121</v>
      </c>
      <c r="H14" s="66" t="s">
        <v>122</v>
      </c>
      <c r="I14" s="67">
        <f>MODE(E$7:E$36)</f>
        <v>1000</v>
      </c>
    </row>
    <row r="15" spans="1:9" ht="15" customHeight="1" x14ac:dyDescent="0.15">
      <c r="A15" s="3">
        <v>43889</v>
      </c>
      <c r="B15" s="4" t="s">
        <v>12</v>
      </c>
      <c r="C15" s="4" t="s">
        <v>8</v>
      </c>
      <c r="D15" s="5">
        <v>5</v>
      </c>
      <c r="E15" s="6">
        <v>1500</v>
      </c>
    </row>
    <row r="16" spans="1:9" ht="15" customHeight="1" x14ac:dyDescent="0.15">
      <c r="A16" s="3">
        <v>43891</v>
      </c>
      <c r="B16" s="4" t="s">
        <v>5</v>
      </c>
      <c r="C16" s="4" t="s">
        <v>6</v>
      </c>
      <c r="D16" s="5">
        <v>11</v>
      </c>
      <c r="E16" s="6">
        <v>3300</v>
      </c>
    </row>
    <row r="17" spans="1:5" ht="15" x14ac:dyDescent="0.15">
      <c r="A17" s="3">
        <v>43900</v>
      </c>
      <c r="B17" s="4" t="s">
        <v>7</v>
      </c>
      <c r="C17" s="4" t="s">
        <v>8</v>
      </c>
      <c r="D17" s="5">
        <v>3</v>
      </c>
      <c r="E17" s="6">
        <v>600</v>
      </c>
    </row>
    <row r="18" spans="1:5" ht="15" customHeight="1" x14ac:dyDescent="0.15">
      <c r="A18" s="3">
        <v>43915</v>
      </c>
      <c r="B18" s="4" t="s">
        <v>9</v>
      </c>
      <c r="C18" s="4" t="s">
        <v>10</v>
      </c>
      <c r="D18" s="5">
        <v>2</v>
      </c>
      <c r="E18" s="6">
        <v>1500</v>
      </c>
    </row>
    <row r="19" spans="1:5" ht="15" x14ac:dyDescent="0.15">
      <c r="A19" s="3">
        <v>43920</v>
      </c>
      <c r="B19" s="4" t="s">
        <v>7</v>
      </c>
      <c r="C19" s="4" t="s">
        <v>8</v>
      </c>
      <c r="D19" s="5">
        <v>5</v>
      </c>
      <c r="E19" s="6">
        <v>1000</v>
      </c>
    </row>
    <row r="20" spans="1:5" ht="15" x14ac:dyDescent="0.15">
      <c r="A20" s="3">
        <v>43921</v>
      </c>
      <c r="B20" s="4" t="s">
        <v>14</v>
      </c>
      <c r="C20" s="4" t="s">
        <v>8</v>
      </c>
      <c r="D20" s="5">
        <v>4</v>
      </c>
      <c r="E20" s="6">
        <v>800</v>
      </c>
    </row>
    <row r="21" spans="1:5" ht="15" customHeight="1" x14ac:dyDescent="0.15">
      <c r="A21" s="3">
        <v>43921</v>
      </c>
      <c r="B21" s="4" t="s">
        <v>9</v>
      </c>
      <c r="C21" s="4" t="s">
        <v>10</v>
      </c>
      <c r="D21" s="5">
        <v>4</v>
      </c>
      <c r="E21" s="6">
        <v>1000</v>
      </c>
    </row>
    <row r="22" spans="1:5" ht="15" customHeight="1" x14ac:dyDescent="0.15">
      <c r="A22" s="3">
        <v>43922</v>
      </c>
      <c r="B22" s="4" t="s">
        <v>13</v>
      </c>
      <c r="C22" s="4" t="s">
        <v>10</v>
      </c>
      <c r="D22" s="5">
        <v>4</v>
      </c>
      <c r="E22" s="6">
        <v>1500</v>
      </c>
    </row>
    <row r="23" spans="1:5" ht="15" customHeight="1" x14ac:dyDescent="0.15">
      <c r="A23" s="3">
        <v>43923</v>
      </c>
      <c r="B23" s="4" t="s">
        <v>14</v>
      </c>
      <c r="C23" s="4" t="s">
        <v>8</v>
      </c>
      <c r="D23" s="5">
        <v>4</v>
      </c>
      <c r="E23" s="6">
        <v>800</v>
      </c>
    </row>
    <row r="24" spans="1:5" ht="15" customHeight="1" x14ac:dyDescent="0.15">
      <c r="A24" s="3">
        <v>43931</v>
      </c>
      <c r="B24" s="4" t="s">
        <v>13</v>
      </c>
      <c r="C24" s="4" t="s">
        <v>6</v>
      </c>
      <c r="D24" s="5">
        <v>1</v>
      </c>
      <c r="E24" s="6">
        <v>300</v>
      </c>
    </row>
    <row r="25" spans="1:5" ht="15" x14ac:dyDescent="0.15">
      <c r="A25" s="3">
        <v>43941</v>
      </c>
      <c r="B25" s="4" t="s">
        <v>5</v>
      </c>
      <c r="C25" s="4" t="s">
        <v>6</v>
      </c>
      <c r="D25" s="5">
        <v>6</v>
      </c>
      <c r="E25" s="6">
        <v>1800</v>
      </c>
    </row>
    <row r="26" spans="1:5" ht="15" x14ac:dyDescent="0.15">
      <c r="A26" s="3">
        <v>43946</v>
      </c>
      <c r="B26" s="4" t="s">
        <v>7</v>
      </c>
      <c r="C26" s="4" t="s">
        <v>8</v>
      </c>
      <c r="D26" s="5">
        <v>5</v>
      </c>
      <c r="E26" s="6">
        <v>1000</v>
      </c>
    </row>
    <row r="27" spans="1:5" ht="15" x14ac:dyDescent="0.15">
      <c r="A27" s="3">
        <v>43949</v>
      </c>
      <c r="B27" s="4" t="s">
        <v>13</v>
      </c>
      <c r="C27" s="4" t="s">
        <v>6</v>
      </c>
      <c r="D27" s="5">
        <v>1</v>
      </c>
      <c r="E27" s="6">
        <v>300</v>
      </c>
    </row>
    <row r="28" spans="1:5" ht="15" x14ac:dyDescent="0.15">
      <c r="A28" s="3">
        <v>43951</v>
      </c>
      <c r="B28" s="4" t="s">
        <v>9</v>
      </c>
      <c r="C28" s="4" t="s">
        <v>10</v>
      </c>
      <c r="D28" s="5">
        <v>1</v>
      </c>
      <c r="E28" s="6">
        <v>250</v>
      </c>
    </row>
    <row r="29" spans="1:5" ht="15" x14ac:dyDescent="0.15">
      <c r="A29" s="3">
        <v>43952</v>
      </c>
      <c r="B29" s="4" t="s">
        <v>7</v>
      </c>
      <c r="C29" s="4" t="s">
        <v>8</v>
      </c>
      <c r="D29" s="5">
        <v>15</v>
      </c>
      <c r="E29" s="6">
        <v>3000</v>
      </c>
    </row>
    <row r="30" spans="1:5" ht="15" x14ac:dyDescent="0.15">
      <c r="A30" s="3">
        <v>43953</v>
      </c>
      <c r="B30" s="4" t="s">
        <v>9</v>
      </c>
      <c r="C30" s="4" t="s">
        <v>6</v>
      </c>
      <c r="D30" s="5">
        <v>10</v>
      </c>
      <c r="E30" s="6">
        <v>3000</v>
      </c>
    </row>
    <row r="31" spans="1:5" ht="15" x14ac:dyDescent="0.15">
      <c r="A31" s="3">
        <v>43956</v>
      </c>
      <c r="B31" s="4" t="s">
        <v>7</v>
      </c>
      <c r="C31" s="4" t="s">
        <v>11</v>
      </c>
      <c r="D31" s="5">
        <v>8</v>
      </c>
      <c r="E31" s="6">
        <v>4000</v>
      </c>
    </row>
    <row r="32" spans="1:5" ht="15" x14ac:dyDescent="0.15">
      <c r="A32" s="3">
        <v>43968</v>
      </c>
      <c r="B32" s="4" t="s">
        <v>12</v>
      </c>
      <c r="C32" s="4" t="s">
        <v>8</v>
      </c>
      <c r="D32" s="5">
        <v>5</v>
      </c>
      <c r="E32" s="6">
        <v>1000</v>
      </c>
    </row>
    <row r="33" spans="1:5" ht="15" x14ac:dyDescent="0.15">
      <c r="A33" s="3">
        <v>43976</v>
      </c>
      <c r="B33" s="4" t="s">
        <v>5</v>
      </c>
      <c r="C33" s="4" t="s">
        <v>6</v>
      </c>
      <c r="D33" s="5">
        <v>11</v>
      </c>
      <c r="E33" s="6">
        <v>3300</v>
      </c>
    </row>
    <row r="34" spans="1:5" ht="15" x14ac:dyDescent="0.15">
      <c r="A34" s="3">
        <v>43981</v>
      </c>
      <c r="B34" s="4" t="s">
        <v>7</v>
      </c>
      <c r="C34" s="4" t="s">
        <v>8</v>
      </c>
      <c r="D34" s="5">
        <v>3</v>
      </c>
      <c r="E34" s="6">
        <v>600</v>
      </c>
    </row>
    <row r="35" spans="1:5" ht="15" x14ac:dyDescent="0.15">
      <c r="A35" s="3">
        <v>43982</v>
      </c>
      <c r="B35" s="4" t="s">
        <v>9</v>
      </c>
      <c r="C35" s="4" t="s">
        <v>10</v>
      </c>
      <c r="D35" s="5">
        <v>2</v>
      </c>
      <c r="E35" s="6">
        <v>500</v>
      </c>
    </row>
    <row r="36" spans="1:5" ht="15" x14ac:dyDescent="0.15">
      <c r="A36" s="3">
        <v>43982</v>
      </c>
      <c r="B36" s="4" t="s">
        <v>7</v>
      </c>
      <c r="C36" s="4" t="s">
        <v>8</v>
      </c>
      <c r="D36" s="5">
        <v>5</v>
      </c>
      <c r="E36" s="6">
        <v>1000</v>
      </c>
    </row>
    <row r="37" spans="1:5" x14ac:dyDescent="0.15">
      <c r="E37" s="53"/>
    </row>
  </sheetData>
  <phoneticPr fontId="3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15" zoomScaleNormal="115" workbookViewId="0">
      <selection activeCell="E9" sqref="E9"/>
    </sheetView>
  </sheetViews>
  <sheetFormatPr defaultRowHeight="13.5" x14ac:dyDescent="0.15"/>
  <cols>
    <col min="5" max="5" width="17" bestFit="1" customWidth="1"/>
  </cols>
  <sheetData>
    <row r="1" spans="1:6" x14ac:dyDescent="0.15">
      <c r="A1" s="41" t="s">
        <v>45</v>
      </c>
    </row>
    <row r="2" spans="1:6" x14ac:dyDescent="0.15">
      <c r="A2" s="41" t="s">
        <v>85</v>
      </c>
    </row>
    <row r="3" spans="1:6" x14ac:dyDescent="0.15">
      <c r="A3" s="47" t="s">
        <v>91</v>
      </c>
    </row>
    <row r="5" spans="1:6" x14ac:dyDescent="0.15">
      <c r="A5" t="s">
        <v>86</v>
      </c>
      <c r="E5" s="49">
        <v>10000000</v>
      </c>
    </row>
    <row r="6" spans="1:6" x14ac:dyDescent="0.15">
      <c r="A6" t="s">
        <v>87</v>
      </c>
      <c r="E6" s="50">
        <v>0.04</v>
      </c>
    </row>
    <row r="7" spans="1:6" x14ac:dyDescent="0.15">
      <c r="A7" t="s">
        <v>88</v>
      </c>
      <c r="E7" s="51">
        <v>15</v>
      </c>
      <c r="F7" t="s">
        <v>89</v>
      </c>
    </row>
    <row r="9" spans="1:6" x14ac:dyDescent="0.15">
      <c r="A9" t="s">
        <v>90</v>
      </c>
      <c r="E9" s="127">
        <f>PMT(E6/12,E7*12,E5)</f>
        <v>-73968.792560927017</v>
      </c>
    </row>
  </sheetData>
  <phoneticPr fontId="3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/>
  </sheetViews>
  <sheetFormatPr defaultRowHeight="13.5" x14ac:dyDescent="0.15"/>
  <cols>
    <col min="5" max="5" width="17" bestFit="1" customWidth="1"/>
  </cols>
  <sheetData>
    <row r="1" spans="1:6" x14ac:dyDescent="0.15">
      <c r="A1" s="41" t="s">
        <v>45</v>
      </c>
    </row>
    <row r="2" spans="1:6" x14ac:dyDescent="0.15">
      <c r="A2" s="41" t="s">
        <v>85</v>
      </c>
    </row>
    <row r="3" spans="1:6" x14ac:dyDescent="0.15">
      <c r="A3" s="47" t="s">
        <v>92</v>
      </c>
    </row>
    <row r="4" spans="1:6" x14ac:dyDescent="0.15">
      <c r="B4" t="s">
        <v>98</v>
      </c>
    </row>
    <row r="6" spans="1:6" x14ac:dyDescent="0.15">
      <c r="A6" t="s">
        <v>86</v>
      </c>
      <c r="E6" s="54">
        <v>13519214.865868125</v>
      </c>
    </row>
    <row r="7" spans="1:6" x14ac:dyDescent="0.15">
      <c r="A7" t="s">
        <v>87</v>
      </c>
      <c r="E7" s="50">
        <v>0.04</v>
      </c>
    </row>
    <row r="8" spans="1:6" x14ac:dyDescent="0.15">
      <c r="A8" t="s">
        <v>88</v>
      </c>
      <c r="E8" s="51">
        <v>15</v>
      </c>
      <c r="F8" t="s">
        <v>89</v>
      </c>
    </row>
    <row r="10" spans="1:6" x14ac:dyDescent="0.15">
      <c r="A10" t="s">
        <v>90</v>
      </c>
      <c r="E10" s="127">
        <f>PMT(E7/12,E8*12,E6)</f>
        <v>-100000</v>
      </c>
    </row>
  </sheetData>
  <phoneticPr fontId="3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15" zoomScaleNormal="115" workbookViewId="0"/>
  </sheetViews>
  <sheetFormatPr defaultColWidth="11.875" defaultRowHeight="13.5" x14ac:dyDescent="0.15"/>
  <cols>
    <col min="1" max="1" width="16.375" style="42" customWidth="1"/>
    <col min="2" max="3" width="22" style="42" customWidth="1"/>
    <col min="4" max="4" width="13.125" style="42" customWidth="1"/>
    <col min="5" max="5" width="14.125" style="42" bestFit="1" customWidth="1"/>
    <col min="6" max="6" width="13.875" style="42" customWidth="1"/>
    <col min="7" max="7" width="11.875" style="42"/>
    <col min="8" max="8" width="13.75" style="42" customWidth="1"/>
    <col min="9" max="16384" width="11.875" style="42"/>
  </cols>
  <sheetData>
    <row r="1" spans="1:8" x14ac:dyDescent="0.15">
      <c r="A1" s="41" t="s">
        <v>146</v>
      </c>
    </row>
    <row r="2" spans="1:8" x14ac:dyDescent="0.15">
      <c r="A2" s="47" t="s">
        <v>123</v>
      </c>
    </row>
    <row r="3" spans="1:8" x14ac:dyDescent="0.15">
      <c r="A3" s="47" t="s">
        <v>124</v>
      </c>
    </row>
    <row r="4" spans="1:8" x14ac:dyDescent="0.15">
      <c r="A4" s="47" t="s">
        <v>125</v>
      </c>
    </row>
    <row r="5" spans="1:8" x14ac:dyDescent="0.15">
      <c r="A5" s="47" t="s">
        <v>126</v>
      </c>
    </row>
    <row r="6" spans="1:8" x14ac:dyDescent="0.15">
      <c r="A6" s="47"/>
    </row>
    <row r="7" spans="1:8" ht="20.25" x14ac:dyDescent="0.25">
      <c r="A7" s="111" t="s">
        <v>127</v>
      </c>
      <c r="B7" s="112"/>
      <c r="C7" s="113"/>
      <c r="D7" s="111" t="s">
        <v>128</v>
      </c>
      <c r="E7" s="112"/>
      <c r="F7" s="113"/>
    </row>
    <row r="8" spans="1:8" ht="40.5" x14ac:dyDescent="0.25">
      <c r="A8" s="43" t="s">
        <v>129</v>
      </c>
      <c r="B8" s="43" t="s">
        <v>50</v>
      </c>
      <c r="C8" s="43" t="s">
        <v>51</v>
      </c>
      <c r="D8" s="44" t="s">
        <v>130</v>
      </c>
      <c r="E8" s="44" t="s">
        <v>131</v>
      </c>
      <c r="F8" s="43" t="s">
        <v>132</v>
      </c>
      <c r="H8" s="71" t="s">
        <v>133</v>
      </c>
    </row>
    <row r="9" spans="1:8" x14ac:dyDescent="0.15">
      <c r="A9" s="45">
        <v>260513</v>
      </c>
      <c r="B9" s="45" t="s">
        <v>55</v>
      </c>
      <c r="C9" s="45" t="s">
        <v>56</v>
      </c>
      <c r="D9" s="46" t="s">
        <v>193</v>
      </c>
      <c r="E9" s="46" t="s">
        <v>134</v>
      </c>
      <c r="F9" s="129">
        <v>35000</v>
      </c>
      <c r="H9" s="45" t="s">
        <v>135</v>
      </c>
    </row>
    <row r="10" spans="1:8" x14ac:dyDescent="0.15">
      <c r="A10" s="45">
        <v>260932</v>
      </c>
      <c r="B10" s="45" t="s">
        <v>57</v>
      </c>
      <c r="C10" s="45" t="s">
        <v>58</v>
      </c>
      <c r="D10" s="46" t="s">
        <v>194</v>
      </c>
      <c r="E10" s="46" t="s">
        <v>136</v>
      </c>
      <c r="F10" s="128">
        <v>40000</v>
      </c>
      <c r="H10" s="45" t="s">
        <v>134</v>
      </c>
    </row>
    <row r="11" spans="1:8" x14ac:dyDescent="0.15">
      <c r="A11" s="45">
        <v>260145</v>
      </c>
      <c r="B11" s="45" t="s">
        <v>59</v>
      </c>
      <c r="C11" s="45" t="s">
        <v>60</v>
      </c>
      <c r="D11" s="46" t="s">
        <v>194</v>
      </c>
      <c r="E11" s="46" t="s">
        <v>137</v>
      </c>
      <c r="F11" s="128">
        <v>80000</v>
      </c>
      <c r="H11" s="45" t="s">
        <v>138</v>
      </c>
    </row>
    <row r="12" spans="1:8" x14ac:dyDescent="0.15">
      <c r="A12" s="45">
        <v>260539</v>
      </c>
      <c r="B12" s="45" t="s">
        <v>61</v>
      </c>
      <c r="C12" s="45" t="s">
        <v>62</v>
      </c>
      <c r="D12" s="46" t="s">
        <v>193</v>
      </c>
      <c r="E12" s="46" t="s">
        <v>139</v>
      </c>
      <c r="F12" s="128">
        <v>79000</v>
      </c>
      <c r="H12" s="45" t="s">
        <v>139</v>
      </c>
    </row>
    <row r="13" spans="1:8" x14ac:dyDescent="0.15">
      <c r="A13" s="45">
        <v>260816</v>
      </c>
      <c r="B13" s="45" t="s">
        <v>63</v>
      </c>
      <c r="C13" s="45" t="s">
        <v>64</v>
      </c>
      <c r="D13" s="46" t="s">
        <v>193</v>
      </c>
      <c r="E13" s="46" t="s">
        <v>134</v>
      </c>
      <c r="F13" s="128">
        <v>75000</v>
      </c>
      <c r="H13" s="45" t="s">
        <v>136</v>
      </c>
    </row>
    <row r="14" spans="1:8" x14ac:dyDescent="0.15">
      <c r="A14" s="45">
        <v>260633</v>
      </c>
      <c r="B14" s="45" t="s">
        <v>65</v>
      </c>
      <c r="C14" s="45" t="s">
        <v>66</v>
      </c>
      <c r="D14" s="46" t="s">
        <v>195</v>
      </c>
      <c r="E14" s="46" t="s">
        <v>140</v>
      </c>
      <c r="F14" s="128">
        <v>63000</v>
      </c>
      <c r="H14" s="45" t="s">
        <v>137</v>
      </c>
    </row>
    <row r="15" spans="1:8" x14ac:dyDescent="0.15">
      <c r="A15" s="45">
        <v>260597</v>
      </c>
      <c r="B15" s="45" t="s">
        <v>67</v>
      </c>
      <c r="C15" s="45" t="s">
        <v>68</v>
      </c>
      <c r="D15" s="46" t="s">
        <v>193</v>
      </c>
      <c r="E15" s="46" t="s">
        <v>141</v>
      </c>
      <c r="F15" s="128">
        <v>55500</v>
      </c>
      <c r="H15" s="45" t="s">
        <v>141</v>
      </c>
    </row>
    <row r="16" spans="1:8" x14ac:dyDescent="0.15">
      <c r="A16" s="45">
        <v>260577</v>
      </c>
      <c r="B16" s="45" t="s">
        <v>69</v>
      </c>
      <c r="C16" s="45" t="s">
        <v>70</v>
      </c>
      <c r="D16" s="46" t="s">
        <v>195</v>
      </c>
      <c r="E16" s="46" t="s">
        <v>136</v>
      </c>
      <c r="F16" s="128">
        <v>45300</v>
      </c>
      <c r="H16" s="45" t="s">
        <v>142</v>
      </c>
    </row>
    <row r="17" spans="1:8" x14ac:dyDescent="0.15">
      <c r="A17" s="45">
        <v>260900</v>
      </c>
      <c r="B17" s="45" t="s">
        <v>71</v>
      </c>
      <c r="C17" s="45" t="s">
        <v>56</v>
      </c>
      <c r="D17" s="46" t="s">
        <v>193</v>
      </c>
      <c r="E17" s="46" t="s">
        <v>139</v>
      </c>
      <c r="F17" s="128">
        <v>39800</v>
      </c>
      <c r="H17" s="45" t="s">
        <v>143</v>
      </c>
    </row>
    <row r="18" spans="1:8" x14ac:dyDescent="0.15">
      <c r="A18" s="45">
        <v>260445</v>
      </c>
      <c r="B18" s="45" t="s">
        <v>72</v>
      </c>
      <c r="C18" s="45" t="s">
        <v>58</v>
      </c>
      <c r="D18" s="46" t="s">
        <v>194</v>
      </c>
      <c r="E18" s="46" t="s">
        <v>138</v>
      </c>
      <c r="F18" s="128">
        <v>47200</v>
      </c>
      <c r="H18" s="45" t="s">
        <v>144</v>
      </c>
    </row>
    <row r="19" spans="1:8" x14ac:dyDescent="0.15">
      <c r="H19" s="45" t="s">
        <v>145</v>
      </c>
    </row>
    <row r="20" spans="1:8" x14ac:dyDescent="0.15">
      <c r="H20" s="45" t="s">
        <v>140</v>
      </c>
    </row>
  </sheetData>
  <mergeCells count="2">
    <mergeCell ref="A7:C7"/>
    <mergeCell ref="D7:F7"/>
  </mergeCells>
  <phoneticPr fontId="35" type="noConversion"/>
  <conditionalFormatting sqref="F1:F6 F8:F1048576">
    <cfRule type="cellIs" dxfId="2" priority="1" operator="lessThan">
      <formula>0</formula>
    </cfRule>
  </conditionalFormatting>
  <dataValidations count="3">
    <dataValidation type="list" allowBlank="1" showInputMessage="1" showErrorMessage="1" sqref="D9:D18">
      <formula1>"M,F,O"</formula1>
    </dataValidation>
    <dataValidation type="list" allowBlank="1" showInputMessage="1" showErrorMessage="1" sqref="E9:E18">
      <formula1>$H$9:$H$20</formula1>
    </dataValidation>
    <dataValidation type="whole" errorStyle="warning" allowBlank="1" showInputMessage="1" showErrorMessage="1" errorTitle="Invalid data" error="Please enter whole number between 10,000 and 80,000" promptTitle="Input Yearly Salary" prompt="Please enter between  $10,000 to $80,000" sqref="F9:F18">
      <formula1>10000</formula1>
      <formula2>80000</formula2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E44" sqref="E44"/>
    </sheetView>
  </sheetViews>
  <sheetFormatPr defaultColWidth="9.125" defaultRowHeight="20.25" x14ac:dyDescent="0.25"/>
  <cols>
    <col min="1" max="1" width="9.125" style="72"/>
    <col min="2" max="2" width="10.375" style="72" customWidth="1"/>
    <col min="3" max="3" width="16.625" style="72" customWidth="1"/>
    <col min="4" max="16384" width="9.125" style="72"/>
  </cols>
  <sheetData>
    <row r="1" spans="1:4" x14ac:dyDescent="0.25">
      <c r="A1" s="41" t="s">
        <v>45</v>
      </c>
      <c r="B1"/>
    </row>
    <row r="2" spans="1:4" x14ac:dyDescent="0.25">
      <c r="A2" s="41" t="s">
        <v>147</v>
      </c>
      <c r="B2"/>
    </row>
    <row r="3" spans="1:4" x14ac:dyDescent="0.25">
      <c r="A3" s="47" t="s">
        <v>148</v>
      </c>
      <c r="B3"/>
    </row>
    <row r="4" spans="1:4" s="73" customFormat="1" ht="18.75" x14ac:dyDescent="0.25"/>
    <row r="5" spans="1:4" ht="30" x14ac:dyDescent="0.25">
      <c r="A5" s="38" t="s">
        <v>149</v>
      </c>
      <c r="B5" s="38" t="s">
        <v>150</v>
      </c>
      <c r="C5" s="38" t="s">
        <v>151</v>
      </c>
    </row>
    <row r="6" spans="1:4" x14ac:dyDescent="0.25">
      <c r="A6" s="74">
        <v>2019</v>
      </c>
      <c r="B6" s="74" t="s">
        <v>136</v>
      </c>
      <c r="C6" s="74">
        <v>200</v>
      </c>
      <c r="D6" s="72">
        <v>1</v>
      </c>
    </row>
    <row r="7" spans="1:4" x14ac:dyDescent="0.25">
      <c r="A7" s="74"/>
      <c r="B7" s="74" t="s">
        <v>137</v>
      </c>
      <c r="C7" s="74">
        <v>214</v>
      </c>
      <c r="D7" s="72">
        <v>2</v>
      </c>
    </row>
    <row r="8" spans="1:4" x14ac:dyDescent="0.25">
      <c r="A8" s="74"/>
      <c r="B8" s="74" t="s">
        <v>141</v>
      </c>
      <c r="C8" s="74">
        <v>211</v>
      </c>
      <c r="D8" s="72">
        <v>3</v>
      </c>
    </row>
    <row r="9" spans="1:4" x14ac:dyDescent="0.25">
      <c r="A9" s="74"/>
      <c r="B9" s="74" t="s">
        <v>142</v>
      </c>
      <c r="C9" s="74">
        <v>228</v>
      </c>
      <c r="D9" s="72">
        <v>4</v>
      </c>
    </row>
    <row r="10" spans="1:4" x14ac:dyDescent="0.25">
      <c r="A10" s="74"/>
      <c r="B10" s="74" t="s">
        <v>143</v>
      </c>
      <c r="C10" s="74">
        <v>235</v>
      </c>
      <c r="D10" s="72">
        <v>5</v>
      </c>
    </row>
    <row r="11" spans="1:4" x14ac:dyDescent="0.25">
      <c r="A11" s="74"/>
      <c r="B11" s="74" t="s">
        <v>144</v>
      </c>
      <c r="C11" s="74">
        <v>232</v>
      </c>
      <c r="D11" s="72">
        <v>6</v>
      </c>
    </row>
    <row r="12" spans="1:4" x14ac:dyDescent="0.25">
      <c r="A12" s="74"/>
      <c r="B12" s="74" t="s">
        <v>145</v>
      </c>
      <c r="C12" s="74">
        <v>248</v>
      </c>
      <c r="D12" s="72">
        <v>7</v>
      </c>
    </row>
    <row r="13" spans="1:4" x14ac:dyDescent="0.25">
      <c r="A13" s="74"/>
      <c r="B13" s="74" t="s">
        <v>140</v>
      </c>
      <c r="C13" s="74">
        <v>250</v>
      </c>
      <c r="D13" s="72">
        <v>8</v>
      </c>
    </row>
    <row r="14" spans="1:4" x14ac:dyDescent="0.25">
      <c r="A14" s="74">
        <v>2020</v>
      </c>
      <c r="B14" s="74" t="s">
        <v>135</v>
      </c>
      <c r="C14" s="74">
        <v>253</v>
      </c>
      <c r="D14" s="72">
        <v>9</v>
      </c>
    </row>
    <row r="15" spans="1:4" x14ac:dyDescent="0.25">
      <c r="A15" s="74"/>
      <c r="B15" s="74" t="s">
        <v>134</v>
      </c>
      <c r="C15" s="74">
        <v>267</v>
      </c>
      <c r="D15" s="72">
        <v>10</v>
      </c>
    </row>
    <row r="16" spans="1:4" x14ac:dyDescent="0.25">
      <c r="A16" s="74"/>
      <c r="B16" s="74" t="s">
        <v>138</v>
      </c>
      <c r="C16" s="74">
        <v>281</v>
      </c>
      <c r="D16" s="72">
        <v>11</v>
      </c>
    </row>
    <row r="17" spans="1:11" x14ac:dyDescent="0.25">
      <c r="A17" s="74"/>
      <c r="B17" s="74" t="s">
        <v>139</v>
      </c>
      <c r="C17" s="74">
        <v>275</v>
      </c>
      <c r="D17" s="72">
        <v>12</v>
      </c>
    </row>
    <row r="18" spans="1:11" x14ac:dyDescent="0.25">
      <c r="A18" s="74"/>
      <c r="B18" s="74" t="s">
        <v>136</v>
      </c>
      <c r="C18" s="74">
        <v>280</v>
      </c>
      <c r="D18" s="72">
        <v>13</v>
      </c>
    </row>
    <row r="19" spans="1:11" x14ac:dyDescent="0.25">
      <c r="A19" s="74"/>
      <c r="B19" s="74" t="s">
        <v>137</v>
      </c>
      <c r="C19" s="74">
        <v>288</v>
      </c>
      <c r="D19" s="72">
        <v>14</v>
      </c>
    </row>
    <row r="20" spans="1:11" x14ac:dyDescent="0.25">
      <c r="A20" s="74"/>
      <c r="B20" s="74" t="s">
        <v>141</v>
      </c>
      <c r="C20" s="74">
        <v>310</v>
      </c>
      <c r="D20" s="72">
        <v>15</v>
      </c>
    </row>
    <row r="21" spans="1:11" x14ac:dyDescent="0.25">
      <c r="A21" s="75"/>
      <c r="B21" s="75" t="s">
        <v>142</v>
      </c>
      <c r="C21" t="s">
        <v>196</v>
      </c>
      <c r="D21"/>
      <c r="E21"/>
      <c r="F21"/>
      <c r="G21"/>
      <c r="H21"/>
      <c r="I21"/>
      <c r="J21"/>
      <c r="K21"/>
    </row>
    <row r="22" spans="1:11" ht="21" thickBot="1" x14ac:dyDescent="0.3">
      <c r="A22" s="75"/>
      <c r="B22" s="75" t="s">
        <v>143</v>
      </c>
      <c r="C22"/>
      <c r="D22"/>
      <c r="E22"/>
      <c r="F22"/>
      <c r="G22"/>
      <c r="H22"/>
      <c r="I22"/>
      <c r="J22"/>
      <c r="K22"/>
    </row>
    <row r="23" spans="1:11" x14ac:dyDescent="0.25">
      <c r="A23" s="75"/>
      <c r="B23" s="75" t="s">
        <v>144</v>
      </c>
      <c r="C23" s="133" t="s">
        <v>197</v>
      </c>
      <c r="D23" s="133"/>
      <c r="E23"/>
      <c r="F23"/>
      <c r="G23"/>
      <c r="H23"/>
      <c r="I23"/>
      <c r="J23"/>
      <c r="K23"/>
    </row>
    <row r="24" spans="1:11" x14ac:dyDescent="0.25">
      <c r="C24" s="130" t="s">
        <v>198</v>
      </c>
      <c r="D24" s="130">
        <v>0.98469771035048337</v>
      </c>
      <c r="E24"/>
      <c r="F24"/>
      <c r="G24"/>
      <c r="H24"/>
      <c r="I24"/>
      <c r="J24"/>
      <c r="K24"/>
    </row>
    <row r="25" spans="1:11" x14ac:dyDescent="0.25">
      <c r="C25" s="130" t="s">
        <v>199</v>
      </c>
      <c r="D25" s="130">
        <v>0.96962958076948447</v>
      </c>
      <c r="E25"/>
      <c r="F25"/>
      <c r="G25"/>
      <c r="H25"/>
      <c r="I25"/>
      <c r="J25"/>
      <c r="K25"/>
    </row>
    <row r="26" spans="1:11" x14ac:dyDescent="0.25">
      <c r="C26" s="130" t="s">
        <v>200</v>
      </c>
      <c r="D26" s="130">
        <v>0.96729339467482944</v>
      </c>
      <c r="E26"/>
      <c r="F26"/>
      <c r="G26"/>
      <c r="H26"/>
      <c r="I26"/>
      <c r="J26"/>
      <c r="K26"/>
    </row>
    <row r="27" spans="1:11" x14ac:dyDescent="0.25">
      <c r="C27" s="130" t="s">
        <v>201</v>
      </c>
      <c r="D27" s="130">
        <v>5.749470432692938</v>
      </c>
      <c r="E27"/>
      <c r="F27"/>
      <c r="G27"/>
      <c r="H27"/>
      <c r="I27"/>
      <c r="J27"/>
      <c r="K27"/>
    </row>
    <row r="28" spans="1:11" ht="21" thickBot="1" x14ac:dyDescent="0.3">
      <c r="C28" s="131" t="s">
        <v>202</v>
      </c>
      <c r="D28" s="131">
        <v>15</v>
      </c>
      <c r="E28"/>
      <c r="F28"/>
      <c r="G28"/>
      <c r="H28"/>
      <c r="I28"/>
      <c r="J28"/>
      <c r="K28"/>
    </row>
    <row r="29" spans="1:11" x14ac:dyDescent="0.25">
      <c r="C29"/>
      <c r="D29"/>
      <c r="E29"/>
      <c r="F29"/>
      <c r="G29"/>
      <c r="H29"/>
      <c r="I29"/>
      <c r="J29"/>
      <c r="K29"/>
    </row>
    <row r="30" spans="1:11" ht="21" thickBot="1" x14ac:dyDescent="0.3">
      <c r="C30" t="s">
        <v>203</v>
      </c>
      <c r="D30"/>
      <c r="E30"/>
      <c r="F30"/>
      <c r="G30"/>
      <c r="H30"/>
      <c r="I30"/>
      <c r="J30"/>
      <c r="K30"/>
    </row>
    <row r="31" spans="1:11" x14ac:dyDescent="0.25">
      <c r="C31" s="132"/>
      <c r="D31" s="132" t="s">
        <v>207</v>
      </c>
      <c r="E31" s="132" t="s">
        <v>208</v>
      </c>
      <c r="F31" s="132" t="s">
        <v>209</v>
      </c>
      <c r="G31" s="132" t="s">
        <v>193</v>
      </c>
      <c r="H31" s="132" t="s">
        <v>210</v>
      </c>
      <c r="I31"/>
      <c r="J31"/>
      <c r="K31"/>
    </row>
    <row r="32" spans="1:11" x14ac:dyDescent="0.25">
      <c r="C32" s="130" t="s">
        <v>204</v>
      </c>
      <c r="D32" s="130">
        <v>1</v>
      </c>
      <c r="E32" s="130">
        <v>13720.000000000002</v>
      </c>
      <c r="F32" s="130">
        <v>13720.000000000002</v>
      </c>
      <c r="G32" s="130">
        <v>415.0480918399</v>
      </c>
      <c r="H32" s="130">
        <v>3.008493745178839E-11</v>
      </c>
      <c r="I32"/>
      <c r="J32"/>
      <c r="K32"/>
    </row>
    <row r="33" spans="3:11" x14ac:dyDescent="0.25">
      <c r="C33" s="130" t="s">
        <v>205</v>
      </c>
      <c r="D33" s="130">
        <v>13</v>
      </c>
      <c r="E33" s="130">
        <v>429.73333333333409</v>
      </c>
      <c r="F33" s="130">
        <v>33.056410256410317</v>
      </c>
      <c r="G33" s="130"/>
      <c r="H33" s="130"/>
      <c r="I33"/>
      <c r="J33"/>
      <c r="K33"/>
    </row>
    <row r="34" spans="3:11" ht="21" thickBot="1" x14ac:dyDescent="0.3">
      <c r="C34" s="131" t="s">
        <v>173</v>
      </c>
      <c r="D34" s="131">
        <v>14</v>
      </c>
      <c r="E34" s="131">
        <v>14149.733333333335</v>
      </c>
      <c r="F34" s="131"/>
      <c r="G34" s="131"/>
      <c r="H34" s="131"/>
      <c r="I34"/>
      <c r="J34"/>
      <c r="K34"/>
    </row>
    <row r="35" spans="3:11" ht="21" thickBot="1" x14ac:dyDescent="0.3">
      <c r="C35"/>
      <c r="D35"/>
      <c r="E35"/>
      <c r="F35"/>
      <c r="G35"/>
      <c r="H35"/>
      <c r="I35"/>
      <c r="J35"/>
      <c r="K35"/>
    </row>
    <row r="36" spans="3:11" x14ac:dyDescent="0.25">
      <c r="C36" s="132"/>
      <c r="D36" s="132" t="s">
        <v>211</v>
      </c>
      <c r="E36" s="132" t="s">
        <v>201</v>
      </c>
      <c r="F36" s="132" t="s">
        <v>212</v>
      </c>
      <c r="G36" s="132" t="s">
        <v>213</v>
      </c>
      <c r="H36" s="132" t="s">
        <v>214</v>
      </c>
      <c r="I36" s="132" t="s">
        <v>215</v>
      </c>
      <c r="J36" s="132" t="s">
        <v>216</v>
      </c>
      <c r="K36" s="132" t="s">
        <v>217</v>
      </c>
    </row>
    <row r="37" spans="3:11" x14ac:dyDescent="0.25">
      <c r="C37" s="130" t="s">
        <v>206</v>
      </c>
      <c r="D37" s="130">
        <v>195.46666666666667</v>
      </c>
      <c r="E37" s="130">
        <v>3.1240217027913899</v>
      </c>
      <c r="F37" s="130">
        <v>62.568920853530699</v>
      </c>
      <c r="G37" s="130">
        <v>1.6438388363826446E-17</v>
      </c>
      <c r="H37" s="130">
        <v>188.71762809784661</v>
      </c>
      <c r="I37" s="130">
        <v>202.21570523548672</v>
      </c>
      <c r="J37" s="130">
        <v>188.71762809784661</v>
      </c>
      <c r="K37" s="130">
        <v>202.21570523548672</v>
      </c>
    </row>
    <row r="38" spans="3:11" ht="21" thickBot="1" x14ac:dyDescent="0.3">
      <c r="C38" s="131" t="s">
        <v>218</v>
      </c>
      <c r="D38" s="131">
        <v>7.0000000000000009</v>
      </c>
      <c r="E38" s="131">
        <v>0.3435965774838397</v>
      </c>
      <c r="F38" s="131">
        <v>20.372729121055432</v>
      </c>
      <c r="G38" s="131">
        <v>3.008493745178839E-11</v>
      </c>
      <c r="H38" s="131">
        <v>6.2577047235360244</v>
      </c>
      <c r="I38" s="131">
        <v>7.7422952764639774</v>
      </c>
      <c r="J38" s="131">
        <v>6.2577047235360244</v>
      </c>
      <c r="K38" s="131">
        <v>7.7422952764639774</v>
      </c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</sheetData>
  <phoneticPr fontId="3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zoomScale="115" zoomScaleNormal="115" workbookViewId="0"/>
  </sheetViews>
  <sheetFormatPr defaultColWidth="9.125" defaultRowHeight="14.25" x14ac:dyDescent="0.15"/>
  <cols>
    <col min="1" max="1" width="13.375" style="8" customWidth="1"/>
    <col min="2" max="4" width="14.375" style="8" customWidth="1"/>
    <col min="5" max="5" width="17.5" style="8" bestFit="1" customWidth="1"/>
    <col min="6" max="6" width="9.125" style="8"/>
    <col min="7" max="7" width="9.125" style="7"/>
    <col min="8" max="8" width="10" style="7" bestFit="1" customWidth="1"/>
    <col min="9" max="9" width="11.25" style="7" bestFit="1" customWidth="1"/>
    <col min="10" max="16384" width="9.125" style="7"/>
  </cols>
  <sheetData>
    <row r="1" spans="1:9" ht="18.75" x14ac:dyDescent="0.25">
      <c r="A1" s="32" t="s">
        <v>43</v>
      </c>
    </row>
    <row r="2" spans="1:9" s="36" customFormat="1" ht="18.75" x14ac:dyDescent="0.25">
      <c r="A2" s="33" t="s">
        <v>38</v>
      </c>
      <c r="B2" s="34"/>
      <c r="C2" s="34"/>
      <c r="D2" s="34"/>
      <c r="E2" s="34"/>
      <c r="F2" s="35"/>
    </row>
    <row r="3" spans="1:9" s="36" customFormat="1" ht="18.75" x14ac:dyDescent="0.25">
      <c r="A3" s="48" t="s">
        <v>77</v>
      </c>
      <c r="B3" s="34"/>
      <c r="C3" s="34"/>
      <c r="D3" s="34"/>
      <c r="E3" s="34"/>
      <c r="F3" s="35"/>
    </row>
    <row r="4" spans="1:9" s="36" customFormat="1" ht="18.75" x14ac:dyDescent="0.25">
      <c r="A4" s="48"/>
      <c r="B4" s="34"/>
      <c r="C4" s="34"/>
      <c r="D4" s="34"/>
      <c r="E4" s="34"/>
      <c r="F4" s="35"/>
    </row>
    <row r="5" spans="1:9" ht="54" customHeight="1" x14ac:dyDescent="0.15">
      <c r="A5" s="37" t="s">
        <v>32</v>
      </c>
      <c r="B5" s="39" t="s">
        <v>42</v>
      </c>
      <c r="C5" s="38" t="s">
        <v>78</v>
      </c>
      <c r="D5" s="38" t="s">
        <v>33</v>
      </c>
      <c r="E5" s="38" t="s">
        <v>34</v>
      </c>
    </row>
    <row r="6" spans="1:9" ht="15" x14ac:dyDescent="0.2">
      <c r="A6" s="9">
        <v>500523983</v>
      </c>
      <c r="B6" s="24">
        <v>219.0658283583353</v>
      </c>
      <c r="C6" s="29">
        <f>IF(B6&lt;H$19,I$19, IF(B6&lt;H$20,I$20, IF(B6&lt;H$21,I$21, IF(B6&lt;H$22, I$22, IF(B6&lt;H$23, I$23, I$24)))))</f>
        <v>0.04</v>
      </c>
      <c r="D6" s="25">
        <f>B6*(1-C6)</f>
        <v>210.30319522400188</v>
      </c>
      <c r="E6" s="25">
        <f>D6*(1+0.15)</f>
        <v>241.84867450760214</v>
      </c>
      <c r="G6" s="30"/>
      <c r="H6" s="31"/>
      <c r="I6" s="11"/>
    </row>
    <row r="7" spans="1:9" ht="15" x14ac:dyDescent="0.2">
      <c r="A7" s="9">
        <v>500437479</v>
      </c>
      <c r="B7" s="24">
        <v>496.59826638473999</v>
      </c>
      <c r="C7" s="29">
        <f t="shared" ref="C7:C70" si="0">IF(B7&lt;H$19,I$19, IF(B7&lt;H$20,I$20, IF(B7&lt;H$21,I$21, IF(B7&lt;H$22, I$22, IF(B7&lt;H$23, I$23, I$24)))))</f>
        <v>0.08</v>
      </c>
      <c r="D7" s="25">
        <f t="shared" ref="D7:D70" si="1">B7*(1-C7)</f>
        <v>456.8704050739608</v>
      </c>
      <c r="E7" s="25">
        <f t="shared" ref="E7:E70" si="2">D7*(1+0.15)</f>
        <v>525.40096583505488</v>
      </c>
      <c r="G7" s="12"/>
      <c r="H7" s="12"/>
      <c r="I7" s="11"/>
    </row>
    <row r="8" spans="1:9" ht="15" x14ac:dyDescent="0.2">
      <c r="A8" s="9">
        <v>500132058</v>
      </c>
      <c r="B8" s="24">
        <v>935.23304241774895</v>
      </c>
      <c r="C8" s="29">
        <f t="shared" si="0"/>
        <v>0.1</v>
      </c>
      <c r="D8" s="25">
        <f t="shared" si="1"/>
        <v>841.70973817597405</v>
      </c>
      <c r="E8" s="25">
        <f t="shared" si="2"/>
        <v>967.96619890237014</v>
      </c>
      <c r="G8" s="27"/>
      <c r="H8" s="10"/>
      <c r="I8" s="28"/>
    </row>
    <row r="9" spans="1:9" ht="15" x14ac:dyDescent="0.2">
      <c r="A9" s="9">
        <v>500188038</v>
      </c>
      <c r="B9" s="24">
        <v>404.04790023368992</v>
      </c>
      <c r="C9" s="29">
        <f t="shared" si="0"/>
        <v>0.08</v>
      </c>
      <c r="D9" s="25">
        <f t="shared" si="1"/>
        <v>371.72406821499476</v>
      </c>
      <c r="E9" s="25">
        <f t="shared" si="2"/>
        <v>427.48267844724393</v>
      </c>
      <c r="G9" s="10"/>
      <c r="H9" s="10"/>
      <c r="I9" s="10"/>
    </row>
    <row r="10" spans="1:9" ht="15" x14ac:dyDescent="0.2">
      <c r="A10" s="9">
        <v>500221565</v>
      </c>
      <c r="B10" s="24">
        <v>877.18616808377544</v>
      </c>
      <c r="C10" s="29">
        <f t="shared" si="0"/>
        <v>0.1</v>
      </c>
      <c r="D10" s="25">
        <f t="shared" si="1"/>
        <v>789.46755127539791</v>
      </c>
      <c r="E10" s="25">
        <f t="shared" si="2"/>
        <v>907.88768396670753</v>
      </c>
      <c r="G10" s="10"/>
      <c r="H10" s="10"/>
      <c r="I10" s="10"/>
    </row>
    <row r="11" spans="1:9" ht="15" x14ac:dyDescent="0.2">
      <c r="A11" s="9">
        <v>500272358</v>
      </c>
      <c r="B11" s="24">
        <v>528.62253373332169</v>
      </c>
      <c r="C11" s="29">
        <f t="shared" si="0"/>
        <v>0.1</v>
      </c>
      <c r="D11" s="25">
        <f t="shared" si="1"/>
        <v>475.76028035998951</v>
      </c>
      <c r="E11" s="25">
        <f t="shared" si="2"/>
        <v>547.1243224139879</v>
      </c>
      <c r="G11" s="10"/>
      <c r="H11" s="10"/>
      <c r="I11" s="10"/>
    </row>
    <row r="12" spans="1:9" ht="15" x14ac:dyDescent="0.2">
      <c r="A12" s="9">
        <v>500276383</v>
      </c>
      <c r="B12" s="24">
        <v>69.424387259552901</v>
      </c>
      <c r="C12" s="29">
        <f t="shared" si="0"/>
        <v>0</v>
      </c>
      <c r="D12" s="25">
        <f t="shared" si="1"/>
        <v>69.424387259552901</v>
      </c>
      <c r="E12" s="25">
        <f t="shared" si="2"/>
        <v>79.838045348485835</v>
      </c>
      <c r="G12" s="10"/>
      <c r="H12" s="10"/>
      <c r="I12" s="26"/>
    </row>
    <row r="13" spans="1:9" ht="15" x14ac:dyDescent="0.2">
      <c r="A13" s="9">
        <v>500284722</v>
      </c>
      <c r="B13" s="24">
        <v>260.84927898786214</v>
      </c>
      <c r="C13" s="29">
        <f t="shared" si="0"/>
        <v>0.04</v>
      </c>
      <c r="D13" s="25">
        <f t="shared" si="1"/>
        <v>250.41530782834764</v>
      </c>
      <c r="E13" s="25">
        <f t="shared" si="2"/>
        <v>287.97760400259978</v>
      </c>
      <c r="G13" s="10"/>
      <c r="H13" s="10"/>
      <c r="I13" s="10"/>
    </row>
    <row r="14" spans="1:9" ht="15" x14ac:dyDescent="0.2">
      <c r="A14" s="9">
        <v>500336884</v>
      </c>
      <c r="B14" s="24">
        <v>1152.3455574719057</v>
      </c>
      <c r="C14" s="29">
        <f t="shared" si="0"/>
        <v>0.1</v>
      </c>
      <c r="D14" s="25">
        <f t="shared" si="1"/>
        <v>1037.1110017247152</v>
      </c>
      <c r="E14" s="25">
        <f t="shared" si="2"/>
        <v>1192.6776519834223</v>
      </c>
      <c r="G14" s="10"/>
      <c r="H14" s="10"/>
      <c r="I14" s="10"/>
    </row>
    <row r="15" spans="1:9" ht="15" x14ac:dyDescent="0.2">
      <c r="A15" s="9">
        <v>500362597</v>
      </c>
      <c r="B15" s="24">
        <v>1177.1012616671574</v>
      </c>
      <c r="C15" s="29">
        <f t="shared" si="0"/>
        <v>0.1</v>
      </c>
      <c r="D15" s="25">
        <f t="shared" si="1"/>
        <v>1059.3911355004416</v>
      </c>
      <c r="E15" s="25">
        <f t="shared" si="2"/>
        <v>1218.2998058255077</v>
      </c>
      <c r="G15" s="10"/>
      <c r="H15" s="10"/>
      <c r="I15" s="10"/>
    </row>
    <row r="16" spans="1:9" ht="15" x14ac:dyDescent="0.2">
      <c r="A16" s="9">
        <v>500373845</v>
      </c>
      <c r="B16" s="24">
        <v>318.86272879859183</v>
      </c>
      <c r="C16" s="29">
        <f t="shared" si="0"/>
        <v>0.06</v>
      </c>
      <c r="D16" s="25">
        <f t="shared" si="1"/>
        <v>299.73096507067629</v>
      </c>
      <c r="E16" s="25">
        <f t="shared" si="2"/>
        <v>344.6906098312777</v>
      </c>
      <c r="G16" s="15" t="s">
        <v>31</v>
      </c>
      <c r="H16" s="15"/>
    </row>
    <row r="17" spans="1:13" ht="15" x14ac:dyDescent="0.2">
      <c r="A17" s="9">
        <v>500387071</v>
      </c>
      <c r="B17" s="24">
        <v>486.73219543501091</v>
      </c>
      <c r="C17" s="29">
        <f t="shared" si="0"/>
        <v>0.08</v>
      </c>
      <c r="D17" s="25">
        <f t="shared" si="1"/>
        <v>447.79361980021008</v>
      </c>
      <c r="E17" s="25">
        <f t="shared" si="2"/>
        <v>514.96266277024154</v>
      </c>
      <c r="J17" s="13"/>
      <c r="K17" s="16"/>
    </row>
    <row r="18" spans="1:13" s="18" customFormat="1" ht="15" x14ac:dyDescent="0.2">
      <c r="A18" s="9">
        <v>500392899</v>
      </c>
      <c r="B18" s="24">
        <v>393.37883654106213</v>
      </c>
      <c r="C18" s="29">
        <f t="shared" si="0"/>
        <v>0.06</v>
      </c>
      <c r="D18" s="25">
        <f t="shared" si="1"/>
        <v>369.77610634859838</v>
      </c>
      <c r="E18" s="25">
        <f t="shared" si="2"/>
        <v>425.24252230088808</v>
      </c>
      <c r="F18" s="8"/>
      <c r="G18" s="105" t="s">
        <v>30</v>
      </c>
      <c r="H18" s="106"/>
      <c r="I18" s="14" t="s">
        <v>29</v>
      </c>
      <c r="J18" s="15"/>
      <c r="K18" s="16"/>
      <c r="L18" s="17"/>
      <c r="M18" s="17"/>
    </row>
    <row r="19" spans="1:13" ht="15" x14ac:dyDescent="0.2">
      <c r="A19" s="9">
        <v>500394695</v>
      </c>
      <c r="B19" s="24">
        <v>194.40584252082482</v>
      </c>
      <c r="C19" s="29">
        <f t="shared" si="0"/>
        <v>0.02</v>
      </c>
      <c r="D19" s="25">
        <f t="shared" si="1"/>
        <v>190.51772567040831</v>
      </c>
      <c r="E19" s="25">
        <f t="shared" si="2"/>
        <v>219.09538452096953</v>
      </c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ht="15" x14ac:dyDescent="0.2">
      <c r="A20" s="9">
        <v>500396390</v>
      </c>
      <c r="B20" s="24">
        <v>396.4262539334012</v>
      </c>
      <c r="C20" s="29">
        <f t="shared" si="0"/>
        <v>0.06</v>
      </c>
      <c r="D20" s="25">
        <f t="shared" si="1"/>
        <v>372.64067869739711</v>
      </c>
      <c r="E20" s="25">
        <f t="shared" si="2"/>
        <v>428.53678050200665</v>
      </c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ht="15" x14ac:dyDescent="0.2">
      <c r="A21" s="9">
        <v>500397519</v>
      </c>
      <c r="B21" s="24">
        <v>917.24662669285738</v>
      </c>
      <c r="C21" s="29">
        <f t="shared" si="0"/>
        <v>0.1</v>
      </c>
      <c r="D21" s="25">
        <f t="shared" si="1"/>
        <v>825.52196402357163</v>
      </c>
      <c r="E21" s="25">
        <f t="shared" si="2"/>
        <v>949.35025862710734</v>
      </c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ht="15" x14ac:dyDescent="0.2">
      <c r="A22" s="9">
        <v>500400171</v>
      </c>
      <c r="B22" s="24">
        <v>257.53497759104846</v>
      </c>
      <c r="C22" s="29">
        <f t="shared" si="0"/>
        <v>0.04</v>
      </c>
      <c r="D22" s="25">
        <f t="shared" si="1"/>
        <v>247.2335784874065</v>
      </c>
      <c r="E22" s="25">
        <f t="shared" si="2"/>
        <v>284.31861526051745</v>
      </c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ht="15" x14ac:dyDescent="0.2">
      <c r="A23" s="9">
        <v>500400919</v>
      </c>
      <c r="B23" s="24">
        <v>1209.3355385485193</v>
      </c>
      <c r="C23" s="29">
        <f t="shared" si="0"/>
        <v>0.1</v>
      </c>
      <c r="D23" s="25">
        <f t="shared" si="1"/>
        <v>1088.4019846936674</v>
      </c>
      <c r="E23" s="25">
        <f t="shared" si="2"/>
        <v>1251.6622823977175</v>
      </c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ht="15" x14ac:dyDescent="0.2">
      <c r="A24" s="9">
        <v>500402610</v>
      </c>
      <c r="B24" s="24">
        <v>5.5861852051111924</v>
      </c>
      <c r="C24" s="29">
        <f t="shared" si="0"/>
        <v>0</v>
      </c>
      <c r="D24" s="25">
        <f t="shared" si="1"/>
        <v>5.5861852051111924</v>
      </c>
      <c r="E24" s="25">
        <f t="shared" si="2"/>
        <v>6.4241129858778709</v>
      </c>
      <c r="G24" s="19">
        <v>500</v>
      </c>
      <c r="H24" s="19">
        <v>9999999</v>
      </c>
      <c r="I24" s="23">
        <v>0.1</v>
      </c>
      <c r="J24" s="13"/>
    </row>
    <row r="25" spans="1:13" ht="15" x14ac:dyDescent="0.2">
      <c r="A25" s="9">
        <v>500435759</v>
      </c>
      <c r="B25" s="24">
        <v>515.25940069789931</v>
      </c>
      <c r="C25" s="29">
        <f t="shared" si="0"/>
        <v>0.1</v>
      </c>
      <c r="D25" s="25">
        <f t="shared" si="1"/>
        <v>463.73346062810941</v>
      </c>
      <c r="E25" s="25">
        <f t="shared" si="2"/>
        <v>533.29347972232574</v>
      </c>
    </row>
    <row r="26" spans="1:13" ht="15" x14ac:dyDescent="0.2">
      <c r="A26" s="9">
        <v>500436237</v>
      </c>
      <c r="B26" s="24">
        <v>484.06529260854973</v>
      </c>
      <c r="C26" s="29">
        <f t="shared" si="0"/>
        <v>0.08</v>
      </c>
      <c r="D26" s="25">
        <f t="shared" si="1"/>
        <v>445.34006919986575</v>
      </c>
      <c r="E26" s="25">
        <f t="shared" si="2"/>
        <v>512.14107957984561</v>
      </c>
    </row>
    <row r="27" spans="1:13" ht="15" x14ac:dyDescent="0.2">
      <c r="A27" s="9">
        <v>500436242</v>
      </c>
      <c r="B27" s="24">
        <v>491.48386275850635</v>
      </c>
      <c r="C27" s="29">
        <f t="shared" si="0"/>
        <v>0.08</v>
      </c>
      <c r="D27" s="25">
        <f t="shared" si="1"/>
        <v>452.16515373782585</v>
      </c>
      <c r="E27" s="25">
        <f t="shared" si="2"/>
        <v>519.98992679849971</v>
      </c>
    </row>
    <row r="28" spans="1:13" ht="15" x14ac:dyDescent="0.2">
      <c r="A28" s="9">
        <v>500437631</v>
      </c>
      <c r="B28" s="24">
        <v>953.33259851566811</v>
      </c>
      <c r="C28" s="29">
        <f t="shared" si="0"/>
        <v>0.1</v>
      </c>
      <c r="D28" s="25">
        <f t="shared" si="1"/>
        <v>857.99933866410129</v>
      </c>
      <c r="E28" s="25">
        <f t="shared" si="2"/>
        <v>986.69923946371637</v>
      </c>
    </row>
    <row r="29" spans="1:13" ht="15" x14ac:dyDescent="0.2">
      <c r="A29" s="9">
        <v>500441599</v>
      </c>
      <c r="B29" s="24">
        <v>1032.9029226348177</v>
      </c>
      <c r="C29" s="29">
        <f t="shared" si="0"/>
        <v>0.1</v>
      </c>
      <c r="D29" s="25">
        <f t="shared" si="1"/>
        <v>929.61263037133597</v>
      </c>
      <c r="E29" s="25">
        <f t="shared" si="2"/>
        <v>1069.0545249270363</v>
      </c>
    </row>
    <row r="30" spans="1:13" ht="15" x14ac:dyDescent="0.2">
      <c r="A30" s="9">
        <v>500444119</v>
      </c>
      <c r="B30" s="24">
        <v>1241.4055247742667</v>
      </c>
      <c r="C30" s="29">
        <f t="shared" si="0"/>
        <v>0.1</v>
      </c>
      <c r="D30" s="25">
        <f t="shared" si="1"/>
        <v>1117.2649722968401</v>
      </c>
      <c r="E30" s="25">
        <f t="shared" si="2"/>
        <v>1284.854718141366</v>
      </c>
    </row>
    <row r="31" spans="1:13" ht="15" x14ac:dyDescent="0.2">
      <c r="A31" s="9">
        <v>500444203</v>
      </c>
      <c r="B31" s="24">
        <v>870.8065617810804</v>
      </c>
      <c r="C31" s="29">
        <f t="shared" si="0"/>
        <v>0.1</v>
      </c>
      <c r="D31" s="25">
        <f t="shared" si="1"/>
        <v>783.72590560297238</v>
      </c>
      <c r="E31" s="25">
        <f t="shared" si="2"/>
        <v>901.28479144341816</v>
      </c>
    </row>
    <row r="32" spans="1:13" ht="15" x14ac:dyDescent="0.2">
      <c r="A32" s="9">
        <v>500445003</v>
      </c>
      <c r="B32" s="24">
        <v>884.18608107313719</v>
      </c>
      <c r="C32" s="29">
        <f t="shared" si="0"/>
        <v>0.1</v>
      </c>
      <c r="D32" s="25">
        <f t="shared" si="1"/>
        <v>795.76747296582346</v>
      </c>
      <c r="E32" s="25">
        <f t="shared" si="2"/>
        <v>915.13259391069687</v>
      </c>
    </row>
    <row r="33" spans="1:5" ht="15" x14ac:dyDescent="0.2">
      <c r="A33" s="9">
        <v>500446648</v>
      </c>
      <c r="B33" s="24">
        <v>1235.1373396108304</v>
      </c>
      <c r="C33" s="29">
        <f t="shared" si="0"/>
        <v>0.1</v>
      </c>
      <c r="D33" s="25">
        <f t="shared" si="1"/>
        <v>1111.6236056497473</v>
      </c>
      <c r="E33" s="25">
        <f t="shared" si="2"/>
        <v>1278.3671464972094</v>
      </c>
    </row>
    <row r="34" spans="1:5" ht="15" x14ac:dyDescent="0.2">
      <c r="A34" s="9">
        <v>500447192</v>
      </c>
      <c r="B34" s="24">
        <v>969.95455743345428</v>
      </c>
      <c r="C34" s="29">
        <f t="shared" si="0"/>
        <v>0.1</v>
      </c>
      <c r="D34" s="25">
        <f t="shared" si="1"/>
        <v>872.95910169010892</v>
      </c>
      <c r="E34" s="25">
        <f t="shared" si="2"/>
        <v>1003.9029669436252</v>
      </c>
    </row>
    <row r="35" spans="1:5" ht="15" x14ac:dyDescent="0.2">
      <c r="A35" s="9">
        <v>500447214</v>
      </c>
      <c r="B35" s="24">
        <v>500.81683243879024</v>
      </c>
      <c r="C35" s="29">
        <f t="shared" si="0"/>
        <v>0.1</v>
      </c>
      <c r="D35" s="25">
        <f t="shared" si="1"/>
        <v>450.73514919491123</v>
      </c>
      <c r="E35" s="25">
        <f t="shared" si="2"/>
        <v>518.34542157414785</v>
      </c>
    </row>
    <row r="36" spans="1:5" ht="15" x14ac:dyDescent="0.2">
      <c r="A36" s="9">
        <v>500447403</v>
      </c>
      <c r="B36" s="24">
        <v>1072.8018293443374</v>
      </c>
      <c r="C36" s="29">
        <f t="shared" si="0"/>
        <v>0.1</v>
      </c>
      <c r="D36" s="25">
        <f t="shared" si="1"/>
        <v>965.52164640990372</v>
      </c>
      <c r="E36" s="25">
        <f t="shared" si="2"/>
        <v>1110.3498933713893</v>
      </c>
    </row>
    <row r="37" spans="1:5" ht="15" x14ac:dyDescent="0.2">
      <c r="A37" s="9">
        <v>500447521</v>
      </c>
      <c r="B37" s="24">
        <v>1194.3125351659519</v>
      </c>
      <c r="C37" s="29">
        <f t="shared" si="0"/>
        <v>0.1</v>
      </c>
      <c r="D37" s="25">
        <f t="shared" si="1"/>
        <v>1074.8812816493567</v>
      </c>
      <c r="E37" s="25">
        <f t="shared" si="2"/>
        <v>1236.1134738967601</v>
      </c>
    </row>
    <row r="38" spans="1:5" ht="15" x14ac:dyDescent="0.2">
      <c r="A38" s="9">
        <v>500447963</v>
      </c>
      <c r="B38" s="24">
        <v>1465.5778565389667</v>
      </c>
      <c r="C38" s="29">
        <f t="shared" si="0"/>
        <v>0.1</v>
      </c>
      <c r="D38" s="25">
        <f t="shared" si="1"/>
        <v>1319.02007088507</v>
      </c>
      <c r="E38" s="25">
        <f t="shared" si="2"/>
        <v>1516.8730815178303</v>
      </c>
    </row>
    <row r="39" spans="1:5" ht="15" x14ac:dyDescent="0.2">
      <c r="A39" s="9">
        <v>500448874</v>
      </c>
      <c r="B39" s="24">
        <v>1220.1839521918166</v>
      </c>
      <c r="C39" s="29">
        <f t="shared" si="0"/>
        <v>0.1</v>
      </c>
      <c r="D39" s="25">
        <f t="shared" si="1"/>
        <v>1098.1655569726349</v>
      </c>
      <c r="E39" s="25">
        <f t="shared" si="2"/>
        <v>1262.89039051853</v>
      </c>
    </row>
    <row r="40" spans="1:5" ht="15" x14ac:dyDescent="0.2">
      <c r="A40" s="9">
        <v>500449086</v>
      </c>
      <c r="B40" s="24">
        <v>773.28998903304421</v>
      </c>
      <c r="C40" s="29">
        <f t="shared" si="0"/>
        <v>0.1</v>
      </c>
      <c r="D40" s="25">
        <f t="shared" si="1"/>
        <v>695.9609901297398</v>
      </c>
      <c r="E40" s="25">
        <f t="shared" si="2"/>
        <v>800.35513864920074</v>
      </c>
    </row>
    <row r="41" spans="1:5" ht="15" x14ac:dyDescent="0.2">
      <c r="A41" s="9">
        <v>500450456</v>
      </c>
      <c r="B41" s="24">
        <v>1085.6108081319317</v>
      </c>
      <c r="C41" s="29">
        <f t="shared" si="0"/>
        <v>0.1</v>
      </c>
      <c r="D41" s="25">
        <f t="shared" si="1"/>
        <v>977.04972731873852</v>
      </c>
      <c r="E41" s="25">
        <f t="shared" si="2"/>
        <v>1123.6071864165492</v>
      </c>
    </row>
    <row r="42" spans="1:5" ht="15" x14ac:dyDescent="0.2">
      <c r="A42" s="9">
        <v>500452421</v>
      </c>
      <c r="B42" s="24">
        <v>119.9554460760862</v>
      </c>
      <c r="C42" s="29">
        <f t="shared" si="0"/>
        <v>0.02</v>
      </c>
      <c r="D42" s="25">
        <f t="shared" si="1"/>
        <v>117.55633715456447</v>
      </c>
      <c r="E42" s="25">
        <f t="shared" si="2"/>
        <v>135.18978772774915</v>
      </c>
    </row>
    <row r="43" spans="1:5" ht="15" x14ac:dyDescent="0.2">
      <c r="A43" s="9">
        <v>500453161</v>
      </c>
      <c r="B43" s="24">
        <v>610.36382645193464</v>
      </c>
      <c r="C43" s="29">
        <f t="shared" si="0"/>
        <v>0.1</v>
      </c>
      <c r="D43" s="25">
        <f t="shared" si="1"/>
        <v>549.32744380674114</v>
      </c>
      <c r="E43" s="25">
        <f t="shared" si="2"/>
        <v>631.72656037775232</v>
      </c>
    </row>
    <row r="44" spans="1:5" ht="15" x14ac:dyDescent="0.2">
      <c r="A44" s="9">
        <v>500453192</v>
      </c>
      <c r="B44" s="24">
        <v>884.57396229020947</v>
      </c>
      <c r="C44" s="29">
        <f t="shared" si="0"/>
        <v>0.1</v>
      </c>
      <c r="D44" s="25">
        <f t="shared" si="1"/>
        <v>796.11656606118856</v>
      </c>
      <c r="E44" s="25">
        <f t="shared" si="2"/>
        <v>915.53405097036682</v>
      </c>
    </row>
    <row r="45" spans="1:5" ht="15" x14ac:dyDescent="0.2">
      <c r="A45" s="9">
        <v>500455062</v>
      </c>
      <c r="B45" s="24">
        <v>461.62128381255826</v>
      </c>
      <c r="C45" s="29">
        <f t="shared" si="0"/>
        <v>0.08</v>
      </c>
      <c r="D45" s="25">
        <f t="shared" si="1"/>
        <v>424.69158110755365</v>
      </c>
      <c r="E45" s="25">
        <f t="shared" si="2"/>
        <v>488.39531827368666</v>
      </c>
    </row>
    <row r="46" spans="1:5" ht="15" x14ac:dyDescent="0.2">
      <c r="A46" s="9">
        <v>500456322</v>
      </c>
      <c r="B46" s="24">
        <v>923.08475441702944</v>
      </c>
      <c r="C46" s="29">
        <f t="shared" si="0"/>
        <v>0.1</v>
      </c>
      <c r="D46" s="25">
        <f t="shared" si="1"/>
        <v>830.77627897532648</v>
      </c>
      <c r="E46" s="25">
        <f t="shared" si="2"/>
        <v>955.3927208216254</v>
      </c>
    </row>
    <row r="47" spans="1:5" ht="15" x14ac:dyDescent="0.2">
      <c r="A47" s="9">
        <v>500456335</v>
      </c>
      <c r="B47" s="24">
        <v>359.65981788350916</v>
      </c>
      <c r="C47" s="29">
        <f t="shared" si="0"/>
        <v>0.06</v>
      </c>
      <c r="D47" s="25">
        <f t="shared" si="1"/>
        <v>338.08022881049857</v>
      </c>
      <c r="E47" s="25">
        <f t="shared" si="2"/>
        <v>388.79226313207334</v>
      </c>
    </row>
    <row r="48" spans="1:5" ht="15" x14ac:dyDescent="0.2">
      <c r="A48" s="9">
        <v>500458254</v>
      </c>
      <c r="B48" s="24">
        <v>704.48183496877937</v>
      </c>
      <c r="C48" s="29">
        <f t="shared" si="0"/>
        <v>0.1</v>
      </c>
      <c r="D48" s="25">
        <f t="shared" si="1"/>
        <v>634.03365147190141</v>
      </c>
      <c r="E48" s="25">
        <f t="shared" si="2"/>
        <v>729.13869919268654</v>
      </c>
    </row>
    <row r="49" spans="1:8" s="18" customFormat="1" ht="15" x14ac:dyDescent="0.2">
      <c r="A49" s="9">
        <v>500459355</v>
      </c>
      <c r="B49" s="24">
        <v>1043.6277935100768</v>
      </c>
      <c r="C49" s="29">
        <f t="shared" si="0"/>
        <v>0.1</v>
      </c>
      <c r="D49" s="25">
        <f t="shared" si="1"/>
        <v>939.2650141590691</v>
      </c>
      <c r="E49" s="25">
        <f t="shared" si="2"/>
        <v>1080.1547662829294</v>
      </c>
      <c r="F49" s="8"/>
    </row>
    <row r="50" spans="1:8" ht="15" x14ac:dyDescent="0.2">
      <c r="A50" s="9">
        <v>500459552</v>
      </c>
      <c r="B50" s="24">
        <v>491.57777167050455</v>
      </c>
      <c r="C50" s="29">
        <f t="shared" si="0"/>
        <v>0.08</v>
      </c>
      <c r="D50" s="25">
        <f t="shared" si="1"/>
        <v>452.25154993686419</v>
      </c>
      <c r="E50" s="25">
        <f t="shared" si="2"/>
        <v>520.08928242739375</v>
      </c>
    </row>
    <row r="51" spans="1:8" ht="15" x14ac:dyDescent="0.2">
      <c r="A51" s="9">
        <v>500461056</v>
      </c>
      <c r="B51" s="24">
        <v>1305.4598871740445</v>
      </c>
      <c r="C51" s="29">
        <f t="shared" si="0"/>
        <v>0.1</v>
      </c>
      <c r="D51" s="25">
        <f t="shared" si="1"/>
        <v>1174.91389845664</v>
      </c>
      <c r="E51" s="25">
        <f t="shared" si="2"/>
        <v>1351.1509832251359</v>
      </c>
    </row>
    <row r="52" spans="1:8" ht="15" x14ac:dyDescent="0.2">
      <c r="A52" s="9">
        <v>500461210</v>
      </c>
      <c r="B52" s="24">
        <v>724.64992141045445</v>
      </c>
      <c r="C52" s="29">
        <f t="shared" si="0"/>
        <v>0.1</v>
      </c>
      <c r="D52" s="25">
        <f t="shared" si="1"/>
        <v>652.18492926940905</v>
      </c>
      <c r="E52" s="25">
        <f t="shared" si="2"/>
        <v>750.01266865982041</v>
      </c>
    </row>
    <row r="53" spans="1:8" ht="15" x14ac:dyDescent="0.2">
      <c r="A53" s="9">
        <v>500462587</v>
      </c>
      <c r="B53" s="24">
        <v>610.64256659563341</v>
      </c>
      <c r="C53" s="29">
        <f t="shared" si="0"/>
        <v>0.1</v>
      </c>
      <c r="D53" s="25">
        <f t="shared" si="1"/>
        <v>549.57830993607013</v>
      </c>
      <c r="E53" s="25">
        <f t="shared" si="2"/>
        <v>632.01505642648056</v>
      </c>
    </row>
    <row r="54" spans="1:8" ht="15" x14ac:dyDescent="0.2">
      <c r="A54" s="9">
        <v>500472548</v>
      </c>
      <c r="B54" s="24">
        <v>370.72648419492003</v>
      </c>
      <c r="C54" s="29">
        <f t="shared" si="0"/>
        <v>0.06</v>
      </c>
      <c r="D54" s="25">
        <f t="shared" si="1"/>
        <v>348.48289514322482</v>
      </c>
      <c r="E54" s="25">
        <f t="shared" si="2"/>
        <v>400.75532941470851</v>
      </c>
      <c r="G54" s="13"/>
      <c r="H54" s="13"/>
    </row>
    <row r="55" spans="1:8" ht="15" x14ac:dyDescent="0.2">
      <c r="A55" s="9">
        <v>500475522</v>
      </c>
      <c r="B55" s="24">
        <v>1287.4020133464346</v>
      </c>
      <c r="C55" s="29">
        <f t="shared" si="0"/>
        <v>0.1</v>
      </c>
      <c r="D55" s="25">
        <f t="shared" si="1"/>
        <v>1158.6618120117912</v>
      </c>
      <c r="E55" s="25">
        <f t="shared" si="2"/>
        <v>1332.4610838135598</v>
      </c>
    </row>
    <row r="56" spans="1:8" ht="15" x14ac:dyDescent="0.2">
      <c r="A56" s="9">
        <v>500478767</v>
      </c>
      <c r="B56" s="24">
        <v>899.30054149021043</v>
      </c>
      <c r="C56" s="29">
        <f t="shared" si="0"/>
        <v>0.1</v>
      </c>
      <c r="D56" s="25">
        <f t="shared" si="1"/>
        <v>809.37048734118946</v>
      </c>
      <c r="E56" s="25">
        <f t="shared" si="2"/>
        <v>930.77606044236779</v>
      </c>
    </row>
    <row r="57" spans="1:8" ht="15" x14ac:dyDescent="0.2">
      <c r="A57" s="9">
        <v>500478849</v>
      </c>
      <c r="B57" s="24">
        <v>1004.8401389183936</v>
      </c>
      <c r="C57" s="29">
        <f t="shared" si="0"/>
        <v>0.1</v>
      </c>
      <c r="D57" s="25">
        <f t="shared" si="1"/>
        <v>904.3561250265542</v>
      </c>
      <c r="E57" s="25">
        <f t="shared" si="2"/>
        <v>1040.0095437805373</v>
      </c>
    </row>
    <row r="58" spans="1:8" ht="15" x14ac:dyDescent="0.2">
      <c r="A58" s="9">
        <v>500480449</v>
      </c>
      <c r="B58" s="24">
        <v>204.694651785715</v>
      </c>
      <c r="C58" s="29">
        <f t="shared" si="0"/>
        <v>0.04</v>
      </c>
      <c r="D58" s="25">
        <f t="shared" si="1"/>
        <v>196.50686571428639</v>
      </c>
      <c r="E58" s="25">
        <f t="shared" si="2"/>
        <v>225.98289557142934</v>
      </c>
    </row>
    <row r="59" spans="1:8" ht="15" x14ac:dyDescent="0.2">
      <c r="A59" s="9">
        <v>500481171</v>
      </c>
      <c r="B59" s="24">
        <v>1138.1686338434486</v>
      </c>
      <c r="C59" s="29">
        <f t="shared" si="0"/>
        <v>0.1</v>
      </c>
      <c r="D59" s="25">
        <f t="shared" si="1"/>
        <v>1024.3517704591038</v>
      </c>
      <c r="E59" s="25">
        <f t="shared" si="2"/>
        <v>1178.0045360279694</v>
      </c>
    </row>
    <row r="60" spans="1:8" ht="15" x14ac:dyDescent="0.2">
      <c r="A60" s="9">
        <v>500481975</v>
      </c>
      <c r="B60" s="24">
        <v>227.81443323477293</v>
      </c>
      <c r="C60" s="29">
        <f t="shared" si="0"/>
        <v>0.04</v>
      </c>
      <c r="D60" s="25">
        <f t="shared" si="1"/>
        <v>218.70185590538202</v>
      </c>
      <c r="E60" s="25">
        <f t="shared" si="2"/>
        <v>251.50713429118929</v>
      </c>
    </row>
    <row r="61" spans="1:8" ht="15" x14ac:dyDescent="0.2">
      <c r="A61" s="9">
        <v>500482812</v>
      </c>
      <c r="B61" s="24">
        <v>137.11939935633521</v>
      </c>
      <c r="C61" s="29">
        <f t="shared" si="0"/>
        <v>0.02</v>
      </c>
      <c r="D61" s="25">
        <f t="shared" si="1"/>
        <v>134.3770113692085</v>
      </c>
      <c r="E61" s="25">
        <f t="shared" si="2"/>
        <v>154.53356307458978</v>
      </c>
    </row>
    <row r="62" spans="1:8" ht="15" x14ac:dyDescent="0.2">
      <c r="A62" s="9">
        <v>500490869</v>
      </c>
      <c r="B62" s="24">
        <v>911.59259419513262</v>
      </c>
      <c r="C62" s="29">
        <f t="shared" si="0"/>
        <v>0.1</v>
      </c>
      <c r="D62" s="25">
        <f t="shared" si="1"/>
        <v>820.43333477561941</v>
      </c>
      <c r="E62" s="25">
        <f t="shared" si="2"/>
        <v>943.49833499196222</v>
      </c>
    </row>
    <row r="63" spans="1:8" ht="15" x14ac:dyDescent="0.2">
      <c r="A63" s="9">
        <v>500491315</v>
      </c>
      <c r="B63" s="24">
        <v>1367.945542209301</v>
      </c>
      <c r="C63" s="29">
        <f t="shared" si="0"/>
        <v>0.1</v>
      </c>
      <c r="D63" s="25">
        <f t="shared" si="1"/>
        <v>1231.1509879883711</v>
      </c>
      <c r="E63" s="25">
        <f t="shared" si="2"/>
        <v>1415.8236361866266</v>
      </c>
    </row>
    <row r="64" spans="1:8" ht="15" x14ac:dyDescent="0.2">
      <c r="A64" s="9">
        <v>500491983</v>
      </c>
      <c r="B64" s="24">
        <v>700.57741653588653</v>
      </c>
      <c r="C64" s="29">
        <f t="shared" si="0"/>
        <v>0.1</v>
      </c>
      <c r="D64" s="25">
        <f t="shared" si="1"/>
        <v>630.51967488229786</v>
      </c>
      <c r="E64" s="25">
        <f t="shared" si="2"/>
        <v>725.09762611464248</v>
      </c>
    </row>
    <row r="65" spans="1:9" ht="15" x14ac:dyDescent="0.2">
      <c r="A65" s="9">
        <v>500493981</v>
      </c>
      <c r="B65" s="24">
        <v>86.122799298874625</v>
      </c>
      <c r="C65" s="29">
        <f t="shared" si="0"/>
        <v>0</v>
      </c>
      <c r="D65" s="25">
        <f t="shared" si="1"/>
        <v>86.122799298874625</v>
      </c>
      <c r="E65" s="25">
        <f t="shared" si="2"/>
        <v>99.041219193705814</v>
      </c>
    </row>
    <row r="66" spans="1:9" ht="15" x14ac:dyDescent="0.2">
      <c r="A66" s="9">
        <v>500497429</v>
      </c>
      <c r="B66" s="24">
        <v>1159.920040866112</v>
      </c>
      <c r="C66" s="29">
        <f t="shared" si="0"/>
        <v>0.1</v>
      </c>
      <c r="D66" s="25">
        <f t="shared" si="1"/>
        <v>1043.9280367795009</v>
      </c>
      <c r="E66" s="25">
        <f t="shared" si="2"/>
        <v>1200.5172422964258</v>
      </c>
    </row>
    <row r="67" spans="1:9" s="13" customFormat="1" ht="15" x14ac:dyDescent="0.2">
      <c r="A67" s="9">
        <v>500497445</v>
      </c>
      <c r="B67" s="24">
        <v>553.28342608773391</v>
      </c>
      <c r="C67" s="29">
        <f t="shared" si="0"/>
        <v>0.1</v>
      </c>
      <c r="D67" s="25">
        <f t="shared" si="1"/>
        <v>497.95508347896055</v>
      </c>
      <c r="E67" s="25">
        <f t="shared" si="2"/>
        <v>572.64834600080462</v>
      </c>
      <c r="F67" s="8"/>
      <c r="G67" s="7"/>
      <c r="H67" s="7"/>
      <c r="I67" s="7"/>
    </row>
    <row r="68" spans="1:9" ht="15" x14ac:dyDescent="0.2">
      <c r="A68" s="9">
        <v>500497821</v>
      </c>
      <c r="B68" s="24">
        <v>1051.2750082122261</v>
      </c>
      <c r="C68" s="29">
        <f t="shared" si="0"/>
        <v>0.1</v>
      </c>
      <c r="D68" s="25">
        <f t="shared" si="1"/>
        <v>946.1475073910035</v>
      </c>
      <c r="E68" s="25">
        <f t="shared" si="2"/>
        <v>1088.0696334996539</v>
      </c>
    </row>
    <row r="69" spans="1:9" s="13" customFormat="1" ht="15" x14ac:dyDescent="0.2">
      <c r="A69" s="9">
        <v>500498660</v>
      </c>
      <c r="B69" s="24">
        <v>930.80986187450003</v>
      </c>
      <c r="C69" s="29">
        <f t="shared" si="0"/>
        <v>0.1</v>
      </c>
      <c r="D69" s="25">
        <f t="shared" si="1"/>
        <v>837.72887568705005</v>
      </c>
      <c r="E69" s="25">
        <f t="shared" si="2"/>
        <v>963.38820704010743</v>
      </c>
      <c r="F69" s="8"/>
      <c r="G69" s="7"/>
      <c r="H69" s="7"/>
      <c r="I69" s="7"/>
    </row>
    <row r="70" spans="1:9" ht="15" x14ac:dyDescent="0.2">
      <c r="A70" s="9">
        <v>500498846</v>
      </c>
      <c r="B70" s="24">
        <v>1029.6155410203373</v>
      </c>
      <c r="C70" s="29">
        <f t="shared" si="0"/>
        <v>0.1</v>
      </c>
      <c r="D70" s="25">
        <f t="shared" si="1"/>
        <v>926.65398691830364</v>
      </c>
      <c r="E70" s="25">
        <f t="shared" si="2"/>
        <v>1065.6520849560491</v>
      </c>
    </row>
    <row r="71" spans="1:9" s="15" customFormat="1" ht="15" x14ac:dyDescent="0.2">
      <c r="A71" s="9">
        <v>500500084</v>
      </c>
      <c r="B71" s="24">
        <v>777.52839388725715</v>
      </c>
      <c r="C71" s="29">
        <f t="shared" ref="C71:C104" si="3">IF(B71&lt;H$19,I$19, IF(B71&lt;H$20,I$20, IF(B71&lt;H$21,I$21, IF(B71&lt;H$22, I$22, IF(B71&lt;H$23, I$23, I$24)))))</f>
        <v>0.1</v>
      </c>
      <c r="D71" s="25">
        <f t="shared" ref="D71:D104" si="4">B71*(1-C71)</f>
        <v>699.77555449853151</v>
      </c>
      <c r="E71" s="25">
        <f t="shared" ref="E71:E104" si="5">D71*(1+0.15)</f>
        <v>804.74188767331123</v>
      </c>
      <c r="F71" s="8"/>
    </row>
    <row r="72" spans="1:9" ht="14.45" customHeight="1" x14ac:dyDescent="0.2">
      <c r="A72" s="9">
        <v>500502017</v>
      </c>
      <c r="B72" s="24">
        <v>55.022793795602034</v>
      </c>
      <c r="C72" s="29">
        <f t="shared" si="3"/>
        <v>0</v>
      </c>
      <c r="D72" s="25">
        <f t="shared" si="4"/>
        <v>55.022793795602034</v>
      </c>
      <c r="E72" s="25">
        <f t="shared" si="5"/>
        <v>63.276212864942337</v>
      </c>
    </row>
    <row r="73" spans="1:9" ht="15.6" customHeight="1" x14ac:dyDescent="0.2">
      <c r="A73" s="9">
        <v>500502102</v>
      </c>
      <c r="B73" s="24">
        <v>603.82179597777485</v>
      </c>
      <c r="C73" s="29">
        <f t="shared" si="3"/>
        <v>0.1</v>
      </c>
      <c r="D73" s="25">
        <f t="shared" si="4"/>
        <v>543.43961637999735</v>
      </c>
      <c r="E73" s="25">
        <f t="shared" si="5"/>
        <v>624.95555883699694</v>
      </c>
    </row>
    <row r="74" spans="1:9" ht="15" x14ac:dyDescent="0.2">
      <c r="A74" s="9">
        <v>500505016</v>
      </c>
      <c r="B74" s="24">
        <v>64.986950666283789</v>
      </c>
      <c r="C74" s="29">
        <f t="shared" si="3"/>
        <v>0</v>
      </c>
      <c r="D74" s="25">
        <f t="shared" si="4"/>
        <v>64.986950666283789</v>
      </c>
      <c r="E74" s="25">
        <f t="shared" si="5"/>
        <v>74.734993266226354</v>
      </c>
    </row>
    <row r="75" spans="1:9" ht="15" x14ac:dyDescent="0.2">
      <c r="A75" s="9">
        <v>500505112</v>
      </c>
      <c r="B75" s="24">
        <v>1064.1170146511151</v>
      </c>
      <c r="C75" s="29">
        <f t="shared" si="3"/>
        <v>0.1</v>
      </c>
      <c r="D75" s="25">
        <f t="shared" si="4"/>
        <v>957.70531318600365</v>
      </c>
      <c r="E75" s="25">
        <f t="shared" si="5"/>
        <v>1101.3611101639042</v>
      </c>
    </row>
    <row r="76" spans="1:9" ht="15" x14ac:dyDescent="0.2">
      <c r="A76" s="9">
        <v>500505574</v>
      </c>
      <c r="B76" s="24">
        <v>549.05380959648903</v>
      </c>
      <c r="C76" s="29">
        <f t="shared" si="3"/>
        <v>0.1</v>
      </c>
      <c r="D76" s="25">
        <f t="shared" si="4"/>
        <v>494.14842863684015</v>
      </c>
      <c r="E76" s="25">
        <f t="shared" si="5"/>
        <v>568.27069293236616</v>
      </c>
    </row>
    <row r="77" spans="1:9" ht="15" x14ac:dyDescent="0.2">
      <c r="A77" s="9">
        <v>500506100</v>
      </c>
      <c r="B77" s="24">
        <v>1464.7393350072709</v>
      </c>
      <c r="C77" s="29">
        <f t="shared" si="3"/>
        <v>0.1</v>
      </c>
      <c r="D77" s="25">
        <f t="shared" si="4"/>
        <v>1318.2654015065439</v>
      </c>
      <c r="E77" s="25">
        <f t="shared" si="5"/>
        <v>1516.0052117325254</v>
      </c>
    </row>
    <row r="78" spans="1:9" ht="15" x14ac:dyDescent="0.2">
      <c r="A78" s="9">
        <v>500507234</v>
      </c>
      <c r="B78" s="24">
        <v>1254.7731541355706</v>
      </c>
      <c r="C78" s="29">
        <f t="shared" si="3"/>
        <v>0.1</v>
      </c>
      <c r="D78" s="25">
        <f t="shared" si="4"/>
        <v>1129.2958387220135</v>
      </c>
      <c r="E78" s="25">
        <f t="shared" si="5"/>
        <v>1298.6902145303154</v>
      </c>
    </row>
    <row r="79" spans="1:9" ht="15" x14ac:dyDescent="0.2">
      <c r="A79" s="9">
        <v>500507780</v>
      </c>
      <c r="B79" s="24">
        <v>409.13718660159054</v>
      </c>
      <c r="C79" s="29">
        <f t="shared" si="3"/>
        <v>0.08</v>
      </c>
      <c r="D79" s="25">
        <f t="shared" si="4"/>
        <v>376.4062116734633</v>
      </c>
      <c r="E79" s="25">
        <f t="shared" si="5"/>
        <v>432.86714342448278</v>
      </c>
    </row>
    <row r="80" spans="1:9" ht="15" x14ac:dyDescent="0.2">
      <c r="A80" s="9">
        <v>500509682</v>
      </c>
      <c r="B80" s="24">
        <v>236.91400272780893</v>
      </c>
      <c r="C80" s="29">
        <f t="shared" si="3"/>
        <v>0.04</v>
      </c>
      <c r="D80" s="25">
        <f t="shared" si="4"/>
        <v>227.43744261869656</v>
      </c>
      <c r="E80" s="25">
        <f t="shared" si="5"/>
        <v>261.55305901150103</v>
      </c>
    </row>
    <row r="81" spans="1:6" ht="15" x14ac:dyDescent="0.2">
      <c r="A81" s="9">
        <v>500509985</v>
      </c>
      <c r="B81" s="24">
        <v>916.74450136884752</v>
      </c>
      <c r="C81" s="29">
        <f t="shared" si="3"/>
        <v>0.1</v>
      </c>
      <c r="D81" s="25">
        <f t="shared" si="4"/>
        <v>825.07005123196279</v>
      </c>
      <c r="E81" s="25">
        <f t="shared" si="5"/>
        <v>948.83055891675713</v>
      </c>
    </row>
    <row r="82" spans="1:6" s="18" customFormat="1" ht="15" x14ac:dyDescent="0.2">
      <c r="A82" s="9">
        <v>500510412</v>
      </c>
      <c r="B82" s="24">
        <v>651.19960950580651</v>
      </c>
      <c r="C82" s="29">
        <f t="shared" si="3"/>
        <v>0.1</v>
      </c>
      <c r="D82" s="25">
        <f t="shared" si="4"/>
        <v>586.07964855522584</v>
      </c>
      <c r="E82" s="25">
        <f t="shared" si="5"/>
        <v>673.99159583850962</v>
      </c>
      <c r="F82" s="8"/>
    </row>
    <row r="83" spans="1:6" ht="15" x14ac:dyDescent="0.2">
      <c r="A83" s="9">
        <v>500510576</v>
      </c>
      <c r="B83" s="24">
        <v>767.21201955620802</v>
      </c>
      <c r="C83" s="29">
        <f t="shared" si="3"/>
        <v>0.1</v>
      </c>
      <c r="D83" s="25">
        <f t="shared" si="4"/>
        <v>690.49081760058721</v>
      </c>
      <c r="E83" s="25">
        <f t="shared" si="5"/>
        <v>794.06444024067525</v>
      </c>
    </row>
    <row r="84" spans="1:6" ht="15" x14ac:dyDescent="0.2">
      <c r="A84" s="9">
        <v>500511388</v>
      </c>
      <c r="B84" s="24">
        <v>1305.8207268830765</v>
      </c>
      <c r="C84" s="29">
        <f t="shared" si="3"/>
        <v>0.1</v>
      </c>
      <c r="D84" s="25">
        <f t="shared" si="4"/>
        <v>1175.238654194769</v>
      </c>
      <c r="E84" s="25">
        <f t="shared" si="5"/>
        <v>1351.5244523239842</v>
      </c>
    </row>
    <row r="85" spans="1:6" ht="15" x14ac:dyDescent="0.2">
      <c r="A85" s="9">
        <v>500512312</v>
      </c>
      <c r="B85" s="24">
        <v>120.72444235884237</v>
      </c>
      <c r="C85" s="29">
        <f t="shared" si="3"/>
        <v>0.02</v>
      </c>
      <c r="D85" s="25">
        <f t="shared" si="4"/>
        <v>118.30995351166551</v>
      </c>
      <c r="E85" s="25">
        <f t="shared" si="5"/>
        <v>136.05644653841532</v>
      </c>
    </row>
    <row r="86" spans="1:6" ht="15" x14ac:dyDescent="0.2">
      <c r="A86" s="9">
        <v>500512972</v>
      </c>
      <c r="B86" s="24">
        <v>558.47281988687826</v>
      </c>
      <c r="C86" s="29">
        <f t="shared" si="3"/>
        <v>0.1</v>
      </c>
      <c r="D86" s="25">
        <f t="shared" si="4"/>
        <v>502.62553789819043</v>
      </c>
      <c r="E86" s="25">
        <f t="shared" si="5"/>
        <v>578.0193685829189</v>
      </c>
    </row>
    <row r="87" spans="1:6" ht="15" x14ac:dyDescent="0.2">
      <c r="A87" s="9">
        <v>500513236</v>
      </c>
      <c r="B87" s="24">
        <v>844.59867519098577</v>
      </c>
      <c r="C87" s="29">
        <f t="shared" si="3"/>
        <v>0.1</v>
      </c>
      <c r="D87" s="25">
        <f t="shared" si="4"/>
        <v>760.13880767188721</v>
      </c>
      <c r="E87" s="25">
        <f t="shared" si="5"/>
        <v>874.15962882267024</v>
      </c>
    </row>
    <row r="88" spans="1:6" s="15" customFormat="1" ht="15" x14ac:dyDescent="0.2">
      <c r="A88" s="9">
        <v>500513537</v>
      </c>
      <c r="B88" s="24">
        <v>76.195543413608931</v>
      </c>
      <c r="C88" s="29">
        <f t="shared" si="3"/>
        <v>0</v>
      </c>
      <c r="D88" s="25">
        <f t="shared" si="4"/>
        <v>76.195543413608931</v>
      </c>
      <c r="E88" s="25">
        <f t="shared" si="5"/>
        <v>87.624874925650261</v>
      </c>
      <c r="F88" s="8"/>
    </row>
    <row r="89" spans="1:6" ht="15" x14ac:dyDescent="0.2">
      <c r="A89" s="9">
        <v>500513851</v>
      </c>
      <c r="B89" s="24">
        <v>705.50840066455817</v>
      </c>
      <c r="C89" s="29">
        <f t="shared" si="3"/>
        <v>0.1</v>
      </c>
      <c r="D89" s="25">
        <f t="shared" si="4"/>
        <v>634.95756059810242</v>
      </c>
      <c r="E89" s="25">
        <f t="shared" si="5"/>
        <v>730.20119468781775</v>
      </c>
    </row>
    <row r="90" spans="1:6" ht="15" x14ac:dyDescent="0.2">
      <c r="A90" s="9">
        <v>500514523</v>
      </c>
      <c r="B90" s="24">
        <v>798.01551069115601</v>
      </c>
      <c r="C90" s="29">
        <f t="shared" si="3"/>
        <v>0.1</v>
      </c>
      <c r="D90" s="25">
        <f t="shared" si="4"/>
        <v>718.21395962204042</v>
      </c>
      <c r="E90" s="25">
        <f t="shared" si="5"/>
        <v>825.94605356534646</v>
      </c>
    </row>
    <row r="91" spans="1:6" s="18" customFormat="1" ht="15" x14ac:dyDescent="0.2">
      <c r="A91" s="9">
        <v>500514858</v>
      </c>
      <c r="B91" s="24">
        <v>1531.4768745430465</v>
      </c>
      <c r="C91" s="29">
        <f t="shared" si="3"/>
        <v>0.1</v>
      </c>
      <c r="D91" s="25">
        <f t="shared" si="4"/>
        <v>1378.3291870887419</v>
      </c>
      <c r="E91" s="25">
        <f t="shared" si="5"/>
        <v>1585.0785651520532</v>
      </c>
      <c r="F91" s="8"/>
    </row>
    <row r="92" spans="1:6" ht="15" x14ac:dyDescent="0.2">
      <c r="A92" s="9">
        <v>500518207</v>
      </c>
      <c r="B92" s="24">
        <v>476.20491274004479</v>
      </c>
      <c r="C92" s="29">
        <f t="shared" si="3"/>
        <v>0.08</v>
      </c>
      <c r="D92" s="25">
        <f t="shared" si="4"/>
        <v>438.10851972084123</v>
      </c>
      <c r="E92" s="25">
        <f t="shared" si="5"/>
        <v>503.8247976789674</v>
      </c>
    </row>
    <row r="93" spans="1:6" ht="15" x14ac:dyDescent="0.2">
      <c r="A93" s="9">
        <v>500518355</v>
      </c>
      <c r="B93" s="24">
        <v>600.18472869884772</v>
      </c>
      <c r="C93" s="29">
        <f t="shared" si="3"/>
        <v>0.1</v>
      </c>
      <c r="D93" s="25">
        <f t="shared" si="4"/>
        <v>540.16625582896302</v>
      </c>
      <c r="E93" s="25">
        <f t="shared" si="5"/>
        <v>621.19119420330742</v>
      </c>
    </row>
    <row r="94" spans="1:6" ht="15" x14ac:dyDescent="0.2">
      <c r="A94" s="9">
        <v>500519058</v>
      </c>
      <c r="B94" s="24">
        <v>1101.8869264483972</v>
      </c>
      <c r="C94" s="29">
        <f t="shared" si="3"/>
        <v>0.1</v>
      </c>
      <c r="D94" s="25">
        <f t="shared" si="4"/>
        <v>991.69823380355751</v>
      </c>
      <c r="E94" s="25">
        <f t="shared" si="5"/>
        <v>1140.4529688740911</v>
      </c>
    </row>
    <row r="95" spans="1:6" ht="15" x14ac:dyDescent="0.2">
      <c r="A95" s="9">
        <v>500519114</v>
      </c>
      <c r="B95" s="24">
        <v>1232.191275375819</v>
      </c>
      <c r="C95" s="29">
        <f t="shared" si="3"/>
        <v>0.1</v>
      </c>
      <c r="D95" s="25">
        <f t="shared" si="4"/>
        <v>1108.9721478382371</v>
      </c>
      <c r="E95" s="25">
        <f t="shared" si="5"/>
        <v>1275.3179700139726</v>
      </c>
    </row>
    <row r="96" spans="1:6" ht="15" x14ac:dyDescent="0.2">
      <c r="A96" s="9">
        <v>500519832</v>
      </c>
      <c r="B96" s="24">
        <v>1327.8617216026771</v>
      </c>
      <c r="C96" s="29">
        <f t="shared" si="3"/>
        <v>0.1</v>
      </c>
      <c r="D96" s="25">
        <f t="shared" si="4"/>
        <v>1195.0755494424095</v>
      </c>
      <c r="E96" s="25">
        <f t="shared" si="5"/>
        <v>1374.3368818587708</v>
      </c>
    </row>
    <row r="97" spans="1:5" ht="15" x14ac:dyDescent="0.2">
      <c r="A97" s="9">
        <v>500520128</v>
      </c>
      <c r="B97" s="24">
        <v>1301.2797998871131</v>
      </c>
      <c r="C97" s="29">
        <f t="shared" si="3"/>
        <v>0.1</v>
      </c>
      <c r="D97" s="25">
        <f t="shared" si="4"/>
        <v>1171.1518198984018</v>
      </c>
      <c r="E97" s="25">
        <f t="shared" si="5"/>
        <v>1346.8245928831618</v>
      </c>
    </row>
    <row r="98" spans="1:5" ht="15" x14ac:dyDescent="0.2">
      <c r="A98" s="9">
        <v>500520249</v>
      </c>
      <c r="B98" s="24">
        <v>722.34173177474872</v>
      </c>
      <c r="C98" s="29">
        <f t="shared" si="3"/>
        <v>0.1</v>
      </c>
      <c r="D98" s="25">
        <f t="shared" si="4"/>
        <v>650.10755859727385</v>
      </c>
      <c r="E98" s="25">
        <f t="shared" si="5"/>
        <v>747.62369238686483</v>
      </c>
    </row>
    <row r="99" spans="1:5" ht="15" x14ac:dyDescent="0.2">
      <c r="A99" s="9">
        <v>500521939</v>
      </c>
      <c r="B99" s="24">
        <v>900.75204955771994</v>
      </c>
      <c r="C99" s="29">
        <f t="shared" si="3"/>
        <v>0.1</v>
      </c>
      <c r="D99" s="25">
        <f t="shared" si="4"/>
        <v>810.67684460194801</v>
      </c>
      <c r="E99" s="25">
        <f t="shared" si="5"/>
        <v>932.27837129224008</v>
      </c>
    </row>
    <row r="100" spans="1:5" ht="15" x14ac:dyDescent="0.2">
      <c r="A100" s="9">
        <v>500524240</v>
      </c>
      <c r="B100" s="24">
        <v>378.95371878032347</v>
      </c>
      <c r="C100" s="29">
        <f t="shared" si="3"/>
        <v>0.06</v>
      </c>
      <c r="D100" s="25">
        <f t="shared" si="4"/>
        <v>356.21649565350407</v>
      </c>
      <c r="E100" s="25">
        <f t="shared" si="5"/>
        <v>409.64897000152962</v>
      </c>
    </row>
    <row r="101" spans="1:5" ht="15" x14ac:dyDescent="0.2">
      <c r="A101" s="9">
        <v>500524316</v>
      </c>
      <c r="B101" s="24">
        <v>584.66538791705614</v>
      </c>
      <c r="C101" s="29">
        <f t="shared" si="3"/>
        <v>0.1</v>
      </c>
      <c r="D101" s="25">
        <f t="shared" si="4"/>
        <v>526.19884912535053</v>
      </c>
      <c r="E101" s="25">
        <f t="shared" si="5"/>
        <v>605.12867649415307</v>
      </c>
    </row>
    <row r="102" spans="1:5" ht="15" x14ac:dyDescent="0.2">
      <c r="A102" s="9">
        <v>500529437</v>
      </c>
      <c r="B102" s="24">
        <v>188.80303172208346</v>
      </c>
      <c r="C102" s="29">
        <f t="shared" si="3"/>
        <v>0.02</v>
      </c>
      <c r="D102" s="25">
        <f t="shared" si="4"/>
        <v>185.02697108764178</v>
      </c>
      <c r="E102" s="25">
        <f t="shared" si="5"/>
        <v>212.78101675078804</v>
      </c>
    </row>
    <row r="103" spans="1:5" ht="15" x14ac:dyDescent="0.2">
      <c r="A103" s="9">
        <v>500531231</v>
      </c>
      <c r="B103" s="24">
        <v>1484.6488862595097</v>
      </c>
      <c r="C103" s="29">
        <f t="shared" si="3"/>
        <v>0.1</v>
      </c>
      <c r="D103" s="25">
        <f t="shared" si="4"/>
        <v>1336.1839976335589</v>
      </c>
      <c r="E103" s="25">
        <f t="shared" si="5"/>
        <v>1536.6115972785926</v>
      </c>
    </row>
    <row r="104" spans="1:5" ht="15.75" x14ac:dyDescent="0.25">
      <c r="A104" s="118" t="s">
        <v>35</v>
      </c>
      <c r="B104" s="117">
        <f>SUM(B6:B103)</f>
        <v>72647.856479202863</v>
      </c>
      <c r="C104" s="119"/>
      <c r="D104" s="117">
        <f>SUM(D6:D103)</f>
        <v>65736.847427620494</v>
      </c>
      <c r="E104" s="117">
        <f>SUM(E6:E103)</f>
        <v>75597.374541763595</v>
      </c>
    </row>
    <row r="105" spans="1:5" x14ac:dyDescent="0.15">
      <c r="D105" s="7"/>
      <c r="E105" s="7"/>
    </row>
    <row r="106" spans="1:5" x14ac:dyDescent="0.15">
      <c r="D106" s="7"/>
      <c r="E106" s="7"/>
    </row>
    <row r="107" spans="1:5" x14ac:dyDescent="0.15">
      <c r="E107" s="7"/>
    </row>
    <row r="108" spans="1:5" x14ac:dyDescent="0.15">
      <c r="E108" s="7"/>
    </row>
    <row r="109" spans="1:5" x14ac:dyDescent="0.15">
      <c r="E109" s="7"/>
    </row>
    <row r="110" spans="1:5" x14ac:dyDescent="0.15">
      <c r="E110" s="7"/>
    </row>
    <row r="111" spans="1:5" x14ac:dyDescent="0.15">
      <c r="E111" s="7"/>
    </row>
    <row r="114" spans="1:2" x14ac:dyDescent="0.15">
      <c r="A114" s="22" t="s">
        <v>24</v>
      </c>
      <c r="B114" s="22"/>
    </row>
    <row r="115" spans="1:2" x14ac:dyDescent="0.15">
      <c r="A115" s="22" t="s">
        <v>23</v>
      </c>
      <c r="B115" s="22"/>
    </row>
    <row r="116" spans="1:2" x14ac:dyDescent="0.15">
      <c r="A116" s="22" t="s">
        <v>24</v>
      </c>
      <c r="B116" s="22"/>
    </row>
    <row r="117" spans="1:2" x14ac:dyDescent="0.15">
      <c r="A117" s="22" t="s">
        <v>25</v>
      </c>
      <c r="B117" s="22"/>
    </row>
    <row r="118" spans="1:2" x14ac:dyDescent="0.15">
      <c r="A118" s="22" t="s">
        <v>24</v>
      </c>
      <c r="B118" s="22"/>
    </row>
    <row r="119" spans="1:2" x14ac:dyDescent="0.15">
      <c r="A119" s="22" t="s">
        <v>22</v>
      </c>
      <c r="B119" s="22"/>
    </row>
    <row r="120" spans="1:2" x14ac:dyDescent="0.15">
      <c r="A120" s="22" t="s">
        <v>24</v>
      </c>
      <c r="B120" s="22"/>
    </row>
    <row r="121" spans="1:2" x14ac:dyDescent="0.15">
      <c r="A121" s="22" t="s">
        <v>21</v>
      </c>
      <c r="B121" s="22"/>
    </row>
    <row r="122" spans="1:2" x14ac:dyDescent="0.15">
      <c r="A122" s="22" t="s">
        <v>24</v>
      </c>
      <c r="B122" s="22"/>
    </row>
    <row r="123" spans="1:2" x14ac:dyDescent="0.15">
      <c r="A123" s="22" t="s">
        <v>20</v>
      </c>
      <c r="B123" s="22"/>
    </row>
    <row r="124" spans="1:2" x14ac:dyDescent="0.15">
      <c r="A124" s="22" t="s">
        <v>24</v>
      </c>
      <c r="B124" s="22"/>
    </row>
    <row r="125" spans="1:2" x14ac:dyDescent="0.15">
      <c r="A125" s="22" t="s">
        <v>19</v>
      </c>
      <c r="B125" s="22"/>
    </row>
    <row r="126" spans="1:2" x14ac:dyDescent="0.15">
      <c r="A126" s="22" t="s">
        <v>24</v>
      </c>
      <c r="B126" s="22"/>
    </row>
    <row r="127" spans="1:2" x14ac:dyDescent="0.15">
      <c r="A127" s="22" t="s">
        <v>18</v>
      </c>
      <c r="B127" s="22"/>
    </row>
    <row r="128" spans="1:2" x14ac:dyDescent="0.15">
      <c r="A128" s="22" t="s">
        <v>24</v>
      </c>
      <c r="B128" s="22"/>
    </row>
    <row r="129" spans="1:2" x14ac:dyDescent="0.15">
      <c r="A129" s="22" t="s">
        <v>26</v>
      </c>
      <c r="B129" s="22"/>
    </row>
    <row r="130" spans="1:2" x14ac:dyDescent="0.15">
      <c r="A130" s="22" t="s">
        <v>24</v>
      </c>
      <c r="B130" s="22"/>
    </row>
    <row r="131" spans="1:2" x14ac:dyDescent="0.15">
      <c r="A131" s="22" t="s">
        <v>17</v>
      </c>
      <c r="B131" s="22"/>
    </row>
    <row r="132" spans="1:2" x14ac:dyDescent="0.15">
      <c r="A132" s="22" t="s">
        <v>24</v>
      </c>
      <c r="B132" s="22"/>
    </row>
    <row r="133" spans="1:2" x14ac:dyDescent="0.15">
      <c r="A133" s="22" t="s">
        <v>16</v>
      </c>
      <c r="B133" s="22"/>
    </row>
    <row r="134" spans="1:2" x14ac:dyDescent="0.15">
      <c r="A134" s="22" t="s">
        <v>24</v>
      </c>
      <c r="B134" s="22"/>
    </row>
    <row r="135" spans="1:2" x14ac:dyDescent="0.15">
      <c r="A135" s="22" t="s">
        <v>27</v>
      </c>
      <c r="B135" s="22"/>
    </row>
    <row r="136" spans="1:2" x14ac:dyDescent="0.15">
      <c r="A136" s="22" t="s">
        <v>24</v>
      </c>
      <c r="B136" s="22"/>
    </row>
    <row r="137" spans="1:2" x14ac:dyDescent="0.15">
      <c r="A137" s="22" t="s">
        <v>15</v>
      </c>
      <c r="B137" s="22"/>
    </row>
    <row r="138" spans="1:2" x14ac:dyDescent="0.15">
      <c r="A138" s="22" t="s">
        <v>24</v>
      </c>
      <c r="B138" s="22"/>
    </row>
    <row r="139" spans="1:2" x14ac:dyDescent="0.15">
      <c r="A139" s="22" t="s">
        <v>28</v>
      </c>
      <c r="B139" s="22"/>
    </row>
    <row r="140" spans="1:2" x14ac:dyDescent="0.15">
      <c r="A140" s="22"/>
      <c r="B140" s="22"/>
    </row>
    <row r="141" spans="1:2" x14ac:dyDescent="0.15">
      <c r="A141" s="22"/>
      <c r="B141" s="22"/>
    </row>
  </sheetData>
  <mergeCells count="1">
    <mergeCell ref="G18:H18"/>
  </mergeCells>
  <phoneticPr fontId="35" type="noConversion"/>
  <hyperlinks>
    <hyperlink ref="A7" r:id="rId1" display="https://fcms.concordia.ca/fcms/Ofms04.asp?action=detail&amp;studid=9645543&amp;plink=3079&amp;UserReference=17a4b061ea024147807B1dD0c6487dE7"/>
    <hyperlink ref="A8" r:id="rId2" display="https://fcms.concordia.ca/fcms/Ofms04.asp?action=detail&amp;studid=9307222&amp;plink=3179&amp;UserReference=17a4b061ea024147807B1dD0c6487dE7"/>
    <hyperlink ref="A9" r:id="rId3" display="https://fcms.concordia.ca/fcms/Ofms04.asp?action=detail&amp;studid=9558071&amp;plink=3079&amp;UserReference=17a4b061ea024147807B1dD0c6487dE7"/>
    <hyperlink ref="A10" r:id="rId4" display="https://fcms.concordia.ca/fcms/Ofms04.asp?action=detail&amp;studid=9457747&amp;plink=3079&amp;UserReference=17a4b061ea024147807B1dD0c6487dE7"/>
    <hyperlink ref="A11" r:id="rId5" display="https://fcms.concordia.ca/fcms/Ofms04.asp?action=detail&amp;studid=9038701&amp;plink=3079&amp;UserReference=17a4b061ea024147807B1dD0c6487dE7"/>
    <hyperlink ref="A12" r:id="rId6" display="https://fcms.concordia.ca/fcms/Ofms04.asp?action=detail&amp;studid=6198244&amp;plink=3279&amp;UserReference=17a4b061ea024147807B1dD0c6487dE7"/>
    <hyperlink ref="A13" r:id="rId7" display="https://fcms.concordia.ca/fcms/Ofms04.asp?action=detail&amp;studid=9353054&amp;plink=3159&amp;UserReference=17a4b061ea024147807B1dD0c6487dE7"/>
    <hyperlink ref="A14" r:id="rId8" display="https://fcms.concordia.ca/fcms/Ofms04.asp?action=detail&amp;studid=9547193&amp;plink=3079&amp;UserReference=17a4b061ea024147807B1dD0c6487dE7"/>
    <hyperlink ref="A15" r:id="rId9" display="https://fcms.concordia.ca/fcms/Ofms04.asp?action=detail&amp;studid=9242740&amp;plink=3179&amp;UserReference=17a4b061ea024147807B1dD0c6487dE7"/>
    <hyperlink ref="A16" r:id="rId10" display="https://fcms.concordia.ca/fcms/Ofms04.asp?action=detail&amp;studid=9370188&amp;plink=3079&amp;UserReference=17a4b061ea024147807B1dD0c6487dE7"/>
    <hyperlink ref="A17" r:id="rId11" display="https://fcms.concordia.ca/fcms/Ofms04.asp?action=detail&amp;studid=9053239&amp;plink=3179&amp;UserReference=17a4b061ea024147807B1dD0c6487dE7"/>
    <hyperlink ref="A18" r:id="rId12" display="https://fcms.concordia.ca/fcms/Ofms04.asp?action=detail&amp;studid=9589872&amp;plink=3079&amp;UserReference=17a4b061ea024147807B1dD0c6487dE7"/>
    <hyperlink ref="A27" r:id="rId13" display="https://fcms.concordia.ca/fcms/Ofms04.asp?action=detail&amp;studid=9590226&amp;plink=3079&amp;UserReference=17a4b061ea024147807B1dD0c6487dE7"/>
    <hyperlink ref="A28" r:id="rId14" display="https://fcms.concordia.ca/fcms/Ofms04.asp?action=detail&amp;studid=9587284&amp;plink=3079&amp;UserReference=17a4b061ea024147807B1dD0c6487dE7"/>
    <hyperlink ref="A29" r:id="rId15" display="https://fcms.concordia.ca/fcms/Ofms04.asp?action=detail&amp;studid=9685383&amp;plink=3079&amp;UserReference=17a4b061ea024147807B1dD0c6487dE7"/>
    <hyperlink ref="A30" r:id="rId16" display="https://fcms.concordia.ca/fcms/Ofms04.asp?action=detail&amp;studid=9318410&amp;plink=3179&amp;UserReference=17a4b061ea024147807B1dD0c6487dE7"/>
    <hyperlink ref="A31" r:id="rId17" display="https://fcms.concordia.ca/fcms/Ofms04.asp?action=detail&amp;studid=6186769&amp;plink=3359&amp;UserReference=17a4b061ea024147807B1dD0c6487dE7"/>
    <hyperlink ref="A32" r:id="rId18" display="https://fcms.concordia.ca/fcms/Ofms04.asp?action=detail&amp;studid=9045945&amp;plink=3259&amp;UserReference=17a4b061ea024147807B1dD0c6487dE7"/>
    <hyperlink ref="A33" r:id="rId19" display="https://fcms.concordia.ca/fcms/Ofms04.asp?action=detail&amp;studid=9174745&amp;plink=3279&amp;UserReference=17a4b061ea024147807B1dD0c6487dE7"/>
    <hyperlink ref="A34" r:id="rId20" display="https://fcms.concordia.ca/fcms/Ofms04.asp?action=detail&amp;studid=9472339&amp;plink=3159&amp;UserReference=17a4b061ea024147807B1dD0c6487dE7"/>
    <hyperlink ref="A35" r:id="rId21" display="https://fcms.concordia.ca/fcms/Ofms04.asp?action=detail&amp;studid=9236945&amp;plink=3259&amp;UserReference=17a4b061ea024147807B1dD0c6487dE7"/>
    <hyperlink ref="A36" r:id="rId22" display="https://fcms.concordia.ca/fcms/Ofms04.asp?action=detail&amp;studid=9245839&amp;plink=3079&amp;UserReference=17a4b061ea024147807B1dD0c6487dE7"/>
    <hyperlink ref="A37" r:id="rId23" display="https://fcms.concordia.ca/fcms/Ofms04.asp?action=detail&amp;studid=9300325&amp;plink=3079&amp;UserReference=17a4b061ea024147807B1dD0c6487dE7"/>
    <hyperlink ref="A38" r:id="rId24" display="https://fcms.concordia.ca/fcms/Ofms04.asp?action=detail&amp;studid=9075739&amp;plink=3279&amp;UserReference=17a4b061ea024147807B1dD0c6487dE7"/>
    <hyperlink ref="A39" r:id="rId25" display="https://fcms.concordia.ca/fcms/Ofms04.asp?action=detail&amp;studid=9643370&amp;plink=3079&amp;UserReference=17a4b061ea024147807B1dD0c6487dE7"/>
    <hyperlink ref="A40" r:id="rId26" display="https://fcms.concordia.ca/fcms/Ofms04.asp?action=detail&amp;studid=5549930&amp;plink=3279&amp;UserReference=17a4b061ea024147807B1dD0c6487dE7"/>
    <hyperlink ref="A41" r:id="rId27" display="https://fcms.concordia.ca/fcms/Ofms04.asp?action=detail&amp;studid=9358951&amp;plink=3179&amp;UserReference=17a4b061ea024147807B1dD0c6487dE7"/>
    <hyperlink ref="A42" r:id="rId28" display="https://fcms.concordia.ca/fcms/Ofms04.asp?action=detail&amp;studid=5563585&amp;plink=3079&amp;UserReference=17a4b061ea024147807B1dD0c6487dE7"/>
    <hyperlink ref="A43" r:id="rId29" display="https://fcms.concordia.ca/fcms/Ofms04.asp?action=detail&amp;studid=5467934&amp;plink=3159&amp;UserReference=17a4b061ea024147807B1dD0c6487dE7"/>
    <hyperlink ref="A44" r:id="rId30" display="https://fcms.concordia.ca/fcms/Ofms04.asp?action=detail&amp;studid=9595015&amp;plink=3079&amp;UserReference=17a4b061ea024147807B1dD0c6487dE7"/>
    <hyperlink ref="A45" r:id="rId31" display="https://fcms.concordia.ca/fcms/Ofms04.asp?action=detail&amp;studid=9481184&amp;plink=3159&amp;UserReference=17a4b061ea024147807B1dD0c6487dE7"/>
    <hyperlink ref="A46" r:id="rId32" display="https://fcms.concordia.ca/fcms/Ofms04.asp?action=detail&amp;studid=6017991&amp;plink=3079&amp;UserReference=17a4b061ea024147807B1dD0c6487dE7"/>
    <hyperlink ref="A47" r:id="rId33" display="https://fcms.concordia.ca/fcms/Ofms04.asp?action=detail&amp;studid=9288147&amp;plink=3079&amp;UserReference=17a4b061ea024147807B1dD0c6487dE7"/>
    <hyperlink ref="A48" r:id="rId34" display="https://fcms.concordia.ca/fcms/Ofms04.asp?action=detail&amp;studid=9294791&amp;plink=3179&amp;UserReference=17a4b061ea024147807B1dD0c6487dE7"/>
    <hyperlink ref="A49" r:id="rId35" display="https://fcms.concordia.ca/fcms/Ofms04.asp?action=detail&amp;studid=9375511&amp;plink=3179&amp;UserReference=17a4b061ea024147807B1dD0c6487dE7"/>
    <hyperlink ref="A50" r:id="rId36" display="https://fcms.concordia.ca/fcms/Ofms04.asp?action=detail&amp;studid=9479341&amp;plink=3159&amp;UserReference=17a4b061ea024147807B1dD0c6487dE7"/>
    <hyperlink ref="A51" r:id="rId37" display="https://fcms.concordia.ca/fcms/Ofms04.asp?action=detail&amp;studid=9100334&amp;plink=3259&amp;UserReference=17a4b061ea024147807B1dD0c6487dE7"/>
    <hyperlink ref="A52" r:id="rId38" display="https://fcms.concordia.ca/fcms/Ofms04.asp?action=detail&amp;studid=6012523&amp;plink=3079&amp;UserReference=17a4b061ea024147807B1dD0c6487dE7"/>
    <hyperlink ref="A53" r:id="rId39" display="https://fcms.concordia.ca/fcms/Ofms04.asp?action=detail&amp;studid=9016813&amp;plink=3179&amp;UserReference=17a4b061ea024147807B1dD0c6487dE7"/>
    <hyperlink ref="A54" r:id="rId40" display="https://fcms.concordia.ca/fcms/Ofms04.asp?action=detail&amp;studid=6002919&amp;plink=3189&amp;UserReference=17a4b061ea024147807B1dD0c6487dE7"/>
    <hyperlink ref="A55" r:id="rId41" display="https://fcms.concordia.ca/fcms/Ofms04.asp?action=detail&amp;studid=6063209&amp;plink=3179&amp;UserReference=17a4b061ea024147807B1dD0c6487dE7"/>
    <hyperlink ref="A56" r:id="rId42" display="https://fcms.concordia.ca/fcms/Ofms04.asp?action=detail&amp;studid=9064478&amp;plink=3279&amp;UserReference=17a4b061ea024147807B1dD0c6487dE7"/>
    <hyperlink ref="A57" r:id="rId43" display="https://fcms.concordia.ca/fcms/Ofms04.asp?action=detail&amp;studid=6097227&amp;plink=3079&amp;UserReference=17a4b061ea024147807B1dD0c6487dE7"/>
    <hyperlink ref="A58" r:id="rId44" display="https://fcms.concordia.ca/fcms/Ofms04.asp?action=detail&amp;studid=9529381&amp;plink=3079&amp;UserReference=17a4b061ea024147807B1dD0c6487dE7"/>
    <hyperlink ref="A59" r:id="rId45" display="https://fcms.concordia.ca/fcms/Ofms04.asp?action=detail&amp;studid=9541276&amp;plink=3079&amp;UserReference=17a4b061ea024147807B1dD0c6487dE7"/>
    <hyperlink ref="A60" r:id="rId46" display="https://fcms.concordia.ca/fcms/Ofms04.asp?action=detail&amp;studid=5802601&amp;plink=3179&amp;UserReference=17a4b061ea024147807B1dD0c6487dE7"/>
    <hyperlink ref="A61" r:id="rId47" display="https://fcms.concordia.ca/fcms/Ofms04.asp?action=detail&amp;studid=6015328&amp;plink=3179&amp;UserReference=17a4b061ea024147807B1dD0c6487dE7"/>
    <hyperlink ref="A62" r:id="rId48" display="https://fcms.concordia.ca/fcms/Ofms04.asp?action=detail&amp;studid=3879585&amp;plink=3079&amp;UserReference=17a4b061ea024147807B1dD0c6487dE7"/>
    <hyperlink ref="A63" r:id="rId49" display="https://fcms.concordia.ca/fcms/Ofms04.asp?action=detail&amp;studid=5708508&amp;plink=3079&amp;UserReference=17a4b061ea024147807B1dD0c6487dE7"/>
    <hyperlink ref="A64" r:id="rId50" display="https://fcms.concordia.ca/fcms/Ofms04.asp?action=detail&amp;studid=9576797&amp;plink=3079&amp;UserReference=17a4b061ea024147807B1dD0c6487dE7"/>
    <hyperlink ref="A65" r:id="rId51" display="https://fcms.concordia.ca/fcms/Ofms04.asp?action=detail&amp;studid=9369295&amp;plink=3079&amp;UserReference=17a4b061ea024147807B1dD0c6487dE7"/>
    <hyperlink ref="A66" r:id="rId52" display="https://fcms.concordia.ca/fcms/Ofms04.asp?action=detail&amp;studid=9570608&amp;plink=3079&amp;UserReference=17a4b061ea024147807B1dD0c6487dE7"/>
    <hyperlink ref="A67" r:id="rId53" display="https://fcms.concordia.ca/fcms/Ofms04.asp?action=detail&amp;studid=9556516&amp;plink=3079&amp;UserReference=17a4b061ea024147807B1dD0c6487dE7"/>
    <hyperlink ref="A68" r:id="rId54" display="https://fcms.concordia.ca/fcms/Ofms04.asp?action=detail&amp;studid=9392785&amp;plink=3179&amp;UserReference=17a4b061ea024147807B1dD0c6487dE7"/>
    <hyperlink ref="A69" r:id="rId55" display="https://fcms.concordia.ca/fcms/Ofms04.asp?action=detail&amp;studid=9358706&amp;plink=3179&amp;UserReference=17a4b061ea024147807B1dD0c6487dE7"/>
    <hyperlink ref="A70" r:id="rId56" display="https://fcms.concordia.ca/fcms/Ofms04.asp?action=detail&amp;studid=9209700&amp;plink=3179&amp;UserReference=17a4b061ea024147807B1dD0c6487dE7"/>
    <hyperlink ref="A71" r:id="rId57" display="https://fcms.concordia.ca/fcms/Ofms04.asp?action=detail&amp;studid=9585516&amp;plink=3079&amp;UserReference=17a4b061ea024147807B1dD0c6487dE7"/>
    <hyperlink ref="A72" r:id="rId58" display="https://fcms.concordia.ca/fcms/Ofms04.asp?action=detail&amp;studid=6174787&amp;plink=3259&amp;UserReference=17a4b061ea024147807B1dD0c6487dE7"/>
    <hyperlink ref="A73" r:id="rId59" display="https://fcms.concordia.ca/fcms/Ofms04.asp?action=detail&amp;studid=9090908&amp;plink=3179&amp;UserReference=17a4b061ea024147807B1dD0c6487dE7"/>
    <hyperlink ref="A74" r:id="rId60" display="https://fcms.concordia.ca/fcms/Ofms04.asp?action=detail&amp;studid=9386416&amp;plink=3079&amp;UserReference=17a4b061ea024147807B1dD0c6487dE7"/>
    <hyperlink ref="A75" r:id="rId61" display="https://fcms.concordia.ca/fcms/Ofms04.asp?action=detail&amp;studid=9055908&amp;plink=3279&amp;UserReference=17a4b061ea024147807B1dD0c6487dE7"/>
    <hyperlink ref="A76" r:id="rId62" display="https://fcms.concordia.ca/fcms/Ofms04.asp?action=detail&amp;studid=9450610&amp;plink=3079&amp;UserReference=17a4b061ea024147807B1dD0c6487dE7"/>
    <hyperlink ref="A77" r:id="rId63" display="https://fcms.concordia.ca/fcms/Ofms04.asp?action=detail&amp;studid=9609768&amp;plink=3079&amp;UserReference=17a4b061ea024147807B1dD0c6487dE7"/>
    <hyperlink ref="A78" r:id="rId64" display="https://fcms.concordia.ca/fcms/Ofms04.asp?action=detail&amp;studid=9650482&amp;plink=3079&amp;UserReference=17a4b061ea024147807B1dD0c6487dE7"/>
    <hyperlink ref="A79" r:id="rId65" display="https://fcms.concordia.ca/fcms/Ofms04.asp?action=detail&amp;studid=9580743&amp;plink=3079&amp;UserReference=17a4b061ea024147807B1dD0c6487dE7"/>
    <hyperlink ref="A80" r:id="rId66" display="https://fcms.concordia.ca/fcms/Ofms04.asp?action=detail&amp;studid=9147071&amp;plink=3079&amp;UserReference=17a4b061ea024147807B1dD0c6487dE7"/>
    <hyperlink ref="A81" r:id="rId67" display="https://fcms.concordia.ca/fcms/Ofms04.asp?action=detail&amp;studid=6074855&amp;plink=3159&amp;UserReference=17a4b061ea024147807B1dD0c6487dE7"/>
    <hyperlink ref="A82" r:id="rId68" display="https://fcms.concordia.ca/fcms/Ofms04.asp?action=detail&amp;studid=9048324&amp;plink=3279&amp;UserReference=17a4b061ea024147807B1dD0c6487dE7"/>
    <hyperlink ref="A83" r:id="rId69" display="https://fcms.concordia.ca/fcms/Ofms04.asp?action=detail&amp;studid=9714790&amp;plink=3059&amp;UserReference=17a4b061ea024147807B1dD0c6487dE7"/>
    <hyperlink ref="A84" r:id="rId70" display="https://fcms.concordia.ca/fcms/Ofms04.asp?action=detail&amp;studid=5629284&amp;plink=3479&amp;UserReference=17a4b061ea024147807B1dD0c6487dE7"/>
    <hyperlink ref="A85" r:id="rId71" display="https://fcms.concordia.ca/fcms/Ofms04.asp?action=detail&amp;studid=9235566&amp;plink=3179&amp;UserReference=17a4b061ea024147807B1dD0c6487dE7"/>
    <hyperlink ref="A86" r:id="rId72" display="https://fcms.concordia.ca/fcms/Ofms04.asp?action=detail&amp;studid=9234322&amp;plink=3079&amp;UserReference=17a4b061ea024147807B1dD0c6487dE7"/>
    <hyperlink ref="A87" r:id="rId73" display="https://fcms.concordia.ca/fcms/Ofms04.asp?action=detail&amp;studid=9275509&amp;plink=3179&amp;UserReference=17a4b061ea024147807B1dD0c6487dE7"/>
    <hyperlink ref="A88" r:id="rId74" display="https://fcms.concordia.ca/fcms/Ofms04.asp?action=detail&amp;studid=9480994&amp;plink=3079&amp;UserReference=17a4b061ea024147807B1dD0c6487dE7"/>
    <hyperlink ref="A89" r:id="rId75" display="https://fcms.concordia.ca/fcms/Ofms04.asp?action=detail&amp;studid=9287620&amp;plink=3179&amp;UserReference=17a4b061ea024147807B1dD0c6487dE7"/>
    <hyperlink ref="A90" r:id="rId76" display="https://fcms.concordia.ca/fcms/Ofms04.asp?action=detail&amp;studid=9485198&amp;plink=3159&amp;UserReference=17a4b061ea024147807B1dD0c6487dE7"/>
    <hyperlink ref="A91" r:id="rId77" display="https://fcms.concordia.ca/fcms/Ofms04.asp?action=detail&amp;studid=5281474&amp;plink=3659&amp;UserReference=17a4b061ea024147807B1dD0c6487dE7"/>
    <hyperlink ref="A93" r:id="rId78" display="https://fcms.concordia.ca/fcms/Ofms04.asp?action=detail&amp;studid=9258612&amp;plink=3179&amp;UserReference=17a4b061ea024147807B1dD0c6487dE7"/>
    <hyperlink ref="A94" r:id="rId79" display="https://fcms.concordia.ca/fcms/Ofms04.asp?action=detail&amp;studid=9551859&amp;plink=3079&amp;UserReference=17a4b061ea024147807B1dD0c6487dE7"/>
    <hyperlink ref="A95" r:id="rId80" display="https://fcms.concordia.ca/fcms/Ofms04.asp?action=detail&amp;studid=9316116&amp;plink=3179&amp;UserReference=17a4b061ea024147807B1dD0c6487dE7"/>
    <hyperlink ref="A96" r:id="rId81" display="https://fcms.concordia.ca/fcms/Ofms04.asp?action=detail&amp;studid=9483977&amp;plink=3159&amp;UserReference=17a4b061ea024147807B1dD0c6487dE7"/>
    <hyperlink ref="A97" r:id="rId82" display="https://fcms.concordia.ca/fcms/Ofms04.asp?action=detail&amp;studid=9789278&amp;plink=3059&amp;UserReference=17a4b061ea024147807B1dD0c6487dE7"/>
    <hyperlink ref="A98" r:id="rId83" display="https://fcms.concordia.ca/fcms/Ofms04.asp?action=detail&amp;studid=6011217&amp;plink=3379&amp;UserReference=17a4b061ea024147807B1dD0c6487dE7"/>
    <hyperlink ref="A99" r:id="rId84" display="https://fcms.concordia.ca/fcms/Ofms04.asp?action=detail&amp;studid=9541853&amp;plink=3079&amp;UserReference=17a4b061ea024147807B1dD0c6487dE7"/>
    <hyperlink ref="A100" r:id="rId85" display="https://fcms.concordia.ca/fcms/Ofms04.asp?action=detail&amp;studid=9599312&amp;plink=3079&amp;UserReference=17a4b061ea024147807B1dD0c6487dE7"/>
    <hyperlink ref="A101" r:id="rId86" display="https://fcms.concordia.ca/fcms/Ofms04.asp?action=detail&amp;studid=9383476&amp;plink=3179&amp;UserReference=17a4b061ea024147807B1dD0c6487dE7"/>
    <hyperlink ref="A102" r:id="rId87" display="https://fcms.concordia.ca/fcms/Ofms04.asp?action=detail&amp;studid=9088709&amp;plink=3279&amp;UserReference=17a4b061ea024147807B1dD0c6487dE7"/>
    <hyperlink ref="A103" r:id="rId88" display="https://fcms.concordia.ca/fcms/Ofms04.asp?action=detail&amp;studid=9490639&amp;plink=3159&amp;UserReference=17a4b061ea024147807B1dD0c6487dE7"/>
    <hyperlink ref="A6" r:id="rId89" display="https://fcms.concordia.ca/fcms/Ofms04.asp?action=detail&amp;studid=9485996&amp;plink=3159&amp;UserReference=17a4b061ea024147807B1dD0c6487dE7"/>
  </hyperlinks>
  <pageMargins left="0.7" right="0.7" top="0.75" bottom="0.75" header="0.3" footer="0.3"/>
  <pageSetup paperSize="9" orientation="portrait" r:id="rId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zoomScale="115" zoomScaleNormal="115" workbookViewId="0"/>
  </sheetViews>
  <sheetFormatPr defaultColWidth="9.125" defaultRowHeight="14.25" x14ac:dyDescent="0.15"/>
  <cols>
    <col min="1" max="1" width="13.375" style="8" customWidth="1"/>
    <col min="2" max="4" width="14.375" style="8" customWidth="1"/>
    <col min="5" max="5" width="19.375" style="8" bestFit="1" customWidth="1"/>
    <col min="6" max="6" width="9.125" style="8"/>
    <col min="7" max="7" width="9.125" style="7"/>
    <col min="8" max="8" width="10" style="7" bestFit="1" customWidth="1"/>
    <col min="9" max="9" width="11.25" style="7" bestFit="1" customWidth="1"/>
    <col min="10" max="16384" width="9.125" style="7"/>
  </cols>
  <sheetData>
    <row r="1" spans="1:9" ht="18.75" x14ac:dyDescent="0.25">
      <c r="A1" s="32" t="s">
        <v>43</v>
      </c>
    </row>
    <row r="2" spans="1:9" s="36" customFormat="1" ht="18.75" x14ac:dyDescent="0.25">
      <c r="A2" s="33" t="s">
        <v>80</v>
      </c>
      <c r="B2" s="34"/>
      <c r="C2" s="34"/>
      <c r="D2" s="34"/>
      <c r="E2" s="34"/>
      <c r="F2" s="35"/>
    </row>
    <row r="3" spans="1:9" s="36" customFormat="1" ht="18.75" x14ac:dyDescent="0.25">
      <c r="A3" s="48" t="s">
        <v>40</v>
      </c>
      <c r="B3" s="34"/>
      <c r="C3" s="34"/>
      <c r="D3" s="34"/>
      <c r="E3" s="34"/>
      <c r="F3" s="35"/>
    </row>
    <row r="4" spans="1:9" s="36" customFormat="1" ht="18.75" x14ac:dyDescent="0.25">
      <c r="A4" s="48"/>
      <c r="B4" s="34"/>
      <c r="C4" s="34"/>
      <c r="D4" s="34"/>
      <c r="E4" s="34"/>
      <c r="F4" s="35"/>
    </row>
    <row r="5" spans="1:9" ht="54" customHeight="1" x14ac:dyDescent="0.15">
      <c r="A5" s="37" t="s">
        <v>32</v>
      </c>
      <c r="B5" s="39" t="s">
        <v>42</v>
      </c>
      <c r="C5" s="38" t="s">
        <v>36</v>
      </c>
      <c r="D5" s="38" t="s">
        <v>33</v>
      </c>
      <c r="E5" s="38" t="s">
        <v>79</v>
      </c>
    </row>
    <row r="6" spans="1:9" ht="15" x14ac:dyDescent="0.2">
      <c r="A6" s="9">
        <v>500523983</v>
      </c>
      <c r="B6" s="24">
        <v>219.0658283583353</v>
      </c>
      <c r="C6" s="29">
        <f>LOOKUP(B6,G$19:G$24,I$19:I$24)</f>
        <v>0.04</v>
      </c>
      <c r="D6" s="25">
        <f>B6*(1-C6)</f>
        <v>210.30319522400188</v>
      </c>
      <c r="E6" s="25">
        <f>D6*(1+10%)</f>
        <v>231.3335147464021</v>
      </c>
      <c r="G6" s="30"/>
      <c r="H6" s="31"/>
      <c r="I6" s="11"/>
    </row>
    <row r="7" spans="1:9" ht="15" x14ac:dyDescent="0.2">
      <c r="A7" s="9">
        <v>500437479</v>
      </c>
      <c r="B7" s="24">
        <v>496.59826638473999</v>
      </c>
      <c r="C7" s="29">
        <f t="shared" ref="C7:C70" si="0">LOOKUP(B7,G$19:G$24,I$19:I$24)</f>
        <v>0.08</v>
      </c>
      <c r="D7" s="25">
        <f t="shared" ref="D7:D70" si="1">B7*(1-C7)</f>
        <v>456.8704050739608</v>
      </c>
      <c r="E7" s="25">
        <f t="shared" ref="E7:E70" si="2">D7*(1+10%)</f>
        <v>502.55744558135694</v>
      </c>
      <c r="G7" s="12"/>
      <c r="H7" s="12"/>
      <c r="I7" s="11"/>
    </row>
    <row r="8" spans="1:9" ht="15" x14ac:dyDescent="0.2">
      <c r="A8" s="9">
        <v>500132058</v>
      </c>
      <c r="B8" s="24">
        <v>935.23304241774895</v>
      </c>
      <c r="C8" s="29">
        <f t="shared" si="0"/>
        <v>0.1</v>
      </c>
      <c r="D8" s="25">
        <f t="shared" si="1"/>
        <v>841.70973817597405</v>
      </c>
      <c r="E8" s="25">
        <f t="shared" si="2"/>
        <v>925.88071199357148</v>
      </c>
      <c r="G8" s="27"/>
      <c r="H8" s="10"/>
      <c r="I8" s="28"/>
    </row>
    <row r="9" spans="1:9" ht="15" x14ac:dyDescent="0.2">
      <c r="A9" s="9">
        <v>500188038</v>
      </c>
      <c r="B9" s="24">
        <v>404.04790023368992</v>
      </c>
      <c r="C9" s="29">
        <f t="shared" si="0"/>
        <v>0.08</v>
      </c>
      <c r="D9" s="25">
        <f t="shared" si="1"/>
        <v>371.72406821499476</v>
      </c>
      <c r="E9" s="25">
        <f t="shared" si="2"/>
        <v>408.89647503649428</v>
      </c>
      <c r="G9" s="10"/>
      <c r="H9" s="10"/>
      <c r="I9" s="10"/>
    </row>
    <row r="10" spans="1:9" ht="15" x14ac:dyDescent="0.2">
      <c r="A10" s="9">
        <v>500221565</v>
      </c>
      <c r="B10" s="24">
        <v>877.18616808377544</v>
      </c>
      <c r="C10" s="29">
        <f t="shared" si="0"/>
        <v>0.1</v>
      </c>
      <c r="D10" s="25">
        <f t="shared" si="1"/>
        <v>789.46755127539791</v>
      </c>
      <c r="E10" s="25">
        <f t="shared" si="2"/>
        <v>868.41430640293777</v>
      </c>
      <c r="G10" s="10"/>
      <c r="H10" s="10"/>
      <c r="I10" s="10"/>
    </row>
    <row r="11" spans="1:9" ht="15" x14ac:dyDescent="0.2">
      <c r="A11" s="9">
        <v>500272358</v>
      </c>
      <c r="B11" s="24">
        <v>528.62253373332169</v>
      </c>
      <c r="C11" s="29">
        <f t="shared" si="0"/>
        <v>0.1</v>
      </c>
      <c r="D11" s="25">
        <f t="shared" si="1"/>
        <v>475.76028035998951</v>
      </c>
      <c r="E11" s="25">
        <f t="shared" si="2"/>
        <v>523.33630839598845</v>
      </c>
      <c r="G11" s="10"/>
      <c r="H11" s="10"/>
      <c r="I11" s="10"/>
    </row>
    <row r="12" spans="1:9" ht="15" x14ac:dyDescent="0.2">
      <c r="A12" s="9">
        <v>500276383</v>
      </c>
      <c r="B12" s="24">
        <v>69.424387259552901</v>
      </c>
      <c r="C12" s="29">
        <f t="shared" si="0"/>
        <v>0</v>
      </c>
      <c r="D12" s="25">
        <f t="shared" si="1"/>
        <v>69.424387259552901</v>
      </c>
      <c r="E12" s="25">
        <f t="shared" si="2"/>
        <v>76.3668259855082</v>
      </c>
      <c r="G12" s="10"/>
      <c r="H12" s="10"/>
      <c r="I12" s="26"/>
    </row>
    <row r="13" spans="1:9" ht="15" x14ac:dyDescent="0.2">
      <c r="A13" s="9">
        <v>500284722</v>
      </c>
      <c r="B13" s="24">
        <v>260.84927898786214</v>
      </c>
      <c r="C13" s="29">
        <f t="shared" si="0"/>
        <v>0.04</v>
      </c>
      <c r="D13" s="25">
        <f t="shared" si="1"/>
        <v>250.41530782834764</v>
      </c>
      <c r="E13" s="25">
        <f t="shared" si="2"/>
        <v>275.45683861118243</v>
      </c>
      <c r="G13" s="10"/>
      <c r="H13" s="10"/>
      <c r="I13" s="10"/>
    </row>
    <row r="14" spans="1:9" ht="15" x14ac:dyDescent="0.2">
      <c r="A14" s="9">
        <v>500336884</v>
      </c>
      <c r="B14" s="24">
        <v>1152.3455574719057</v>
      </c>
      <c r="C14" s="29">
        <f t="shared" si="0"/>
        <v>0.1</v>
      </c>
      <c r="D14" s="25">
        <f t="shared" si="1"/>
        <v>1037.1110017247152</v>
      </c>
      <c r="E14" s="25">
        <f t="shared" si="2"/>
        <v>1140.8221018971867</v>
      </c>
      <c r="G14" s="10"/>
      <c r="H14" s="10"/>
      <c r="I14" s="10"/>
    </row>
    <row r="15" spans="1:9" ht="15" x14ac:dyDescent="0.2">
      <c r="A15" s="9">
        <v>500362597</v>
      </c>
      <c r="B15" s="24">
        <v>1177.1012616671574</v>
      </c>
      <c r="C15" s="29">
        <f t="shared" si="0"/>
        <v>0.1</v>
      </c>
      <c r="D15" s="25">
        <f t="shared" si="1"/>
        <v>1059.3911355004416</v>
      </c>
      <c r="E15" s="25">
        <f t="shared" si="2"/>
        <v>1165.3302490504859</v>
      </c>
      <c r="G15" s="10"/>
      <c r="H15" s="10"/>
      <c r="I15" s="10"/>
    </row>
    <row r="16" spans="1:9" ht="15" x14ac:dyDescent="0.2">
      <c r="A16" s="9">
        <v>500373845</v>
      </c>
      <c r="B16" s="24">
        <v>318.86272879859183</v>
      </c>
      <c r="C16" s="29">
        <f t="shared" si="0"/>
        <v>0.06</v>
      </c>
      <c r="D16" s="25">
        <f t="shared" si="1"/>
        <v>299.73096507067629</v>
      </c>
      <c r="E16" s="25">
        <f t="shared" si="2"/>
        <v>329.70406157774397</v>
      </c>
      <c r="G16" s="15" t="s">
        <v>31</v>
      </c>
      <c r="H16" s="15"/>
    </row>
    <row r="17" spans="1:13" ht="15" x14ac:dyDescent="0.2">
      <c r="A17" s="9">
        <v>500387071</v>
      </c>
      <c r="B17" s="24">
        <v>486.73219543501091</v>
      </c>
      <c r="C17" s="29">
        <f t="shared" si="0"/>
        <v>0.08</v>
      </c>
      <c r="D17" s="25">
        <f t="shared" si="1"/>
        <v>447.79361980021008</v>
      </c>
      <c r="E17" s="25">
        <f t="shared" si="2"/>
        <v>492.57298178023115</v>
      </c>
      <c r="J17" s="13"/>
      <c r="K17" s="16"/>
    </row>
    <row r="18" spans="1:13" s="18" customFormat="1" ht="15" x14ac:dyDescent="0.2">
      <c r="A18" s="9">
        <v>500392899</v>
      </c>
      <c r="B18" s="24">
        <v>393.37883654106213</v>
      </c>
      <c r="C18" s="29">
        <f t="shared" si="0"/>
        <v>0.06</v>
      </c>
      <c r="D18" s="25">
        <f t="shared" si="1"/>
        <v>369.77610634859838</v>
      </c>
      <c r="E18" s="25">
        <f t="shared" si="2"/>
        <v>406.75371698345822</v>
      </c>
      <c r="F18" s="8"/>
      <c r="G18" s="105" t="s">
        <v>30</v>
      </c>
      <c r="H18" s="106"/>
      <c r="I18" s="14" t="s">
        <v>29</v>
      </c>
      <c r="J18" s="15"/>
      <c r="K18" s="16"/>
      <c r="L18" s="17"/>
      <c r="M18" s="17"/>
    </row>
    <row r="19" spans="1:13" ht="15" x14ac:dyDescent="0.2">
      <c r="A19" s="9">
        <v>500394695</v>
      </c>
      <c r="B19" s="24">
        <v>194.40584252082482</v>
      </c>
      <c r="C19" s="29">
        <f t="shared" si="0"/>
        <v>0.02</v>
      </c>
      <c r="D19" s="25">
        <f t="shared" si="1"/>
        <v>190.51772567040831</v>
      </c>
      <c r="E19" s="25">
        <f t="shared" si="2"/>
        <v>209.56949823744915</v>
      </c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ht="15" x14ac:dyDescent="0.2">
      <c r="A20" s="9">
        <v>500396390</v>
      </c>
      <c r="B20" s="24">
        <v>396.4262539334012</v>
      </c>
      <c r="C20" s="29">
        <f t="shared" si="0"/>
        <v>0.06</v>
      </c>
      <c r="D20" s="25">
        <f t="shared" si="1"/>
        <v>372.64067869739711</v>
      </c>
      <c r="E20" s="25">
        <f t="shared" si="2"/>
        <v>409.90474656713684</v>
      </c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ht="15" x14ac:dyDescent="0.2">
      <c r="A21" s="9">
        <v>500397519</v>
      </c>
      <c r="B21" s="24">
        <v>917.24662669285738</v>
      </c>
      <c r="C21" s="29">
        <f t="shared" si="0"/>
        <v>0.1</v>
      </c>
      <c r="D21" s="25">
        <f t="shared" si="1"/>
        <v>825.52196402357163</v>
      </c>
      <c r="E21" s="25">
        <f t="shared" si="2"/>
        <v>908.07416042592888</v>
      </c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ht="15" x14ac:dyDescent="0.2">
      <c r="A22" s="9">
        <v>500400171</v>
      </c>
      <c r="B22" s="24">
        <v>257.53497759104846</v>
      </c>
      <c r="C22" s="29">
        <f t="shared" si="0"/>
        <v>0.04</v>
      </c>
      <c r="D22" s="25">
        <f t="shared" si="1"/>
        <v>247.2335784874065</v>
      </c>
      <c r="E22" s="25">
        <f t="shared" si="2"/>
        <v>271.95693633614718</v>
      </c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ht="15" x14ac:dyDescent="0.2">
      <c r="A23" s="9">
        <v>500400919</v>
      </c>
      <c r="B23" s="24">
        <v>1209.3355385485193</v>
      </c>
      <c r="C23" s="29">
        <f t="shared" si="0"/>
        <v>0.1</v>
      </c>
      <c r="D23" s="25">
        <f t="shared" si="1"/>
        <v>1088.4019846936674</v>
      </c>
      <c r="E23" s="25">
        <f t="shared" si="2"/>
        <v>1197.2421831630343</v>
      </c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ht="15" x14ac:dyDescent="0.2">
      <c r="A24" s="9">
        <v>500402610</v>
      </c>
      <c r="B24" s="24">
        <v>5.5861852051111924</v>
      </c>
      <c r="C24" s="29">
        <f t="shared" si="0"/>
        <v>0</v>
      </c>
      <c r="D24" s="25">
        <f t="shared" si="1"/>
        <v>5.5861852051111924</v>
      </c>
      <c r="E24" s="25">
        <f t="shared" si="2"/>
        <v>6.144803725622312</v>
      </c>
      <c r="G24" s="19">
        <v>500</v>
      </c>
      <c r="H24" s="19">
        <v>9999999</v>
      </c>
      <c r="I24" s="23">
        <v>0.1</v>
      </c>
      <c r="J24" s="13"/>
    </row>
    <row r="25" spans="1:13" ht="15" x14ac:dyDescent="0.2">
      <c r="A25" s="9">
        <v>500435759</v>
      </c>
      <c r="B25" s="24">
        <v>515.25940069789931</v>
      </c>
      <c r="C25" s="29">
        <f t="shared" si="0"/>
        <v>0.1</v>
      </c>
      <c r="D25" s="25">
        <f t="shared" si="1"/>
        <v>463.73346062810941</v>
      </c>
      <c r="E25" s="25">
        <f t="shared" si="2"/>
        <v>510.10680669092039</v>
      </c>
    </row>
    <row r="26" spans="1:13" ht="15" x14ac:dyDescent="0.2">
      <c r="A26" s="9">
        <v>500436237</v>
      </c>
      <c r="B26" s="24">
        <v>484.06529260854973</v>
      </c>
      <c r="C26" s="29">
        <f t="shared" si="0"/>
        <v>0.08</v>
      </c>
      <c r="D26" s="25">
        <f t="shared" si="1"/>
        <v>445.34006919986575</v>
      </c>
      <c r="E26" s="25">
        <f t="shared" si="2"/>
        <v>489.87407611985236</v>
      </c>
    </row>
    <row r="27" spans="1:13" ht="15" x14ac:dyDescent="0.2">
      <c r="A27" s="9">
        <v>500436242</v>
      </c>
      <c r="B27" s="24">
        <v>491.48386275850635</v>
      </c>
      <c r="C27" s="29">
        <f t="shared" si="0"/>
        <v>0.08</v>
      </c>
      <c r="D27" s="25">
        <f t="shared" si="1"/>
        <v>452.16515373782585</v>
      </c>
      <c r="E27" s="25">
        <f t="shared" si="2"/>
        <v>497.38166911160846</v>
      </c>
    </row>
    <row r="28" spans="1:13" ht="15" x14ac:dyDescent="0.2">
      <c r="A28" s="9">
        <v>500437631</v>
      </c>
      <c r="B28" s="24">
        <v>953.33259851566811</v>
      </c>
      <c r="C28" s="29">
        <f t="shared" si="0"/>
        <v>0.1</v>
      </c>
      <c r="D28" s="25">
        <f t="shared" si="1"/>
        <v>857.99933866410129</v>
      </c>
      <c r="E28" s="25">
        <f t="shared" si="2"/>
        <v>943.79927253051153</v>
      </c>
    </row>
    <row r="29" spans="1:13" ht="15" x14ac:dyDescent="0.2">
      <c r="A29" s="9">
        <v>500441599</v>
      </c>
      <c r="B29" s="24">
        <v>1032.9029226348177</v>
      </c>
      <c r="C29" s="29">
        <f t="shared" si="0"/>
        <v>0.1</v>
      </c>
      <c r="D29" s="25">
        <f t="shared" si="1"/>
        <v>929.61263037133597</v>
      </c>
      <c r="E29" s="25">
        <f t="shared" si="2"/>
        <v>1022.5738934084696</v>
      </c>
    </row>
    <row r="30" spans="1:13" ht="15" x14ac:dyDescent="0.2">
      <c r="A30" s="9">
        <v>500444119</v>
      </c>
      <c r="B30" s="24">
        <v>1241.4055247742667</v>
      </c>
      <c r="C30" s="29">
        <f t="shared" si="0"/>
        <v>0.1</v>
      </c>
      <c r="D30" s="25">
        <f t="shared" si="1"/>
        <v>1117.2649722968401</v>
      </c>
      <c r="E30" s="25">
        <f t="shared" si="2"/>
        <v>1228.9914695265243</v>
      </c>
    </row>
    <row r="31" spans="1:13" ht="15" x14ac:dyDescent="0.2">
      <c r="A31" s="9">
        <v>500444203</v>
      </c>
      <c r="B31" s="24">
        <v>870.8065617810804</v>
      </c>
      <c r="C31" s="29">
        <f t="shared" si="0"/>
        <v>0.1</v>
      </c>
      <c r="D31" s="25">
        <f t="shared" si="1"/>
        <v>783.72590560297238</v>
      </c>
      <c r="E31" s="25">
        <f t="shared" si="2"/>
        <v>862.09849616326971</v>
      </c>
    </row>
    <row r="32" spans="1:13" ht="15" x14ac:dyDescent="0.2">
      <c r="A32" s="9">
        <v>500445003</v>
      </c>
      <c r="B32" s="24">
        <v>884.18608107313719</v>
      </c>
      <c r="C32" s="29">
        <f t="shared" si="0"/>
        <v>0.1</v>
      </c>
      <c r="D32" s="25">
        <f t="shared" si="1"/>
        <v>795.76747296582346</v>
      </c>
      <c r="E32" s="25">
        <f t="shared" si="2"/>
        <v>875.34422026240588</v>
      </c>
    </row>
    <row r="33" spans="1:5" ht="15" x14ac:dyDescent="0.2">
      <c r="A33" s="9">
        <v>500446648</v>
      </c>
      <c r="B33" s="24">
        <v>1235.1373396108304</v>
      </c>
      <c r="C33" s="29">
        <f t="shared" si="0"/>
        <v>0.1</v>
      </c>
      <c r="D33" s="25">
        <f t="shared" si="1"/>
        <v>1111.6236056497473</v>
      </c>
      <c r="E33" s="25">
        <f t="shared" si="2"/>
        <v>1222.7859662147221</v>
      </c>
    </row>
    <row r="34" spans="1:5" ht="15" x14ac:dyDescent="0.2">
      <c r="A34" s="9">
        <v>500447192</v>
      </c>
      <c r="B34" s="24">
        <v>969.95455743345428</v>
      </c>
      <c r="C34" s="29">
        <f t="shared" si="0"/>
        <v>0.1</v>
      </c>
      <c r="D34" s="25">
        <f t="shared" si="1"/>
        <v>872.95910169010892</v>
      </c>
      <c r="E34" s="25">
        <f t="shared" si="2"/>
        <v>960.25501185911992</v>
      </c>
    </row>
    <row r="35" spans="1:5" ht="15" x14ac:dyDescent="0.2">
      <c r="A35" s="9">
        <v>500447214</v>
      </c>
      <c r="B35" s="24">
        <v>500.81683243879024</v>
      </c>
      <c r="C35" s="29">
        <f t="shared" si="0"/>
        <v>0.1</v>
      </c>
      <c r="D35" s="25">
        <f t="shared" si="1"/>
        <v>450.73514919491123</v>
      </c>
      <c r="E35" s="25">
        <f t="shared" si="2"/>
        <v>495.8086641144024</v>
      </c>
    </row>
    <row r="36" spans="1:5" ht="15" x14ac:dyDescent="0.2">
      <c r="A36" s="9">
        <v>500447403</v>
      </c>
      <c r="B36" s="24">
        <v>1072.8018293443374</v>
      </c>
      <c r="C36" s="29">
        <f t="shared" si="0"/>
        <v>0.1</v>
      </c>
      <c r="D36" s="25">
        <f t="shared" si="1"/>
        <v>965.52164640990372</v>
      </c>
      <c r="E36" s="25">
        <f t="shared" si="2"/>
        <v>1062.0738110508942</v>
      </c>
    </row>
    <row r="37" spans="1:5" ht="15" x14ac:dyDescent="0.2">
      <c r="A37" s="9">
        <v>500447521</v>
      </c>
      <c r="B37" s="24">
        <v>1194.3125351659519</v>
      </c>
      <c r="C37" s="29">
        <f t="shared" si="0"/>
        <v>0.1</v>
      </c>
      <c r="D37" s="25">
        <f t="shared" si="1"/>
        <v>1074.8812816493567</v>
      </c>
      <c r="E37" s="25">
        <f t="shared" si="2"/>
        <v>1182.3694098142923</v>
      </c>
    </row>
    <row r="38" spans="1:5" ht="15" x14ac:dyDescent="0.2">
      <c r="A38" s="9">
        <v>500447963</v>
      </c>
      <c r="B38" s="24">
        <v>1465.5778565389667</v>
      </c>
      <c r="C38" s="29">
        <f t="shared" si="0"/>
        <v>0.1</v>
      </c>
      <c r="D38" s="25">
        <f t="shared" si="1"/>
        <v>1319.02007088507</v>
      </c>
      <c r="E38" s="25">
        <f t="shared" si="2"/>
        <v>1450.9220779735772</v>
      </c>
    </row>
    <row r="39" spans="1:5" ht="15" x14ac:dyDescent="0.2">
      <c r="A39" s="9">
        <v>500448874</v>
      </c>
      <c r="B39" s="24">
        <v>1220.1839521918166</v>
      </c>
      <c r="C39" s="29">
        <f t="shared" si="0"/>
        <v>0.1</v>
      </c>
      <c r="D39" s="25">
        <f t="shared" si="1"/>
        <v>1098.1655569726349</v>
      </c>
      <c r="E39" s="25">
        <f t="shared" si="2"/>
        <v>1207.9821126698985</v>
      </c>
    </row>
    <row r="40" spans="1:5" ht="15" x14ac:dyDescent="0.2">
      <c r="A40" s="9">
        <v>500449086</v>
      </c>
      <c r="B40" s="24">
        <v>773.28998903304421</v>
      </c>
      <c r="C40" s="29">
        <f t="shared" si="0"/>
        <v>0.1</v>
      </c>
      <c r="D40" s="25">
        <f t="shared" si="1"/>
        <v>695.9609901297398</v>
      </c>
      <c r="E40" s="25">
        <f t="shared" si="2"/>
        <v>765.55708914271383</v>
      </c>
    </row>
    <row r="41" spans="1:5" ht="15" x14ac:dyDescent="0.2">
      <c r="A41" s="9">
        <v>500450456</v>
      </c>
      <c r="B41" s="24">
        <v>1085.6108081319317</v>
      </c>
      <c r="C41" s="29">
        <f t="shared" si="0"/>
        <v>0.1</v>
      </c>
      <c r="D41" s="25">
        <f t="shared" si="1"/>
        <v>977.04972731873852</v>
      </c>
      <c r="E41" s="25">
        <f t="shared" si="2"/>
        <v>1074.7547000506124</v>
      </c>
    </row>
    <row r="42" spans="1:5" ht="15" x14ac:dyDescent="0.2">
      <c r="A42" s="9">
        <v>500452421</v>
      </c>
      <c r="B42" s="24">
        <v>119.9554460760862</v>
      </c>
      <c r="C42" s="29">
        <f t="shared" si="0"/>
        <v>0.02</v>
      </c>
      <c r="D42" s="25">
        <f t="shared" si="1"/>
        <v>117.55633715456447</v>
      </c>
      <c r="E42" s="25">
        <f t="shared" si="2"/>
        <v>129.31197087002093</v>
      </c>
    </row>
    <row r="43" spans="1:5" ht="15" x14ac:dyDescent="0.2">
      <c r="A43" s="9">
        <v>500453161</v>
      </c>
      <c r="B43" s="24">
        <v>610.36382645193464</v>
      </c>
      <c r="C43" s="29">
        <f t="shared" si="0"/>
        <v>0.1</v>
      </c>
      <c r="D43" s="25">
        <f t="shared" si="1"/>
        <v>549.32744380674114</v>
      </c>
      <c r="E43" s="25">
        <f t="shared" si="2"/>
        <v>604.26018818741534</v>
      </c>
    </row>
    <row r="44" spans="1:5" ht="15" x14ac:dyDescent="0.2">
      <c r="A44" s="9">
        <v>500453192</v>
      </c>
      <c r="B44" s="24">
        <v>884.57396229020947</v>
      </c>
      <c r="C44" s="29">
        <f t="shared" si="0"/>
        <v>0.1</v>
      </c>
      <c r="D44" s="25">
        <f t="shared" si="1"/>
        <v>796.11656606118856</v>
      </c>
      <c r="E44" s="25">
        <f t="shared" si="2"/>
        <v>875.72822266730748</v>
      </c>
    </row>
    <row r="45" spans="1:5" ht="15" x14ac:dyDescent="0.2">
      <c r="A45" s="9">
        <v>500455062</v>
      </c>
      <c r="B45" s="24">
        <v>461.62128381255826</v>
      </c>
      <c r="C45" s="29">
        <f t="shared" si="0"/>
        <v>0.08</v>
      </c>
      <c r="D45" s="25">
        <f t="shared" si="1"/>
        <v>424.69158110755365</v>
      </c>
      <c r="E45" s="25">
        <f t="shared" si="2"/>
        <v>467.16073921830906</v>
      </c>
    </row>
    <row r="46" spans="1:5" ht="15" x14ac:dyDescent="0.2">
      <c r="A46" s="9">
        <v>500456322</v>
      </c>
      <c r="B46" s="24">
        <v>923.08475441702944</v>
      </c>
      <c r="C46" s="29">
        <f t="shared" si="0"/>
        <v>0.1</v>
      </c>
      <c r="D46" s="25">
        <f t="shared" si="1"/>
        <v>830.77627897532648</v>
      </c>
      <c r="E46" s="25">
        <f t="shared" si="2"/>
        <v>913.85390687285917</v>
      </c>
    </row>
    <row r="47" spans="1:5" ht="15" x14ac:dyDescent="0.2">
      <c r="A47" s="9">
        <v>500456335</v>
      </c>
      <c r="B47" s="24">
        <v>359.65981788350916</v>
      </c>
      <c r="C47" s="29">
        <f t="shared" si="0"/>
        <v>0.06</v>
      </c>
      <c r="D47" s="25">
        <f t="shared" si="1"/>
        <v>338.08022881049857</v>
      </c>
      <c r="E47" s="25">
        <f t="shared" si="2"/>
        <v>371.88825169154848</v>
      </c>
    </row>
    <row r="48" spans="1:5" ht="15" x14ac:dyDescent="0.2">
      <c r="A48" s="9">
        <v>500458254</v>
      </c>
      <c r="B48" s="24">
        <v>704.48183496877937</v>
      </c>
      <c r="C48" s="29">
        <f t="shared" si="0"/>
        <v>0.1</v>
      </c>
      <c r="D48" s="25">
        <f t="shared" si="1"/>
        <v>634.03365147190141</v>
      </c>
      <c r="E48" s="25">
        <f t="shared" si="2"/>
        <v>697.43701661909165</v>
      </c>
    </row>
    <row r="49" spans="1:8" s="18" customFormat="1" ht="15" x14ac:dyDescent="0.2">
      <c r="A49" s="9">
        <v>500459355</v>
      </c>
      <c r="B49" s="24">
        <v>1043.6277935100768</v>
      </c>
      <c r="C49" s="29">
        <f t="shared" si="0"/>
        <v>0.1</v>
      </c>
      <c r="D49" s="25">
        <f t="shared" si="1"/>
        <v>939.2650141590691</v>
      </c>
      <c r="E49" s="25">
        <f t="shared" si="2"/>
        <v>1033.1915155749762</v>
      </c>
      <c r="F49" s="8"/>
    </row>
    <row r="50" spans="1:8" ht="15" x14ac:dyDescent="0.2">
      <c r="A50" s="9">
        <v>500459552</v>
      </c>
      <c r="B50" s="24">
        <v>491.57777167050455</v>
      </c>
      <c r="C50" s="29">
        <f t="shared" si="0"/>
        <v>0.08</v>
      </c>
      <c r="D50" s="25">
        <f t="shared" si="1"/>
        <v>452.25154993686419</v>
      </c>
      <c r="E50" s="25">
        <f t="shared" si="2"/>
        <v>497.47670493055068</v>
      </c>
    </row>
    <row r="51" spans="1:8" ht="15" x14ac:dyDescent="0.2">
      <c r="A51" s="9">
        <v>500461056</v>
      </c>
      <c r="B51" s="24">
        <v>1305.4598871740445</v>
      </c>
      <c r="C51" s="29">
        <f t="shared" si="0"/>
        <v>0.1</v>
      </c>
      <c r="D51" s="25">
        <f t="shared" si="1"/>
        <v>1174.91389845664</v>
      </c>
      <c r="E51" s="25">
        <f t="shared" si="2"/>
        <v>1292.4052883023041</v>
      </c>
    </row>
    <row r="52" spans="1:8" ht="15" x14ac:dyDescent="0.2">
      <c r="A52" s="9">
        <v>500461210</v>
      </c>
      <c r="B52" s="24">
        <v>724.64992141045445</v>
      </c>
      <c r="C52" s="29">
        <f t="shared" si="0"/>
        <v>0.1</v>
      </c>
      <c r="D52" s="25">
        <f t="shared" si="1"/>
        <v>652.18492926940905</v>
      </c>
      <c r="E52" s="25">
        <f t="shared" si="2"/>
        <v>717.40342219634999</v>
      </c>
    </row>
    <row r="53" spans="1:8" ht="15" x14ac:dyDescent="0.2">
      <c r="A53" s="9">
        <v>500462587</v>
      </c>
      <c r="B53" s="24">
        <v>610.64256659563341</v>
      </c>
      <c r="C53" s="29">
        <f t="shared" si="0"/>
        <v>0.1</v>
      </c>
      <c r="D53" s="25">
        <f t="shared" si="1"/>
        <v>549.57830993607013</v>
      </c>
      <c r="E53" s="25">
        <f t="shared" si="2"/>
        <v>604.53614092967723</v>
      </c>
    </row>
    <row r="54" spans="1:8" ht="15" x14ac:dyDescent="0.2">
      <c r="A54" s="9">
        <v>500472548</v>
      </c>
      <c r="B54" s="24">
        <v>370.72648419492003</v>
      </c>
      <c r="C54" s="29">
        <f t="shared" si="0"/>
        <v>0.06</v>
      </c>
      <c r="D54" s="25">
        <f t="shared" si="1"/>
        <v>348.48289514322482</v>
      </c>
      <c r="E54" s="25">
        <f t="shared" si="2"/>
        <v>383.33118465754734</v>
      </c>
      <c r="G54" s="13"/>
      <c r="H54" s="13"/>
    </row>
    <row r="55" spans="1:8" ht="15" x14ac:dyDescent="0.2">
      <c r="A55" s="9">
        <v>500475522</v>
      </c>
      <c r="B55" s="24">
        <v>1287.4020133464346</v>
      </c>
      <c r="C55" s="29">
        <f t="shared" si="0"/>
        <v>0.1</v>
      </c>
      <c r="D55" s="25">
        <f t="shared" si="1"/>
        <v>1158.6618120117912</v>
      </c>
      <c r="E55" s="25">
        <f t="shared" si="2"/>
        <v>1274.5279932129704</v>
      </c>
    </row>
    <row r="56" spans="1:8" ht="15" x14ac:dyDescent="0.2">
      <c r="A56" s="9">
        <v>500478767</v>
      </c>
      <c r="B56" s="24">
        <v>899.30054149021043</v>
      </c>
      <c r="C56" s="29">
        <f t="shared" si="0"/>
        <v>0.1</v>
      </c>
      <c r="D56" s="25">
        <f t="shared" si="1"/>
        <v>809.37048734118946</v>
      </c>
      <c r="E56" s="25">
        <f t="shared" si="2"/>
        <v>890.30753607530846</v>
      </c>
    </row>
    <row r="57" spans="1:8" ht="15" x14ac:dyDescent="0.2">
      <c r="A57" s="9">
        <v>500478849</v>
      </c>
      <c r="B57" s="24">
        <v>1004.8401389183936</v>
      </c>
      <c r="C57" s="29">
        <f t="shared" si="0"/>
        <v>0.1</v>
      </c>
      <c r="D57" s="25">
        <f t="shared" si="1"/>
        <v>904.3561250265542</v>
      </c>
      <c r="E57" s="25">
        <f t="shared" si="2"/>
        <v>994.79173752920974</v>
      </c>
    </row>
    <row r="58" spans="1:8" ht="15" x14ac:dyDescent="0.2">
      <c r="A58" s="9">
        <v>500480449</v>
      </c>
      <c r="B58" s="24">
        <v>204.694651785715</v>
      </c>
      <c r="C58" s="29">
        <f t="shared" si="0"/>
        <v>0.04</v>
      </c>
      <c r="D58" s="25">
        <f t="shared" si="1"/>
        <v>196.50686571428639</v>
      </c>
      <c r="E58" s="25">
        <f t="shared" si="2"/>
        <v>216.15755228571504</v>
      </c>
    </row>
    <row r="59" spans="1:8" ht="15" x14ac:dyDescent="0.2">
      <c r="A59" s="9">
        <v>500481171</v>
      </c>
      <c r="B59" s="24">
        <v>1138.1686338434486</v>
      </c>
      <c r="C59" s="29">
        <f t="shared" si="0"/>
        <v>0.1</v>
      </c>
      <c r="D59" s="25">
        <f t="shared" si="1"/>
        <v>1024.3517704591038</v>
      </c>
      <c r="E59" s="25">
        <f t="shared" si="2"/>
        <v>1126.7869475050143</v>
      </c>
    </row>
    <row r="60" spans="1:8" ht="15" x14ac:dyDescent="0.2">
      <c r="A60" s="9">
        <v>500481975</v>
      </c>
      <c r="B60" s="24">
        <v>227.81443323477293</v>
      </c>
      <c r="C60" s="29">
        <f t="shared" si="0"/>
        <v>0.04</v>
      </c>
      <c r="D60" s="25">
        <f t="shared" si="1"/>
        <v>218.70185590538202</v>
      </c>
      <c r="E60" s="25">
        <f t="shared" si="2"/>
        <v>240.57204149592025</v>
      </c>
    </row>
    <row r="61" spans="1:8" ht="15" x14ac:dyDescent="0.2">
      <c r="A61" s="9">
        <v>500482812</v>
      </c>
      <c r="B61" s="24">
        <v>137.11939935633521</v>
      </c>
      <c r="C61" s="29">
        <f t="shared" si="0"/>
        <v>0.02</v>
      </c>
      <c r="D61" s="25">
        <f t="shared" si="1"/>
        <v>134.3770113692085</v>
      </c>
      <c r="E61" s="25">
        <f t="shared" si="2"/>
        <v>147.81471250612935</v>
      </c>
    </row>
    <row r="62" spans="1:8" ht="15" x14ac:dyDescent="0.2">
      <c r="A62" s="9">
        <v>500490869</v>
      </c>
      <c r="B62" s="24">
        <v>911.59259419513262</v>
      </c>
      <c r="C62" s="29">
        <f t="shared" si="0"/>
        <v>0.1</v>
      </c>
      <c r="D62" s="25">
        <f t="shared" si="1"/>
        <v>820.43333477561941</v>
      </c>
      <c r="E62" s="25">
        <f t="shared" si="2"/>
        <v>902.4766682531814</v>
      </c>
    </row>
    <row r="63" spans="1:8" ht="15" x14ac:dyDescent="0.2">
      <c r="A63" s="9">
        <v>500491315</v>
      </c>
      <c r="B63" s="24">
        <v>1367.945542209301</v>
      </c>
      <c r="C63" s="29">
        <f t="shared" si="0"/>
        <v>0.1</v>
      </c>
      <c r="D63" s="25">
        <f t="shared" si="1"/>
        <v>1231.1509879883711</v>
      </c>
      <c r="E63" s="25">
        <f t="shared" si="2"/>
        <v>1354.2660867872082</v>
      </c>
    </row>
    <row r="64" spans="1:8" ht="15" x14ac:dyDescent="0.2">
      <c r="A64" s="9">
        <v>500491983</v>
      </c>
      <c r="B64" s="24">
        <v>700.57741653588653</v>
      </c>
      <c r="C64" s="29">
        <f t="shared" si="0"/>
        <v>0.1</v>
      </c>
      <c r="D64" s="25">
        <f t="shared" si="1"/>
        <v>630.51967488229786</v>
      </c>
      <c r="E64" s="25">
        <f t="shared" si="2"/>
        <v>693.57164237052768</v>
      </c>
    </row>
    <row r="65" spans="1:9" ht="15" x14ac:dyDescent="0.2">
      <c r="A65" s="9">
        <v>500493981</v>
      </c>
      <c r="B65" s="24">
        <v>86.122799298874625</v>
      </c>
      <c r="C65" s="29">
        <f t="shared" si="0"/>
        <v>0</v>
      </c>
      <c r="D65" s="25">
        <f t="shared" si="1"/>
        <v>86.122799298874625</v>
      </c>
      <c r="E65" s="25">
        <f t="shared" si="2"/>
        <v>94.735079228762089</v>
      </c>
    </row>
    <row r="66" spans="1:9" ht="15" x14ac:dyDescent="0.2">
      <c r="A66" s="9">
        <v>500497429</v>
      </c>
      <c r="B66" s="24">
        <v>1159.920040866112</v>
      </c>
      <c r="C66" s="29">
        <f t="shared" si="0"/>
        <v>0.1</v>
      </c>
      <c r="D66" s="25">
        <f t="shared" si="1"/>
        <v>1043.9280367795009</v>
      </c>
      <c r="E66" s="25">
        <f t="shared" si="2"/>
        <v>1148.3208404574511</v>
      </c>
    </row>
    <row r="67" spans="1:9" s="13" customFormat="1" ht="15" x14ac:dyDescent="0.2">
      <c r="A67" s="9">
        <v>500497445</v>
      </c>
      <c r="B67" s="24">
        <v>553.28342608773391</v>
      </c>
      <c r="C67" s="29">
        <f t="shared" si="0"/>
        <v>0.1</v>
      </c>
      <c r="D67" s="25">
        <f t="shared" si="1"/>
        <v>497.95508347896055</v>
      </c>
      <c r="E67" s="25">
        <f t="shared" si="2"/>
        <v>547.75059182685663</v>
      </c>
      <c r="F67" s="8"/>
      <c r="G67" s="7"/>
      <c r="H67" s="7"/>
      <c r="I67" s="7"/>
    </row>
    <row r="68" spans="1:9" ht="15" x14ac:dyDescent="0.2">
      <c r="A68" s="9">
        <v>500497821</v>
      </c>
      <c r="B68" s="24">
        <v>1051.2750082122261</v>
      </c>
      <c r="C68" s="29">
        <f t="shared" si="0"/>
        <v>0.1</v>
      </c>
      <c r="D68" s="25">
        <f t="shared" si="1"/>
        <v>946.1475073910035</v>
      </c>
      <c r="E68" s="25">
        <f t="shared" si="2"/>
        <v>1040.7622581301039</v>
      </c>
    </row>
    <row r="69" spans="1:9" s="13" customFormat="1" ht="15" x14ac:dyDescent="0.2">
      <c r="A69" s="9">
        <v>500498660</v>
      </c>
      <c r="B69" s="24">
        <v>930.80986187450003</v>
      </c>
      <c r="C69" s="29">
        <f t="shared" si="0"/>
        <v>0.1</v>
      </c>
      <c r="D69" s="25">
        <f t="shared" si="1"/>
        <v>837.72887568705005</v>
      </c>
      <c r="E69" s="25">
        <f t="shared" si="2"/>
        <v>921.50176325575512</v>
      </c>
      <c r="F69" s="8"/>
      <c r="G69" s="7"/>
      <c r="H69" s="7"/>
      <c r="I69" s="7"/>
    </row>
    <row r="70" spans="1:9" ht="15" x14ac:dyDescent="0.2">
      <c r="A70" s="9">
        <v>500498846</v>
      </c>
      <c r="B70" s="24">
        <v>1029.6155410203373</v>
      </c>
      <c r="C70" s="29">
        <f t="shared" si="0"/>
        <v>0.1</v>
      </c>
      <c r="D70" s="25">
        <f t="shared" si="1"/>
        <v>926.65398691830364</v>
      </c>
      <c r="E70" s="25">
        <f t="shared" si="2"/>
        <v>1019.3193856101341</v>
      </c>
    </row>
    <row r="71" spans="1:9" s="15" customFormat="1" ht="15" x14ac:dyDescent="0.2">
      <c r="A71" s="9">
        <v>500500084</v>
      </c>
      <c r="B71" s="24">
        <v>777.52839388725715</v>
      </c>
      <c r="C71" s="29">
        <f t="shared" ref="C71:C104" si="3">LOOKUP(B71,G$19:G$24,I$19:I$24)</f>
        <v>0.1</v>
      </c>
      <c r="D71" s="25">
        <f t="shared" ref="D71:D104" si="4">B71*(1-C71)</f>
        <v>699.77555449853151</v>
      </c>
      <c r="E71" s="25">
        <f t="shared" ref="E71:E104" si="5">D71*(1+10%)</f>
        <v>769.75310994838469</v>
      </c>
      <c r="F71" s="8"/>
    </row>
    <row r="72" spans="1:9" ht="14.45" customHeight="1" x14ac:dyDescent="0.2">
      <c r="A72" s="9">
        <v>500502017</v>
      </c>
      <c r="B72" s="24">
        <v>55.022793795602034</v>
      </c>
      <c r="C72" s="29">
        <f t="shared" si="3"/>
        <v>0</v>
      </c>
      <c r="D72" s="25">
        <f t="shared" si="4"/>
        <v>55.022793795602034</v>
      </c>
      <c r="E72" s="25">
        <f t="shared" si="5"/>
        <v>60.525073175162241</v>
      </c>
    </row>
    <row r="73" spans="1:9" ht="15.6" customHeight="1" x14ac:dyDescent="0.2">
      <c r="A73" s="9">
        <v>500502102</v>
      </c>
      <c r="B73" s="24">
        <v>603.82179597777485</v>
      </c>
      <c r="C73" s="29">
        <f t="shared" si="3"/>
        <v>0.1</v>
      </c>
      <c r="D73" s="25">
        <f t="shared" si="4"/>
        <v>543.43961637999735</v>
      </c>
      <c r="E73" s="25">
        <f t="shared" si="5"/>
        <v>597.78357801799712</v>
      </c>
    </row>
    <row r="74" spans="1:9" ht="15" x14ac:dyDescent="0.2">
      <c r="A74" s="9">
        <v>500505016</v>
      </c>
      <c r="B74" s="24">
        <v>64.986950666283789</v>
      </c>
      <c r="C74" s="29">
        <f t="shared" si="3"/>
        <v>0</v>
      </c>
      <c r="D74" s="25">
        <f t="shared" si="4"/>
        <v>64.986950666283789</v>
      </c>
      <c r="E74" s="25">
        <f t="shared" si="5"/>
        <v>71.485645732912175</v>
      </c>
    </row>
    <row r="75" spans="1:9" ht="15" x14ac:dyDescent="0.2">
      <c r="A75" s="9">
        <v>500505112</v>
      </c>
      <c r="B75" s="24">
        <v>1064.1170146511151</v>
      </c>
      <c r="C75" s="29">
        <f t="shared" si="3"/>
        <v>0.1</v>
      </c>
      <c r="D75" s="25">
        <f t="shared" si="4"/>
        <v>957.70531318600365</v>
      </c>
      <c r="E75" s="25">
        <f t="shared" si="5"/>
        <v>1053.4758445046041</v>
      </c>
    </row>
    <row r="76" spans="1:9" ht="15" x14ac:dyDescent="0.2">
      <c r="A76" s="9">
        <v>500505574</v>
      </c>
      <c r="B76" s="24">
        <v>549.05380959648903</v>
      </c>
      <c r="C76" s="29">
        <f t="shared" si="3"/>
        <v>0.1</v>
      </c>
      <c r="D76" s="25">
        <f t="shared" si="4"/>
        <v>494.14842863684015</v>
      </c>
      <c r="E76" s="25">
        <f t="shared" si="5"/>
        <v>543.56327150052425</v>
      </c>
    </row>
    <row r="77" spans="1:9" ht="15" x14ac:dyDescent="0.2">
      <c r="A77" s="9">
        <v>500506100</v>
      </c>
      <c r="B77" s="24">
        <v>1464.7393350072709</v>
      </c>
      <c r="C77" s="29">
        <f t="shared" si="3"/>
        <v>0.1</v>
      </c>
      <c r="D77" s="25">
        <f t="shared" si="4"/>
        <v>1318.2654015065439</v>
      </c>
      <c r="E77" s="25">
        <f t="shared" si="5"/>
        <v>1450.0919416571983</v>
      </c>
    </row>
    <row r="78" spans="1:9" ht="15" x14ac:dyDescent="0.2">
      <c r="A78" s="9">
        <v>500507234</v>
      </c>
      <c r="B78" s="24">
        <v>1254.7731541355706</v>
      </c>
      <c r="C78" s="29">
        <f t="shared" si="3"/>
        <v>0.1</v>
      </c>
      <c r="D78" s="25">
        <f t="shared" si="4"/>
        <v>1129.2958387220135</v>
      </c>
      <c r="E78" s="25">
        <f t="shared" si="5"/>
        <v>1242.2254225942149</v>
      </c>
    </row>
    <row r="79" spans="1:9" ht="15" x14ac:dyDescent="0.2">
      <c r="A79" s="9">
        <v>500507780</v>
      </c>
      <c r="B79" s="24">
        <v>409.13718660159054</v>
      </c>
      <c r="C79" s="29">
        <f t="shared" si="3"/>
        <v>0.08</v>
      </c>
      <c r="D79" s="25">
        <f t="shared" si="4"/>
        <v>376.4062116734633</v>
      </c>
      <c r="E79" s="25">
        <f t="shared" si="5"/>
        <v>414.04683284080966</v>
      </c>
    </row>
    <row r="80" spans="1:9" ht="15" x14ac:dyDescent="0.2">
      <c r="A80" s="9">
        <v>500509682</v>
      </c>
      <c r="B80" s="24">
        <v>236.91400272780893</v>
      </c>
      <c r="C80" s="29">
        <f t="shared" si="3"/>
        <v>0.04</v>
      </c>
      <c r="D80" s="25">
        <f t="shared" si="4"/>
        <v>227.43744261869656</v>
      </c>
      <c r="E80" s="25">
        <f t="shared" si="5"/>
        <v>250.18118688056623</v>
      </c>
    </row>
    <row r="81" spans="1:6" ht="15" x14ac:dyDescent="0.2">
      <c r="A81" s="9">
        <v>500509985</v>
      </c>
      <c r="B81" s="24">
        <v>916.74450136884752</v>
      </c>
      <c r="C81" s="29">
        <f t="shared" si="3"/>
        <v>0.1</v>
      </c>
      <c r="D81" s="25">
        <f t="shared" si="4"/>
        <v>825.07005123196279</v>
      </c>
      <c r="E81" s="25">
        <f t="shared" si="5"/>
        <v>907.57705635515913</v>
      </c>
    </row>
    <row r="82" spans="1:6" s="18" customFormat="1" ht="15" x14ac:dyDescent="0.2">
      <c r="A82" s="9">
        <v>500510412</v>
      </c>
      <c r="B82" s="24">
        <v>651.19960950580651</v>
      </c>
      <c r="C82" s="29">
        <f t="shared" si="3"/>
        <v>0.1</v>
      </c>
      <c r="D82" s="25">
        <f t="shared" si="4"/>
        <v>586.07964855522584</v>
      </c>
      <c r="E82" s="25">
        <f t="shared" si="5"/>
        <v>644.68761341074844</v>
      </c>
      <c r="F82" s="8"/>
    </row>
    <row r="83" spans="1:6" ht="15" x14ac:dyDescent="0.2">
      <c r="A83" s="9">
        <v>500510576</v>
      </c>
      <c r="B83" s="24">
        <v>767.21201955620802</v>
      </c>
      <c r="C83" s="29">
        <f t="shared" si="3"/>
        <v>0.1</v>
      </c>
      <c r="D83" s="25">
        <f t="shared" si="4"/>
        <v>690.49081760058721</v>
      </c>
      <c r="E83" s="25">
        <f t="shared" si="5"/>
        <v>759.53989936064602</v>
      </c>
    </row>
    <row r="84" spans="1:6" ht="15" x14ac:dyDescent="0.2">
      <c r="A84" s="9">
        <v>500511388</v>
      </c>
      <c r="B84" s="24">
        <v>1305.8207268830765</v>
      </c>
      <c r="C84" s="29">
        <f t="shared" si="3"/>
        <v>0.1</v>
      </c>
      <c r="D84" s="25">
        <f t="shared" si="4"/>
        <v>1175.238654194769</v>
      </c>
      <c r="E84" s="25">
        <f t="shared" si="5"/>
        <v>1292.762519614246</v>
      </c>
    </row>
    <row r="85" spans="1:6" ht="15" x14ac:dyDescent="0.2">
      <c r="A85" s="9">
        <v>500512312</v>
      </c>
      <c r="B85" s="24">
        <v>120.72444235884237</v>
      </c>
      <c r="C85" s="29">
        <f t="shared" si="3"/>
        <v>0.02</v>
      </c>
      <c r="D85" s="25">
        <f t="shared" si="4"/>
        <v>118.30995351166551</v>
      </c>
      <c r="E85" s="25">
        <f t="shared" si="5"/>
        <v>130.14094886283206</v>
      </c>
    </row>
    <row r="86" spans="1:6" ht="15" x14ac:dyDescent="0.2">
      <c r="A86" s="9">
        <v>500512972</v>
      </c>
      <c r="B86" s="24">
        <v>558.47281988687826</v>
      </c>
      <c r="C86" s="29">
        <f t="shared" si="3"/>
        <v>0.1</v>
      </c>
      <c r="D86" s="25">
        <f t="shared" si="4"/>
        <v>502.62553789819043</v>
      </c>
      <c r="E86" s="25">
        <f t="shared" si="5"/>
        <v>552.88809168800947</v>
      </c>
    </row>
    <row r="87" spans="1:6" ht="15" x14ac:dyDescent="0.2">
      <c r="A87" s="9">
        <v>500513236</v>
      </c>
      <c r="B87" s="24">
        <v>844.59867519098577</v>
      </c>
      <c r="C87" s="29">
        <f t="shared" si="3"/>
        <v>0.1</v>
      </c>
      <c r="D87" s="25">
        <f t="shared" si="4"/>
        <v>760.13880767188721</v>
      </c>
      <c r="E87" s="25">
        <f t="shared" si="5"/>
        <v>836.15268843907597</v>
      </c>
    </row>
    <row r="88" spans="1:6" s="15" customFormat="1" ht="15" x14ac:dyDescent="0.2">
      <c r="A88" s="9">
        <v>500513537</v>
      </c>
      <c r="B88" s="24">
        <v>76.195543413608931</v>
      </c>
      <c r="C88" s="29">
        <f t="shared" si="3"/>
        <v>0</v>
      </c>
      <c r="D88" s="25">
        <f t="shared" si="4"/>
        <v>76.195543413608931</v>
      </c>
      <c r="E88" s="25">
        <f t="shared" si="5"/>
        <v>83.815097754969827</v>
      </c>
      <c r="F88" s="8"/>
    </row>
    <row r="89" spans="1:6" ht="15" x14ac:dyDescent="0.2">
      <c r="A89" s="9">
        <v>500513851</v>
      </c>
      <c r="B89" s="24">
        <v>705.50840066455817</v>
      </c>
      <c r="C89" s="29">
        <f t="shared" si="3"/>
        <v>0.1</v>
      </c>
      <c r="D89" s="25">
        <f t="shared" si="4"/>
        <v>634.95756059810242</v>
      </c>
      <c r="E89" s="25">
        <f t="shared" si="5"/>
        <v>698.45331665791275</v>
      </c>
    </row>
    <row r="90" spans="1:6" ht="15" x14ac:dyDescent="0.2">
      <c r="A90" s="9">
        <v>500514523</v>
      </c>
      <c r="B90" s="24">
        <v>798.01551069115601</v>
      </c>
      <c r="C90" s="29">
        <f t="shared" si="3"/>
        <v>0.1</v>
      </c>
      <c r="D90" s="25">
        <f t="shared" si="4"/>
        <v>718.21395962204042</v>
      </c>
      <c r="E90" s="25">
        <f t="shared" si="5"/>
        <v>790.03535558424448</v>
      </c>
    </row>
    <row r="91" spans="1:6" s="18" customFormat="1" ht="15" x14ac:dyDescent="0.2">
      <c r="A91" s="9">
        <v>500514858</v>
      </c>
      <c r="B91" s="24">
        <v>1531.4768745430465</v>
      </c>
      <c r="C91" s="29">
        <f t="shared" si="3"/>
        <v>0.1</v>
      </c>
      <c r="D91" s="25">
        <f t="shared" si="4"/>
        <v>1378.3291870887419</v>
      </c>
      <c r="E91" s="25">
        <f t="shared" si="5"/>
        <v>1516.1621057976163</v>
      </c>
      <c r="F91" s="8"/>
    </row>
    <row r="92" spans="1:6" ht="15" x14ac:dyDescent="0.2">
      <c r="A92" s="9">
        <v>500518207</v>
      </c>
      <c r="B92" s="24">
        <v>476.20491274004479</v>
      </c>
      <c r="C92" s="29">
        <f t="shared" si="3"/>
        <v>0.08</v>
      </c>
      <c r="D92" s="25">
        <f t="shared" si="4"/>
        <v>438.10851972084123</v>
      </c>
      <c r="E92" s="25">
        <f t="shared" si="5"/>
        <v>481.91937169292538</v>
      </c>
    </row>
    <row r="93" spans="1:6" ht="15" x14ac:dyDescent="0.2">
      <c r="A93" s="9">
        <v>500518355</v>
      </c>
      <c r="B93" s="24">
        <v>600.18472869884772</v>
      </c>
      <c r="C93" s="29">
        <f t="shared" si="3"/>
        <v>0.1</v>
      </c>
      <c r="D93" s="25">
        <f t="shared" si="4"/>
        <v>540.16625582896302</v>
      </c>
      <c r="E93" s="25">
        <f t="shared" si="5"/>
        <v>594.1828814118594</v>
      </c>
    </row>
    <row r="94" spans="1:6" ht="15" x14ac:dyDescent="0.2">
      <c r="A94" s="9">
        <v>500519058</v>
      </c>
      <c r="B94" s="24">
        <v>1101.8869264483972</v>
      </c>
      <c r="C94" s="29">
        <f t="shared" si="3"/>
        <v>0.1</v>
      </c>
      <c r="D94" s="25">
        <f t="shared" si="4"/>
        <v>991.69823380355751</v>
      </c>
      <c r="E94" s="25">
        <f t="shared" si="5"/>
        <v>1090.8680571839134</v>
      </c>
    </row>
    <row r="95" spans="1:6" ht="15" x14ac:dyDescent="0.2">
      <c r="A95" s="9">
        <v>500519114</v>
      </c>
      <c r="B95" s="24">
        <v>1232.191275375819</v>
      </c>
      <c r="C95" s="29">
        <f t="shared" si="3"/>
        <v>0.1</v>
      </c>
      <c r="D95" s="25">
        <f t="shared" si="4"/>
        <v>1108.9721478382371</v>
      </c>
      <c r="E95" s="25">
        <f t="shared" si="5"/>
        <v>1219.8693626220609</v>
      </c>
    </row>
    <row r="96" spans="1:6" ht="15" x14ac:dyDescent="0.2">
      <c r="A96" s="9">
        <v>500519832</v>
      </c>
      <c r="B96" s="24">
        <v>1327.8617216026771</v>
      </c>
      <c r="C96" s="29">
        <f t="shared" si="3"/>
        <v>0.1</v>
      </c>
      <c r="D96" s="25">
        <f t="shared" si="4"/>
        <v>1195.0755494424095</v>
      </c>
      <c r="E96" s="25">
        <f t="shared" si="5"/>
        <v>1314.5831043866506</v>
      </c>
    </row>
    <row r="97" spans="1:5" ht="15" x14ac:dyDescent="0.2">
      <c r="A97" s="9">
        <v>500520128</v>
      </c>
      <c r="B97" s="24">
        <v>1301.2797998871131</v>
      </c>
      <c r="C97" s="29">
        <f t="shared" si="3"/>
        <v>0.1</v>
      </c>
      <c r="D97" s="25">
        <f t="shared" si="4"/>
        <v>1171.1518198984018</v>
      </c>
      <c r="E97" s="25">
        <f t="shared" si="5"/>
        <v>1288.267001888242</v>
      </c>
    </row>
    <row r="98" spans="1:5" ht="15" x14ac:dyDescent="0.2">
      <c r="A98" s="9">
        <v>500520249</v>
      </c>
      <c r="B98" s="24">
        <v>722.34173177474872</v>
      </c>
      <c r="C98" s="29">
        <f t="shared" si="3"/>
        <v>0.1</v>
      </c>
      <c r="D98" s="25">
        <f t="shared" si="4"/>
        <v>650.10755859727385</v>
      </c>
      <c r="E98" s="25">
        <f t="shared" si="5"/>
        <v>715.11831445700125</v>
      </c>
    </row>
    <row r="99" spans="1:5" ht="15" x14ac:dyDescent="0.2">
      <c r="A99" s="9">
        <v>500521939</v>
      </c>
      <c r="B99" s="24">
        <v>900.75204955771994</v>
      </c>
      <c r="C99" s="29">
        <f t="shared" si="3"/>
        <v>0.1</v>
      </c>
      <c r="D99" s="25">
        <f t="shared" si="4"/>
        <v>810.67684460194801</v>
      </c>
      <c r="E99" s="25">
        <f t="shared" si="5"/>
        <v>891.74452906214287</v>
      </c>
    </row>
    <row r="100" spans="1:5" ht="15" x14ac:dyDescent="0.2">
      <c r="A100" s="9">
        <v>500524240</v>
      </c>
      <c r="B100" s="24">
        <v>378.95371878032347</v>
      </c>
      <c r="C100" s="29">
        <f t="shared" si="3"/>
        <v>0.06</v>
      </c>
      <c r="D100" s="25">
        <f t="shared" si="4"/>
        <v>356.21649565350407</v>
      </c>
      <c r="E100" s="25">
        <f t="shared" si="5"/>
        <v>391.83814521885449</v>
      </c>
    </row>
    <row r="101" spans="1:5" ht="15" x14ac:dyDescent="0.2">
      <c r="A101" s="9">
        <v>500524316</v>
      </c>
      <c r="B101" s="24">
        <v>584.66538791705614</v>
      </c>
      <c r="C101" s="29">
        <f t="shared" si="3"/>
        <v>0.1</v>
      </c>
      <c r="D101" s="25">
        <f t="shared" si="4"/>
        <v>526.19884912535053</v>
      </c>
      <c r="E101" s="25">
        <f t="shared" si="5"/>
        <v>578.81873403788563</v>
      </c>
    </row>
    <row r="102" spans="1:5" ht="15" x14ac:dyDescent="0.2">
      <c r="A102" s="9">
        <v>500529437</v>
      </c>
      <c r="B102" s="24">
        <v>188.80303172208346</v>
      </c>
      <c r="C102" s="29">
        <f t="shared" si="3"/>
        <v>0.02</v>
      </c>
      <c r="D102" s="25">
        <f t="shared" si="4"/>
        <v>185.02697108764178</v>
      </c>
      <c r="E102" s="25">
        <f t="shared" si="5"/>
        <v>203.52966819640596</v>
      </c>
    </row>
    <row r="103" spans="1:5" ht="15" x14ac:dyDescent="0.2">
      <c r="A103" s="9">
        <v>500531231</v>
      </c>
      <c r="B103" s="24">
        <v>1484.6488862595097</v>
      </c>
      <c r="C103" s="29">
        <f t="shared" si="3"/>
        <v>0.1</v>
      </c>
      <c r="D103" s="25">
        <f t="shared" si="4"/>
        <v>1336.1839976335589</v>
      </c>
      <c r="E103" s="25">
        <f t="shared" si="5"/>
        <v>1469.8023973969148</v>
      </c>
    </row>
    <row r="104" spans="1:5" ht="15.75" x14ac:dyDescent="0.25">
      <c r="A104" s="104" t="s">
        <v>35</v>
      </c>
      <c r="B104" s="117">
        <f>SUM(B6:B103)</f>
        <v>72647.856479202863</v>
      </c>
      <c r="C104" s="119"/>
      <c r="D104" s="117">
        <f>SUM(D6:D103)</f>
        <v>65736.847427620494</v>
      </c>
      <c r="E104" s="117">
        <f>SUM(E6:E103)</f>
        <v>72310.532170382561</v>
      </c>
    </row>
    <row r="105" spans="1:5" x14ac:dyDescent="0.15">
      <c r="D105" s="7"/>
      <c r="E105" s="7"/>
    </row>
    <row r="106" spans="1:5" x14ac:dyDescent="0.15">
      <c r="D106" s="7"/>
      <c r="E106" s="7"/>
    </row>
    <row r="107" spans="1:5" x14ac:dyDescent="0.15">
      <c r="E107" s="7"/>
    </row>
    <row r="108" spans="1:5" x14ac:dyDescent="0.15">
      <c r="E108" s="7"/>
    </row>
    <row r="109" spans="1:5" x14ac:dyDescent="0.15">
      <c r="E109" s="7"/>
    </row>
    <row r="110" spans="1:5" x14ac:dyDescent="0.15">
      <c r="E110" s="7"/>
    </row>
    <row r="111" spans="1:5" x14ac:dyDescent="0.15">
      <c r="E111" s="7"/>
    </row>
    <row r="114" spans="1:2" x14ac:dyDescent="0.15">
      <c r="A114" s="22" t="s">
        <v>24</v>
      </c>
      <c r="B114" s="22"/>
    </row>
    <row r="115" spans="1:2" x14ac:dyDescent="0.15">
      <c r="A115" s="22" t="s">
        <v>23</v>
      </c>
      <c r="B115" s="22"/>
    </row>
    <row r="116" spans="1:2" x14ac:dyDescent="0.15">
      <c r="A116" s="22" t="s">
        <v>24</v>
      </c>
      <c r="B116" s="22"/>
    </row>
    <row r="117" spans="1:2" x14ac:dyDescent="0.15">
      <c r="A117" s="22" t="s">
        <v>25</v>
      </c>
      <c r="B117" s="22"/>
    </row>
    <row r="118" spans="1:2" x14ac:dyDescent="0.15">
      <c r="A118" s="22" t="s">
        <v>24</v>
      </c>
      <c r="B118" s="22"/>
    </row>
    <row r="119" spans="1:2" x14ac:dyDescent="0.15">
      <c r="A119" s="22" t="s">
        <v>22</v>
      </c>
      <c r="B119" s="22"/>
    </row>
    <row r="120" spans="1:2" x14ac:dyDescent="0.15">
      <c r="A120" s="22" t="s">
        <v>24</v>
      </c>
      <c r="B120" s="22"/>
    </row>
    <row r="121" spans="1:2" x14ac:dyDescent="0.15">
      <c r="A121" s="22" t="s">
        <v>21</v>
      </c>
      <c r="B121" s="22"/>
    </row>
    <row r="122" spans="1:2" x14ac:dyDescent="0.15">
      <c r="A122" s="22" t="s">
        <v>24</v>
      </c>
      <c r="B122" s="22"/>
    </row>
    <row r="123" spans="1:2" x14ac:dyDescent="0.15">
      <c r="A123" s="22" t="s">
        <v>20</v>
      </c>
      <c r="B123" s="22"/>
    </row>
    <row r="124" spans="1:2" x14ac:dyDescent="0.15">
      <c r="A124" s="22" t="s">
        <v>24</v>
      </c>
      <c r="B124" s="22"/>
    </row>
    <row r="125" spans="1:2" x14ac:dyDescent="0.15">
      <c r="A125" s="22" t="s">
        <v>19</v>
      </c>
      <c r="B125" s="22"/>
    </row>
    <row r="126" spans="1:2" x14ac:dyDescent="0.15">
      <c r="A126" s="22" t="s">
        <v>24</v>
      </c>
      <c r="B126" s="22"/>
    </row>
    <row r="127" spans="1:2" x14ac:dyDescent="0.15">
      <c r="A127" s="22" t="s">
        <v>18</v>
      </c>
      <c r="B127" s="22"/>
    </row>
    <row r="128" spans="1:2" x14ac:dyDescent="0.15">
      <c r="A128" s="22" t="s">
        <v>24</v>
      </c>
      <c r="B128" s="22"/>
    </row>
    <row r="129" spans="1:2" x14ac:dyDescent="0.15">
      <c r="A129" s="22" t="s">
        <v>26</v>
      </c>
      <c r="B129" s="22"/>
    </row>
    <row r="130" spans="1:2" x14ac:dyDescent="0.15">
      <c r="A130" s="22" t="s">
        <v>24</v>
      </c>
      <c r="B130" s="22"/>
    </row>
    <row r="131" spans="1:2" x14ac:dyDescent="0.15">
      <c r="A131" s="22" t="s">
        <v>17</v>
      </c>
      <c r="B131" s="22"/>
    </row>
    <row r="132" spans="1:2" x14ac:dyDescent="0.15">
      <c r="A132" s="22" t="s">
        <v>24</v>
      </c>
      <c r="B132" s="22"/>
    </row>
    <row r="133" spans="1:2" x14ac:dyDescent="0.15">
      <c r="A133" s="22" t="s">
        <v>16</v>
      </c>
      <c r="B133" s="22"/>
    </row>
    <row r="134" spans="1:2" x14ac:dyDescent="0.15">
      <c r="A134" s="22" t="s">
        <v>24</v>
      </c>
      <c r="B134" s="22"/>
    </row>
    <row r="135" spans="1:2" x14ac:dyDescent="0.15">
      <c r="A135" s="22" t="s">
        <v>27</v>
      </c>
      <c r="B135" s="22"/>
    </row>
    <row r="136" spans="1:2" x14ac:dyDescent="0.15">
      <c r="A136" s="22" t="s">
        <v>24</v>
      </c>
      <c r="B136" s="22"/>
    </row>
    <row r="137" spans="1:2" x14ac:dyDescent="0.15">
      <c r="A137" s="22" t="s">
        <v>15</v>
      </c>
      <c r="B137" s="22"/>
    </row>
    <row r="138" spans="1:2" x14ac:dyDescent="0.15">
      <c r="A138" s="22" t="s">
        <v>24</v>
      </c>
      <c r="B138" s="22"/>
    </row>
    <row r="139" spans="1:2" x14ac:dyDescent="0.15">
      <c r="A139" s="22" t="s">
        <v>28</v>
      </c>
      <c r="B139" s="22"/>
    </row>
    <row r="140" spans="1:2" x14ac:dyDescent="0.15">
      <c r="A140" s="22"/>
      <c r="B140" s="22"/>
    </row>
    <row r="141" spans="1:2" x14ac:dyDescent="0.15">
      <c r="A141" s="22"/>
      <c r="B141" s="22"/>
    </row>
  </sheetData>
  <mergeCells count="1">
    <mergeCell ref="G18:H18"/>
  </mergeCells>
  <phoneticPr fontId="35" type="noConversion"/>
  <hyperlinks>
    <hyperlink ref="A7" r:id="rId1" display="https://fcms.concordia.ca/fcms/Ofms04.asp?action=detail&amp;studid=9645543&amp;plink=3079&amp;UserReference=17a4b061ea024147807B1dD0c6487dE7"/>
    <hyperlink ref="A8" r:id="rId2" display="https://fcms.concordia.ca/fcms/Ofms04.asp?action=detail&amp;studid=9307222&amp;plink=3179&amp;UserReference=17a4b061ea024147807B1dD0c6487dE7"/>
    <hyperlink ref="A9" r:id="rId3" display="https://fcms.concordia.ca/fcms/Ofms04.asp?action=detail&amp;studid=9558071&amp;plink=3079&amp;UserReference=17a4b061ea024147807B1dD0c6487dE7"/>
    <hyperlink ref="A10" r:id="rId4" display="https://fcms.concordia.ca/fcms/Ofms04.asp?action=detail&amp;studid=9457747&amp;plink=3079&amp;UserReference=17a4b061ea024147807B1dD0c6487dE7"/>
    <hyperlink ref="A11" r:id="rId5" display="https://fcms.concordia.ca/fcms/Ofms04.asp?action=detail&amp;studid=9038701&amp;plink=3079&amp;UserReference=17a4b061ea024147807B1dD0c6487dE7"/>
    <hyperlink ref="A12" r:id="rId6" display="https://fcms.concordia.ca/fcms/Ofms04.asp?action=detail&amp;studid=6198244&amp;plink=3279&amp;UserReference=17a4b061ea024147807B1dD0c6487dE7"/>
    <hyperlink ref="A13" r:id="rId7" display="https://fcms.concordia.ca/fcms/Ofms04.asp?action=detail&amp;studid=9353054&amp;plink=3159&amp;UserReference=17a4b061ea024147807B1dD0c6487dE7"/>
    <hyperlink ref="A14" r:id="rId8" display="https://fcms.concordia.ca/fcms/Ofms04.asp?action=detail&amp;studid=9547193&amp;plink=3079&amp;UserReference=17a4b061ea024147807B1dD0c6487dE7"/>
    <hyperlink ref="A15" r:id="rId9" display="https://fcms.concordia.ca/fcms/Ofms04.asp?action=detail&amp;studid=9242740&amp;plink=3179&amp;UserReference=17a4b061ea024147807B1dD0c6487dE7"/>
    <hyperlink ref="A16" r:id="rId10" display="https://fcms.concordia.ca/fcms/Ofms04.asp?action=detail&amp;studid=9370188&amp;plink=3079&amp;UserReference=17a4b061ea024147807B1dD0c6487dE7"/>
    <hyperlink ref="A17" r:id="rId11" display="https://fcms.concordia.ca/fcms/Ofms04.asp?action=detail&amp;studid=9053239&amp;plink=3179&amp;UserReference=17a4b061ea024147807B1dD0c6487dE7"/>
    <hyperlink ref="A18" r:id="rId12" display="https://fcms.concordia.ca/fcms/Ofms04.asp?action=detail&amp;studid=9589872&amp;plink=3079&amp;UserReference=17a4b061ea024147807B1dD0c6487dE7"/>
    <hyperlink ref="A27" r:id="rId13" display="https://fcms.concordia.ca/fcms/Ofms04.asp?action=detail&amp;studid=9590226&amp;plink=3079&amp;UserReference=17a4b061ea024147807B1dD0c6487dE7"/>
    <hyperlink ref="A28" r:id="rId14" display="https://fcms.concordia.ca/fcms/Ofms04.asp?action=detail&amp;studid=9587284&amp;plink=3079&amp;UserReference=17a4b061ea024147807B1dD0c6487dE7"/>
    <hyperlink ref="A29" r:id="rId15" display="https://fcms.concordia.ca/fcms/Ofms04.asp?action=detail&amp;studid=9685383&amp;plink=3079&amp;UserReference=17a4b061ea024147807B1dD0c6487dE7"/>
    <hyperlink ref="A30" r:id="rId16" display="https://fcms.concordia.ca/fcms/Ofms04.asp?action=detail&amp;studid=9318410&amp;plink=3179&amp;UserReference=17a4b061ea024147807B1dD0c6487dE7"/>
    <hyperlink ref="A31" r:id="rId17" display="https://fcms.concordia.ca/fcms/Ofms04.asp?action=detail&amp;studid=6186769&amp;plink=3359&amp;UserReference=17a4b061ea024147807B1dD0c6487dE7"/>
    <hyperlink ref="A32" r:id="rId18" display="https://fcms.concordia.ca/fcms/Ofms04.asp?action=detail&amp;studid=9045945&amp;plink=3259&amp;UserReference=17a4b061ea024147807B1dD0c6487dE7"/>
    <hyperlink ref="A33" r:id="rId19" display="https://fcms.concordia.ca/fcms/Ofms04.asp?action=detail&amp;studid=9174745&amp;plink=3279&amp;UserReference=17a4b061ea024147807B1dD0c6487dE7"/>
    <hyperlink ref="A34" r:id="rId20" display="https://fcms.concordia.ca/fcms/Ofms04.asp?action=detail&amp;studid=9472339&amp;plink=3159&amp;UserReference=17a4b061ea024147807B1dD0c6487dE7"/>
    <hyperlink ref="A35" r:id="rId21" display="https://fcms.concordia.ca/fcms/Ofms04.asp?action=detail&amp;studid=9236945&amp;plink=3259&amp;UserReference=17a4b061ea024147807B1dD0c6487dE7"/>
    <hyperlink ref="A36" r:id="rId22" display="https://fcms.concordia.ca/fcms/Ofms04.asp?action=detail&amp;studid=9245839&amp;plink=3079&amp;UserReference=17a4b061ea024147807B1dD0c6487dE7"/>
    <hyperlink ref="A37" r:id="rId23" display="https://fcms.concordia.ca/fcms/Ofms04.asp?action=detail&amp;studid=9300325&amp;plink=3079&amp;UserReference=17a4b061ea024147807B1dD0c6487dE7"/>
    <hyperlink ref="A38" r:id="rId24" display="https://fcms.concordia.ca/fcms/Ofms04.asp?action=detail&amp;studid=9075739&amp;plink=3279&amp;UserReference=17a4b061ea024147807B1dD0c6487dE7"/>
    <hyperlink ref="A39" r:id="rId25" display="https://fcms.concordia.ca/fcms/Ofms04.asp?action=detail&amp;studid=9643370&amp;plink=3079&amp;UserReference=17a4b061ea024147807B1dD0c6487dE7"/>
    <hyperlink ref="A40" r:id="rId26" display="https://fcms.concordia.ca/fcms/Ofms04.asp?action=detail&amp;studid=5549930&amp;plink=3279&amp;UserReference=17a4b061ea024147807B1dD0c6487dE7"/>
    <hyperlink ref="A41" r:id="rId27" display="https://fcms.concordia.ca/fcms/Ofms04.asp?action=detail&amp;studid=9358951&amp;plink=3179&amp;UserReference=17a4b061ea024147807B1dD0c6487dE7"/>
    <hyperlink ref="A42" r:id="rId28" display="https://fcms.concordia.ca/fcms/Ofms04.asp?action=detail&amp;studid=5563585&amp;plink=3079&amp;UserReference=17a4b061ea024147807B1dD0c6487dE7"/>
    <hyperlink ref="A43" r:id="rId29" display="https://fcms.concordia.ca/fcms/Ofms04.asp?action=detail&amp;studid=5467934&amp;plink=3159&amp;UserReference=17a4b061ea024147807B1dD0c6487dE7"/>
    <hyperlink ref="A44" r:id="rId30" display="https://fcms.concordia.ca/fcms/Ofms04.asp?action=detail&amp;studid=9595015&amp;plink=3079&amp;UserReference=17a4b061ea024147807B1dD0c6487dE7"/>
    <hyperlink ref="A45" r:id="rId31" display="https://fcms.concordia.ca/fcms/Ofms04.asp?action=detail&amp;studid=9481184&amp;plink=3159&amp;UserReference=17a4b061ea024147807B1dD0c6487dE7"/>
    <hyperlink ref="A46" r:id="rId32" display="https://fcms.concordia.ca/fcms/Ofms04.asp?action=detail&amp;studid=6017991&amp;plink=3079&amp;UserReference=17a4b061ea024147807B1dD0c6487dE7"/>
    <hyperlink ref="A47" r:id="rId33" display="https://fcms.concordia.ca/fcms/Ofms04.asp?action=detail&amp;studid=9288147&amp;plink=3079&amp;UserReference=17a4b061ea024147807B1dD0c6487dE7"/>
    <hyperlink ref="A48" r:id="rId34" display="https://fcms.concordia.ca/fcms/Ofms04.asp?action=detail&amp;studid=9294791&amp;plink=3179&amp;UserReference=17a4b061ea024147807B1dD0c6487dE7"/>
    <hyperlink ref="A49" r:id="rId35" display="https://fcms.concordia.ca/fcms/Ofms04.asp?action=detail&amp;studid=9375511&amp;plink=3179&amp;UserReference=17a4b061ea024147807B1dD0c6487dE7"/>
    <hyperlink ref="A50" r:id="rId36" display="https://fcms.concordia.ca/fcms/Ofms04.asp?action=detail&amp;studid=9479341&amp;plink=3159&amp;UserReference=17a4b061ea024147807B1dD0c6487dE7"/>
    <hyperlink ref="A51" r:id="rId37" display="https://fcms.concordia.ca/fcms/Ofms04.asp?action=detail&amp;studid=9100334&amp;plink=3259&amp;UserReference=17a4b061ea024147807B1dD0c6487dE7"/>
    <hyperlink ref="A52" r:id="rId38" display="https://fcms.concordia.ca/fcms/Ofms04.asp?action=detail&amp;studid=6012523&amp;plink=3079&amp;UserReference=17a4b061ea024147807B1dD0c6487dE7"/>
    <hyperlink ref="A53" r:id="rId39" display="https://fcms.concordia.ca/fcms/Ofms04.asp?action=detail&amp;studid=9016813&amp;plink=3179&amp;UserReference=17a4b061ea024147807B1dD0c6487dE7"/>
    <hyperlink ref="A54" r:id="rId40" display="https://fcms.concordia.ca/fcms/Ofms04.asp?action=detail&amp;studid=6002919&amp;plink=3189&amp;UserReference=17a4b061ea024147807B1dD0c6487dE7"/>
    <hyperlink ref="A55" r:id="rId41" display="https://fcms.concordia.ca/fcms/Ofms04.asp?action=detail&amp;studid=6063209&amp;plink=3179&amp;UserReference=17a4b061ea024147807B1dD0c6487dE7"/>
    <hyperlink ref="A56" r:id="rId42" display="https://fcms.concordia.ca/fcms/Ofms04.asp?action=detail&amp;studid=9064478&amp;plink=3279&amp;UserReference=17a4b061ea024147807B1dD0c6487dE7"/>
    <hyperlink ref="A57" r:id="rId43" display="https://fcms.concordia.ca/fcms/Ofms04.asp?action=detail&amp;studid=6097227&amp;plink=3079&amp;UserReference=17a4b061ea024147807B1dD0c6487dE7"/>
    <hyperlink ref="A58" r:id="rId44" display="https://fcms.concordia.ca/fcms/Ofms04.asp?action=detail&amp;studid=9529381&amp;plink=3079&amp;UserReference=17a4b061ea024147807B1dD0c6487dE7"/>
    <hyperlink ref="A59" r:id="rId45" display="https://fcms.concordia.ca/fcms/Ofms04.asp?action=detail&amp;studid=9541276&amp;plink=3079&amp;UserReference=17a4b061ea024147807B1dD0c6487dE7"/>
    <hyperlink ref="A60" r:id="rId46" display="https://fcms.concordia.ca/fcms/Ofms04.asp?action=detail&amp;studid=5802601&amp;plink=3179&amp;UserReference=17a4b061ea024147807B1dD0c6487dE7"/>
    <hyperlink ref="A61" r:id="rId47" display="https://fcms.concordia.ca/fcms/Ofms04.asp?action=detail&amp;studid=6015328&amp;plink=3179&amp;UserReference=17a4b061ea024147807B1dD0c6487dE7"/>
    <hyperlink ref="A62" r:id="rId48" display="https://fcms.concordia.ca/fcms/Ofms04.asp?action=detail&amp;studid=3879585&amp;plink=3079&amp;UserReference=17a4b061ea024147807B1dD0c6487dE7"/>
    <hyperlink ref="A63" r:id="rId49" display="https://fcms.concordia.ca/fcms/Ofms04.asp?action=detail&amp;studid=5708508&amp;plink=3079&amp;UserReference=17a4b061ea024147807B1dD0c6487dE7"/>
    <hyperlink ref="A64" r:id="rId50" display="https://fcms.concordia.ca/fcms/Ofms04.asp?action=detail&amp;studid=9576797&amp;plink=3079&amp;UserReference=17a4b061ea024147807B1dD0c6487dE7"/>
    <hyperlink ref="A65" r:id="rId51" display="https://fcms.concordia.ca/fcms/Ofms04.asp?action=detail&amp;studid=9369295&amp;plink=3079&amp;UserReference=17a4b061ea024147807B1dD0c6487dE7"/>
    <hyperlink ref="A66" r:id="rId52" display="https://fcms.concordia.ca/fcms/Ofms04.asp?action=detail&amp;studid=9570608&amp;plink=3079&amp;UserReference=17a4b061ea024147807B1dD0c6487dE7"/>
    <hyperlink ref="A67" r:id="rId53" display="https://fcms.concordia.ca/fcms/Ofms04.asp?action=detail&amp;studid=9556516&amp;plink=3079&amp;UserReference=17a4b061ea024147807B1dD0c6487dE7"/>
    <hyperlink ref="A68" r:id="rId54" display="https://fcms.concordia.ca/fcms/Ofms04.asp?action=detail&amp;studid=9392785&amp;plink=3179&amp;UserReference=17a4b061ea024147807B1dD0c6487dE7"/>
    <hyperlink ref="A69" r:id="rId55" display="https://fcms.concordia.ca/fcms/Ofms04.asp?action=detail&amp;studid=9358706&amp;plink=3179&amp;UserReference=17a4b061ea024147807B1dD0c6487dE7"/>
    <hyperlink ref="A70" r:id="rId56" display="https://fcms.concordia.ca/fcms/Ofms04.asp?action=detail&amp;studid=9209700&amp;plink=3179&amp;UserReference=17a4b061ea024147807B1dD0c6487dE7"/>
    <hyperlink ref="A71" r:id="rId57" display="https://fcms.concordia.ca/fcms/Ofms04.asp?action=detail&amp;studid=9585516&amp;plink=3079&amp;UserReference=17a4b061ea024147807B1dD0c6487dE7"/>
    <hyperlink ref="A72" r:id="rId58" display="https://fcms.concordia.ca/fcms/Ofms04.asp?action=detail&amp;studid=6174787&amp;plink=3259&amp;UserReference=17a4b061ea024147807B1dD0c6487dE7"/>
    <hyperlink ref="A73" r:id="rId59" display="https://fcms.concordia.ca/fcms/Ofms04.asp?action=detail&amp;studid=9090908&amp;plink=3179&amp;UserReference=17a4b061ea024147807B1dD0c6487dE7"/>
    <hyperlink ref="A74" r:id="rId60" display="https://fcms.concordia.ca/fcms/Ofms04.asp?action=detail&amp;studid=9386416&amp;plink=3079&amp;UserReference=17a4b061ea024147807B1dD0c6487dE7"/>
    <hyperlink ref="A75" r:id="rId61" display="https://fcms.concordia.ca/fcms/Ofms04.asp?action=detail&amp;studid=9055908&amp;plink=3279&amp;UserReference=17a4b061ea024147807B1dD0c6487dE7"/>
    <hyperlink ref="A76" r:id="rId62" display="https://fcms.concordia.ca/fcms/Ofms04.asp?action=detail&amp;studid=9450610&amp;plink=3079&amp;UserReference=17a4b061ea024147807B1dD0c6487dE7"/>
    <hyperlink ref="A77" r:id="rId63" display="https://fcms.concordia.ca/fcms/Ofms04.asp?action=detail&amp;studid=9609768&amp;plink=3079&amp;UserReference=17a4b061ea024147807B1dD0c6487dE7"/>
    <hyperlink ref="A78" r:id="rId64" display="https://fcms.concordia.ca/fcms/Ofms04.asp?action=detail&amp;studid=9650482&amp;plink=3079&amp;UserReference=17a4b061ea024147807B1dD0c6487dE7"/>
    <hyperlink ref="A79" r:id="rId65" display="https://fcms.concordia.ca/fcms/Ofms04.asp?action=detail&amp;studid=9580743&amp;plink=3079&amp;UserReference=17a4b061ea024147807B1dD0c6487dE7"/>
    <hyperlink ref="A80" r:id="rId66" display="https://fcms.concordia.ca/fcms/Ofms04.asp?action=detail&amp;studid=9147071&amp;plink=3079&amp;UserReference=17a4b061ea024147807B1dD0c6487dE7"/>
    <hyperlink ref="A81" r:id="rId67" display="https://fcms.concordia.ca/fcms/Ofms04.asp?action=detail&amp;studid=6074855&amp;plink=3159&amp;UserReference=17a4b061ea024147807B1dD0c6487dE7"/>
    <hyperlink ref="A82" r:id="rId68" display="https://fcms.concordia.ca/fcms/Ofms04.asp?action=detail&amp;studid=9048324&amp;plink=3279&amp;UserReference=17a4b061ea024147807B1dD0c6487dE7"/>
    <hyperlink ref="A83" r:id="rId69" display="https://fcms.concordia.ca/fcms/Ofms04.asp?action=detail&amp;studid=9714790&amp;plink=3059&amp;UserReference=17a4b061ea024147807B1dD0c6487dE7"/>
    <hyperlink ref="A84" r:id="rId70" display="https://fcms.concordia.ca/fcms/Ofms04.asp?action=detail&amp;studid=5629284&amp;plink=3479&amp;UserReference=17a4b061ea024147807B1dD0c6487dE7"/>
    <hyperlink ref="A85" r:id="rId71" display="https://fcms.concordia.ca/fcms/Ofms04.asp?action=detail&amp;studid=9235566&amp;plink=3179&amp;UserReference=17a4b061ea024147807B1dD0c6487dE7"/>
    <hyperlink ref="A86" r:id="rId72" display="https://fcms.concordia.ca/fcms/Ofms04.asp?action=detail&amp;studid=9234322&amp;plink=3079&amp;UserReference=17a4b061ea024147807B1dD0c6487dE7"/>
    <hyperlink ref="A87" r:id="rId73" display="https://fcms.concordia.ca/fcms/Ofms04.asp?action=detail&amp;studid=9275509&amp;plink=3179&amp;UserReference=17a4b061ea024147807B1dD0c6487dE7"/>
    <hyperlink ref="A88" r:id="rId74" display="https://fcms.concordia.ca/fcms/Ofms04.asp?action=detail&amp;studid=9480994&amp;plink=3079&amp;UserReference=17a4b061ea024147807B1dD0c6487dE7"/>
    <hyperlink ref="A89" r:id="rId75" display="https://fcms.concordia.ca/fcms/Ofms04.asp?action=detail&amp;studid=9287620&amp;plink=3179&amp;UserReference=17a4b061ea024147807B1dD0c6487dE7"/>
    <hyperlink ref="A90" r:id="rId76" display="https://fcms.concordia.ca/fcms/Ofms04.asp?action=detail&amp;studid=9485198&amp;plink=3159&amp;UserReference=17a4b061ea024147807B1dD0c6487dE7"/>
    <hyperlink ref="A91" r:id="rId77" display="https://fcms.concordia.ca/fcms/Ofms04.asp?action=detail&amp;studid=5281474&amp;plink=3659&amp;UserReference=17a4b061ea024147807B1dD0c6487dE7"/>
    <hyperlink ref="A93" r:id="rId78" display="https://fcms.concordia.ca/fcms/Ofms04.asp?action=detail&amp;studid=9258612&amp;plink=3179&amp;UserReference=17a4b061ea024147807B1dD0c6487dE7"/>
    <hyperlink ref="A94" r:id="rId79" display="https://fcms.concordia.ca/fcms/Ofms04.asp?action=detail&amp;studid=9551859&amp;plink=3079&amp;UserReference=17a4b061ea024147807B1dD0c6487dE7"/>
    <hyperlink ref="A95" r:id="rId80" display="https://fcms.concordia.ca/fcms/Ofms04.asp?action=detail&amp;studid=9316116&amp;plink=3179&amp;UserReference=17a4b061ea024147807B1dD0c6487dE7"/>
    <hyperlink ref="A96" r:id="rId81" display="https://fcms.concordia.ca/fcms/Ofms04.asp?action=detail&amp;studid=9483977&amp;plink=3159&amp;UserReference=17a4b061ea024147807B1dD0c6487dE7"/>
    <hyperlink ref="A97" r:id="rId82" display="https://fcms.concordia.ca/fcms/Ofms04.asp?action=detail&amp;studid=9789278&amp;plink=3059&amp;UserReference=17a4b061ea024147807B1dD0c6487dE7"/>
    <hyperlink ref="A98" r:id="rId83" display="https://fcms.concordia.ca/fcms/Ofms04.asp?action=detail&amp;studid=6011217&amp;plink=3379&amp;UserReference=17a4b061ea024147807B1dD0c6487dE7"/>
    <hyperlink ref="A99" r:id="rId84" display="https://fcms.concordia.ca/fcms/Ofms04.asp?action=detail&amp;studid=9541853&amp;plink=3079&amp;UserReference=17a4b061ea024147807B1dD0c6487dE7"/>
    <hyperlink ref="A100" r:id="rId85" display="https://fcms.concordia.ca/fcms/Ofms04.asp?action=detail&amp;studid=9599312&amp;plink=3079&amp;UserReference=17a4b061ea024147807B1dD0c6487dE7"/>
    <hyperlink ref="A101" r:id="rId86" display="https://fcms.concordia.ca/fcms/Ofms04.asp?action=detail&amp;studid=9383476&amp;plink=3179&amp;UserReference=17a4b061ea024147807B1dD0c6487dE7"/>
    <hyperlink ref="A102" r:id="rId87" display="https://fcms.concordia.ca/fcms/Ofms04.asp?action=detail&amp;studid=9088709&amp;plink=3279&amp;UserReference=17a4b061ea024147807B1dD0c6487dE7"/>
    <hyperlink ref="A103" r:id="rId88" display="https://fcms.concordia.ca/fcms/Ofms04.asp?action=detail&amp;studid=9490639&amp;plink=3159&amp;UserReference=17a4b061ea024147807B1dD0c6487dE7"/>
    <hyperlink ref="A6" r:id="rId89" display="https://fcms.concordia.ca/fcms/Ofms04.asp?action=detail&amp;studid=9485996&amp;plink=3159&amp;UserReference=17a4b061ea024147807B1dD0c6487dE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zoomScale="115" zoomScaleNormal="115" workbookViewId="0"/>
  </sheetViews>
  <sheetFormatPr defaultColWidth="9.125" defaultRowHeight="14.25" x14ac:dyDescent="0.15"/>
  <cols>
    <col min="1" max="1" width="13.375" style="8" customWidth="1"/>
    <col min="2" max="4" width="14.375" style="8" customWidth="1"/>
    <col min="5" max="5" width="17.75" style="8" bestFit="1" customWidth="1"/>
    <col min="6" max="6" width="9.125" style="8"/>
    <col min="7" max="7" width="9.125" style="7"/>
    <col min="8" max="8" width="10" style="7" bestFit="1" customWidth="1"/>
    <col min="9" max="9" width="11.25" style="7" bestFit="1" customWidth="1"/>
    <col min="10" max="16384" width="9.125" style="7"/>
  </cols>
  <sheetData>
    <row r="1" spans="1:9" ht="18.75" x14ac:dyDescent="0.25">
      <c r="A1" s="32" t="s">
        <v>43</v>
      </c>
    </row>
    <row r="2" spans="1:9" s="36" customFormat="1" ht="18.75" x14ac:dyDescent="0.25">
      <c r="A2" s="33" t="s">
        <v>81</v>
      </c>
      <c r="B2" s="34"/>
      <c r="C2" s="34"/>
      <c r="D2" s="34"/>
      <c r="E2" s="34"/>
      <c r="F2" s="35"/>
    </row>
    <row r="3" spans="1:9" s="36" customFormat="1" ht="18.75" x14ac:dyDescent="0.25">
      <c r="A3" s="48" t="s">
        <v>39</v>
      </c>
      <c r="B3" s="34"/>
      <c r="C3" s="34"/>
      <c r="D3" s="34"/>
      <c r="E3" s="34"/>
      <c r="F3" s="35"/>
    </row>
    <row r="4" spans="1:9" s="36" customFormat="1" ht="18.75" x14ac:dyDescent="0.25">
      <c r="A4" s="48"/>
      <c r="B4" s="34"/>
      <c r="C4" s="34"/>
      <c r="D4" s="34"/>
      <c r="E4" s="34"/>
      <c r="F4" s="35"/>
    </row>
    <row r="5" spans="1:9" ht="61.5" customHeight="1" x14ac:dyDescent="0.15">
      <c r="A5" s="37" t="s">
        <v>32</v>
      </c>
      <c r="B5" s="39" t="s">
        <v>42</v>
      </c>
      <c r="C5" s="38" t="s">
        <v>169</v>
      </c>
      <c r="D5" s="38" t="s">
        <v>33</v>
      </c>
      <c r="E5" s="38" t="s">
        <v>82</v>
      </c>
    </row>
    <row r="6" spans="1:9" ht="15" x14ac:dyDescent="0.2">
      <c r="A6" s="9">
        <v>500510412</v>
      </c>
      <c r="B6" s="24">
        <v>651.19960950580651</v>
      </c>
      <c r="C6" s="29">
        <f>VLOOKUP(B6,G$19:I$24,3,TRUE)</f>
        <v>0.1</v>
      </c>
      <c r="D6" s="25">
        <f>B6*(1-C6)</f>
        <v>586.07964855522584</v>
      </c>
      <c r="E6" s="25">
        <f>D6*(1+20%)</f>
        <v>703.29557826627104</v>
      </c>
      <c r="G6" s="30"/>
      <c r="H6" s="31"/>
      <c r="I6" s="11"/>
    </row>
    <row r="7" spans="1:9" ht="15" x14ac:dyDescent="0.2">
      <c r="A7" s="9">
        <v>500510576</v>
      </c>
      <c r="B7" s="24">
        <v>767.21201955620802</v>
      </c>
      <c r="C7" s="29">
        <f t="shared" ref="C7:C70" si="0">VLOOKUP(B7,G$19:I$24,3,TRUE)</f>
        <v>0.1</v>
      </c>
      <c r="D7" s="25">
        <f t="shared" ref="D7:D70" si="1">B7*(1-C7)</f>
        <v>690.49081760058721</v>
      </c>
      <c r="E7" s="25">
        <f t="shared" ref="E7:E70" si="2">D7*(1+20%)</f>
        <v>828.5889811207046</v>
      </c>
      <c r="G7" s="12"/>
      <c r="H7" s="12"/>
      <c r="I7" s="11"/>
    </row>
    <row r="8" spans="1:9" ht="15" x14ac:dyDescent="0.2">
      <c r="A8" s="9">
        <v>500511388</v>
      </c>
      <c r="B8" s="24">
        <v>1305.8207268830765</v>
      </c>
      <c r="C8" s="29">
        <f t="shared" si="0"/>
        <v>0.1</v>
      </c>
      <c r="D8" s="25">
        <f t="shared" si="1"/>
        <v>1175.238654194769</v>
      </c>
      <c r="E8" s="25">
        <f t="shared" si="2"/>
        <v>1410.2863850337228</v>
      </c>
      <c r="G8" s="27"/>
      <c r="H8" s="10"/>
      <c r="I8" s="28"/>
    </row>
    <row r="9" spans="1:9" ht="15" x14ac:dyDescent="0.2">
      <c r="A9" s="9">
        <v>500512312</v>
      </c>
      <c r="B9" s="24">
        <v>120.72444235884237</v>
      </c>
      <c r="C9" s="29">
        <f t="shared" si="0"/>
        <v>0.02</v>
      </c>
      <c r="D9" s="25">
        <f t="shared" si="1"/>
        <v>118.30995351166551</v>
      </c>
      <c r="E9" s="25">
        <f t="shared" si="2"/>
        <v>141.9719442139986</v>
      </c>
      <c r="G9" s="10"/>
      <c r="H9" s="10"/>
      <c r="I9" s="10"/>
    </row>
    <row r="10" spans="1:9" ht="15" x14ac:dyDescent="0.2">
      <c r="A10" s="9">
        <v>500512972</v>
      </c>
      <c r="B10" s="24">
        <v>558.47281988687826</v>
      </c>
      <c r="C10" s="29">
        <f t="shared" si="0"/>
        <v>0.1</v>
      </c>
      <c r="D10" s="25">
        <f t="shared" si="1"/>
        <v>502.62553789819043</v>
      </c>
      <c r="E10" s="25">
        <f t="shared" si="2"/>
        <v>603.15064547782845</v>
      </c>
      <c r="G10" s="10"/>
      <c r="H10" s="10"/>
      <c r="I10" s="10"/>
    </row>
    <row r="11" spans="1:9" ht="15" x14ac:dyDescent="0.2">
      <c r="A11" s="9">
        <v>500513236</v>
      </c>
      <c r="B11" s="24">
        <v>844.59867519098577</v>
      </c>
      <c r="C11" s="29">
        <f t="shared" si="0"/>
        <v>0.1</v>
      </c>
      <c r="D11" s="25">
        <f t="shared" si="1"/>
        <v>760.13880767188721</v>
      </c>
      <c r="E11" s="25">
        <f t="shared" si="2"/>
        <v>912.16656920626463</v>
      </c>
      <c r="G11" s="10"/>
      <c r="H11" s="10"/>
      <c r="I11" s="10"/>
    </row>
    <row r="12" spans="1:9" ht="15" x14ac:dyDescent="0.2">
      <c r="A12" s="9">
        <v>500513537</v>
      </c>
      <c r="B12" s="24">
        <v>76.195543413608931</v>
      </c>
      <c r="C12" s="29">
        <f t="shared" si="0"/>
        <v>0</v>
      </c>
      <c r="D12" s="25">
        <f t="shared" si="1"/>
        <v>76.195543413608931</v>
      </c>
      <c r="E12" s="25">
        <f t="shared" si="2"/>
        <v>91.434652096330709</v>
      </c>
      <c r="G12" s="10"/>
      <c r="H12" s="10"/>
      <c r="I12" s="26"/>
    </row>
    <row r="13" spans="1:9" ht="15" x14ac:dyDescent="0.2">
      <c r="A13" s="9">
        <v>500513851</v>
      </c>
      <c r="B13" s="24">
        <v>705.50840066455817</v>
      </c>
      <c r="C13" s="29">
        <f t="shared" si="0"/>
        <v>0.1</v>
      </c>
      <c r="D13" s="25">
        <f t="shared" si="1"/>
        <v>634.95756059810242</v>
      </c>
      <c r="E13" s="25">
        <f t="shared" si="2"/>
        <v>761.94907271772286</v>
      </c>
      <c r="G13" s="10"/>
      <c r="H13" s="10"/>
      <c r="I13" s="10"/>
    </row>
    <row r="14" spans="1:9" ht="15" x14ac:dyDescent="0.2">
      <c r="A14" s="9">
        <v>500514523</v>
      </c>
      <c r="B14" s="24">
        <v>798.01551069115601</v>
      </c>
      <c r="C14" s="29">
        <f t="shared" si="0"/>
        <v>0.1</v>
      </c>
      <c r="D14" s="25">
        <f t="shared" si="1"/>
        <v>718.21395962204042</v>
      </c>
      <c r="E14" s="25">
        <f t="shared" si="2"/>
        <v>861.85675154644844</v>
      </c>
      <c r="G14" s="10"/>
      <c r="H14" s="10"/>
      <c r="I14" s="10"/>
    </row>
    <row r="15" spans="1:9" ht="15" x14ac:dyDescent="0.2">
      <c r="A15" s="9">
        <v>500514858</v>
      </c>
      <c r="B15" s="24">
        <v>1531.4768745430465</v>
      </c>
      <c r="C15" s="29">
        <f t="shared" si="0"/>
        <v>0.1</v>
      </c>
      <c r="D15" s="25">
        <f t="shared" si="1"/>
        <v>1378.3291870887419</v>
      </c>
      <c r="E15" s="25">
        <f t="shared" si="2"/>
        <v>1653.9950245064904</v>
      </c>
      <c r="G15" s="10"/>
      <c r="H15" s="10"/>
      <c r="I15" s="10"/>
    </row>
    <row r="16" spans="1:9" ht="15" x14ac:dyDescent="0.2">
      <c r="A16" s="9">
        <v>500518207</v>
      </c>
      <c r="B16" s="24">
        <v>476.20491274004479</v>
      </c>
      <c r="C16" s="29">
        <f t="shared" si="0"/>
        <v>0.08</v>
      </c>
      <c r="D16" s="25">
        <f t="shared" si="1"/>
        <v>438.10851972084123</v>
      </c>
      <c r="E16" s="25">
        <f t="shared" si="2"/>
        <v>525.73022366500948</v>
      </c>
      <c r="G16" s="15" t="s">
        <v>31</v>
      </c>
      <c r="H16" s="15"/>
    </row>
    <row r="17" spans="1:13" ht="15" x14ac:dyDescent="0.2">
      <c r="A17" s="9">
        <v>500518355</v>
      </c>
      <c r="B17" s="24">
        <v>600.18472869884772</v>
      </c>
      <c r="C17" s="29">
        <f t="shared" si="0"/>
        <v>0.1</v>
      </c>
      <c r="D17" s="25">
        <f t="shared" si="1"/>
        <v>540.16625582896302</v>
      </c>
      <c r="E17" s="25">
        <f t="shared" si="2"/>
        <v>648.19950699475555</v>
      </c>
      <c r="J17" s="13"/>
      <c r="K17" s="16"/>
    </row>
    <row r="18" spans="1:13" s="18" customFormat="1" ht="15" x14ac:dyDescent="0.2">
      <c r="A18" s="9">
        <v>500519058</v>
      </c>
      <c r="B18" s="24">
        <v>1101.8869264483972</v>
      </c>
      <c r="C18" s="29">
        <f t="shared" si="0"/>
        <v>0.1</v>
      </c>
      <c r="D18" s="25">
        <f t="shared" si="1"/>
        <v>991.69823380355751</v>
      </c>
      <c r="E18" s="25">
        <f t="shared" si="2"/>
        <v>1190.037880564269</v>
      </c>
      <c r="F18" s="8"/>
      <c r="G18" s="105" t="s">
        <v>30</v>
      </c>
      <c r="H18" s="106"/>
      <c r="I18" s="14" t="s">
        <v>29</v>
      </c>
      <c r="J18" s="15"/>
      <c r="K18" s="16"/>
      <c r="L18" s="17"/>
      <c r="M18" s="17"/>
    </row>
    <row r="19" spans="1:13" ht="15" x14ac:dyDescent="0.2">
      <c r="A19" s="9">
        <v>500519114</v>
      </c>
      <c r="B19" s="24">
        <v>1232.191275375819</v>
      </c>
      <c r="C19" s="29">
        <f t="shared" si="0"/>
        <v>0.1</v>
      </c>
      <c r="D19" s="25">
        <f t="shared" si="1"/>
        <v>1108.9721478382371</v>
      </c>
      <c r="E19" s="25">
        <f t="shared" si="2"/>
        <v>1330.7665774058844</v>
      </c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ht="15" x14ac:dyDescent="0.2">
      <c r="A20" s="9">
        <v>500519832</v>
      </c>
      <c r="B20" s="24">
        <v>1327.8617216026771</v>
      </c>
      <c r="C20" s="29">
        <f t="shared" si="0"/>
        <v>0.1</v>
      </c>
      <c r="D20" s="25">
        <f t="shared" si="1"/>
        <v>1195.0755494424095</v>
      </c>
      <c r="E20" s="25">
        <f t="shared" si="2"/>
        <v>1434.0906593308914</v>
      </c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ht="15" x14ac:dyDescent="0.2">
      <c r="A21" s="9">
        <v>500520128</v>
      </c>
      <c r="B21" s="24">
        <v>1301.2797998871131</v>
      </c>
      <c r="C21" s="29">
        <f t="shared" si="0"/>
        <v>0.1</v>
      </c>
      <c r="D21" s="25">
        <f t="shared" si="1"/>
        <v>1171.1518198984018</v>
      </c>
      <c r="E21" s="25">
        <f t="shared" si="2"/>
        <v>1405.3821838780821</v>
      </c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ht="15" x14ac:dyDescent="0.2">
      <c r="A22" s="9">
        <v>500520249</v>
      </c>
      <c r="B22" s="24">
        <v>722.34173177474872</v>
      </c>
      <c r="C22" s="29">
        <f t="shared" si="0"/>
        <v>0.1</v>
      </c>
      <c r="D22" s="25">
        <f t="shared" si="1"/>
        <v>650.10755859727385</v>
      </c>
      <c r="E22" s="25">
        <f t="shared" si="2"/>
        <v>780.12907031672864</v>
      </c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ht="15" x14ac:dyDescent="0.2">
      <c r="A23" s="9">
        <v>500521939</v>
      </c>
      <c r="B23" s="24">
        <v>900.75204955771994</v>
      </c>
      <c r="C23" s="29">
        <f t="shared" si="0"/>
        <v>0.1</v>
      </c>
      <c r="D23" s="25">
        <f t="shared" si="1"/>
        <v>810.67684460194801</v>
      </c>
      <c r="E23" s="25">
        <f t="shared" si="2"/>
        <v>972.81221352233752</v>
      </c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ht="15" x14ac:dyDescent="0.2">
      <c r="A24" s="9">
        <v>500524240</v>
      </c>
      <c r="B24" s="24">
        <v>378.95371878032347</v>
      </c>
      <c r="C24" s="29">
        <f t="shared" si="0"/>
        <v>0.06</v>
      </c>
      <c r="D24" s="25">
        <f t="shared" si="1"/>
        <v>356.21649565350407</v>
      </c>
      <c r="E24" s="25">
        <f t="shared" si="2"/>
        <v>427.45979478420486</v>
      </c>
      <c r="G24" s="19">
        <v>500</v>
      </c>
      <c r="H24" s="19">
        <v>9999999</v>
      </c>
      <c r="I24" s="23">
        <v>0.1</v>
      </c>
      <c r="J24" s="13"/>
    </row>
    <row r="25" spans="1:13" ht="15" x14ac:dyDescent="0.2">
      <c r="A25" s="9">
        <v>500524316</v>
      </c>
      <c r="B25" s="24">
        <v>584.66538791705614</v>
      </c>
      <c r="C25" s="29">
        <f t="shared" si="0"/>
        <v>0.1</v>
      </c>
      <c r="D25" s="25">
        <f t="shared" si="1"/>
        <v>526.19884912535053</v>
      </c>
      <c r="E25" s="25">
        <f t="shared" si="2"/>
        <v>631.43861895042062</v>
      </c>
    </row>
    <row r="26" spans="1:13" ht="15" x14ac:dyDescent="0.2">
      <c r="A26" s="9">
        <v>500529437</v>
      </c>
      <c r="B26" s="24">
        <v>188.80303172208346</v>
      </c>
      <c r="C26" s="29">
        <f t="shared" si="0"/>
        <v>0.02</v>
      </c>
      <c r="D26" s="25">
        <f t="shared" si="1"/>
        <v>185.02697108764178</v>
      </c>
      <c r="E26" s="25">
        <f t="shared" si="2"/>
        <v>222.03236530517015</v>
      </c>
    </row>
    <row r="27" spans="1:13" ht="15" x14ac:dyDescent="0.2">
      <c r="A27" s="9">
        <v>500531231</v>
      </c>
      <c r="B27" s="24">
        <v>1484.6488862595097</v>
      </c>
      <c r="C27" s="29">
        <f t="shared" si="0"/>
        <v>0.1</v>
      </c>
      <c r="D27" s="25">
        <f t="shared" si="1"/>
        <v>1336.1839976335589</v>
      </c>
      <c r="E27" s="25">
        <f t="shared" si="2"/>
        <v>1603.4207971602707</v>
      </c>
    </row>
    <row r="28" spans="1:13" ht="15" x14ac:dyDescent="0.2">
      <c r="A28" s="9">
        <v>500437631</v>
      </c>
      <c r="B28" s="24">
        <v>953.33259851566811</v>
      </c>
      <c r="C28" s="29">
        <f t="shared" si="0"/>
        <v>0.1</v>
      </c>
      <c r="D28" s="25">
        <f t="shared" si="1"/>
        <v>857.99933866410129</v>
      </c>
      <c r="E28" s="25">
        <f t="shared" si="2"/>
        <v>1029.5992063969215</v>
      </c>
    </row>
    <row r="29" spans="1:13" ht="15" x14ac:dyDescent="0.2">
      <c r="A29" s="9">
        <v>500441599</v>
      </c>
      <c r="B29" s="24">
        <v>1032.9029226348177</v>
      </c>
      <c r="C29" s="29">
        <f t="shared" si="0"/>
        <v>0.1</v>
      </c>
      <c r="D29" s="25">
        <f t="shared" si="1"/>
        <v>929.61263037133597</v>
      </c>
      <c r="E29" s="25">
        <f t="shared" si="2"/>
        <v>1115.5351564456032</v>
      </c>
    </row>
    <row r="30" spans="1:13" ht="15" x14ac:dyDescent="0.2">
      <c r="A30" s="9">
        <v>500444119</v>
      </c>
      <c r="B30" s="24">
        <v>1241.4055247742667</v>
      </c>
      <c r="C30" s="29">
        <f t="shared" si="0"/>
        <v>0.1</v>
      </c>
      <c r="D30" s="25">
        <f t="shared" si="1"/>
        <v>1117.2649722968401</v>
      </c>
      <c r="E30" s="25">
        <f t="shared" si="2"/>
        <v>1340.7179667562082</v>
      </c>
    </row>
    <row r="31" spans="1:13" ht="15" x14ac:dyDescent="0.2">
      <c r="A31" s="9">
        <v>500444203</v>
      </c>
      <c r="B31" s="24">
        <v>870.8065617810804</v>
      </c>
      <c r="C31" s="29">
        <f t="shared" si="0"/>
        <v>0.1</v>
      </c>
      <c r="D31" s="25">
        <f t="shared" si="1"/>
        <v>783.72590560297238</v>
      </c>
      <c r="E31" s="25">
        <f t="shared" si="2"/>
        <v>940.47108672356683</v>
      </c>
    </row>
    <row r="32" spans="1:13" ht="15" x14ac:dyDescent="0.2">
      <c r="A32" s="9">
        <v>500445003</v>
      </c>
      <c r="B32" s="24">
        <v>884.18608107313719</v>
      </c>
      <c r="C32" s="29">
        <f t="shared" si="0"/>
        <v>0.1</v>
      </c>
      <c r="D32" s="25">
        <f t="shared" si="1"/>
        <v>795.76747296582346</v>
      </c>
      <c r="E32" s="25">
        <f t="shared" si="2"/>
        <v>954.92096755898808</v>
      </c>
    </row>
    <row r="33" spans="1:5" ht="15" x14ac:dyDescent="0.2">
      <c r="A33" s="9">
        <v>500446648</v>
      </c>
      <c r="B33" s="24">
        <v>1235.1373396108304</v>
      </c>
      <c r="C33" s="29">
        <f t="shared" si="0"/>
        <v>0.1</v>
      </c>
      <c r="D33" s="25">
        <f t="shared" si="1"/>
        <v>1111.6236056497473</v>
      </c>
      <c r="E33" s="25">
        <f t="shared" si="2"/>
        <v>1333.9483267796968</v>
      </c>
    </row>
    <row r="34" spans="1:5" ht="15" x14ac:dyDescent="0.2">
      <c r="A34" s="9">
        <v>500447192</v>
      </c>
      <c r="B34" s="24">
        <v>969.95455743345428</v>
      </c>
      <c r="C34" s="29">
        <f t="shared" si="0"/>
        <v>0.1</v>
      </c>
      <c r="D34" s="25">
        <f t="shared" si="1"/>
        <v>872.95910169010892</v>
      </c>
      <c r="E34" s="25">
        <f t="shared" si="2"/>
        <v>1047.5509220281306</v>
      </c>
    </row>
    <row r="35" spans="1:5" ht="15" x14ac:dyDescent="0.2">
      <c r="A35" s="9">
        <v>500447214</v>
      </c>
      <c r="B35" s="24">
        <v>500.81683243879024</v>
      </c>
      <c r="C35" s="29">
        <f t="shared" si="0"/>
        <v>0.1</v>
      </c>
      <c r="D35" s="25">
        <f t="shared" si="1"/>
        <v>450.73514919491123</v>
      </c>
      <c r="E35" s="25">
        <f t="shared" si="2"/>
        <v>540.88217903389341</v>
      </c>
    </row>
    <row r="36" spans="1:5" ht="15" x14ac:dyDescent="0.2">
      <c r="A36" s="9">
        <v>500447403</v>
      </c>
      <c r="B36" s="24">
        <v>1072.8018293443374</v>
      </c>
      <c r="C36" s="29">
        <f t="shared" si="0"/>
        <v>0.1</v>
      </c>
      <c r="D36" s="25">
        <f t="shared" si="1"/>
        <v>965.52164640990372</v>
      </c>
      <c r="E36" s="25">
        <f t="shared" si="2"/>
        <v>1158.6259756918844</v>
      </c>
    </row>
    <row r="37" spans="1:5" ht="15" x14ac:dyDescent="0.2">
      <c r="A37" s="9">
        <v>500447521</v>
      </c>
      <c r="B37" s="24">
        <v>1194.3125351659519</v>
      </c>
      <c r="C37" s="29">
        <f t="shared" si="0"/>
        <v>0.1</v>
      </c>
      <c r="D37" s="25">
        <f t="shared" si="1"/>
        <v>1074.8812816493567</v>
      </c>
      <c r="E37" s="25">
        <f t="shared" si="2"/>
        <v>1289.857537979228</v>
      </c>
    </row>
    <row r="38" spans="1:5" ht="15" x14ac:dyDescent="0.2">
      <c r="A38" s="9">
        <v>500447963</v>
      </c>
      <c r="B38" s="24">
        <v>1465.5778565389667</v>
      </c>
      <c r="C38" s="29">
        <f t="shared" si="0"/>
        <v>0.1</v>
      </c>
      <c r="D38" s="25">
        <f t="shared" si="1"/>
        <v>1319.02007088507</v>
      </c>
      <c r="E38" s="25">
        <f t="shared" si="2"/>
        <v>1582.8240850620839</v>
      </c>
    </row>
    <row r="39" spans="1:5" ht="15" x14ac:dyDescent="0.2">
      <c r="A39" s="9">
        <v>500448874</v>
      </c>
      <c r="B39" s="24">
        <v>1220.1839521918166</v>
      </c>
      <c r="C39" s="29">
        <f t="shared" si="0"/>
        <v>0.1</v>
      </c>
      <c r="D39" s="25">
        <f t="shared" si="1"/>
        <v>1098.1655569726349</v>
      </c>
      <c r="E39" s="25">
        <f t="shared" si="2"/>
        <v>1317.7986683671618</v>
      </c>
    </row>
    <row r="40" spans="1:5" ht="15" x14ac:dyDescent="0.2">
      <c r="A40" s="9">
        <v>500449086</v>
      </c>
      <c r="B40" s="24">
        <v>773.28998903304421</v>
      </c>
      <c r="C40" s="29">
        <f t="shared" si="0"/>
        <v>0.1</v>
      </c>
      <c r="D40" s="25">
        <f t="shared" si="1"/>
        <v>695.9609901297398</v>
      </c>
      <c r="E40" s="25">
        <f t="shared" si="2"/>
        <v>835.15318815568776</v>
      </c>
    </row>
    <row r="41" spans="1:5" ht="15" x14ac:dyDescent="0.2">
      <c r="A41" s="9">
        <v>500450456</v>
      </c>
      <c r="B41" s="24">
        <v>1085.6108081319317</v>
      </c>
      <c r="C41" s="29">
        <f t="shared" si="0"/>
        <v>0.1</v>
      </c>
      <c r="D41" s="25">
        <f t="shared" si="1"/>
        <v>977.04972731873852</v>
      </c>
      <c r="E41" s="25">
        <f t="shared" si="2"/>
        <v>1172.4596727824862</v>
      </c>
    </row>
    <row r="42" spans="1:5" ht="15" x14ac:dyDescent="0.2">
      <c r="A42" s="9">
        <v>500452421</v>
      </c>
      <c r="B42" s="24">
        <v>119.9554460760862</v>
      </c>
      <c r="C42" s="29">
        <f t="shared" si="0"/>
        <v>0.02</v>
      </c>
      <c r="D42" s="25">
        <f t="shared" si="1"/>
        <v>117.55633715456447</v>
      </c>
      <c r="E42" s="25">
        <f t="shared" si="2"/>
        <v>141.06760458547737</v>
      </c>
    </row>
    <row r="43" spans="1:5" ht="15" x14ac:dyDescent="0.2">
      <c r="A43" s="9">
        <v>500453161</v>
      </c>
      <c r="B43" s="24">
        <v>610.36382645193464</v>
      </c>
      <c r="C43" s="29">
        <f t="shared" si="0"/>
        <v>0.1</v>
      </c>
      <c r="D43" s="25">
        <f t="shared" si="1"/>
        <v>549.32744380674114</v>
      </c>
      <c r="E43" s="25">
        <f t="shared" si="2"/>
        <v>659.1929325680893</v>
      </c>
    </row>
    <row r="44" spans="1:5" ht="15" x14ac:dyDescent="0.2">
      <c r="A44" s="9">
        <v>500453192</v>
      </c>
      <c r="B44" s="24">
        <v>884.57396229020947</v>
      </c>
      <c r="C44" s="29">
        <f t="shared" si="0"/>
        <v>0.1</v>
      </c>
      <c r="D44" s="25">
        <f t="shared" si="1"/>
        <v>796.11656606118856</v>
      </c>
      <c r="E44" s="25">
        <f t="shared" si="2"/>
        <v>955.33987927342628</v>
      </c>
    </row>
    <row r="45" spans="1:5" ht="15" x14ac:dyDescent="0.2">
      <c r="A45" s="9">
        <v>500455062</v>
      </c>
      <c r="B45" s="24">
        <v>461.62128381255826</v>
      </c>
      <c r="C45" s="29">
        <f t="shared" si="0"/>
        <v>0.08</v>
      </c>
      <c r="D45" s="25">
        <f t="shared" si="1"/>
        <v>424.69158110755365</v>
      </c>
      <c r="E45" s="25">
        <f t="shared" si="2"/>
        <v>509.62989732906436</v>
      </c>
    </row>
    <row r="46" spans="1:5" ht="15" x14ac:dyDescent="0.2">
      <c r="A46" s="9">
        <v>500456322</v>
      </c>
      <c r="B46" s="24">
        <v>923.08475441702944</v>
      </c>
      <c r="C46" s="29">
        <f t="shared" si="0"/>
        <v>0.1</v>
      </c>
      <c r="D46" s="25">
        <f t="shared" si="1"/>
        <v>830.77627897532648</v>
      </c>
      <c r="E46" s="25">
        <f t="shared" si="2"/>
        <v>996.93153477039175</v>
      </c>
    </row>
    <row r="47" spans="1:5" ht="15" x14ac:dyDescent="0.2">
      <c r="A47" s="9">
        <v>500456335</v>
      </c>
      <c r="B47" s="24">
        <v>359.65981788350916</v>
      </c>
      <c r="C47" s="29">
        <f t="shared" si="0"/>
        <v>0.06</v>
      </c>
      <c r="D47" s="25">
        <f t="shared" si="1"/>
        <v>338.08022881049857</v>
      </c>
      <c r="E47" s="25">
        <f t="shared" si="2"/>
        <v>405.69627457259827</v>
      </c>
    </row>
    <row r="48" spans="1:5" ht="15" x14ac:dyDescent="0.2">
      <c r="A48" s="9">
        <v>500458254</v>
      </c>
      <c r="B48" s="24">
        <v>704.48183496877937</v>
      </c>
      <c r="C48" s="29">
        <f t="shared" si="0"/>
        <v>0.1</v>
      </c>
      <c r="D48" s="25">
        <f t="shared" si="1"/>
        <v>634.03365147190141</v>
      </c>
      <c r="E48" s="25">
        <f t="shared" si="2"/>
        <v>760.84038176628167</v>
      </c>
    </row>
    <row r="49" spans="1:8" s="18" customFormat="1" ht="15" x14ac:dyDescent="0.2">
      <c r="A49" s="9">
        <v>500459355</v>
      </c>
      <c r="B49" s="24">
        <v>1043.6277935100768</v>
      </c>
      <c r="C49" s="29">
        <f t="shared" si="0"/>
        <v>0.1</v>
      </c>
      <c r="D49" s="25">
        <f t="shared" si="1"/>
        <v>939.2650141590691</v>
      </c>
      <c r="E49" s="25">
        <f t="shared" si="2"/>
        <v>1127.1180169908828</v>
      </c>
      <c r="F49" s="8"/>
    </row>
    <row r="50" spans="1:8" ht="15" x14ac:dyDescent="0.2">
      <c r="A50" s="9">
        <v>500459552</v>
      </c>
      <c r="B50" s="24">
        <v>491.57777167050455</v>
      </c>
      <c r="C50" s="29">
        <f t="shared" si="0"/>
        <v>0.08</v>
      </c>
      <c r="D50" s="25">
        <f t="shared" si="1"/>
        <v>452.25154993686419</v>
      </c>
      <c r="E50" s="25">
        <f t="shared" si="2"/>
        <v>542.70185992423706</v>
      </c>
    </row>
    <row r="51" spans="1:8" ht="15" x14ac:dyDescent="0.2">
      <c r="A51" s="9">
        <v>500461056</v>
      </c>
      <c r="B51" s="24">
        <v>1305.4598871740445</v>
      </c>
      <c r="C51" s="29">
        <f t="shared" si="0"/>
        <v>0.1</v>
      </c>
      <c r="D51" s="25">
        <f t="shared" si="1"/>
        <v>1174.91389845664</v>
      </c>
      <c r="E51" s="25">
        <f t="shared" si="2"/>
        <v>1409.896678147968</v>
      </c>
    </row>
    <row r="52" spans="1:8" ht="15" x14ac:dyDescent="0.2">
      <c r="A52" s="9">
        <v>500461210</v>
      </c>
      <c r="B52" s="24">
        <v>724.64992141045445</v>
      </c>
      <c r="C52" s="29">
        <f t="shared" si="0"/>
        <v>0.1</v>
      </c>
      <c r="D52" s="25">
        <f t="shared" si="1"/>
        <v>652.18492926940905</v>
      </c>
      <c r="E52" s="25">
        <f t="shared" si="2"/>
        <v>782.62191512329082</v>
      </c>
    </row>
    <row r="53" spans="1:8" ht="15" x14ac:dyDescent="0.2">
      <c r="A53" s="9">
        <v>500462587</v>
      </c>
      <c r="B53" s="24">
        <v>610.64256659563341</v>
      </c>
      <c r="C53" s="29">
        <f t="shared" si="0"/>
        <v>0.1</v>
      </c>
      <c r="D53" s="25">
        <f t="shared" si="1"/>
        <v>549.57830993607013</v>
      </c>
      <c r="E53" s="25">
        <f t="shared" si="2"/>
        <v>659.49397192328411</v>
      </c>
    </row>
    <row r="54" spans="1:8" ht="15" x14ac:dyDescent="0.2">
      <c r="A54" s="9">
        <v>500472548</v>
      </c>
      <c r="B54" s="24">
        <v>370.72648419492003</v>
      </c>
      <c r="C54" s="29">
        <f t="shared" si="0"/>
        <v>0.06</v>
      </c>
      <c r="D54" s="25">
        <f t="shared" si="1"/>
        <v>348.48289514322482</v>
      </c>
      <c r="E54" s="25">
        <f t="shared" si="2"/>
        <v>418.1794741718698</v>
      </c>
      <c r="G54" s="13"/>
      <c r="H54" s="13"/>
    </row>
    <row r="55" spans="1:8" ht="15" x14ac:dyDescent="0.2">
      <c r="A55" s="9">
        <v>500475522</v>
      </c>
      <c r="B55" s="24">
        <v>1287.4020133464346</v>
      </c>
      <c r="C55" s="29">
        <f t="shared" si="0"/>
        <v>0.1</v>
      </c>
      <c r="D55" s="25">
        <f t="shared" si="1"/>
        <v>1158.6618120117912</v>
      </c>
      <c r="E55" s="25">
        <f t="shared" si="2"/>
        <v>1390.3941744141493</v>
      </c>
    </row>
    <row r="56" spans="1:8" ht="15" x14ac:dyDescent="0.2">
      <c r="A56" s="9">
        <v>500478767</v>
      </c>
      <c r="B56" s="24">
        <v>899.30054149021043</v>
      </c>
      <c r="C56" s="29">
        <f t="shared" si="0"/>
        <v>0.1</v>
      </c>
      <c r="D56" s="25">
        <f t="shared" si="1"/>
        <v>809.37048734118946</v>
      </c>
      <c r="E56" s="25">
        <f t="shared" si="2"/>
        <v>971.24458480942735</v>
      </c>
    </row>
    <row r="57" spans="1:8" ht="15" x14ac:dyDescent="0.2">
      <c r="A57" s="9">
        <v>500478849</v>
      </c>
      <c r="B57" s="24">
        <v>1004.8401389183936</v>
      </c>
      <c r="C57" s="29">
        <f t="shared" si="0"/>
        <v>0.1</v>
      </c>
      <c r="D57" s="25">
        <f t="shared" si="1"/>
        <v>904.3561250265542</v>
      </c>
      <c r="E57" s="25">
        <f t="shared" si="2"/>
        <v>1085.2273500318649</v>
      </c>
    </row>
    <row r="58" spans="1:8" ht="15" x14ac:dyDescent="0.2">
      <c r="A58" s="9">
        <v>500480449</v>
      </c>
      <c r="B58" s="24">
        <v>204.694651785715</v>
      </c>
      <c r="C58" s="29">
        <f t="shared" si="0"/>
        <v>0.04</v>
      </c>
      <c r="D58" s="25">
        <f t="shared" si="1"/>
        <v>196.50686571428639</v>
      </c>
      <c r="E58" s="25">
        <f t="shared" si="2"/>
        <v>235.80823885714366</v>
      </c>
    </row>
    <row r="59" spans="1:8" ht="15" x14ac:dyDescent="0.2">
      <c r="A59" s="9">
        <v>500481171</v>
      </c>
      <c r="B59" s="24">
        <v>1138.1686338434486</v>
      </c>
      <c r="C59" s="29">
        <f t="shared" si="0"/>
        <v>0.1</v>
      </c>
      <c r="D59" s="25">
        <f t="shared" si="1"/>
        <v>1024.3517704591038</v>
      </c>
      <c r="E59" s="25">
        <f t="shared" si="2"/>
        <v>1229.2221245509245</v>
      </c>
    </row>
    <row r="60" spans="1:8" ht="15" x14ac:dyDescent="0.2">
      <c r="A60" s="9">
        <v>500481975</v>
      </c>
      <c r="B60" s="24">
        <v>227.81443323477293</v>
      </c>
      <c r="C60" s="29">
        <f t="shared" si="0"/>
        <v>0.04</v>
      </c>
      <c r="D60" s="25">
        <f t="shared" si="1"/>
        <v>218.70185590538202</v>
      </c>
      <c r="E60" s="25">
        <f t="shared" si="2"/>
        <v>262.44222708645839</v>
      </c>
    </row>
    <row r="61" spans="1:8" ht="15" x14ac:dyDescent="0.2">
      <c r="A61" s="9">
        <v>500482812</v>
      </c>
      <c r="B61" s="24">
        <v>137.11939935633521</v>
      </c>
      <c r="C61" s="29">
        <f t="shared" si="0"/>
        <v>0.02</v>
      </c>
      <c r="D61" s="25">
        <f t="shared" si="1"/>
        <v>134.3770113692085</v>
      </c>
      <c r="E61" s="25">
        <f t="shared" si="2"/>
        <v>161.2524136430502</v>
      </c>
    </row>
    <row r="62" spans="1:8" ht="15" x14ac:dyDescent="0.2">
      <c r="A62" s="9">
        <v>500490869</v>
      </c>
      <c r="B62" s="24">
        <v>911.59259419513262</v>
      </c>
      <c r="C62" s="29">
        <f t="shared" si="0"/>
        <v>0.1</v>
      </c>
      <c r="D62" s="25">
        <f t="shared" si="1"/>
        <v>820.43333477561941</v>
      </c>
      <c r="E62" s="25">
        <f t="shared" si="2"/>
        <v>984.52000173074327</v>
      </c>
    </row>
    <row r="63" spans="1:8" ht="15" x14ac:dyDescent="0.2">
      <c r="A63" s="9">
        <v>500491315</v>
      </c>
      <c r="B63" s="24">
        <v>1367.945542209301</v>
      </c>
      <c r="C63" s="29">
        <f t="shared" si="0"/>
        <v>0.1</v>
      </c>
      <c r="D63" s="25">
        <f t="shared" si="1"/>
        <v>1231.1509879883711</v>
      </c>
      <c r="E63" s="25">
        <f t="shared" si="2"/>
        <v>1477.3811855860451</v>
      </c>
    </row>
    <row r="64" spans="1:8" ht="15" x14ac:dyDescent="0.2">
      <c r="A64" s="9">
        <v>500491983</v>
      </c>
      <c r="B64" s="24">
        <v>700.57741653588653</v>
      </c>
      <c r="C64" s="29">
        <f t="shared" si="0"/>
        <v>0.1</v>
      </c>
      <c r="D64" s="25">
        <f t="shared" si="1"/>
        <v>630.51967488229786</v>
      </c>
      <c r="E64" s="25">
        <f t="shared" si="2"/>
        <v>756.62360985875739</v>
      </c>
    </row>
    <row r="65" spans="1:9" ht="15" x14ac:dyDescent="0.2">
      <c r="A65" s="9">
        <v>500493981</v>
      </c>
      <c r="B65" s="24">
        <v>86.122799298874625</v>
      </c>
      <c r="C65" s="29">
        <f t="shared" si="0"/>
        <v>0</v>
      </c>
      <c r="D65" s="25">
        <f t="shared" si="1"/>
        <v>86.122799298874625</v>
      </c>
      <c r="E65" s="25">
        <f t="shared" si="2"/>
        <v>103.34735915864955</v>
      </c>
    </row>
    <row r="66" spans="1:9" ht="15" x14ac:dyDescent="0.2">
      <c r="A66" s="9">
        <v>500497429</v>
      </c>
      <c r="B66" s="24">
        <v>1159.920040866112</v>
      </c>
      <c r="C66" s="29">
        <f t="shared" si="0"/>
        <v>0.1</v>
      </c>
      <c r="D66" s="25">
        <f t="shared" si="1"/>
        <v>1043.9280367795009</v>
      </c>
      <c r="E66" s="25">
        <f t="shared" si="2"/>
        <v>1252.713644135401</v>
      </c>
    </row>
    <row r="67" spans="1:9" s="13" customFormat="1" ht="15" x14ac:dyDescent="0.2">
      <c r="A67" s="9">
        <v>500497445</v>
      </c>
      <c r="B67" s="24">
        <v>553.28342608773391</v>
      </c>
      <c r="C67" s="29">
        <f t="shared" si="0"/>
        <v>0.1</v>
      </c>
      <c r="D67" s="25">
        <f t="shared" si="1"/>
        <v>497.95508347896055</v>
      </c>
      <c r="E67" s="25">
        <f t="shared" si="2"/>
        <v>597.54610017475261</v>
      </c>
      <c r="F67" s="8"/>
      <c r="G67" s="7"/>
      <c r="H67" s="7"/>
      <c r="I67" s="7"/>
    </row>
    <row r="68" spans="1:9" ht="15" x14ac:dyDescent="0.2">
      <c r="A68" s="9">
        <v>500497821</v>
      </c>
      <c r="B68" s="24">
        <v>1051.2750082122261</v>
      </c>
      <c r="C68" s="29">
        <f t="shared" si="0"/>
        <v>0.1</v>
      </c>
      <c r="D68" s="25">
        <f t="shared" si="1"/>
        <v>946.1475073910035</v>
      </c>
      <c r="E68" s="25">
        <f t="shared" si="2"/>
        <v>1135.3770088692042</v>
      </c>
    </row>
    <row r="69" spans="1:9" s="13" customFormat="1" ht="15" x14ac:dyDescent="0.2">
      <c r="A69" s="9">
        <v>500498660</v>
      </c>
      <c r="B69" s="24">
        <v>930.80986187450003</v>
      </c>
      <c r="C69" s="29">
        <f t="shared" si="0"/>
        <v>0.1</v>
      </c>
      <c r="D69" s="25">
        <f t="shared" si="1"/>
        <v>837.72887568705005</v>
      </c>
      <c r="E69" s="25">
        <f t="shared" si="2"/>
        <v>1005.27465082446</v>
      </c>
      <c r="F69" s="8"/>
      <c r="G69" s="7"/>
      <c r="H69" s="7"/>
      <c r="I69" s="7"/>
    </row>
    <row r="70" spans="1:9" ht="15" x14ac:dyDescent="0.2">
      <c r="A70" s="9">
        <v>500498846</v>
      </c>
      <c r="B70" s="24">
        <v>1029.6155410203373</v>
      </c>
      <c r="C70" s="29">
        <f t="shared" si="0"/>
        <v>0.1</v>
      </c>
      <c r="D70" s="25">
        <f t="shared" si="1"/>
        <v>926.65398691830364</v>
      </c>
      <c r="E70" s="25">
        <f t="shared" si="2"/>
        <v>1111.9847843019643</v>
      </c>
    </row>
    <row r="71" spans="1:9" s="15" customFormat="1" ht="15" x14ac:dyDescent="0.2">
      <c r="A71" s="9">
        <v>500500084</v>
      </c>
      <c r="B71" s="24">
        <v>777.52839388725715</v>
      </c>
      <c r="C71" s="29">
        <f t="shared" ref="C71:C104" si="3">VLOOKUP(B71,G$19:I$24,3,TRUE)</f>
        <v>0.1</v>
      </c>
      <c r="D71" s="25">
        <f t="shared" ref="D71:D104" si="4">B71*(1-C71)</f>
        <v>699.77555449853151</v>
      </c>
      <c r="E71" s="25">
        <f t="shared" ref="E71:E104" si="5">D71*(1+20%)</f>
        <v>839.73066539823776</v>
      </c>
      <c r="F71" s="8"/>
    </row>
    <row r="72" spans="1:9" ht="14.45" customHeight="1" x14ac:dyDescent="0.2">
      <c r="A72" s="9">
        <v>500502017</v>
      </c>
      <c r="B72" s="24">
        <v>55.022793795602034</v>
      </c>
      <c r="C72" s="29">
        <f t="shared" si="3"/>
        <v>0</v>
      </c>
      <c r="D72" s="25">
        <f t="shared" si="4"/>
        <v>55.022793795602034</v>
      </c>
      <c r="E72" s="25">
        <f t="shared" si="5"/>
        <v>66.027352554722441</v>
      </c>
    </row>
    <row r="73" spans="1:9" ht="15.6" customHeight="1" x14ac:dyDescent="0.2">
      <c r="A73" s="9">
        <v>500502102</v>
      </c>
      <c r="B73" s="24">
        <v>603.82179597777485</v>
      </c>
      <c r="C73" s="29">
        <f t="shared" si="3"/>
        <v>0.1</v>
      </c>
      <c r="D73" s="25">
        <f t="shared" si="4"/>
        <v>543.43961637999735</v>
      </c>
      <c r="E73" s="25">
        <f t="shared" si="5"/>
        <v>652.12753965599677</v>
      </c>
    </row>
    <row r="74" spans="1:9" ht="15" x14ac:dyDescent="0.2">
      <c r="A74" s="9">
        <v>500505016</v>
      </c>
      <c r="B74" s="24">
        <v>64.986950666283789</v>
      </c>
      <c r="C74" s="29">
        <f t="shared" si="3"/>
        <v>0</v>
      </c>
      <c r="D74" s="25">
        <f t="shared" si="4"/>
        <v>64.986950666283789</v>
      </c>
      <c r="E74" s="25">
        <f t="shared" si="5"/>
        <v>77.984340799540547</v>
      </c>
    </row>
    <row r="75" spans="1:9" ht="15" x14ac:dyDescent="0.2">
      <c r="A75" s="9">
        <v>500505112</v>
      </c>
      <c r="B75" s="24">
        <v>1064.1170146511151</v>
      </c>
      <c r="C75" s="29">
        <f t="shared" si="3"/>
        <v>0.1</v>
      </c>
      <c r="D75" s="25">
        <f t="shared" si="4"/>
        <v>957.70531318600365</v>
      </c>
      <c r="E75" s="25">
        <f t="shared" si="5"/>
        <v>1149.2463758232043</v>
      </c>
    </row>
    <row r="76" spans="1:9" ht="15" x14ac:dyDescent="0.2">
      <c r="A76" s="9">
        <v>500505574</v>
      </c>
      <c r="B76" s="24">
        <v>549.05380959648903</v>
      </c>
      <c r="C76" s="29">
        <f t="shared" si="3"/>
        <v>0.1</v>
      </c>
      <c r="D76" s="25">
        <f t="shared" si="4"/>
        <v>494.14842863684015</v>
      </c>
      <c r="E76" s="25">
        <f t="shared" si="5"/>
        <v>592.97811436420818</v>
      </c>
    </row>
    <row r="77" spans="1:9" ht="15" x14ac:dyDescent="0.2">
      <c r="A77" s="9">
        <v>500506100</v>
      </c>
      <c r="B77" s="24">
        <v>1464.7393350072709</v>
      </c>
      <c r="C77" s="29">
        <f t="shared" si="3"/>
        <v>0.1</v>
      </c>
      <c r="D77" s="25">
        <f t="shared" si="4"/>
        <v>1318.2654015065439</v>
      </c>
      <c r="E77" s="25">
        <f t="shared" si="5"/>
        <v>1581.9184818078527</v>
      </c>
    </row>
    <row r="78" spans="1:9" ht="15" x14ac:dyDescent="0.2">
      <c r="A78" s="9">
        <v>500507234</v>
      </c>
      <c r="B78" s="24">
        <v>1254.7731541355706</v>
      </c>
      <c r="C78" s="29">
        <f t="shared" si="3"/>
        <v>0.1</v>
      </c>
      <c r="D78" s="25">
        <f t="shared" si="4"/>
        <v>1129.2958387220135</v>
      </c>
      <c r="E78" s="25">
        <f t="shared" si="5"/>
        <v>1355.1550064664161</v>
      </c>
    </row>
    <row r="79" spans="1:9" ht="15" x14ac:dyDescent="0.2">
      <c r="A79" s="9">
        <v>500507780</v>
      </c>
      <c r="B79" s="24">
        <v>409.13718660159054</v>
      </c>
      <c r="C79" s="29">
        <f t="shared" si="3"/>
        <v>0.08</v>
      </c>
      <c r="D79" s="25">
        <f t="shared" si="4"/>
        <v>376.4062116734633</v>
      </c>
      <c r="E79" s="25">
        <f t="shared" si="5"/>
        <v>451.68745400815595</v>
      </c>
    </row>
    <row r="80" spans="1:9" ht="15" x14ac:dyDescent="0.2">
      <c r="A80" s="9">
        <v>500509682</v>
      </c>
      <c r="B80" s="24">
        <v>236.91400272780893</v>
      </c>
      <c r="C80" s="29">
        <f t="shared" si="3"/>
        <v>0.04</v>
      </c>
      <c r="D80" s="25">
        <f t="shared" si="4"/>
        <v>227.43744261869656</v>
      </c>
      <c r="E80" s="25">
        <f t="shared" si="5"/>
        <v>272.92493114243587</v>
      </c>
    </row>
    <row r="81" spans="1:6" ht="15" x14ac:dyDescent="0.2">
      <c r="A81" s="9">
        <v>500509985</v>
      </c>
      <c r="B81" s="24">
        <v>916.74450136884752</v>
      </c>
      <c r="C81" s="29">
        <f t="shared" si="3"/>
        <v>0.1</v>
      </c>
      <c r="D81" s="25">
        <f t="shared" si="4"/>
        <v>825.07005123196279</v>
      </c>
      <c r="E81" s="25">
        <f t="shared" si="5"/>
        <v>990.08406147835535</v>
      </c>
    </row>
    <row r="82" spans="1:6" s="18" customFormat="1" ht="15" x14ac:dyDescent="0.2">
      <c r="A82" s="9">
        <v>500510412</v>
      </c>
      <c r="B82" s="24">
        <v>651.19960950580651</v>
      </c>
      <c r="C82" s="29">
        <f t="shared" si="3"/>
        <v>0.1</v>
      </c>
      <c r="D82" s="25">
        <f t="shared" si="4"/>
        <v>586.07964855522584</v>
      </c>
      <c r="E82" s="25">
        <f t="shared" si="5"/>
        <v>703.29557826627104</v>
      </c>
      <c r="F82" s="8"/>
    </row>
    <row r="83" spans="1:6" ht="15" x14ac:dyDescent="0.2">
      <c r="A83" s="9">
        <v>500510576</v>
      </c>
      <c r="B83" s="24">
        <v>767.21201955620802</v>
      </c>
      <c r="C83" s="29">
        <f t="shared" si="3"/>
        <v>0.1</v>
      </c>
      <c r="D83" s="25">
        <f t="shared" si="4"/>
        <v>690.49081760058721</v>
      </c>
      <c r="E83" s="25">
        <f t="shared" si="5"/>
        <v>828.5889811207046</v>
      </c>
    </row>
    <row r="84" spans="1:6" ht="15" x14ac:dyDescent="0.2">
      <c r="A84" s="9">
        <v>500511388</v>
      </c>
      <c r="B84" s="24">
        <v>1305.8207268830765</v>
      </c>
      <c r="C84" s="29">
        <f t="shared" si="3"/>
        <v>0.1</v>
      </c>
      <c r="D84" s="25">
        <f t="shared" si="4"/>
        <v>1175.238654194769</v>
      </c>
      <c r="E84" s="25">
        <f t="shared" si="5"/>
        <v>1410.2863850337228</v>
      </c>
    </row>
    <row r="85" spans="1:6" ht="15" x14ac:dyDescent="0.2">
      <c r="A85" s="9">
        <v>500512312</v>
      </c>
      <c r="B85" s="24">
        <v>120.72444235884237</v>
      </c>
      <c r="C85" s="29">
        <f t="shared" si="3"/>
        <v>0.02</v>
      </c>
      <c r="D85" s="25">
        <f t="shared" si="4"/>
        <v>118.30995351166551</v>
      </c>
      <c r="E85" s="25">
        <f t="shared" si="5"/>
        <v>141.9719442139986</v>
      </c>
    </row>
    <row r="86" spans="1:6" ht="15" x14ac:dyDescent="0.2">
      <c r="A86" s="9">
        <v>500512972</v>
      </c>
      <c r="B86" s="24">
        <v>558.47281988687826</v>
      </c>
      <c r="C86" s="29">
        <f t="shared" si="3"/>
        <v>0.1</v>
      </c>
      <c r="D86" s="25">
        <f t="shared" si="4"/>
        <v>502.62553789819043</v>
      </c>
      <c r="E86" s="25">
        <f t="shared" si="5"/>
        <v>603.15064547782845</v>
      </c>
    </row>
    <row r="87" spans="1:6" ht="15" x14ac:dyDescent="0.2">
      <c r="A87" s="9">
        <v>500513236</v>
      </c>
      <c r="B87" s="24">
        <v>844.59867519098577</v>
      </c>
      <c r="C87" s="29">
        <f t="shared" si="3"/>
        <v>0.1</v>
      </c>
      <c r="D87" s="25">
        <f t="shared" si="4"/>
        <v>760.13880767188721</v>
      </c>
      <c r="E87" s="25">
        <f t="shared" si="5"/>
        <v>912.16656920626463</v>
      </c>
    </row>
    <row r="88" spans="1:6" s="15" customFormat="1" ht="15" x14ac:dyDescent="0.2">
      <c r="A88" s="9">
        <v>500513537</v>
      </c>
      <c r="B88" s="24">
        <v>76.195543413608931</v>
      </c>
      <c r="C88" s="29">
        <f t="shared" si="3"/>
        <v>0</v>
      </c>
      <c r="D88" s="25">
        <f t="shared" si="4"/>
        <v>76.195543413608931</v>
      </c>
      <c r="E88" s="25">
        <f t="shared" si="5"/>
        <v>91.434652096330709</v>
      </c>
      <c r="F88" s="8"/>
    </row>
    <row r="89" spans="1:6" ht="15" x14ac:dyDescent="0.2">
      <c r="A89" s="9">
        <v>500513851</v>
      </c>
      <c r="B89" s="24">
        <v>705.50840066455817</v>
      </c>
      <c r="C89" s="29">
        <f t="shared" si="3"/>
        <v>0.1</v>
      </c>
      <c r="D89" s="25">
        <f t="shared" si="4"/>
        <v>634.95756059810242</v>
      </c>
      <c r="E89" s="25">
        <f t="shared" si="5"/>
        <v>761.94907271772286</v>
      </c>
    </row>
    <row r="90" spans="1:6" ht="15" x14ac:dyDescent="0.2">
      <c r="A90" s="9">
        <v>500514523</v>
      </c>
      <c r="B90" s="24">
        <v>798.01551069115601</v>
      </c>
      <c r="C90" s="29">
        <f t="shared" si="3"/>
        <v>0.1</v>
      </c>
      <c r="D90" s="25">
        <f t="shared" si="4"/>
        <v>718.21395962204042</v>
      </c>
      <c r="E90" s="25">
        <f t="shared" si="5"/>
        <v>861.85675154644844</v>
      </c>
    </row>
    <row r="91" spans="1:6" s="18" customFormat="1" ht="15" x14ac:dyDescent="0.2">
      <c r="A91" s="9">
        <v>500514858</v>
      </c>
      <c r="B91" s="24">
        <v>1531.4768745430465</v>
      </c>
      <c r="C91" s="29">
        <f t="shared" si="3"/>
        <v>0.1</v>
      </c>
      <c r="D91" s="25">
        <f t="shared" si="4"/>
        <v>1378.3291870887419</v>
      </c>
      <c r="E91" s="25">
        <f t="shared" si="5"/>
        <v>1653.9950245064904</v>
      </c>
      <c r="F91" s="8"/>
    </row>
    <row r="92" spans="1:6" ht="15" x14ac:dyDescent="0.2">
      <c r="A92" s="9">
        <v>500518207</v>
      </c>
      <c r="B92" s="24">
        <v>476.20491274004479</v>
      </c>
      <c r="C92" s="29">
        <f t="shared" si="3"/>
        <v>0.08</v>
      </c>
      <c r="D92" s="25">
        <f t="shared" si="4"/>
        <v>438.10851972084123</v>
      </c>
      <c r="E92" s="25">
        <f t="shared" si="5"/>
        <v>525.73022366500948</v>
      </c>
    </row>
    <row r="93" spans="1:6" ht="15" x14ac:dyDescent="0.2">
      <c r="A93" s="9">
        <v>500518355</v>
      </c>
      <c r="B93" s="24">
        <v>600.18472869884772</v>
      </c>
      <c r="C93" s="29">
        <f t="shared" si="3"/>
        <v>0.1</v>
      </c>
      <c r="D93" s="25">
        <f t="shared" si="4"/>
        <v>540.16625582896302</v>
      </c>
      <c r="E93" s="25">
        <f t="shared" si="5"/>
        <v>648.19950699475555</v>
      </c>
    </row>
    <row r="94" spans="1:6" ht="15" x14ac:dyDescent="0.2">
      <c r="A94" s="9">
        <v>500519058</v>
      </c>
      <c r="B94" s="24">
        <v>1101.8869264483972</v>
      </c>
      <c r="C94" s="29">
        <f t="shared" si="3"/>
        <v>0.1</v>
      </c>
      <c r="D94" s="25">
        <f t="shared" si="4"/>
        <v>991.69823380355751</v>
      </c>
      <c r="E94" s="25">
        <f t="shared" si="5"/>
        <v>1190.037880564269</v>
      </c>
    </row>
    <row r="95" spans="1:6" ht="15" x14ac:dyDescent="0.2">
      <c r="A95" s="9">
        <v>500519114</v>
      </c>
      <c r="B95" s="24">
        <v>1232.191275375819</v>
      </c>
      <c r="C95" s="29">
        <f t="shared" si="3"/>
        <v>0.1</v>
      </c>
      <c r="D95" s="25">
        <f t="shared" si="4"/>
        <v>1108.9721478382371</v>
      </c>
      <c r="E95" s="25">
        <f t="shared" si="5"/>
        <v>1330.7665774058844</v>
      </c>
    </row>
    <row r="96" spans="1:6" ht="15" x14ac:dyDescent="0.2">
      <c r="A96" s="9">
        <v>500519832</v>
      </c>
      <c r="B96" s="24">
        <v>1327.8617216026771</v>
      </c>
      <c r="C96" s="29">
        <f t="shared" si="3"/>
        <v>0.1</v>
      </c>
      <c r="D96" s="25">
        <f t="shared" si="4"/>
        <v>1195.0755494424095</v>
      </c>
      <c r="E96" s="25">
        <f t="shared" si="5"/>
        <v>1434.0906593308914</v>
      </c>
    </row>
    <row r="97" spans="1:5" ht="15" x14ac:dyDescent="0.2">
      <c r="A97" s="9">
        <v>500520128</v>
      </c>
      <c r="B97" s="24">
        <v>1301.2797998871131</v>
      </c>
      <c r="C97" s="29">
        <f t="shared" si="3"/>
        <v>0.1</v>
      </c>
      <c r="D97" s="25">
        <f t="shared" si="4"/>
        <v>1171.1518198984018</v>
      </c>
      <c r="E97" s="25">
        <f t="shared" si="5"/>
        <v>1405.3821838780821</v>
      </c>
    </row>
    <row r="98" spans="1:5" ht="15" x14ac:dyDescent="0.2">
      <c r="A98" s="9">
        <v>500520249</v>
      </c>
      <c r="B98" s="24">
        <v>722.34173177474872</v>
      </c>
      <c r="C98" s="29">
        <f t="shared" si="3"/>
        <v>0.1</v>
      </c>
      <c r="D98" s="25">
        <f t="shared" si="4"/>
        <v>650.10755859727385</v>
      </c>
      <c r="E98" s="25">
        <f t="shared" si="5"/>
        <v>780.12907031672864</v>
      </c>
    </row>
    <row r="99" spans="1:5" ht="15" x14ac:dyDescent="0.2">
      <c r="A99" s="9">
        <v>500521939</v>
      </c>
      <c r="B99" s="24">
        <v>900.75204955771994</v>
      </c>
      <c r="C99" s="29">
        <f t="shared" si="3"/>
        <v>0.1</v>
      </c>
      <c r="D99" s="25">
        <f t="shared" si="4"/>
        <v>810.67684460194801</v>
      </c>
      <c r="E99" s="25">
        <f t="shared" si="5"/>
        <v>972.81221352233752</v>
      </c>
    </row>
    <row r="100" spans="1:5" ht="15" x14ac:dyDescent="0.2">
      <c r="A100" s="9">
        <v>500524240</v>
      </c>
      <c r="B100" s="24">
        <v>378.95371878032347</v>
      </c>
      <c r="C100" s="29">
        <f t="shared" si="3"/>
        <v>0.06</v>
      </c>
      <c r="D100" s="25">
        <f t="shared" si="4"/>
        <v>356.21649565350407</v>
      </c>
      <c r="E100" s="25">
        <f t="shared" si="5"/>
        <v>427.45979478420486</v>
      </c>
    </row>
    <row r="101" spans="1:5" ht="15" x14ac:dyDescent="0.2">
      <c r="A101" s="9">
        <v>500524316</v>
      </c>
      <c r="B101" s="24">
        <v>584.66538791705614</v>
      </c>
      <c r="C101" s="29">
        <f t="shared" si="3"/>
        <v>0.1</v>
      </c>
      <c r="D101" s="25">
        <f t="shared" si="4"/>
        <v>526.19884912535053</v>
      </c>
      <c r="E101" s="25">
        <f t="shared" si="5"/>
        <v>631.43861895042062</v>
      </c>
    </row>
    <row r="102" spans="1:5" ht="15" x14ac:dyDescent="0.2">
      <c r="A102" s="9">
        <v>500529437</v>
      </c>
      <c r="B102" s="24">
        <v>188.80303172208346</v>
      </c>
      <c r="C102" s="29">
        <f t="shared" si="3"/>
        <v>0.02</v>
      </c>
      <c r="D102" s="25">
        <f t="shared" si="4"/>
        <v>185.02697108764178</v>
      </c>
      <c r="E102" s="25">
        <f t="shared" si="5"/>
        <v>222.03236530517015</v>
      </c>
    </row>
    <row r="103" spans="1:5" ht="15" x14ac:dyDescent="0.2">
      <c r="A103" s="9">
        <v>500531231</v>
      </c>
      <c r="B103" s="24">
        <v>1484.6488862595097</v>
      </c>
      <c r="C103" s="29">
        <f t="shared" si="3"/>
        <v>0.1</v>
      </c>
      <c r="D103" s="25">
        <f t="shared" si="4"/>
        <v>1336.1839976335589</v>
      </c>
      <c r="E103" s="25">
        <f t="shared" si="5"/>
        <v>1603.4207971602707</v>
      </c>
    </row>
    <row r="104" spans="1:5" ht="15.75" x14ac:dyDescent="0.25">
      <c r="A104" s="104" t="s">
        <v>35</v>
      </c>
      <c r="B104" s="117">
        <f>SUM(B6:B103)</f>
        <v>78516.0633067319</v>
      </c>
      <c r="C104" s="119"/>
      <c r="D104" s="117">
        <f>SUM(D6:D103)</f>
        <v>70916.391778806763</v>
      </c>
      <c r="E104" s="117">
        <f>SUM(E6:E103)</f>
        <v>85099.670134568165</v>
      </c>
    </row>
    <row r="105" spans="1:5" x14ac:dyDescent="0.15">
      <c r="D105" s="7"/>
      <c r="E105" s="7"/>
    </row>
    <row r="106" spans="1:5" x14ac:dyDescent="0.15">
      <c r="D106" s="7"/>
      <c r="E106" s="7"/>
    </row>
    <row r="107" spans="1:5" x14ac:dyDescent="0.15">
      <c r="E107" s="7"/>
    </row>
    <row r="108" spans="1:5" x14ac:dyDescent="0.15">
      <c r="E108" s="7"/>
    </row>
    <row r="109" spans="1:5" x14ac:dyDescent="0.15">
      <c r="E109" s="7"/>
    </row>
    <row r="110" spans="1:5" x14ac:dyDescent="0.15">
      <c r="E110" s="7"/>
    </row>
    <row r="111" spans="1:5" x14ac:dyDescent="0.15">
      <c r="E111" s="7"/>
    </row>
    <row r="114" spans="1:2" x14ac:dyDescent="0.15">
      <c r="A114" s="22" t="s">
        <v>24</v>
      </c>
      <c r="B114" s="22"/>
    </row>
    <row r="115" spans="1:2" x14ac:dyDescent="0.15">
      <c r="A115" s="22" t="s">
        <v>23</v>
      </c>
      <c r="B115" s="22"/>
    </row>
    <row r="116" spans="1:2" x14ac:dyDescent="0.15">
      <c r="A116" s="22" t="s">
        <v>24</v>
      </c>
      <c r="B116" s="22"/>
    </row>
    <row r="117" spans="1:2" x14ac:dyDescent="0.15">
      <c r="A117" s="22" t="s">
        <v>25</v>
      </c>
      <c r="B117" s="22"/>
    </row>
    <row r="118" spans="1:2" x14ac:dyDescent="0.15">
      <c r="A118" s="22" t="s">
        <v>24</v>
      </c>
      <c r="B118" s="22"/>
    </row>
    <row r="119" spans="1:2" x14ac:dyDescent="0.15">
      <c r="A119" s="22" t="s">
        <v>22</v>
      </c>
      <c r="B119" s="22"/>
    </row>
    <row r="120" spans="1:2" x14ac:dyDescent="0.15">
      <c r="A120" s="22" t="s">
        <v>24</v>
      </c>
      <c r="B120" s="22"/>
    </row>
    <row r="121" spans="1:2" x14ac:dyDescent="0.15">
      <c r="A121" s="22" t="s">
        <v>21</v>
      </c>
      <c r="B121" s="22"/>
    </row>
    <row r="122" spans="1:2" x14ac:dyDescent="0.15">
      <c r="A122" s="22" t="s">
        <v>24</v>
      </c>
      <c r="B122" s="22"/>
    </row>
    <row r="123" spans="1:2" x14ac:dyDescent="0.15">
      <c r="A123" s="22" t="s">
        <v>20</v>
      </c>
      <c r="B123" s="22"/>
    </row>
    <row r="124" spans="1:2" x14ac:dyDescent="0.15">
      <c r="A124" s="22" t="s">
        <v>24</v>
      </c>
      <c r="B124" s="22"/>
    </row>
    <row r="125" spans="1:2" x14ac:dyDescent="0.15">
      <c r="A125" s="22" t="s">
        <v>19</v>
      </c>
      <c r="B125" s="22"/>
    </row>
    <row r="126" spans="1:2" x14ac:dyDescent="0.15">
      <c r="A126" s="22" t="s">
        <v>24</v>
      </c>
      <c r="B126" s="22"/>
    </row>
    <row r="127" spans="1:2" x14ac:dyDescent="0.15">
      <c r="A127" s="22" t="s">
        <v>18</v>
      </c>
      <c r="B127" s="22"/>
    </row>
    <row r="128" spans="1:2" x14ac:dyDescent="0.15">
      <c r="A128" s="22" t="s">
        <v>24</v>
      </c>
      <c r="B128" s="22"/>
    </row>
    <row r="129" spans="1:2" x14ac:dyDescent="0.15">
      <c r="A129" s="22" t="s">
        <v>26</v>
      </c>
      <c r="B129" s="22"/>
    </row>
    <row r="130" spans="1:2" x14ac:dyDescent="0.15">
      <c r="A130" s="22" t="s">
        <v>24</v>
      </c>
      <c r="B130" s="22"/>
    </row>
    <row r="131" spans="1:2" x14ac:dyDescent="0.15">
      <c r="A131" s="22" t="s">
        <v>17</v>
      </c>
      <c r="B131" s="22"/>
    </row>
    <row r="132" spans="1:2" x14ac:dyDescent="0.15">
      <c r="A132" s="22" t="s">
        <v>24</v>
      </c>
      <c r="B132" s="22"/>
    </row>
    <row r="133" spans="1:2" x14ac:dyDescent="0.15">
      <c r="A133" s="22" t="s">
        <v>16</v>
      </c>
      <c r="B133" s="22"/>
    </row>
    <row r="134" spans="1:2" x14ac:dyDescent="0.15">
      <c r="A134" s="22" t="s">
        <v>24</v>
      </c>
      <c r="B134" s="22"/>
    </row>
    <row r="135" spans="1:2" x14ac:dyDescent="0.15">
      <c r="A135" s="22" t="s">
        <v>27</v>
      </c>
      <c r="B135" s="22"/>
    </row>
    <row r="136" spans="1:2" x14ac:dyDescent="0.15">
      <c r="A136" s="22" t="s">
        <v>24</v>
      </c>
      <c r="B136" s="22"/>
    </row>
    <row r="137" spans="1:2" x14ac:dyDescent="0.15">
      <c r="A137" s="22" t="s">
        <v>15</v>
      </c>
      <c r="B137" s="22"/>
    </row>
    <row r="138" spans="1:2" x14ac:dyDescent="0.15">
      <c r="A138" s="22" t="s">
        <v>24</v>
      </c>
      <c r="B138" s="22"/>
    </row>
    <row r="139" spans="1:2" x14ac:dyDescent="0.15">
      <c r="A139" s="22" t="s">
        <v>28</v>
      </c>
      <c r="B139" s="22"/>
    </row>
    <row r="140" spans="1:2" x14ac:dyDescent="0.15">
      <c r="A140" s="22"/>
      <c r="B140" s="22"/>
    </row>
    <row r="141" spans="1:2" x14ac:dyDescent="0.15">
      <c r="A141" s="22"/>
      <c r="B141" s="22"/>
    </row>
  </sheetData>
  <mergeCells count="1">
    <mergeCell ref="G18:H18"/>
  </mergeCells>
  <phoneticPr fontId="35" type="noConversion"/>
  <hyperlinks>
    <hyperlink ref="A28" r:id="rId1" display="https://fcms.concordia.ca/fcms/Ofms04.asp?action=detail&amp;studid=9587284&amp;plink=3079&amp;UserReference=17a4b061ea024147807B1dD0c6487dE7"/>
    <hyperlink ref="A29" r:id="rId2" display="https://fcms.concordia.ca/fcms/Ofms04.asp?action=detail&amp;studid=9685383&amp;plink=3079&amp;UserReference=17a4b061ea024147807B1dD0c6487dE7"/>
    <hyperlink ref="A30" r:id="rId3" display="https://fcms.concordia.ca/fcms/Ofms04.asp?action=detail&amp;studid=9318410&amp;plink=3179&amp;UserReference=17a4b061ea024147807B1dD0c6487dE7"/>
    <hyperlink ref="A31" r:id="rId4" display="https://fcms.concordia.ca/fcms/Ofms04.asp?action=detail&amp;studid=6186769&amp;plink=3359&amp;UserReference=17a4b061ea024147807B1dD0c6487dE7"/>
    <hyperlink ref="A32" r:id="rId5" display="https://fcms.concordia.ca/fcms/Ofms04.asp?action=detail&amp;studid=9045945&amp;plink=3259&amp;UserReference=17a4b061ea024147807B1dD0c6487dE7"/>
    <hyperlink ref="A33" r:id="rId6" display="https://fcms.concordia.ca/fcms/Ofms04.asp?action=detail&amp;studid=9174745&amp;plink=3279&amp;UserReference=17a4b061ea024147807B1dD0c6487dE7"/>
    <hyperlink ref="A34" r:id="rId7" display="https://fcms.concordia.ca/fcms/Ofms04.asp?action=detail&amp;studid=9472339&amp;plink=3159&amp;UserReference=17a4b061ea024147807B1dD0c6487dE7"/>
    <hyperlink ref="A35" r:id="rId8" display="https://fcms.concordia.ca/fcms/Ofms04.asp?action=detail&amp;studid=9236945&amp;plink=3259&amp;UserReference=17a4b061ea024147807B1dD0c6487dE7"/>
    <hyperlink ref="A36" r:id="rId9" display="https://fcms.concordia.ca/fcms/Ofms04.asp?action=detail&amp;studid=9245839&amp;plink=3079&amp;UserReference=17a4b061ea024147807B1dD0c6487dE7"/>
    <hyperlink ref="A37" r:id="rId10" display="https://fcms.concordia.ca/fcms/Ofms04.asp?action=detail&amp;studid=9300325&amp;plink=3079&amp;UserReference=17a4b061ea024147807B1dD0c6487dE7"/>
    <hyperlink ref="A38" r:id="rId11" display="https://fcms.concordia.ca/fcms/Ofms04.asp?action=detail&amp;studid=9075739&amp;plink=3279&amp;UserReference=17a4b061ea024147807B1dD0c6487dE7"/>
    <hyperlink ref="A39" r:id="rId12" display="https://fcms.concordia.ca/fcms/Ofms04.asp?action=detail&amp;studid=9643370&amp;plink=3079&amp;UserReference=17a4b061ea024147807B1dD0c6487dE7"/>
    <hyperlink ref="A40" r:id="rId13" display="https://fcms.concordia.ca/fcms/Ofms04.asp?action=detail&amp;studid=5549930&amp;plink=3279&amp;UserReference=17a4b061ea024147807B1dD0c6487dE7"/>
    <hyperlink ref="A41" r:id="rId14" display="https://fcms.concordia.ca/fcms/Ofms04.asp?action=detail&amp;studid=9358951&amp;plink=3179&amp;UserReference=17a4b061ea024147807B1dD0c6487dE7"/>
    <hyperlink ref="A42" r:id="rId15" display="https://fcms.concordia.ca/fcms/Ofms04.asp?action=detail&amp;studid=5563585&amp;plink=3079&amp;UserReference=17a4b061ea024147807B1dD0c6487dE7"/>
    <hyperlink ref="A43" r:id="rId16" display="https://fcms.concordia.ca/fcms/Ofms04.asp?action=detail&amp;studid=5467934&amp;plink=3159&amp;UserReference=17a4b061ea024147807B1dD0c6487dE7"/>
    <hyperlink ref="A44" r:id="rId17" display="https://fcms.concordia.ca/fcms/Ofms04.asp?action=detail&amp;studid=9595015&amp;plink=3079&amp;UserReference=17a4b061ea024147807B1dD0c6487dE7"/>
    <hyperlink ref="A45" r:id="rId18" display="https://fcms.concordia.ca/fcms/Ofms04.asp?action=detail&amp;studid=9481184&amp;plink=3159&amp;UserReference=17a4b061ea024147807B1dD0c6487dE7"/>
    <hyperlink ref="A46" r:id="rId19" display="https://fcms.concordia.ca/fcms/Ofms04.asp?action=detail&amp;studid=6017991&amp;plink=3079&amp;UserReference=17a4b061ea024147807B1dD0c6487dE7"/>
    <hyperlink ref="A47" r:id="rId20" display="https://fcms.concordia.ca/fcms/Ofms04.asp?action=detail&amp;studid=9288147&amp;plink=3079&amp;UserReference=17a4b061ea024147807B1dD0c6487dE7"/>
    <hyperlink ref="A48" r:id="rId21" display="https://fcms.concordia.ca/fcms/Ofms04.asp?action=detail&amp;studid=9294791&amp;plink=3179&amp;UserReference=17a4b061ea024147807B1dD0c6487dE7"/>
    <hyperlink ref="A49" r:id="rId22" display="https://fcms.concordia.ca/fcms/Ofms04.asp?action=detail&amp;studid=9375511&amp;plink=3179&amp;UserReference=17a4b061ea024147807B1dD0c6487dE7"/>
    <hyperlink ref="A50" r:id="rId23" display="https://fcms.concordia.ca/fcms/Ofms04.asp?action=detail&amp;studid=9479341&amp;plink=3159&amp;UserReference=17a4b061ea024147807B1dD0c6487dE7"/>
    <hyperlink ref="A51" r:id="rId24" display="https://fcms.concordia.ca/fcms/Ofms04.asp?action=detail&amp;studid=9100334&amp;plink=3259&amp;UserReference=17a4b061ea024147807B1dD0c6487dE7"/>
    <hyperlink ref="A52" r:id="rId25" display="https://fcms.concordia.ca/fcms/Ofms04.asp?action=detail&amp;studid=6012523&amp;plink=3079&amp;UserReference=17a4b061ea024147807B1dD0c6487dE7"/>
    <hyperlink ref="A53" r:id="rId26" display="https://fcms.concordia.ca/fcms/Ofms04.asp?action=detail&amp;studid=9016813&amp;plink=3179&amp;UserReference=17a4b061ea024147807B1dD0c6487dE7"/>
    <hyperlink ref="A54" r:id="rId27" display="https://fcms.concordia.ca/fcms/Ofms04.asp?action=detail&amp;studid=6002919&amp;plink=3189&amp;UserReference=17a4b061ea024147807B1dD0c6487dE7"/>
    <hyperlink ref="A55" r:id="rId28" display="https://fcms.concordia.ca/fcms/Ofms04.asp?action=detail&amp;studid=6063209&amp;plink=3179&amp;UserReference=17a4b061ea024147807B1dD0c6487dE7"/>
    <hyperlink ref="A56" r:id="rId29" display="https://fcms.concordia.ca/fcms/Ofms04.asp?action=detail&amp;studid=9064478&amp;plink=3279&amp;UserReference=17a4b061ea024147807B1dD0c6487dE7"/>
    <hyperlink ref="A57" r:id="rId30" display="https://fcms.concordia.ca/fcms/Ofms04.asp?action=detail&amp;studid=6097227&amp;plink=3079&amp;UserReference=17a4b061ea024147807B1dD0c6487dE7"/>
    <hyperlink ref="A58" r:id="rId31" display="https://fcms.concordia.ca/fcms/Ofms04.asp?action=detail&amp;studid=9529381&amp;plink=3079&amp;UserReference=17a4b061ea024147807B1dD0c6487dE7"/>
    <hyperlink ref="A59" r:id="rId32" display="https://fcms.concordia.ca/fcms/Ofms04.asp?action=detail&amp;studid=9541276&amp;plink=3079&amp;UserReference=17a4b061ea024147807B1dD0c6487dE7"/>
    <hyperlink ref="A60" r:id="rId33" display="https://fcms.concordia.ca/fcms/Ofms04.asp?action=detail&amp;studid=5802601&amp;plink=3179&amp;UserReference=17a4b061ea024147807B1dD0c6487dE7"/>
    <hyperlink ref="A61" r:id="rId34" display="https://fcms.concordia.ca/fcms/Ofms04.asp?action=detail&amp;studid=6015328&amp;plink=3179&amp;UserReference=17a4b061ea024147807B1dD0c6487dE7"/>
    <hyperlink ref="A62" r:id="rId35" display="https://fcms.concordia.ca/fcms/Ofms04.asp?action=detail&amp;studid=3879585&amp;plink=3079&amp;UserReference=17a4b061ea024147807B1dD0c6487dE7"/>
    <hyperlink ref="A63" r:id="rId36" display="https://fcms.concordia.ca/fcms/Ofms04.asp?action=detail&amp;studid=5708508&amp;plink=3079&amp;UserReference=17a4b061ea024147807B1dD0c6487dE7"/>
    <hyperlink ref="A64" r:id="rId37" display="https://fcms.concordia.ca/fcms/Ofms04.asp?action=detail&amp;studid=9576797&amp;plink=3079&amp;UserReference=17a4b061ea024147807B1dD0c6487dE7"/>
    <hyperlink ref="A65" r:id="rId38" display="https://fcms.concordia.ca/fcms/Ofms04.asp?action=detail&amp;studid=9369295&amp;plink=3079&amp;UserReference=17a4b061ea024147807B1dD0c6487dE7"/>
    <hyperlink ref="A66" r:id="rId39" display="https://fcms.concordia.ca/fcms/Ofms04.asp?action=detail&amp;studid=9570608&amp;plink=3079&amp;UserReference=17a4b061ea024147807B1dD0c6487dE7"/>
    <hyperlink ref="A67" r:id="rId40" display="https://fcms.concordia.ca/fcms/Ofms04.asp?action=detail&amp;studid=9556516&amp;plink=3079&amp;UserReference=17a4b061ea024147807B1dD0c6487dE7"/>
    <hyperlink ref="A68" r:id="rId41" display="https://fcms.concordia.ca/fcms/Ofms04.asp?action=detail&amp;studid=9392785&amp;plink=3179&amp;UserReference=17a4b061ea024147807B1dD0c6487dE7"/>
    <hyperlink ref="A69" r:id="rId42" display="https://fcms.concordia.ca/fcms/Ofms04.asp?action=detail&amp;studid=9358706&amp;plink=3179&amp;UserReference=17a4b061ea024147807B1dD0c6487dE7"/>
    <hyperlink ref="A70" r:id="rId43" display="https://fcms.concordia.ca/fcms/Ofms04.asp?action=detail&amp;studid=9209700&amp;plink=3179&amp;UserReference=17a4b061ea024147807B1dD0c6487dE7"/>
    <hyperlink ref="A71" r:id="rId44" display="https://fcms.concordia.ca/fcms/Ofms04.asp?action=detail&amp;studid=9585516&amp;plink=3079&amp;UserReference=17a4b061ea024147807B1dD0c6487dE7"/>
    <hyperlink ref="A72" r:id="rId45" display="https://fcms.concordia.ca/fcms/Ofms04.asp?action=detail&amp;studid=6174787&amp;plink=3259&amp;UserReference=17a4b061ea024147807B1dD0c6487dE7"/>
    <hyperlink ref="A73" r:id="rId46" display="https://fcms.concordia.ca/fcms/Ofms04.asp?action=detail&amp;studid=9090908&amp;plink=3179&amp;UserReference=17a4b061ea024147807B1dD0c6487dE7"/>
    <hyperlink ref="A74" r:id="rId47" display="https://fcms.concordia.ca/fcms/Ofms04.asp?action=detail&amp;studid=9386416&amp;plink=3079&amp;UserReference=17a4b061ea024147807B1dD0c6487dE7"/>
    <hyperlink ref="A75" r:id="rId48" display="https://fcms.concordia.ca/fcms/Ofms04.asp?action=detail&amp;studid=9055908&amp;plink=3279&amp;UserReference=17a4b061ea024147807B1dD0c6487dE7"/>
    <hyperlink ref="A76" r:id="rId49" display="https://fcms.concordia.ca/fcms/Ofms04.asp?action=detail&amp;studid=9450610&amp;plink=3079&amp;UserReference=17a4b061ea024147807B1dD0c6487dE7"/>
    <hyperlink ref="A77" r:id="rId50" display="https://fcms.concordia.ca/fcms/Ofms04.asp?action=detail&amp;studid=9609768&amp;plink=3079&amp;UserReference=17a4b061ea024147807B1dD0c6487dE7"/>
    <hyperlink ref="A78" r:id="rId51" display="https://fcms.concordia.ca/fcms/Ofms04.asp?action=detail&amp;studid=9650482&amp;plink=3079&amp;UserReference=17a4b061ea024147807B1dD0c6487dE7"/>
    <hyperlink ref="A79" r:id="rId52" display="https://fcms.concordia.ca/fcms/Ofms04.asp?action=detail&amp;studid=9580743&amp;plink=3079&amp;UserReference=17a4b061ea024147807B1dD0c6487dE7"/>
    <hyperlink ref="A80" r:id="rId53" display="https://fcms.concordia.ca/fcms/Ofms04.asp?action=detail&amp;studid=9147071&amp;plink=3079&amp;UserReference=17a4b061ea024147807B1dD0c6487dE7"/>
    <hyperlink ref="A81" r:id="rId54" display="https://fcms.concordia.ca/fcms/Ofms04.asp?action=detail&amp;studid=6074855&amp;plink=3159&amp;UserReference=17a4b061ea024147807B1dD0c6487dE7"/>
    <hyperlink ref="A82" r:id="rId55" display="https://fcms.concordia.ca/fcms/Ofms04.asp?action=detail&amp;studid=9048324&amp;plink=3279&amp;UserReference=17a4b061ea024147807B1dD0c6487dE7"/>
    <hyperlink ref="A83" r:id="rId56" display="https://fcms.concordia.ca/fcms/Ofms04.asp?action=detail&amp;studid=9714790&amp;plink=3059&amp;UserReference=17a4b061ea024147807B1dD0c6487dE7"/>
    <hyperlink ref="A84" r:id="rId57" display="https://fcms.concordia.ca/fcms/Ofms04.asp?action=detail&amp;studid=5629284&amp;plink=3479&amp;UserReference=17a4b061ea024147807B1dD0c6487dE7"/>
    <hyperlink ref="A85" r:id="rId58" display="https://fcms.concordia.ca/fcms/Ofms04.asp?action=detail&amp;studid=9235566&amp;plink=3179&amp;UserReference=17a4b061ea024147807B1dD0c6487dE7"/>
    <hyperlink ref="A86" r:id="rId59" display="https://fcms.concordia.ca/fcms/Ofms04.asp?action=detail&amp;studid=9234322&amp;plink=3079&amp;UserReference=17a4b061ea024147807B1dD0c6487dE7"/>
    <hyperlink ref="A87" r:id="rId60" display="https://fcms.concordia.ca/fcms/Ofms04.asp?action=detail&amp;studid=9275509&amp;plink=3179&amp;UserReference=17a4b061ea024147807B1dD0c6487dE7"/>
    <hyperlink ref="A88" r:id="rId61" display="https://fcms.concordia.ca/fcms/Ofms04.asp?action=detail&amp;studid=9480994&amp;plink=3079&amp;UserReference=17a4b061ea024147807B1dD0c6487dE7"/>
    <hyperlink ref="A89" r:id="rId62" display="https://fcms.concordia.ca/fcms/Ofms04.asp?action=detail&amp;studid=9287620&amp;plink=3179&amp;UserReference=17a4b061ea024147807B1dD0c6487dE7"/>
    <hyperlink ref="A90" r:id="rId63" display="https://fcms.concordia.ca/fcms/Ofms04.asp?action=detail&amp;studid=9485198&amp;plink=3159&amp;UserReference=17a4b061ea024147807B1dD0c6487dE7"/>
    <hyperlink ref="A91" r:id="rId64" display="https://fcms.concordia.ca/fcms/Ofms04.asp?action=detail&amp;studid=5281474&amp;plink=3659&amp;UserReference=17a4b061ea024147807B1dD0c6487dE7"/>
    <hyperlink ref="A93" r:id="rId65" display="https://fcms.concordia.ca/fcms/Ofms04.asp?action=detail&amp;studid=9258612&amp;plink=3179&amp;UserReference=17a4b061ea024147807B1dD0c6487dE7"/>
    <hyperlink ref="A94" r:id="rId66" display="https://fcms.concordia.ca/fcms/Ofms04.asp?action=detail&amp;studid=9551859&amp;plink=3079&amp;UserReference=17a4b061ea024147807B1dD0c6487dE7"/>
    <hyperlink ref="A95" r:id="rId67" display="https://fcms.concordia.ca/fcms/Ofms04.asp?action=detail&amp;studid=9316116&amp;plink=3179&amp;UserReference=17a4b061ea024147807B1dD0c6487dE7"/>
    <hyperlink ref="A96" r:id="rId68" display="https://fcms.concordia.ca/fcms/Ofms04.asp?action=detail&amp;studid=9483977&amp;plink=3159&amp;UserReference=17a4b061ea024147807B1dD0c6487dE7"/>
    <hyperlink ref="A97" r:id="rId69" display="https://fcms.concordia.ca/fcms/Ofms04.asp?action=detail&amp;studid=9789278&amp;plink=3059&amp;UserReference=17a4b061ea024147807B1dD0c6487dE7"/>
    <hyperlink ref="A98" r:id="rId70" display="https://fcms.concordia.ca/fcms/Ofms04.asp?action=detail&amp;studid=6011217&amp;plink=3379&amp;UserReference=17a4b061ea024147807B1dD0c6487dE7"/>
    <hyperlink ref="A99" r:id="rId71" display="https://fcms.concordia.ca/fcms/Ofms04.asp?action=detail&amp;studid=9541853&amp;plink=3079&amp;UserReference=17a4b061ea024147807B1dD0c6487dE7"/>
    <hyperlink ref="A100" r:id="rId72" display="https://fcms.concordia.ca/fcms/Ofms04.asp?action=detail&amp;studid=9599312&amp;plink=3079&amp;UserReference=17a4b061ea024147807B1dD0c6487dE7"/>
    <hyperlink ref="A101" r:id="rId73" display="https://fcms.concordia.ca/fcms/Ofms04.asp?action=detail&amp;studid=9383476&amp;plink=3179&amp;UserReference=17a4b061ea024147807B1dD0c6487dE7"/>
    <hyperlink ref="A102" r:id="rId74" display="https://fcms.concordia.ca/fcms/Ofms04.asp?action=detail&amp;studid=9088709&amp;plink=3279&amp;UserReference=17a4b061ea024147807B1dD0c6487dE7"/>
    <hyperlink ref="A103" r:id="rId75" display="https://fcms.concordia.ca/fcms/Ofms04.asp?action=detail&amp;studid=9490639&amp;plink=3159&amp;UserReference=17a4b061ea024147807B1dD0c6487dE7"/>
    <hyperlink ref="A7" r:id="rId76" display="https://fcms.concordia.ca/fcms/Ofms04.asp?action=detail&amp;studid=9714790&amp;plink=3059&amp;UserReference=17a4b061ea024147807B1dD0c6487dE7"/>
    <hyperlink ref="A8" r:id="rId77" display="https://fcms.concordia.ca/fcms/Ofms04.asp?action=detail&amp;studid=5629284&amp;plink=3479&amp;UserReference=17a4b061ea024147807B1dD0c6487dE7"/>
    <hyperlink ref="A9" r:id="rId78" display="https://fcms.concordia.ca/fcms/Ofms04.asp?action=detail&amp;studid=9235566&amp;plink=3179&amp;UserReference=17a4b061ea024147807B1dD0c6487dE7"/>
    <hyperlink ref="A10" r:id="rId79" display="https://fcms.concordia.ca/fcms/Ofms04.asp?action=detail&amp;studid=9234322&amp;plink=3079&amp;UserReference=17a4b061ea024147807B1dD0c6487dE7"/>
    <hyperlink ref="A11" r:id="rId80" display="https://fcms.concordia.ca/fcms/Ofms04.asp?action=detail&amp;studid=9275509&amp;plink=3179&amp;UserReference=17a4b061ea024147807B1dD0c6487dE7"/>
    <hyperlink ref="A12" r:id="rId81" display="https://fcms.concordia.ca/fcms/Ofms04.asp?action=detail&amp;studid=9480994&amp;plink=3079&amp;UserReference=17a4b061ea024147807B1dD0c6487dE7"/>
    <hyperlink ref="A13" r:id="rId82" display="https://fcms.concordia.ca/fcms/Ofms04.asp?action=detail&amp;studid=9287620&amp;plink=3179&amp;UserReference=17a4b061ea024147807B1dD0c6487dE7"/>
    <hyperlink ref="A14" r:id="rId83" display="https://fcms.concordia.ca/fcms/Ofms04.asp?action=detail&amp;studid=9485198&amp;plink=3159&amp;UserReference=17a4b061ea024147807B1dD0c6487dE7"/>
    <hyperlink ref="A15" r:id="rId84" display="https://fcms.concordia.ca/fcms/Ofms04.asp?action=detail&amp;studid=5281474&amp;plink=3659&amp;UserReference=17a4b061ea024147807B1dD0c6487dE7"/>
    <hyperlink ref="A17" r:id="rId85" display="https://fcms.concordia.ca/fcms/Ofms04.asp?action=detail&amp;studid=9258612&amp;plink=3179&amp;UserReference=17a4b061ea024147807B1dD0c6487dE7"/>
    <hyperlink ref="A18" r:id="rId86" display="https://fcms.concordia.ca/fcms/Ofms04.asp?action=detail&amp;studid=9551859&amp;plink=3079&amp;UserReference=17a4b061ea024147807B1dD0c6487dE7"/>
    <hyperlink ref="A19" r:id="rId87" display="https://fcms.concordia.ca/fcms/Ofms04.asp?action=detail&amp;studid=9316116&amp;plink=3179&amp;UserReference=17a4b061ea024147807B1dD0c6487dE7"/>
    <hyperlink ref="A20" r:id="rId88" display="https://fcms.concordia.ca/fcms/Ofms04.asp?action=detail&amp;studid=9483977&amp;plink=3159&amp;UserReference=17a4b061ea024147807B1dD0c6487dE7"/>
    <hyperlink ref="A21" r:id="rId89" display="https://fcms.concordia.ca/fcms/Ofms04.asp?action=detail&amp;studid=9789278&amp;plink=3059&amp;UserReference=17a4b061ea024147807B1dD0c6487dE7"/>
    <hyperlink ref="A22" r:id="rId90" display="https://fcms.concordia.ca/fcms/Ofms04.asp?action=detail&amp;studid=6011217&amp;plink=3379&amp;UserReference=17a4b061ea024147807B1dD0c6487dE7"/>
    <hyperlink ref="A23" r:id="rId91" display="https://fcms.concordia.ca/fcms/Ofms04.asp?action=detail&amp;studid=9541853&amp;plink=3079&amp;UserReference=17a4b061ea024147807B1dD0c6487dE7"/>
    <hyperlink ref="A24" r:id="rId92" display="https://fcms.concordia.ca/fcms/Ofms04.asp?action=detail&amp;studid=9599312&amp;plink=3079&amp;UserReference=17a4b061ea024147807B1dD0c6487dE7"/>
    <hyperlink ref="A25" r:id="rId93" display="https://fcms.concordia.ca/fcms/Ofms04.asp?action=detail&amp;studid=9383476&amp;plink=3179&amp;UserReference=17a4b061ea024147807B1dD0c6487dE7"/>
    <hyperlink ref="A26" r:id="rId94" display="https://fcms.concordia.ca/fcms/Ofms04.asp?action=detail&amp;studid=9088709&amp;plink=3279&amp;UserReference=17a4b061ea024147807B1dD0c6487dE7"/>
    <hyperlink ref="A27" r:id="rId95" display="https://fcms.concordia.ca/fcms/Ofms04.asp?action=detail&amp;studid=9490639&amp;plink=3159&amp;UserReference=17a4b061ea024147807B1dD0c6487dE7"/>
    <hyperlink ref="A6" r:id="rId96" display="https://fcms.concordia.ca/fcms/Ofms04.asp?action=detail&amp;studid=9048324&amp;plink=3279&amp;UserReference=17a4b061ea024147807B1dD0c6487dE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zoomScale="115" zoomScaleNormal="115" workbookViewId="0"/>
  </sheetViews>
  <sheetFormatPr defaultColWidth="9.125" defaultRowHeight="14.25" x14ac:dyDescent="0.15"/>
  <cols>
    <col min="1" max="1" width="13.375" style="8" customWidth="1"/>
    <col min="2" max="2" width="14.375" style="8" customWidth="1"/>
    <col min="3" max="3" width="18.625" style="8" customWidth="1"/>
    <col min="4" max="4" width="14.375" style="8" customWidth="1"/>
    <col min="5" max="5" width="17.5" style="8" bestFit="1" customWidth="1"/>
    <col min="6" max="6" width="9.125" style="8"/>
    <col min="7" max="7" width="9.125" style="7"/>
    <col min="8" max="8" width="10" style="7" bestFit="1" customWidth="1"/>
    <col min="9" max="9" width="11.25" style="7" bestFit="1" customWidth="1"/>
    <col min="10" max="16384" width="9.125" style="7"/>
  </cols>
  <sheetData>
    <row r="1" spans="1:9" ht="18.75" x14ac:dyDescent="0.25">
      <c r="A1" s="32" t="s">
        <v>43</v>
      </c>
    </row>
    <row r="2" spans="1:9" s="36" customFormat="1" ht="18.75" x14ac:dyDescent="0.25">
      <c r="A2" s="33" t="s">
        <v>83</v>
      </c>
      <c r="B2" s="34"/>
      <c r="C2" s="34"/>
      <c r="D2" s="34"/>
      <c r="E2" s="34"/>
      <c r="F2" s="35"/>
    </row>
    <row r="3" spans="1:9" s="36" customFormat="1" ht="18.75" x14ac:dyDescent="0.25">
      <c r="A3" s="48" t="s">
        <v>41</v>
      </c>
      <c r="B3" s="34"/>
      <c r="C3" s="34"/>
      <c r="D3" s="34"/>
      <c r="E3" s="34"/>
      <c r="F3" s="35"/>
    </row>
    <row r="4" spans="1:9" s="36" customFormat="1" ht="18.75" x14ac:dyDescent="0.25">
      <c r="A4" s="48"/>
      <c r="B4" s="34"/>
      <c r="C4" s="34"/>
      <c r="D4" s="34"/>
      <c r="E4" s="34"/>
      <c r="F4" s="35"/>
    </row>
    <row r="5" spans="1:9" ht="54" customHeight="1" x14ac:dyDescent="0.15">
      <c r="A5" s="37" t="s">
        <v>32</v>
      </c>
      <c r="B5" s="39" t="s">
        <v>42</v>
      </c>
      <c r="C5" s="38" t="s">
        <v>37</v>
      </c>
      <c r="D5" s="38" t="s">
        <v>33</v>
      </c>
      <c r="E5" s="38" t="s">
        <v>84</v>
      </c>
    </row>
    <row r="6" spans="1:9" ht="15" x14ac:dyDescent="0.2">
      <c r="A6" s="9">
        <v>500450456</v>
      </c>
      <c r="B6" s="24">
        <v>1085.6108081319317</v>
      </c>
      <c r="C6" s="29">
        <f>INDEX(G$19:I$24,MATCH(B6,G$19:G$24),3)</f>
        <v>0.1</v>
      </c>
      <c r="D6" s="25">
        <f>B6*(1-C6)</f>
        <v>977.04972731873852</v>
      </c>
      <c r="E6" s="25">
        <f>D6*(1+17%)</f>
        <v>1143.148180962924</v>
      </c>
      <c r="G6" s="30"/>
      <c r="H6" s="31"/>
      <c r="I6" s="11"/>
    </row>
    <row r="7" spans="1:9" ht="15" x14ac:dyDescent="0.2">
      <c r="A7" s="9">
        <v>500452421</v>
      </c>
      <c r="B7" s="24">
        <v>119.9554460760862</v>
      </c>
      <c r="C7" s="29">
        <f t="shared" ref="C7:C70" si="0">INDEX(G$19:I$24,MATCH(B7,G$19:G$24),3)</f>
        <v>0.02</v>
      </c>
      <c r="D7" s="25">
        <f t="shared" ref="D7:D70" si="1">B7*(1-C7)</f>
        <v>117.55633715456447</v>
      </c>
      <c r="E7" s="25">
        <f t="shared" ref="E7:E70" si="2">D7*(1+17%)</f>
        <v>137.54091447084042</v>
      </c>
      <c r="G7" s="12"/>
      <c r="H7" s="12"/>
      <c r="I7" s="11"/>
    </row>
    <row r="8" spans="1:9" ht="15" x14ac:dyDescent="0.2">
      <c r="A8" s="9">
        <v>500453161</v>
      </c>
      <c r="B8" s="24">
        <v>610.36382645193464</v>
      </c>
      <c r="C8" s="29">
        <f t="shared" si="0"/>
        <v>0.1</v>
      </c>
      <c r="D8" s="25">
        <f t="shared" si="1"/>
        <v>549.32744380674114</v>
      </c>
      <c r="E8" s="25">
        <f t="shared" si="2"/>
        <v>642.71310925388707</v>
      </c>
      <c r="G8" s="27"/>
      <c r="H8" s="10"/>
      <c r="I8" s="28"/>
    </row>
    <row r="9" spans="1:9" ht="15" x14ac:dyDescent="0.2">
      <c r="A9" s="9">
        <v>500453192</v>
      </c>
      <c r="B9" s="24">
        <v>884.57396229020947</v>
      </c>
      <c r="C9" s="29">
        <f t="shared" si="0"/>
        <v>0.1</v>
      </c>
      <c r="D9" s="25">
        <f t="shared" si="1"/>
        <v>796.11656606118856</v>
      </c>
      <c r="E9" s="25">
        <f t="shared" si="2"/>
        <v>931.45638229159056</v>
      </c>
      <c r="G9" s="10"/>
      <c r="H9" s="10"/>
      <c r="I9" s="10"/>
    </row>
    <row r="10" spans="1:9" ht="15" x14ac:dyDescent="0.2">
      <c r="A10" s="9">
        <v>500455062</v>
      </c>
      <c r="B10" s="24">
        <v>461.62128381255826</v>
      </c>
      <c r="C10" s="29">
        <f t="shared" si="0"/>
        <v>0.08</v>
      </c>
      <c r="D10" s="25">
        <f t="shared" si="1"/>
        <v>424.69158110755365</v>
      </c>
      <c r="E10" s="25">
        <f t="shared" si="2"/>
        <v>496.88914989583776</v>
      </c>
      <c r="G10" s="10"/>
      <c r="H10" s="10"/>
      <c r="I10" s="10"/>
    </row>
    <row r="11" spans="1:9" ht="15" x14ac:dyDescent="0.2">
      <c r="A11" s="9">
        <v>500456322</v>
      </c>
      <c r="B11" s="24">
        <v>923.08475441702944</v>
      </c>
      <c r="C11" s="29">
        <f t="shared" si="0"/>
        <v>0.1</v>
      </c>
      <c r="D11" s="25">
        <f t="shared" si="1"/>
        <v>830.77627897532648</v>
      </c>
      <c r="E11" s="25">
        <f t="shared" si="2"/>
        <v>972.00824640113194</v>
      </c>
      <c r="G11" s="10"/>
      <c r="H11" s="10"/>
      <c r="I11" s="10"/>
    </row>
    <row r="12" spans="1:9" ht="15" x14ac:dyDescent="0.2">
      <c r="A12" s="9">
        <v>500456335</v>
      </c>
      <c r="B12" s="24">
        <v>359.65981788350916</v>
      </c>
      <c r="C12" s="29">
        <f t="shared" si="0"/>
        <v>0.06</v>
      </c>
      <c r="D12" s="25">
        <f t="shared" si="1"/>
        <v>338.08022881049857</v>
      </c>
      <c r="E12" s="25">
        <f t="shared" si="2"/>
        <v>395.55386770828329</v>
      </c>
      <c r="G12" s="10"/>
      <c r="H12" s="10"/>
      <c r="I12" s="26"/>
    </row>
    <row r="13" spans="1:9" ht="15" x14ac:dyDescent="0.2">
      <c r="A13" s="9">
        <v>500458254</v>
      </c>
      <c r="B13" s="24">
        <v>704.48183496877937</v>
      </c>
      <c r="C13" s="29">
        <f t="shared" si="0"/>
        <v>0.1</v>
      </c>
      <c r="D13" s="25">
        <f t="shared" si="1"/>
        <v>634.03365147190141</v>
      </c>
      <c r="E13" s="25">
        <f t="shared" si="2"/>
        <v>741.81937222212457</v>
      </c>
      <c r="G13" s="10"/>
      <c r="H13" s="10"/>
      <c r="I13" s="10"/>
    </row>
    <row r="14" spans="1:9" ht="15" x14ac:dyDescent="0.2">
      <c r="A14" s="9">
        <v>500459355</v>
      </c>
      <c r="B14" s="24">
        <v>1043.6277935100768</v>
      </c>
      <c r="C14" s="29">
        <f t="shared" si="0"/>
        <v>0.1</v>
      </c>
      <c r="D14" s="25">
        <f t="shared" si="1"/>
        <v>939.2650141590691</v>
      </c>
      <c r="E14" s="25">
        <f t="shared" si="2"/>
        <v>1098.9400665661108</v>
      </c>
      <c r="G14" s="10"/>
      <c r="H14" s="10"/>
      <c r="I14" s="10"/>
    </row>
    <row r="15" spans="1:9" ht="15" x14ac:dyDescent="0.2">
      <c r="A15" s="9">
        <v>500459552</v>
      </c>
      <c r="B15" s="24">
        <v>491.57777167050455</v>
      </c>
      <c r="C15" s="29">
        <f t="shared" si="0"/>
        <v>0.08</v>
      </c>
      <c r="D15" s="25">
        <f t="shared" si="1"/>
        <v>452.25154993686419</v>
      </c>
      <c r="E15" s="25">
        <f t="shared" si="2"/>
        <v>529.13431342613103</v>
      </c>
      <c r="G15" s="10"/>
      <c r="H15" s="10"/>
      <c r="I15" s="10"/>
    </row>
    <row r="16" spans="1:9" ht="15" x14ac:dyDescent="0.2">
      <c r="A16" s="9">
        <v>500461056</v>
      </c>
      <c r="B16" s="24">
        <v>1305.4598871740445</v>
      </c>
      <c r="C16" s="29">
        <f t="shared" si="0"/>
        <v>0.1</v>
      </c>
      <c r="D16" s="25">
        <f t="shared" si="1"/>
        <v>1174.91389845664</v>
      </c>
      <c r="E16" s="25">
        <f t="shared" si="2"/>
        <v>1374.6492611942688</v>
      </c>
      <c r="G16" s="15" t="s">
        <v>31</v>
      </c>
      <c r="H16" s="15"/>
    </row>
    <row r="17" spans="1:13" ht="15" x14ac:dyDescent="0.2">
      <c r="A17" s="9">
        <v>500461210</v>
      </c>
      <c r="B17" s="24">
        <v>724.64992141045445</v>
      </c>
      <c r="C17" s="29">
        <f t="shared" si="0"/>
        <v>0.1</v>
      </c>
      <c r="D17" s="25">
        <f t="shared" si="1"/>
        <v>652.18492926940905</v>
      </c>
      <c r="E17" s="25">
        <f t="shared" si="2"/>
        <v>763.05636724520855</v>
      </c>
      <c r="J17" s="13"/>
      <c r="K17" s="16"/>
    </row>
    <row r="18" spans="1:13" s="18" customFormat="1" ht="15" x14ac:dyDescent="0.2">
      <c r="A18" s="9">
        <v>500462587</v>
      </c>
      <c r="B18" s="24">
        <v>610.64256659563341</v>
      </c>
      <c r="C18" s="29">
        <f t="shared" si="0"/>
        <v>0.1</v>
      </c>
      <c r="D18" s="25">
        <f t="shared" si="1"/>
        <v>549.57830993607013</v>
      </c>
      <c r="E18" s="25">
        <f t="shared" si="2"/>
        <v>643.006622625202</v>
      </c>
      <c r="F18" s="8"/>
      <c r="G18" s="105" t="s">
        <v>30</v>
      </c>
      <c r="H18" s="106"/>
      <c r="I18" s="14" t="s">
        <v>29</v>
      </c>
      <c r="J18" s="15"/>
      <c r="K18" s="16"/>
      <c r="L18" s="17"/>
      <c r="M18" s="17"/>
    </row>
    <row r="19" spans="1:13" ht="15" x14ac:dyDescent="0.2">
      <c r="A19" s="9">
        <v>500472548</v>
      </c>
      <c r="B19" s="24">
        <v>370.72648419492003</v>
      </c>
      <c r="C19" s="29">
        <f t="shared" si="0"/>
        <v>0.06</v>
      </c>
      <c r="D19" s="25">
        <f t="shared" si="1"/>
        <v>348.48289514322482</v>
      </c>
      <c r="E19" s="25">
        <f t="shared" si="2"/>
        <v>407.72498731757304</v>
      </c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ht="15" x14ac:dyDescent="0.2">
      <c r="A20" s="9">
        <v>500475522</v>
      </c>
      <c r="B20" s="24">
        <v>1287.4020133464346</v>
      </c>
      <c r="C20" s="29">
        <f t="shared" si="0"/>
        <v>0.1</v>
      </c>
      <c r="D20" s="25">
        <f t="shared" si="1"/>
        <v>1158.6618120117912</v>
      </c>
      <c r="E20" s="25">
        <f t="shared" si="2"/>
        <v>1355.6343200537956</v>
      </c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ht="15" x14ac:dyDescent="0.2">
      <c r="A21" s="9">
        <v>500478767</v>
      </c>
      <c r="B21" s="24">
        <v>899.30054149021043</v>
      </c>
      <c r="C21" s="29">
        <f t="shared" si="0"/>
        <v>0.1</v>
      </c>
      <c r="D21" s="25">
        <f t="shared" si="1"/>
        <v>809.37048734118946</v>
      </c>
      <c r="E21" s="25">
        <f t="shared" si="2"/>
        <v>946.96347018919164</v>
      </c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ht="15" x14ac:dyDescent="0.2">
      <c r="A22" s="9">
        <v>500400171</v>
      </c>
      <c r="B22" s="24">
        <v>257.53497759104846</v>
      </c>
      <c r="C22" s="29">
        <f t="shared" si="0"/>
        <v>0.04</v>
      </c>
      <c r="D22" s="25">
        <f t="shared" si="1"/>
        <v>247.2335784874065</v>
      </c>
      <c r="E22" s="25">
        <f t="shared" si="2"/>
        <v>289.2632868302656</v>
      </c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ht="15" x14ac:dyDescent="0.2">
      <c r="A23" s="9">
        <v>500400919</v>
      </c>
      <c r="B23" s="24">
        <v>1209.3355385485193</v>
      </c>
      <c r="C23" s="29">
        <f t="shared" si="0"/>
        <v>0.1</v>
      </c>
      <c r="D23" s="25">
        <f t="shared" si="1"/>
        <v>1088.4019846936674</v>
      </c>
      <c r="E23" s="25">
        <f t="shared" si="2"/>
        <v>1273.4303220915908</v>
      </c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ht="15" x14ac:dyDescent="0.2">
      <c r="A24" s="9">
        <v>500402610</v>
      </c>
      <c r="B24" s="24">
        <v>5.5861852051111924</v>
      </c>
      <c r="C24" s="29">
        <f t="shared" si="0"/>
        <v>0</v>
      </c>
      <c r="D24" s="25">
        <f t="shared" si="1"/>
        <v>5.5861852051111924</v>
      </c>
      <c r="E24" s="25">
        <f t="shared" si="2"/>
        <v>6.535836689980095</v>
      </c>
      <c r="G24" s="19">
        <v>500</v>
      </c>
      <c r="H24" s="19">
        <v>9999999</v>
      </c>
      <c r="I24" s="23">
        <v>0.1</v>
      </c>
      <c r="J24" s="13"/>
    </row>
    <row r="25" spans="1:13" ht="15" x14ac:dyDescent="0.2">
      <c r="A25" s="9">
        <v>500435759</v>
      </c>
      <c r="B25" s="24">
        <v>515.25940069789931</v>
      </c>
      <c r="C25" s="29">
        <f t="shared" si="0"/>
        <v>0.1</v>
      </c>
      <c r="D25" s="25">
        <f t="shared" si="1"/>
        <v>463.73346062810941</v>
      </c>
      <c r="E25" s="25">
        <f t="shared" si="2"/>
        <v>542.56814893488797</v>
      </c>
    </row>
    <row r="26" spans="1:13" ht="15" x14ac:dyDescent="0.2">
      <c r="A26" s="9">
        <v>500436237</v>
      </c>
      <c r="B26" s="24">
        <v>484.06529260854973</v>
      </c>
      <c r="C26" s="29">
        <f t="shared" si="0"/>
        <v>0.08</v>
      </c>
      <c r="D26" s="25">
        <f t="shared" si="1"/>
        <v>445.34006919986575</v>
      </c>
      <c r="E26" s="25">
        <f t="shared" si="2"/>
        <v>521.04788096384289</v>
      </c>
    </row>
    <row r="27" spans="1:13" ht="15" x14ac:dyDescent="0.2">
      <c r="A27" s="9">
        <v>500436242</v>
      </c>
      <c r="B27" s="24">
        <v>491.48386275850635</v>
      </c>
      <c r="C27" s="29">
        <f t="shared" si="0"/>
        <v>0.08</v>
      </c>
      <c r="D27" s="25">
        <f t="shared" si="1"/>
        <v>452.16515373782585</v>
      </c>
      <c r="E27" s="25">
        <f t="shared" si="2"/>
        <v>529.03322987325623</v>
      </c>
    </row>
    <row r="28" spans="1:13" ht="15" x14ac:dyDescent="0.2">
      <c r="A28" s="9">
        <v>500437631</v>
      </c>
      <c r="B28" s="24">
        <v>953.33259851566811</v>
      </c>
      <c r="C28" s="29">
        <f t="shared" si="0"/>
        <v>0.1</v>
      </c>
      <c r="D28" s="25">
        <f t="shared" si="1"/>
        <v>857.99933866410129</v>
      </c>
      <c r="E28" s="25">
        <f t="shared" si="2"/>
        <v>1003.8592262369984</v>
      </c>
    </row>
    <row r="29" spans="1:13" ht="15" x14ac:dyDescent="0.2">
      <c r="A29" s="9">
        <v>500441599</v>
      </c>
      <c r="B29" s="24">
        <v>1032.9029226348177</v>
      </c>
      <c r="C29" s="29">
        <f t="shared" si="0"/>
        <v>0.1</v>
      </c>
      <c r="D29" s="25">
        <f t="shared" si="1"/>
        <v>929.61263037133597</v>
      </c>
      <c r="E29" s="25">
        <f t="shared" si="2"/>
        <v>1087.6467775344631</v>
      </c>
    </row>
    <row r="30" spans="1:13" ht="15" x14ac:dyDescent="0.2">
      <c r="A30" s="9">
        <v>500444119</v>
      </c>
      <c r="B30" s="24">
        <v>1241.4055247742667</v>
      </c>
      <c r="C30" s="29">
        <f t="shared" si="0"/>
        <v>0.1</v>
      </c>
      <c r="D30" s="25">
        <f t="shared" si="1"/>
        <v>1117.2649722968401</v>
      </c>
      <c r="E30" s="25">
        <f t="shared" si="2"/>
        <v>1307.2000175873029</v>
      </c>
    </row>
    <row r="31" spans="1:13" ht="15" x14ac:dyDescent="0.2">
      <c r="A31" s="9">
        <v>500444203</v>
      </c>
      <c r="B31" s="24">
        <v>870.8065617810804</v>
      </c>
      <c r="C31" s="29">
        <f t="shared" si="0"/>
        <v>0.1</v>
      </c>
      <c r="D31" s="25">
        <f t="shared" si="1"/>
        <v>783.72590560297238</v>
      </c>
      <c r="E31" s="25">
        <f t="shared" si="2"/>
        <v>916.9593095554776</v>
      </c>
    </row>
    <row r="32" spans="1:13" ht="15" x14ac:dyDescent="0.2">
      <c r="A32" s="9">
        <v>500445003</v>
      </c>
      <c r="B32" s="24">
        <v>884.18608107313719</v>
      </c>
      <c r="C32" s="29">
        <f t="shared" si="0"/>
        <v>0.1</v>
      </c>
      <c r="D32" s="25">
        <f t="shared" si="1"/>
        <v>795.76747296582346</v>
      </c>
      <c r="E32" s="25">
        <f t="shared" si="2"/>
        <v>931.0479433700134</v>
      </c>
    </row>
    <row r="33" spans="1:5" ht="15" x14ac:dyDescent="0.2">
      <c r="A33" s="9">
        <v>500446648</v>
      </c>
      <c r="B33" s="24">
        <v>1235.1373396108304</v>
      </c>
      <c r="C33" s="29">
        <f t="shared" si="0"/>
        <v>0.1</v>
      </c>
      <c r="D33" s="25">
        <f t="shared" si="1"/>
        <v>1111.6236056497473</v>
      </c>
      <c r="E33" s="25">
        <f t="shared" si="2"/>
        <v>1300.5996186102043</v>
      </c>
    </row>
    <row r="34" spans="1:5" ht="15" x14ac:dyDescent="0.2">
      <c r="A34" s="9">
        <v>500447192</v>
      </c>
      <c r="B34" s="24">
        <v>969.95455743345428</v>
      </c>
      <c r="C34" s="29">
        <f t="shared" si="0"/>
        <v>0.1</v>
      </c>
      <c r="D34" s="25">
        <f t="shared" si="1"/>
        <v>872.95910169010892</v>
      </c>
      <c r="E34" s="25">
        <f t="shared" si="2"/>
        <v>1021.3621489774274</v>
      </c>
    </row>
    <row r="35" spans="1:5" ht="15" x14ac:dyDescent="0.2">
      <c r="A35" s="9">
        <v>500447214</v>
      </c>
      <c r="B35" s="24">
        <v>500.81683243879024</v>
      </c>
      <c r="C35" s="29">
        <f t="shared" si="0"/>
        <v>0.1</v>
      </c>
      <c r="D35" s="25">
        <f t="shared" si="1"/>
        <v>450.73514919491123</v>
      </c>
      <c r="E35" s="25">
        <f t="shared" si="2"/>
        <v>527.3601245580461</v>
      </c>
    </row>
    <row r="36" spans="1:5" ht="15" x14ac:dyDescent="0.2">
      <c r="A36" s="9">
        <v>500447403</v>
      </c>
      <c r="B36" s="24">
        <v>1072.8018293443374</v>
      </c>
      <c r="C36" s="29">
        <f t="shared" si="0"/>
        <v>0.1</v>
      </c>
      <c r="D36" s="25">
        <f t="shared" si="1"/>
        <v>965.52164640990372</v>
      </c>
      <c r="E36" s="25">
        <f t="shared" si="2"/>
        <v>1129.6603262995873</v>
      </c>
    </row>
    <row r="37" spans="1:5" ht="15" x14ac:dyDescent="0.2">
      <c r="A37" s="9">
        <v>500447521</v>
      </c>
      <c r="B37" s="24">
        <v>1194.3125351659519</v>
      </c>
      <c r="C37" s="29">
        <f t="shared" si="0"/>
        <v>0.1</v>
      </c>
      <c r="D37" s="25">
        <f t="shared" si="1"/>
        <v>1074.8812816493567</v>
      </c>
      <c r="E37" s="25">
        <f t="shared" si="2"/>
        <v>1257.6110995297472</v>
      </c>
    </row>
    <row r="38" spans="1:5" ht="15" x14ac:dyDescent="0.2">
      <c r="A38" s="9">
        <v>500447963</v>
      </c>
      <c r="B38" s="24">
        <v>1465.5778565389667</v>
      </c>
      <c r="C38" s="29">
        <f t="shared" si="0"/>
        <v>0.1</v>
      </c>
      <c r="D38" s="25">
        <f t="shared" si="1"/>
        <v>1319.02007088507</v>
      </c>
      <c r="E38" s="25">
        <f t="shared" si="2"/>
        <v>1543.2534829355318</v>
      </c>
    </row>
    <row r="39" spans="1:5" ht="15" x14ac:dyDescent="0.2">
      <c r="A39" s="9">
        <v>500448874</v>
      </c>
      <c r="B39" s="24">
        <v>1220.1839521918166</v>
      </c>
      <c r="C39" s="29">
        <f t="shared" si="0"/>
        <v>0.1</v>
      </c>
      <c r="D39" s="25">
        <f t="shared" si="1"/>
        <v>1098.1655569726349</v>
      </c>
      <c r="E39" s="25">
        <f t="shared" si="2"/>
        <v>1284.8537016579828</v>
      </c>
    </row>
    <row r="40" spans="1:5" ht="15" x14ac:dyDescent="0.2">
      <c r="A40" s="9">
        <v>500449086</v>
      </c>
      <c r="B40" s="24">
        <v>773.28998903304421</v>
      </c>
      <c r="C40" s="29">
        <f t="shared" si="0"/>
        <v>0.1</v>
      </c>
      <c r="D40" s="25">
        <f t="shared" si="1"/>
        <v>695.9609901297398</v>
      </c>
      <c r="E40" s="25">
        <f t="shared" si="2"/>
        <v>814.27435845179548</v>
      </c>
    </row>
    <row r="41" spans="1:5" ht="15" x14ac:dyDescent="0.2">
      <c r="A41" s="9">
        <v>500450456</v>
      </c>
      <c r="B41" s="24">
        <v>1085.6108081319317</v>
      </c>
      <c r="C41" s="29">
        <f t="shared" si="0"/>
        <v>0.1</v>
      </c>
      <c r="D41" s="25">
        <f t="shared" si="1"/>
        <v>977.04972731873852</v>
      </c>
      <c r="E41" s="25">
        <f t="shared" si="2"/>
        <v>1143.148180962924</v>
      </c>
    </row>
    <row r="42" spans="1:5" ht="15" x14ac:dyDescent="0.2">
      <c r="A42" s="9">
        <v>500452421</v>
      </c>
      <c r="B42" s="24">
        <v>119.9554460760862</v>
      </c>
      <c r="C42" s="29">
        <f t="shared" si="0"/>
        <v>0.02</v>
      </c>
      <c r="D42" s="25">
        <f t="shared" si="1"/>
        <v>117.55633715456447</v>
      </c>
      <c r="E42" s="25">
        <f t="shared" si="2"/>
        <v>137.54091447084042</v>
      </c>
    </row>
    <row r="43" spans="1:5" ht="15" x14ac:dyDescent="0.2">
      <c r="A43" s="9">
        <v>500453161</v>
      </c>
      <c r="B43" s="24">
        <v>610.36382645193464</v>
      </c>
      <c r="C43" s="29">
        <f t="shared" si="0"/>
        <v>0.1</v>
      </c>
      <c r="D43" s="25">
        <f t="shared" si="1"/>
        <v>549.32744380674114</v>
      </c>
      <c r="E43" s="25">
        <f t="shared" si="2"/>
        <v>642.71310925388707</v>
      </c>
    </row>
    <row r="44" spans="1:5" ht="15" x14ac:dyDescent="0.2">
      <c r="A44" s="9">
        <v>500453192</v>
      </c>
      <c r="B44" s="24">
        <v>884.57396229020947</v>
      </c>
      <c r="C44" s="29">
        <f t="shared" si="0"/>
        <v>0.1</v>
      </c>
      <c r="D44" s="25">
        <f t="shared" si="1"/>
        <v>796.11656606118856</v>
      </c>
      <c r="E44" s="25">
        <f t="shared" si="2"/>
        <v>931.45638229159056</v>
      </c>
    </row>
    <row r="45" spans="1:5" ht="15" x14ac:dyDescent="0.2">
      <c r="A45" s="9">
        <v>500455062</v>
      </c>
      <c r="B45" s="24">
        <v>461.62128381255826</v>
      </c>
      <c r="C45" s="29">
        <f t="shared" si="0"/>
        <v>0.08</v>
      </c>
      <c r="D45" s="25">
        <f t="shared" si="1"/>
        <v>424.69158110755365</v>
      </c>
      <c r="E45" s="25">
        <f t="shared" si="2"/>
        <v>496.88914989583776</v>
      </c>
    </row>
    <row r="46" spans="1:5" ht="15" x14ac:dyDescent="0.2">
      <c r="A46" s="9">
        <v>500456322</v>
      </c>
      <c r="B46" s="24">
        <v>923.08475441702944</v>
      </c>
      <c r="C46" s="29">
        <f t="shared" si="0"/>
        <v>0.1</v>
      </c>
      <c r="D46" s="25">
        <f t="shared" si="1"/>
        <v>830.77627897532648</v>
      </c>
      <c r="E46" s="25">
        <f t="shared" si="2"/>
        <v>972.00824640113194</v>
      </c>
    </row>
    <row r="47" spans="1:5" ht="15" x14ac:dyDescent="0.2">
      <c r="A47" s="9">
        <v>500456335</v>
      </c>
      <c r="B47" s="24">
        <v>359.65981788350916</v>
      </c>
      <c r="C47" s="29">
        <f t="shared" si="0"/>
        <v>0.06</v>
      </c>
      <c r="D47" s="25">
        <f t="shared" si="1"/>
        <v>338.08022881049857</v>
      </c>
      <c r="E47" s="25">
        <f t="shared" si="2"/>
        <v>395.55386770828329</v>
      </c>
    </row>
    <row r="48" spans="1:5" ht="15" x14ac:dyDescent="0.2">
      <c r="A48" s="9">
        <v>500458254</v>
      </c>
      <c r="B48" s="24">
        <v>704.48183496877937</v>
      </c>
      <c r="C48" s="29">
        <f t="shared" si="0"/>
        <v>0.1</v>
      </c>
      <c r="D48" s="25">
        <f t="shared" si="1"/>
        <v>634.03365147190141</v>
      </c>
      <c r="E48" s="25">
        <f t="shared" si="2"/>
        <v>741.81937222212457</v>
      </c>
    </row>
    <row r="49" spans="1:8" s="18" customFormat="1" ht="15" x14ac:dyDescent="0.2">
      <c r="A49" s="9">
        <v>500459355</v>
      </c>
      <c r="B49" s="24">
        <v>1043.6277935100768</v>
      </c>
      <c r="C49" s="29">
        <f t="shared" si="0"/>
        <v>0.1</v>
      </c>
      <c r="D49" s="25">
        <f t="shared" si="1"/>
        <v>939.2650141590691</v>
      </c>
      <c r="E49" s="25">
        <f t="shared" si="2"/>
        <v>1098.9400665661108</v>
      </c>
      <c r="F49" s="8"/>
    </row>
    <row r="50" spans="1:8" ht="15" x14ac:dyDescent="0.2">
      <c r="A50" s="9">
        <v>500459552</v>
      </c>
      <c r="B50" s="24">
        <v>491.57777167050455</v>
      </c>
      <c r="C50" s="29">
        <f t="shared" si="0"/>
        <v>0.08</v>
      </c>
      <c r="D50" s="25">
        <f t="shared" si="1"/>
        <v>452.25154993686419</v>
      </c>
      <c r="E50" s="25">
        <f t="shared" si="2"/>
        <v>529.13431342613103</v>
      </c>
    </row>
    <row r="51" spans="1:8" ht="15" x14ac:dyDescent="0.2">
      <c r="A51" s="9">
        <v>500461056</v>
      </c>
      <c r="B51" s="24">
        <v>1305.4598871740445</v>
      </c>
      <c r="C51" s="29">
        <f t="shared" si="0"/>
        <v>0.1</v>
      </c>
      <c r="D51" s="25">
        <f t="shared" si="1"/>
        <v>1174.91389845664</v>
      </c>
      <c r="E51" s="25">
        <f t="shared" si="2"/>
        <v>1374.6492611942688</v>
      </c>
    </row>
    <row r="52" spans="1:8" ht="15" x14ac:dyDescent="0.2">
      <c r="A52" s="9">
        <v>500461210</v>
      </c>
      <c r="B52" s="24">
        <v>724.64992141045445</v>
      </c>
      <c r="C52" s="29">
        <f t="shared" si="0"/>
        <v>0.1</v>
      </c>
      <c r="D52" s="25">
        <f t="shared" si="1"/>
        <v>652.18492926940905</v>
      </c>
      <c r="E52" s="25">
        <f t="shared" si="2"/>
        <v>763.05636724520855</v>
      </c>
    </row>
    <row r="53" spans="1:8" ht="15" x14ac:dyDescent="0.2">
      <c r="A53" s="9">
        <v>500462587</v>
      </c>
      <c r="B53" s="24">
        <v>610.64256659563341</v>
      </c>
      <c r="C53" s="29">
        <f t="shared" si="0"/>
        <v>0.1</v>
      </c>
      <c r="D53" s="25">
        <f t="shared" si="1"/>
        <v>549.57830993607013</v>
      </c>
      <c r="E53" s="25">
        <f t="shared" si="2"/>
        <v>643.006622625202</v>
      </c>
    </row>
    <row r="54" spans="1:8" ht="15" x14ac:dyDescent="0.2">
      <c r="A54" s="9">
        <v>500472548</v>
      </c>
      <c r="B54" s="24">
        <v>370.72648419492003</v>
      </c>
      <c r="C54" s="29">
        <f t="shared" si="0"/>
        <v>0.06</v>
      </c>
      <c r="D54" s="25">
        <f t="shared" si="1"/>
        <v>348.48289514322482</v>
      </c>
      <c r="E54" s="25">
        <f t="shared" si="2"/>
        <v>407.72498731757304</v>
      </c>
      <c r="G54" s="13"/>
      <c r="H54" s="13"/>
    </row>
    <row r="55" spans="1:8" ht="15" x14ac:dyDescent="0.2">
      <c r="A55" s="9">
        <v>500475522</v>
      </c>
      <c r="B55" s="24">
        <v>1287.4020133464346</v>
      </c>
      <c r="C55" s="29">
        <f t="shared" si="0"/>
        <v>0.1</v>
      </c>
      <c r="D55" s="25">
        <f t="shared" si="1"/>
        <v>1158.6618120117912</v>
      </c>
      <c r="E55" s="25">
        <f t="shared" si="2"/>
        <v>1355.6343200537956</v>
      </c>
    </row>
    <row r="56" spans="1:8" ht="15" x14ac:dyDescent="0.2">
      <c r="A56" s="9">
        <v>500478767</v>
      </c>
      <c r="B56" s="24">
        <v>899.30054149021043</v>
      </c>
      <c r="C56" s="29">
        <f t="shared" si="0"/>
        <v>0.1</v>
      </c>
      <c r="D56" s="25">
        <f t="shared" si="1"/>
        <v>809.37048734118946</v>
      </c>
      <c r="E56" s="25">
        <f t="shared" si="2"/>
        <v>946.96347018919164</v>
      </c>
    </row>
    <row r="57" spans="1:8" ht="15" x14ac:dyDescent="0.2">
      <c r="A57" s="9">
        <v>500478849</v>
      </c>
      <c r="B57" s="24">
        <v>1004.8401389183936</v>
      </c>
      <c r="C57" s="29">
        <f t="shared" si="0"/>
        <v>0.1</v>
      </c>
      <c r="D57" s="25">
        <f t="shared" si="1"/>
        <v>904.3561250265542</v>
      </c>
      <c r="E57" s="25">
        <f t="shared" si="2"/>
        <v>1058.0966662810683</v>
      </c>
    </row>
    <row r="58" spans="1:8" ht="15" x14ac:dyDescent="0.2">
      <c r="A58" s="9">
        <v>500480449</v>
      </c>
      <c r="B58" s="24">
        <v>204.694651785715</v>
      </c>
      <c r="C58" s="29">
        <f t="shared" si="0"/>
        <v>0.04</v>
      </c>
      <c r="D58" s="25">
        <f t="shared" si="1"/>
        <v>196.50686571428639</v>
      </c>
      <c r="E58" s="25">
        <f t="shared" si="2"/>
        <v>229.91303288571507</v>
      </c>
    </row>
    <row r="59" spans="1:8" ht="15" x14ac:dyDescent="0.2">
      <c r="A59" s="9">
        <v>500481171</v>
      </c>
      <c r="B59" s="24">
        <v>1138.1686338434486</v>
      </c>
      <c r="C59" s="29">
        <f t="shared" si="0"/>
        <v>0.1</v>
      </c>
      <c r="D59" s="25">
        <f t="shared" si="1"/>
        <v>1024.3517704591038</v>
      </c>
      <c r="E59" s="25">
        <f t="shared" si="2"/>
        <v>1198.4915714371514</v>
      </c>
    </row>
    <row r="60" spans="1:8" ht="15" x14ac:dyDescent="0.2">
      <c r="A60" s="9">
        <v>500481975</v>
      </c>
      <c r="B60" s="24">
        <v>227.81443323477293</v>
      </c>
      <c r="C60" s="29">
        <f t="shared" si="0"/>
        <v>0.04</v>
      </c>
      <c r="D60" s="25">
        <f t="shared" si="1"/>
        <v>218.70185590538202</v>
      </c>
      <c r="E60" s="25">
        <f t="shared" si="2"/>
        <v>255.88117140929694</v>
      </c>
    </row>
    <row r="61" spans="1:8" ht="15" x14ac:dyDescent="0.2">
      <c r="A61" s="9">
        <v>500482812</v>
      </c>
      <c r="B61" s="24">
        <v>137.11939935633521</v>
      </c>
      <c r="C61" s="29">
        <f t="shared" si="0"/>
        <v>0.02</v>
      </c>
      <c r="D61" s="25">
        <f t="shared" si="1"/>
        <v>134.3770113692085</v>
      </c>
      <c r="E61" s="25">
        <f t="shared" si="2"/>
        <v>157.22110330197393</v>
      </c>
    </row>
    <row r="62" spans="1:8" ht="15" x14ac:dyDescent="0.2">
      <c r="A62" s="9">
        <v>500490869</v>
      </c>
      <c r="B62" s="24">
        <v>911.59259419513262</v>
      </c>
      <c r="C62" s="29">
        <f t="shared" si="0"/>
        <v>0.1</v>
      </c>
      <c r="D62" s="25">
        <f t="shared" si="1"/>
        <v>820.43333477561941</v>
      </c>
      <c r="E62" s="25">
        <f t="shared" si="2"/>
        <v>959.90700168747469</v>
      </c>
    </row>
    <row r="63" spans="1:8" ht="15" x14ac:dyDescent="0.2">
      <c r="A63" s="9">
        <v>500491315</v>
      </c>
      <c r="B63" s="24">
        <v>1367.945542209301</v>
      </c>
      <c r="C63" s="29">
        <f t="shared" si="0"/>
        <v>0.1</v>
      </c>
      <c r="D63" s="25">
        <f t="shared" si="1"/>
        <v>1231.1509879883711</v>
      </c>
      <c r="E63" s="25">
        <f t="shared" si="2"/>
        <v>1440.446655946394</v>
      </c>
    </row>
    <row r="64" spans="1:8" ht="15" x14ac:dyDescent="0.2">
      <c r="A64" s="9">
        <v>500491983</v>
      </c>
      <c r="B64" s="24">
        <v>700.57741653588653</v>
      </c>
      <c r="C64" s="29">
        <f t="shared" si="0"/>
        <v>0.1</v>
      </c>
      <c r="D64" s="25">
        <f t="shared" si="1"/>
        <v>630.51967488229786</v>
      </c>
      <c r="E64" s="25">
        <f t="shared" si="2"/>
        <v>737.70801961228847</v>
      </c>
    </row>
    <row r="65" spans="1:9" ht="15" x14ac:dyDescent="0.2">
      <c r="A65" s="9">
        <v>500493981</v>
      </c>
      <c r="B65" s="24">
        <v>86.122799298874625</v>
      </c>
      <c r="C65" s="29">
        <f t="shared" si="0"/>
        <v>0</v>
      </c>
      <c r="D65" s="25">
        <f t="shared" si="1"/>
        <v>86.122799298874625</v>
      </c>
      <c r="E65" s="25">
        <f t="shared" si="2"/>
        <v>100.7636751796833</v>
      </c>
    </row>
    <row r="66" spans="1:9" ht="15" x14ac:dyDescent="0.2">
      <c r="A66" s="9">
        <v>500497429</v>
      </c>
      <c r="B66" s="24">
        <v>1159.920040866112</v>
      </c>
      <c r="C66" s="29">
        <f t="shared" si="0"/>
        <v>0.1</v>
      </c>
      <c r="D66" s="25">
        <f t="shared" si="1"/>
        <v>1043.9280367795009</v>
      </c>
      <c r="E66" s="25">
        <f t="shared" si="2"/>
        <v>1221.3958030320159</v>
      </c>
    </row>
    <row r="67" spans="1:9" s="13" customFormat="1" ht="15" x14ac:dyDescent="0.2">
      <c r="A67" s="9">
        <v>500497445</v>
      </c>
      <c r="B67" s="24">
        <v>553.28342608773391</v>
      </c>
      <c r="C67" s="29">
        <f t="shared" si="0"/>
        <v>0.1</v>
      </c>
      <c r="D67" s="25">
        <f t="shared" si="1"/>
        <v>497.95508347896055</v>
      </c>
      <c r="E67" s="25">
        <f t="shared" si="2"/>
        <v>582.60744767038375</v>
      </c>
      <c r="F67" s="8"/>
      <c r="G67" s="7"/>
      <c r="H67" s="7"/>
      <c r="I67" s="7"/>
    </row>
    <row r="68" spans="1:9" ht="15" x14ac:dyDescent="0.2">
      <c r="A68" s="9">
        <v>500497821</v>
      </c>
      <c r="B68" s="24">
        <v>1051.2750082122261</v>
      </c>
      <c r="C68" s="29">
        <f t="shared" si="0"/>
        <v>0.1</v>
      </c>
      <c r="D68" s="25">
        <f t="shared" si="1"/>
        <v>946.1475073910035</v>
      </c>
      <c r="E68" s="25">
        <f t="shared" si="2"/>
        <v>1106.992583647474</v>
      </c>
    </row>
    <row r="69" spans="1:9" s="13" customFormat="1" ht="15" x14ac:dyDescent="0.2">
      <c r="A69" s="9">
        <v>500498660</v>
      </c>
      <c r="B69" s="24">
        <v>930.80986187450003</v>
      </c>
      <c r="C69" s="29">
        <f t="shared" si="0"/>
        <v>0.1</v>
      </c>
      <c r="D69" s="25">
        <f t="shared" si="1"/>
        <v>837.72887568705005</v>
      </c>
      <c r="E69" s="25">
        <f t="shared" si="2"/>
        <v>980.14278455384851</v>
      </c>
      <c r="F69" s="8"/>
      <c r="G69" s="7"/>
      <c r="H69" s="7"/>
      <c r="I69" s="7"/>
    </row>
    <row r="70" spans="1:9" ht="15" x14ac:dyDescent="0.2">
      <c r="A70" s="9">
        <v>500498846</v>
      </c>
      <c r="B70" s="24">
        <v>1029.6155410203373</v>
      </c>
      <c r="C70" s="29">
        <f t="shared" si="0"/>
        <v>0.1</v>
      </c>
      <c r="D70" s="25">
        <f t="shared" si="1"/>
        <v>926.65398691830364</v>
      </c>
      <c r="E70" s="25">
        <f t="shared" si="2"/>
        <v>1084.1851646944151</v>
      </c>
    </row>
    <row r="71" spans="1:9" s="15" customFormat="1" ht="15" x14ac:dyDescent="0.2">
      <c r="A71" s="9">
        <v>500500084</v>
      </c>
      <c r="B71" s="24">
        <v>777.52839388725715</v>
      </c>
      <c r="C71" s="29">
        <f t="shared" ref="C71:C104" si="3">INDEX(G$19:I$24,MATCH(B71,G$19:G$24),3)</f>
        <v>0.1</v>
      </c>
      <c r="D71" s="25">
        <f t="shared" ref="D71:D104" si="4">B71*(1-C71)</f>
        <v>699.77555449853151</v>
      </c>
      <c r="E71" s="25">
        <f t="shared" ref="E71:E104" si="5">D71*(1+17%)</f>
        <v>818.73739876328182</v>
      </c>
      <c r="F71" s="8"/>
    </row>
    <row r="72" spans="1:9" ht="14.45" customHeight="1" x14ac:dyDescent="0.2">
      <c r="A72" s="9">
        <v>500502017</v>
      </c>
      <c r="B72" s="24">
        <v>55.022793795602034</v>
      </c>
      <c r="C72" s="29">
        <f t="shared" si="3"/>
        <v>0</v>
      </c>
      <c r="D72" s="25">
        <f t="shared" si="4"/>
        <v>55.022793795602034</v>
      </c>
      <c r="E72" s="25">
        <f t="shared" si="5"/>
        <v>64.37666874085437</v>
      </c>
    </row>
    <row r="73" spans="1:9" ht="15.6" customHeight="1" x14ac:dyDescent="0.2">
      <c r="A73" s="9">
        <v>500502102</v>
      </c>
      <c r="B73" s="24">
        <v>603.82179597777485</v>
      </c>
      <c r="C73" s="29">
        <f t="shared" si="3"/>
        <v>0.1</v>
      </c>
      <c r="D73" s="25">
        <f t="shared" si="4"/>
        <v>543.43961637999735</v>
      </c>
      <c r="E73" s="25">
        <f t="shared" si="5"/>
        <v>635.82435116459681</v>
      </c>
    </row>
    <row r="74" spans="1:9" ht="15" x14ac:dyDescent="0.2">
      <c r="A74" s="9">
        <v>500505016</v>
      </c>
      <c r="B74" s="24">
        <v>64.986950666283789</v>
      </c>
      <c r="C74" s="29">
        <f t="shared" si="3"/>
        <v>0</v>
      </c>
      <c r="D74" s="25">
        <f t="shared" si="4"/>
        <v>64.986950666283789</v>
      </c>
      <c r="E74" s="25">
        <f t="shared" si="5"/>
        <v>76.034732279552031</v>
      </c>
    </row>
    <row r="75" spans="1:9" ht="15" x14ac:dyDescent="0.2">
      <c r="A75" s="9">
        <v>500505112</v>
      </c>
      <c r="B75" s="24">
        <v>1064.1170146511151</v>
      </c>
      <c r="C75" s="29">
        <f t="shared" si="3"/>
        <v>0.1</v>
      </c>
      <c r="D75" s="25">
        <f t="shared" si="4"/>
        <v>957.70531318600365</v>
      </c>
      <c r="E75" s="25">
        <f t="shared" si="5"/>
        <v>1120.5152164276242</v>
      </c>
    </row>
    <row r="76" spans="1:9" ht="15" x14ac:dyDescent="0.2">
      <c r="A76" s="9">
        <v>500505574</v>
      </c>
      <c r="B76" s="24">
        <v>549.05380959648903</v>
      </c>
      <c r="C76" s="29">
        <f t="shared" si="3"/>
        <v>0.1</v>
      </c>
      <c r="D76" s="25">
        <f t="shared" si="4"/>
        <v>494.14842863684015</v>
      </c>
      <c r="E76" s="25">
        <f t="shared" si="5"/>
        <v>578.15366150510295</v>
      </c>
    </row>
    <row r="77" spans="1:9" ht="15" x14ac:dyDescent="0.2">
      <c r="A77" s="9">
        <v>500506100</v>
      </c>
      <c r="B77" s="24">
        <v>1464.7393350072709</v>
      </c>
      <c r="C77" s="29">
        <f t="shared" si="3"/>
        <v>0.1</v>
      </c>
      <c r="D77" s="25">
        <f t="shared" si="4"/>
        <v>1318.2654015065439</v>
      </c>
      <c r="E77" s="25">
        <f t="shared" si="5"/>
        <v>1542.3705197626562</v>
      </c>
    </row>
    <row r="78" spans="1:9" ht="15" x14ac:dyDescent="0.2">
      <c r="A78" s="9">
        <v>500507234</v>
      </c>
      <c r="B78" s="24">
        <v>1254.7731541355706</v>
      </c>
      <c r="C78" s="29">
        <f t="shared" si="3"/>
        <v>0.1</v>
      </c>
      <c r="D78" s="25">
        <f t="shared" si="4"/>
        <v>1129.2958387220135</v>
      </c>
      <c r="E78" s="25">
        <f t="shared" si="5"/>
        <v>1321.2761313047558</v>
      </c>
    </row>
    <row r="79" spans="1:9" ht="15" x14ac:dyDescent="0.2">
      <c r="A79" s="9">
        <v>500507780</v>
      </c>
      <c r="B79" s="24">
        <v>409.13718660159054</v>
      </c>
      <c r="C79" s="29">
        <f t="shared" si="3"/>
        <v>0.08</v>
      </c>
      <c r="D79" s="25">
        <f t="shared" si="4"/>
        <v>376.4062116734633</v>
      </c>
      <c r="E79" s="25">
        <f t="shared" si="5"/>
        <v>440.39526765795205</v>
      </c>
    </row>
    <row r="80" spans="1:9" ht="15" x14ac:dyDescent="0.2">
      <c r="A80" s="9">
        <v>500509682</v>
      </c>
      <c r="B80" s="24">
        <v>236.91400272780893</v>
      </c>
      <c r="C80" s="29">
        <f t="shared" si="3"/>
        <v>0.04</v>
      </c>
      <c r="D80" s="25">
        <f t="shared" si="4"/>
        <v>227.43744261869656</v>
      </c>
      <c r="E80" s="25">
        <f t="shared" si="5"/>
        <v>266.10180786387497</v>
      </c>
    </row>
    <row r="81" spans="1:6" ht="15" x14ac:dyDescent="0.2">
      <c r="A81" s="9">
        <v>500509985</v>
      </c>
      <c r="B81" s="24">
        <v>916.74450136884752</v>
      </c>
      <c r="C81" s="29">
        <f t="shared" si="3"/>
        <v>0.1</v>
      </c>
      <c r="D81" s="25">
        <f t="shared" si="4"/>
        <v>825.07005123196279</v>
      </c>
      <c r="E81" s="25">
        <f t="shared" si="5"/>
        <v>965.33195994139646</v>
      </c>
    </row>
    <row r="82" spans="1:6" s="18" customFormat="1" ht="15" x14ac:dyDescent="0.2">
      <c r="A82" s="9">
        <v>500510412</v>
      </c>
      <c r="B82" s="24">
        <v>651.19960950580651</v>
      </c>
      <c r="C82" s="29">
        <f t="shared" si="3"/>
        <v>0.1</v>
      </c>
      <c r="D82" s="25">
        <f t="shared" si="4"/>
        <v>586.07964855522584</v>
      </c>
      <c r="E82" s="25">
        <f t="shared" si="5"/>
        <v>685.71318880961417</v>
      </c>
      <c r="F82" s="8"/>
    </row>
    <row r="83" spans="1:6" ht="15" x14ac:dyDescent="0.2">
      <c r="A83" s="9">
        <v>500510576</v>
      </c>
      <c r="B83" s="24">
        <v>767.21201955620802</v>
      </c>
      <c r="C83" s="29">
        <f t="shared" si="3"/>
        <v>0.1</v>
      </c>
      <c r="D83" s="25">
        <f t="shared" si="4"/>
        <v>690.49081760058721</v>
      </c>
      <c r="E83" s="25">
        <f t="shared" si="5"/>
        <v>807.87425659268695</v>
      </c>
    </row>
    <row r="84" spans="1:6" ht="15" x14ac:dyDescent="0.2">
      <c r="A84" s="9">
        <v>500511388</v>
      </c>
      <c r="B84" s="24">
        <v>1305.8207268830765</v>
      </c>
      <c r="C84" s="29">
        <f t="shared" si="3"/>
        <v>0.1</v>
      </c>
      <c r="D84" s="25">
        <f t="shared" si="4"/>
        <v>1175.238654194769</v>
      </c>
      <c r="E84" s="25">
        <f t="shared" si="5"/>
        <v>1375.0292254078797</v>
      </c>
    </row>
    <row r="85" spans="1:6" ht="15" x14ac:dyDescent="0.2">
      <c r="A85" s="9">
        <v>500512312</v>
      </c>
      <c r="B85" s="24">
        <v>120.72444235884237</v>
      </c>
      <c r="C85" s="29">
        <f t="shared" si="3"/>
        <v>0.02</v>
      </c>
      <c r="D85" s="25">
        <f t="shared" si="4"/>
        <v>118.30995351166551</v>
      </c>
      <c r="E85" s="25">
        <f t="shared" si="5"/>
        <v>138.42264560864865</v>
      </c>
    </row>
    <row r="86" spans="1:6" ht="15" x14ac:dyDescent="0.2">
      <c r="A86" s="9">
        <v>500512972</v>
      </c>
      <c r="B86" s="24">
        <v>558.47281988687826</v>
      </c>
      <c r="C86" s="29">
        <f t="shared" si="3"/>
        <v>0.1</v>
      </c>
      <c r="D86" s="25">
        <f t="shared" si="4"/>
        <v>502.62553789819043</v>
      </c>
      <c r="E86" s="25">
        <f t="shared" si="5"/>
        <v>588.07187934088279</v>
      </c>
    </row>
    <row r="87" spans="1:6" ht="15" x14ac:dyDescent="0.2">
      <c r="A87" s="9">
        <v>500513236</v>
      </c>
      <c r="B87" s="24">
        <v>844.59867519098577</v>
      </c>
      <c r="C87" s="29">
        <f t="shared" si="3"/>
        <v>0.1</v>
      </c>
      <c r="D87" s="25">
        <f t="shared" si="4"/>
        <v>760.13880767188721</v>
      </c>
      <c r="E87" s="25">
        <f t="shared" si="5"/>
        <v>889.362404976108</v>
      </c>
    </row>
    <row r="88" spans="1:6" s="15" customFormat="1" ht="15" x14ac:dyDescent="0.2">
      <c r="A88" s="9">
        <v>500513537</v>
      </c>
      <c r="B88" s="24">
        <v>76.195543413608931</v>
      </c>
      <c r="C88" s="29">
        <f t="shared" si="3"/>
        <v>0</v>
      </c>
      <c r="D88" s="25">
        <f t="shared" si="4"/>
        <v>76.195543413608931</v>
      </c>
      <c r="E88" s="25">
        <f t="shared" si="5"/>
        <v>89.148785793922443</v>
      </c>
      <c r="F88" s="8"/>
    </row>
    <row r="89" spans="1:6" ht="15" x14ac:dyDescent="0.2">
      <c r="A89" s="9">
        <v>500513851</v>
      </c>
      <c r="B89" s="24">
        <v>705.50840066455817</v>
      </c>
      <c r="C89" s="29">
        <f t="shared" si="3"/>
        <v>0.1</v>
      </c>
      <c r="D89" s="25">
        <f t="shared" si="4"/>
        <v>634.95756059810242</v>
      </c>
      <c r="E89" s="25">
        <f t="shared" si="5"/>
        <v>742.90034589977984</v>
      </c>
    </row>
    <row r="90" spans="1:6" ht="15" x14ac:dyDescent="0.2">
      <c r="A90" s="9">
        <v>500514523</v>
      </c>
      <c r="B90" s="24">
        <v>798.01551069115601</v>
      </c>
      <c r="C90" s="29">
        <f t="shared" si="3"/>
        <v>0.1</v>
      </c>
      <c r="D90" s="25">
        <f t="shared" si="4"/>
        <v>718.21395962204042</v>
      </c>
      <c r="E90" s="25">
        <f t="shared" si="5"/>
        <v>840.31033275778725</v>
      </c>
    </row>
    <row r="91" spans="1:6" s="18" customFormat="1" ht="15" x14ac:dyDescent="0.2">
      <c r="A91" s="9">
        <v>500514858</v>
      </c>
      <c r="B91" s="24">
        <v>1531.4768745430465</v>
      </c>
      <c r="C91" s="29">
        <f t="shared" si="3"/>
        <v>0.1</v>
      </c>
      <c r="D91" s="25">
        <f t="shared" si="4"/>
        <v>1378.3291870887419</v>
      </c>
      <c r="E91" s="25">
        <f t="shared" si="5"/>
        <v>1612.645148893828</v>
      </c>
      <c r="F91" s="8"/>
    </row>
    <row r="92" spans="1:6" ht="15" x14ac:dyDescent="0.2">
      <c r="A92" s="9">
        <v>500518207</v>
      </c>
      <c r="B92" s="24">
        <v>476.20491274004479</v>
      </c>
      <c r="C92" s="29">
        <f t="shared" si="3"/>
        <v>0.08</v>
      </c>
      <c r="D92" s="25">
        <f t="shared" si="4"/>
        <v>438.10851972084123</v>
      </c>
      <c r="E92" s="25">
        <f t="shared" si="5"/>
        <v>512.58696807338424</v>
      </c>
    </row>
    <row r="93" spans="1:6" ht="15" x14ac:dyDescent="0.2">
      <c r="A93" s="9">
        <v>500518355</v>
      </c>
      <c r="B93" s="24">
        <v>600.18472869884772</v>
      </c>
      <c r="C93" s="29">
        <f t="shared" si="3"/>
        <v>0.1</v>
      </c>
      <c r="D93" s="25">
        <f t="shared" si="4"/>
        <v>540.16625582896302</v>
      </c>
      <c r="E93" s="25">
        <f t="shared" si="5"/>
        <v>631.99451931988665</v>
      </c>
    </row>
    <row r="94" spans="1:6" ht="15" x14ac:dyDescent="0.2">
      <c r="A94" s="9">
        <v>500519058</v>
      </c>
      <c r="B94" s="24">
        <v>1101.8869264483972</v>
      </c>
      <c r="C94" s="29">
        <f t="shared" si="3"/>
        <v>0.1</v>
      </c>
      <c r="D94" s="25">
        <f t="shared" si="4"/>
        <v>991.69823380355751</v>
      </c>
      <c r="E94" s="25">
        <f t="shared" si="5"/>
        <v>1160.2869335501623</v>
      </c>
    </row>
    <row r="95" spans="1:6" ht="15" x14ac:dyDescent="0.2">
      <c r="A95" s="9">
        <v>500519114</v>
      </c>
      <c r="B95" s="24">
        <v>1232.191275375819</v>
      </c>
      <c r="C95" s="29">
        <f t="shared" si="3"/>
        <v>0.1</v>
      </c>
      <c r="D95" s="25">
        <f t="shared" si="4"/>
        <v>1108.9721478382371</v>
      </c>
      <c r="E95" s="25">
        <f t="shared" si="5"/>
        <v>1297.4974129707373</v>
      </c>
    </row>
    <row r="96" spans="1:6" ht="15" x14ac:dyDescent="0.2">
      <c r="A96" s="9">
        <v>500519832</v>
      </c>
      <c r="B96" s="24">
        <v>1327.8617216026771</v>
      </c>
      <c r="C96" s="29">
        <f t="shared" si="3"/>
        <v>0.1</v>
      </c>
      <c r="D96" s="25">
        <f t="shared" si="4"/>
        <v>1195.0755494424095</v>
      </c>
      <c r="E96" s="25">
        <f t="shared" si="5"/>
        <v>1398.238392847619</v>
      </c>
    </row>
    <row r="97" spans="1:5" ht="15" x14ac:dyDescent="0.2">
      <c r="A97" s="9">
        <v>500520128</v>
      </c>
      <c r="B97" s="24">
        <v>1301.2797998871131</v>
      </c>
      <c r="C97" s="29">
        <f t="shared" si="3"/>
        <v>0.1</v>
      </c>
      <c r="D97" s="25">
        <f t="shared" si="4"/>
        <v>1171.1518198984018</v>
      </c>
      <c r="E97" s="25">
        <f t="shared" si="5"/>
        <v>1370.24762928113</v>
      </c>
    </row>
    <row r="98" spans="1:5" ht="15" x14ac:dyDescent="0.2">
      <c r="A98" s="9">
        <v>500520249</v>
      </c>
      <c r="B98" s="24">
        <v>722.34173177474872</v>
      </c>
      <c r="C98" s="29">
        <f t="shared" si="3"/>
        <v>0.1</v>
      </c>
      <c r="D98" s="25">
        <f t="shared" si="4"/>
        <v>650.10755859727385</v>
      </c>
      <c r="E98" s="25">
        <f t="shared" si="5"/>
        <v>760.6258435588104</v>
      </c>
    </row>
    <row r="99" spans="1:5" ht="15" x14ac:dyDescent="0.2">
      <c r="A99" s="9">
        <v>500521939</v>
      </c>
      <c r="B99" s="24">
        <v>900.75204955771994</v>
      </c>
      <c r="C99" s="29">
        <f t="shared" si="3"/>
        <v>0.1</v>
      </c>
      <c r="D99" s="25">
        <f t="shared" si="4"/>
        <v>810.67684460194801</v>
      </c>
      <c r="E99" s="25">
        <f t="shared" si="5"/>
        <v>948.49190818427905</v>
      </c>
    </row>
    <row r="100" spans="1:5" ht="15" x14ac:dyDescent="0.2">
      <c r="A100" s="9">
        <v>500524240</v>
      </c>
      <c r="B100" s="24">
        <v>378.95371878032347</v>
      </c>
      <c r="C100" s="29">
        <f t="shared" si="3"/>
        <v>0.06</v>
      </c>
      <c r="D100" s="25">
        <f t="shared" si="4"/>
        <v>356.21649565350407</v>
      </c>
      <c r="E100" s="25">
        <f t="shared" si="5"/>
        <v>416.77329991459976</v>
      </c>
    </row>
    <row r="101" spans="1:5" ht="15" x14ac:dyDescent="0.2">
      <c r="A101" s="9">
        <v>500524316</v>
      </c>
      <c r="B101" s="24">
        <v>584.66538791705614</v>
      </c>
      <c r="C101" s="29">
        <f t="shared" si="3"/>
        <v>0.1</v>
      </c>
      <c r="D101" s="25">
        <f t="shared" si="4"/>
        <v>526.19884912535053</v>
      </c>
      <c r="E101" s="25">
        <f t="shared" si="5"/>
        <v>615.65265347666013</v>
      </c>
    </row>
    <row r="102" spans="1:5" ht="15" x14ac:dyDescent="0.2">
      <c r="A102" s="9">
        <v>500529437</v>
      </c>
      <c r="B102" s="24">
        <v>188.80303172208346</v>
      </c>
      <c r="C102" s="29">
        <f t="shared" si="3"/>
        <v>0.02</v>
      </c>
      <c r="D102" s="25">
        <f t="shared" si="4"/>
        <v>185.02697108764178</v>
      </c>
      <c r="E102" s="25">
        <f t="shared" si="5"/>
        <v>216.48155617254088</v>
      </c>
    </row>
    <row r="103" spans="1:5" ht="15" x14ac:dyDescent="0.2">
      <c r="A103" s="9">
        <v>500531231</v>
      </c>
      <c r="B103" s="24">
        <v>1484.6488862595097</v>
      </c>
      <c r="C103" s="29">
        <f t="shared" si="3"/>
        <v>0.1</v>
      </c>
      <c r="D103" s="25">
        <f t="shared" si="4"/>
        <v>1336.1839976335589</v>
      </c>
      <c r="E103" s="25">
        <f t="shared" si="5"/>
        <v>1563.3352772312637</v>
      </c>
    </row>
    <row r="104" spans="1:5" ht="15.75" x14ac:dyDescent="0.25">
      <c r="A104" s="104" t="s">
        <v>35</v>
      </c>
      <c r="B104" s="117">
        <f>SUM(B6:B103)</f>
        <v>75703.068484107338</v>
      </c>
      <c r="C104" s="119"/>
      <c r="D104" s="117">
        <f>SUM(D6:D103)</f>
        <v>68421.030008333022</v>
      </c>
      <c r="E104" s="117">
        <f>SUM(E6:E103)</f>
        <v>80052.605109749638</v>
      </c>
    </row>
    <row r="105" spans="1:5" x14ac:dyDescent="0.15">
      <c r="D105" s="7"/>
      <c r="E105" s="7"/>
    </row>
    <row r="106" spans="1:5" x14ac:dyDescent="0.15">
      <c r="D106" s="7"/>
      <c r="E106" s="7"/>
    </row>
    <row r="107" spans="1:5" x14ac:dyDescent="0.15">
      <c r="E107" s="7"/>
    </row>
    <row r="108" spans="1:5" x14ac:dyDescent="0.15">
      <c r="E108" s="7"/>
    </row>
    <row r="109" spans="1:5" x14ac:dyDescent="0.15">
      <c r="E109" s="7"/>
    </row>
    <row r="110" spans="1:5" x14ac:dyDescent="0.15">
      <c r="E110" s="7"/>
    </row>
    <row r="111" spans="1:5" x14ac:dyDescent="0.15">
      <c r="E111" s="7"/>
    </row>
    <row r="114" spans="1:2" x14ac:dyDescent="0.15">
      <c r="A114" s="22" t="s">
        <v>24</v>
      </c>
      <c r="B114" s="22"/>
    </row>
    <row r="115" spans="1:2" x14ac:dyDescent="0.15">
      <c r="A115" s="22" t="s">
        <v>23</v>
      </c>
      <c r="B115" s="22"/>
    </row>
    <row r="116" spans="1:2" x14ac:dyDescent="0.15">
      <c r="A116" s="22" t="s">
        <v>24</v>
      </c>
      <c r="B116" s="22"/>
    </row>
    <row r="117" spans="1:2" x14ac:dyDescent="0.15">
      <c r="A117" s="22" t="s">
        <v>25</v>
      </c>
      <c r="B117" s="22"/>
    </row>
    <row r="118" spans="1:2" x14ac:dyDescent="0.15">
      <c r="A118" s="22" t="s">
        <v>24</v>
      </c>
      <c r="B118" s="22"/>
    </row>
    <row r="119" spans="1:2" x14ac:dyDescent="0.15">
      <c r="A119" s="22" t="s">
        <v>22</v>
      </c>
      <c r="B119" s="22"/>
    </row>
    <row r="120" spans="1:2" x14ac:dyDescent="0.15">
      <c r="A120" s="22" t="s">
        <v>24</v>
      </c>
      <c r="B120" s="22"/>
    </row>
    <row r="121" spans="1:2" x14ac:dyDescent="0.15">
      <c r="A121" s="22" t="s">
        <v>21</v>
      </c>
      <c r="B121" s="22"/>
    </row>
    <row r="122" spans="1:2" x14ac:dyDescent="0.15">
      <c r="A122" s="22" t="s">
        <v>24</v>
      </c>
      <c r="B122" s="22"/>
    </row>
    <row r="123" spans="1:2" x14ac:dyDescent="0.15">
      <c r="A123" s="22" t="s">
        <v>20</v>
      </c>
      <c r="B123" s="22"/>
    </row>
    <row r="124" spans="1:2" x14ac:dyDescent="0.15">
      <c r="A124" s="22" t="s">
        <v>24</v>
      </c>
      <c r="B124" s="22"/>
    </row>
    <row r="125" spans="1:2" x14ac:dyDescent="0.15">
      <c r="A125" s="22" t="s">
        <v>19</v>
      </c>
      <c r="B125" s="22"/>
    </row>
    <row r="126" spans="1:2" x14ac:dyDescent="0.15">
      <c r="A126" s="22" t="s">
        <v>24</v>
      </c>
      <c r="B126" s="22"/>
    </row>
    <row r="127" spans="1:2" x14ac:dyDescent="0.15">
      <c r="A127" s="22" t="s">
        <v>18</v>
      </c>
      <c r="B127" s="22"/>
    </row>
    <row r="128" spans="1:2" x14ac:dyDescent="0.15">
      <c r="A128" s="22" t="s">
        <v>24</v>
      </c>
      <c r="B128" s="22"/>
    </row>
    <row r="129" spans="1:2" x14ac:dyDescent="0.15">
      <c r="A129" s="22" t="s">
        <v>26</v>
      </c>
      <c r="B129" s="22"/>
    </row>
    <row r="130" spans="1:2" x14ac:dyDescent="0.15">
      <c r="A130" s="22" t="s">
        <v>24</v>
      </c>
      <c r="B130" s="22"/>
    </row>
    <row r="131" spans="1:2" x14ac:dyDescent="0.15">
      <c r="A131" s="22" t="s">
        <v>17</v>
      </c>
      <c r="B131" s="22"/>
    </row>
    <row r="132" spans="1:2" x14ac:dyDescent="0.15">
      <c r="A132" s="22" t="s">
        <v>24</v>
      </c>
      <c r="B132" s="22"/>
    </row>
    <row r="133" spans="1:2" x14ac:dyDescent="0.15">
      <c r="A133" s="22" t="s">
        <v>16</v>
      </c>
      <c r="B133" s="22"/>
    </row>
    <row r="134" spans="1:2" x14ac:dyDescent="0.15">
      <c r="A134" s="22" t="s">
        <v>24</v>
      </c>
      <c r="B134" s="22"/>
    </row>
    <row r="135" spans="1:2" x14ac:dyDescent="0.15">
      <c r="A135" s="22" t="s">
        <v>27</v>
      </c>
      <c r="B135" s="22"/>
    </row>
    <row r="136" spans="1:2" x14ac:dyDescent="0.15">
      <c r="A136" s="22" t="s">
        <v>24</v>
      </c>
      <c r="B136" s="22"/>
    </row>
    <row r="137" spans="1:2" x14ac:dyDescent="0.15">
      <c r="A137" s="22" t="s">
        <v>15</v>
      </c>
      <c r="B137" s="22"/>
    </row>
    <row r="138" spans="1:2" x14ac:dyDescent="0.15">
      <c r="A138" s="22" t="s">
        <v>24</v>
      </c>
      <c r="B138" s="22"/>
    </row>
    <row r="139" spans="1:2" x14ac:dyDescent="0.15">
      <c r="A139" s="22" t="s">
        <v>28</v>
      </c>
      <c r="B139" s="22"/>
    </row>
    <row r="140" spans="1:2" x14ac:dyDescent="0.15">
      <c r="A140" s="22"/>
      <c r="B140" s="22"/>
    </row>
    <row r="141" spans="1:2" x14ac:dyDescent="0.15">
      <c r="A141" s="22"/>
      <c r="B141" s="22"/>
    </row>
  </sheetData>
  <mergeCells count="1">
    <mergeCell ref="G18:H18"/>
  </mergeCells>
  <phoneticPr fontId="35" type="noConversion"/>
  <hyperlinks>
    <hyperlink ref="A27" r:id="rId1" display="https://fcms.concordia.ca/fcms/Ofms04.asp?action=detail&amp;studid=9590226&amp;plink=3079&amp;UserReference=17a4b061ea024147807B1dD0c6487dE7"/>
    <hyperlink ref="A28" r:id="rId2" display="https://fcms.concordia.ca/fcms/Ofms04.asp?action=detail&amp;studid=9587284&amp;plink=3079&amp;UserReference=17a4b061ea024147807B1dD0c6487dE7"/>
    <hyperlink ref="A29" r:id="rId3" display="https://fcms.concordia.ca/fcms/Ofms04.asp?action=detail&amp;studid=9685383&amp;plink=3079&amp;UserReference=17a4b061ea024147807B1dD0c6487dE7"/>
    <hyperlink ref="A30" r:id="rId4" display="https://fcms.concordia.ca/fcms/Ofms04.asp?action=detail&amp;studid=9318410&amp;plink=3179&amp;UserReference=17a4b061ea024147807B1dD0c6487dE7"/>
    <hyperlink ref="A31" r:id="rId5" display="https://fcms.concordia.ca/fcms/Ofms04.asp?action=detail&amp;studid=6186769&amp;plink=3359&amp;UserReference=17a4b061ea024147807B1dD0c6487dE7"/>
    <hyperlink ref="A32" r:id="rId6" display="https://fcms.concordia.ca/fcms/Ofms04.asp?action=detail&amp;studid=9045945&amp;plink=3259&amp;UserReference=17a4b061ea024147807B1dD0c6487dE7"/>
    <hyperlink ref="A33" r:id="rId7" display="https://fcms.concordia.ca/fcms/Ofms04.asp?action=detail&amp;studid=9174745&amp;plink=3279&amp;UserReference=17a4b061ea024147807B1dD0c6487dE7"/>
    <hyperlink ref="A34" r:id="rId8" display="https://fcms.concordia.ca/fcms/Ofms04.asp?action=detail&amp;studid=9472339&amp;plink=3159&amp;UserReference=17a4b061ea024147807B1dD0c6487dE7"/>
    <hyperlink ref="A35" r:id="rId9" display="https://fcms.concordia.ca/fcms/Ofms04.asp?action=detail&amp;studid=9236945&amp;plink=3259&amp;UserReference=17a4b061ea024147807B1dD0c6487dE7"/>
    <hyperlink ref="A36" r:id="rId10" display="https://fcms.concordia.ca/fcms/Ofms04.asp?action=detail&amp;studid=9245839&amp;plink=3079&amp;UserReference=17a4b061ea024147807B1dD0c6487dE7"/>
    <hyperlink ref="A37" r:id="rId11" display="https://fcms.concordia.ca/fcms/Ofms04.asp?action=detail&amp;studid=9300325&amp;plink=3079&amp;UserReference=17a4b061ea024147807B1dD0c6487dE7"/>
    <hyperlink ref="A38" r:id="rId12" display="https://fcms.concordia.ca/fcms/Ofms04.asp?action=detail&amp;studid=9075739&amp;plink=3279&amp;UserReference=17a4b061ea024147807B1dD0c6487dE7"/>
    <hyperlink ref="A39" r:id="rId13" display="https://fcms.concordia.ca/fcms/Ofms04.asp?action=detail&amp;studid=9643370&amp;plink=3079&amp;UserReference=17a4b061ea024147807B1dD0c6487dE7"/>
    <hyperlink ref="A40" r:id="rId14" display="https://fcms.concordia.ca/fcms/Ofms04.asp?action=detail&amp;studid=5549930&amp;plink=3279&amp;UserReference=17a4b061ea024147807B1dD0c6487dE7"/>
    <hyperlink ref="A41" r:id="rId15" display="https://fcms.concordia.ca/fcms/Ofms04.asp?action=detail&amp;studid=9358951&amp;plink=3179&amp;UserReference=17a4b061ea024147807B1dD0c6487dE7"/>
    <hyperlink ref="A42" r:id="rId16" display="https://fcms.concordia.ca/fcms/Ofms04.asp?action=detail&amp;studid=5563585&amp;plink=3079&amp;UserReference=17a4b061ea024147807B1dD0c6487dE7"/>
    <hyperlink ref="A43" r:id="rId17" display="https://fcms.concordia.ca/fcms/Ofms04.asp?action=detail&amp;studid=5467934&amp;plink=3159&amp;UserReference=17a4b061ea024147807B1dD0c6487dE7"/>
    <hyperlink ref="A44" r:id="rId18" display="https://fcms.concordia.ca/fcms/Ofms04.asp?action=detail&amp;studid=9595015&amp;plink=3079&amp;UserReference=17a4b061ea024147807B1dD0c6487dE7"/>
    <hyperlink ref="A45" r:id="rId19" display="https://fcms.concordia.ca/fcms/Ofms04.asp?action=detail&amp;studid=9481184&amp;plink=3159&amp;UserReference=17a4b061ea024147807B1dD0c6487dE7"/>
    <hyperlink ref="A46" r:id="rId20" display="https://fcms.concordia.ca/fcms/Ofms04.asp?action=detail&amp;studid=6017991&amp;plink=3079&amp;UserReference=17a4b061ea024147807B1dD0c6487dE7"/>
    <hyperlink ref="A47" r:id="rId21" display="https://fcms.concordia.ca/fcms/Ofms04.asp?action=detail&amp;studid=9288147&amp;plink=3079&amp;UserReference=17a4b061ea024147807B1dD0c6487dE7"/>
    <hyperlink ref="A48" r:id="rId22" display="https://fcms.concordia.ca/fcms/Ofms04.asp?action=detail&amp;studid=9294791&amp;plink=3179&amp;UserReference=17a4b061ea024147807B1dD0c6487dE7"/>
    <hyperlink ref="A49" r:id="rId23" display="https://fcms.concordia.ca/fcms/Ofms04.asp?action=detail&amp;studid=9375511&amp;plink=3179&amp;UserReference=17a4b061ea024147807B1dD0c6487dE7"/>
    <hyperlink ref="A50" r:id="rId24" display="https://fcms.concordia.ca/fcms/Ofms04.asp?action=detail&amp;studid=9479341&amp;plink=3159&amp;UserReference=17a4b061ea024147807B1dD0c6487dE7"/>
    <hyperlink ref="A51" r:id="rId25" display="https://fcms.concordia.ca/fcms/Ofms04.asp?action=detail&amp;studid=9100334&amp;plink=3259&amp;UserReference=17a4b061ea024147807B1dD0c6487dE7"/>
    <hyperlink ref="A52" r:id="rId26" display="https://fcms.concordia.ca/fcms/Ofms04.asp?action=detail&amp;studid=6012523&amp;plink=3079&amp;UserReference=17a4b061ea024147807B1dD0c6487dE7"/>
    <hyperlink ref="A53" r:id="rId27" display="https://fcms.concordia.ca/fcms/Ofms04.asp?action=detail&amp;studid=9016813&amp;plink=3179&amp;UserReference=17a4b061ea024147807B1dD0c6487dE7"/>
    <hyperlink ref="A54" r:id="rId28" display="https://fcms.concordia.ca/fcms/Ofms04.asp?action=detail&amp;studid=6002919&amp;plink=3189&amp;UserReference=17a4b061ea024147807B1dD0c6487dE7"/>
    <hyperlink ref="A55" r:id="rId29" display="https://fcms.concordia.ca/fcms/Ofms04.asp?action=detail&amp;studid=6063209&amp;plink=3179&amp;UserReference=17a4b061ea024147807B1dD0c6487dE7"/>
    <hyperlink ref="A56" r:id="rId30" display="https://fcms.concordia.ca/fcms/Ofms04.asp?action=detail&amp;studid=9064478&amp;plink=3279&amp;UserReference=17a4b061ea024147807B1dD0c6487dE7"/>
    <hyperlink ref="A57" r:id="rId31" display="https://fcms.concordia.ca/fcms/Ofms04.asp?action=detail&amp;studid=6097227&amp;plink=3079&amp;UserReference=17a4b061ea024147807B1dD0c6487dE7"/>
    <hyperlink ref="A58" r:id="rId32" display="https://fcms.concordia.ca/fcms/Ofms04.asp?action=detail&amp;studid=9529381&amp;plink=3079&amp;UserReference=17a4b061ea024147807B1dD0c6487dE7"/>
    <hyperlink ref="A59" r:id="rId33" display="https://fcms.concordia.ca/fcms/Ofms04.asp?action=detail&amp;studid=9541276&amp;plink=3079&amp;UserReference=17a4b061ea024147807B1dD0c6487dE7"/>
    <hyperlink ref="A60" r:id="rId34" display="https://fcms.concordia.ca/fcms/Ofms04.asp?action=detail&amp;studid=5802601&amp;plink=3179&amp;UserReference=17a4b061ea024147807B1dD0c6487dE7"/>
    <hyperlink ref="A61" r:id="rId35" display="https://fcms.concordia.ca/fcms/Ofms04.asp?action=detail&amp;studid=6015328&amp;plink=3179&amp;UserReference=17a4b061ea024147807B1dD0c6487dE7"/>
    <hyperlink ref="A62" r:id="rId36" display="https://fcms.concordia.ca/fcms/Ofms04.asp?action=detail&amp;studid=3879585&amp;plink=3079&amp;UserReference=17a4b061ea024147807B1dD0c6487dE7"/>
    <hyperlink ref="A63" r:id="rId37" display="https://fcms.concordia.ca/fcms/Ofms04.asp?action=detail&amp;studid=5708508&amp;plink=3079&amp;UserReference=17a4b061ea024147807B1dD0c6487dE7"/>
    <hyperlink ref="A64" r:id="rId38" display="https://fcms.concordia.ca/fcms/Ofms04.asp?action=detail&amp;studid=9576797&amp;plink=3079&amp;UserReference=17a4b061ea024147807B1dD0c6487dE7"/>
    <hyperlink ref="A65" r:id="rId39" display="https://fcms.concordia.ca/fcms/Ofms04.asp?action=detail&amp;studid=9369295&amp;plink=3079&amp;UserReference=17a4b061ea024147807B1dD0c6487dE7"/>
    <hyperlink ref="A66" r:id="rId40" display="https://fcms.concordia.ca/fcms/Ofms04.asp?action=detail&amp;studid=9570608&amp;plink=3079&amp;UserReference=17a4b061ea024147807B1dD0c6487dE7"/>
    <hyperlink ref="A67" r:id="rId41" display="https://fcms.concordia.ca/fcms/Ofms04.asp?action=detail&amp;studid=9556516&amp;plink=3079&amp;UserReference=17a4b061ea024147807B1dD0c6487dE7"/>
    <hyperlink ref="A68" r:id="rId42" display="https://fcms.concordia.ca/fcms/Ofms04.asp?action=detail&amp;studid=9392785&amp;plink=3179&amp;UserReference=17a4b061ea024147807B1dD0c6487dE7"/>
    <hyperlink ref="A69" r:id="rId43" display="https://fcms.concordia.ca/fcms/Ofms04.asp?action=detail&amp;studid=9358706&amp;plink=3179&amp;UserReference=17a4b061ea024147807B1dD0c6487dE7"/>
    <hyperlink ref="A70" r:id="rId44" display="https://fcms.concordia.ca/fcms/Ofms04.asp?action=detail&amp;studid=9209700&amp;plink=3179&amp;UserReference=17a4b061ea024147807B1dD0c6487dE7"/>
    <hyperlink ref="A71" r:id="rId45" display="https://fcms.concordia.ca/fcms/Ofms04.asp?action=detail&amp;studid=9585516&amp;plink=3079&amp;UserReference=17a4b061ea024147807B1dD0c6487dE7"/>
    <hyperlink ref="A72" r:id="rId46" display="https://fcms.concordia.ca/fcms/Ofms04.asp?action=detail&amp;studid=6174787&amp;plink=3259&amp;UserReference=17a4b061ea024147807B1dD0c6487dE7"/>
    <hyperlink ref="A73" r:id="rId47" display="https://fcms.concordia.ca/fcms/Ofms04.asp?action=detail&amp;studid=9090908&amp;plink=3179&amp;UserReference=17a4b061ea024147807B1dD0c6487dE7"/>
    <hyperlink ref="A74" r:id="rId48" display="https://fcms.concordia.ca/fcms/Ofms04.asp?action=detail&amp;studid=9386416&amp;plink=3079&amp;UserReference=17a4b061ea024147807B1dD0c6487dE7"/>
    <hyperlink ref="A75" r:id="rId49" display="https://fcms.concordia.ca/fcms/Ofms04.asp?action=detail&amp;studid=9055908&amp;plink=3279&amp;UserReference=17a4b061ea024147807B1dD0c6487dE7"/>
    <hyperlink ref="A76" r:id="rId50" display="https://fcms.concordia.ca/fcms/Ofms04.asp?action=detail&amp;studid=9450610&amp;plink=3079&amp;UserReference=17a4b061ea024147807B1dD0c6487dE7"/>
    <hyperlink ref="A77" r:id="rId51" display="https://fcms.concordia.ca/fcms/Ofms04.asp?action=detail&amp;studid=9609768&amp;plink=3079&amp;UserReference=17a4b061ea024147807B1dD0c6487dE7"/>
    <hyperlink ref="A78" r:id="rId52" display="https://fcms.concordia.ca/fcms/Ofms04.asp?action=detail&amp;studid=9650482&amp;plink=3079&amp;UserReference=17a4b061ea024147807B1dD0c6487dE7"/>
    <hyperlink ref="A79" r:id="rId53" display="https://fcms.concordia.ca/fcms/Ofms04.asp?action=detail&amp;studid=9580743&amp;plink=3079&amp;UserReference=17a4b061ea024147807B1dD0c6487dE7"/>
    <hyperlink ref="A80" r:id="rId54" display="https://fcms.concordia.ca/fcms/Ofms04.asp?action=detail&amp;studid=9147071&amp;plink=3079&amp;UserReference=17a4b061ea024147807B1dD0c6487dE7"/>
    <hyperlink ref="A81" r:id="rId55" display="https://fcms.concordia.ca/fcms/Ofms04.asp?action=detail&amp;studid=6074855&amp;plink=3159&amp;UserReference=17a4b061ea024147807B1dD0c6487dE7"/>
    <hyperlink ref="A82" r:id="rId56" display="https://fcms.concordia.ca/fcms/Ofms04.asp?action=detail&amp;studid=9048324&amp;plink=3279&amp;UserReference=17a4b061ea024147807B1dD0c6487dE7"/>
    <hyperlink ref="A83" r:id="rId57" display="https://fcms.concordia.ca/fcms/Ofms04.asp?action=detail&amp;studid=9714790&amp;plink=3059&amp;UserReference=17a4b061ea024147807B1dD0c6487dE7"/>
    <hyperlink ref="A84" r:id="rId58" display="https://fcms.concordia.ca/fcms/Ofms04.asp?action=detail&amp;studid=5629284&amp;plink=3479&amp;UserReference=17a4b061ea024147807B1dD0c6487dE7"/>
    <hyperlink ref="A85" r:id="rId59" display="https://fcms.concordia.ca/fcms/Ofms04.asp?action=detail&amp;studid=9235566&amp;plink=3179&amp;UserReference=17a4b061ea024147807B1dD0c6487dE7"/>
    <hyperlink ref="A86" r:id="rId60" display="https://fcms.concordia.ca/fcms/Ofms04.asp?action=detail&amp;studid=9234322&amp;plink=3079&amp;UserReference=17a4b061ea024147807B1dD0c6487dE7"/>
    <hyperlink ref="A87" r:id="rId61" display="https://fcms.concordia.ca/fcms/Ofms04.asp?action=detail&amp;studid=9275509&amp;plink=3179&amp;UserReference=17a4b061ea024147807B1dD0c6487dE7"/>
    <hyperlink ref="A88" r:id="rId62" display="https://fcms.concordia.ca/fcms/Ofms04.asp?action=detail&amp;studid=9480994&amp;plink=3079&amp;UserReference=17a4b061ea024147807B1dD0c6487dE7"/>
    <hyperlink ref="A89" r:id="rId63" display="https://fcms.concordia.ca/fcms/Ofms04.asp?action=detail&amp;studid=9287620&amp;plink=3179&amp;UserReference=17a4b061ea024147807B1dD0c6487dE7"/>
    <hyperlink ref="A90" r:id="rId64" display="https://fcms.concordia.ca/fcms/Ofms04.asp?action=detail&amp;studid=9485198&amp;plink=3159&amp;UserReference=17a4b061ea024147807B1dD0c6487dE7"/>
    <hyperlink ref="A91" r:id="rId65" display="https://fcms.concordia.ca/fcms/Ofms04.asp?action=detail&amp;studid=5281474&amp;plink=3659&amp;UserReference=17a4b061ea024147807B1dD0c6487dE7"/>
    <hyperlink ref="A93" r:id="rId66" display="https://fcms.concordia.ca/fcms/Ofms04.asp?action=detail&amp;studid=9258612&amp;plink=3179&amp;UserReference=17a4b061ea024147807B1dD0c6487dE7"/>
    <hyperlink ref="A94" r:id="rId67" display="https://fcms.concordia.ca/fcms/Ofms04.asp?action=detail&amp;studid=9551859&amp;plink=3079&amp;UserReference=17a4b061ea024147807B1dD0c6487dE7"/>
    <hyperlink ref="A95" r:id="rId68" display="https://fcms.concordia.ca/fcms/Ofms04.asp?action=detail&amp;studid=9316116&amp;plink=3179&amp;UserReference=17a4b061ea024147807B1dD0c6487dE7"/>
    <hyperlink ref="A96" r:id="rId69" display="https://fcms.concordia.ca/fcms/Ofms04.asp?action=detail&amp;studid=9483977&amp;plink=3159&amp;UserReference=17a4b061ea024147807B1dD0c6487dE7"/>
    <hyperlink ref="A97" r:id="rId70" display="https://fcms.concordia.ca/fcms/Ofms04.asp?action=detail&amp;studid=9789278&amp;plink=3059&amp;UserReference=17a4b061ea024147807B1dD0c6487dE7"/>
    <hyperlink ref="A98" r:id="rId71" display="https://fcms.concordia.ca/fcms/Ofms04.asp?action=detail&amp;studid=6011217&amp;plink=3379&amp;UserReference=17a4b061ea024147807B1dD0c6487dE7"/>
    <hyperlink ref="A99" r:id="rId72" display="https://fcms.concordia.ca/fcms/Ofms04.asp?action=detail&amp;studid=9541853&amp;plink=3079&amp;UserReference=17a4b061ea024147807B1dD0c6487dE7"/>
    <hyperlink ref="A100" r:id="rId73" display="https://fcms.concordia.ca/fcms/Ofms04.asp?action=detail&amp;studid=9599312&amp;plink=3079&amp;UserReference=17a4b061ea024147807B1dD0c6487dE7"/>
    <hyperlink ref="A101" r:id="rId74" display="https://fcms.concordia.ca/fcms/Ofms04.asp?action=detail&amp;studid=9383476&amp;plink=3179&amp;UserReference=17a4b061ea024147807B1dD0c6487dE7"/>
    <hyperlink ref="A102" r:id="rId75" display="https://fcms.concordia.ca/fcms/Ofms04.asp?action=detail&amp;studid=9088709&amp;plink=3279&amp;UserReference=17a4b061ea024147807B1dD0c6487dE7"/>
    <hyperlink ref="A103" r:id="rId76" display="https://fcms.concordia.ca/fcms/Ofms04.asp?action=detail&amp;studid=9490639&amp;plink=3159&amp;UserReference=17a4b061ea024147807B1dD0c6487dE7"/>
    <hyperlink ref="A7" r:id="rId77" display="https://fcms.concordia.ca/fcms/Ofms04.asp?action=detail&amp;studid=5563585&amp;plink=3079&amp;UserReference=17a4b061ea024147807B1dD0c6487dE7"/>
    <hyperlink ref="A8" r:id="rId78" display="https://fcms.concordia.ca/fcms/Ofms04.asp?action=detail&amp;studid=5467934&amp;plink=3159&amp;UserReference=17a4b061ea024147807B1dD0c6487dE7"/>
    <hyperlink ref="A9" r:id="rId79" display="https://fcms.concordia.ca/fcms/Ofms04.asp?action=detail&amp;studid=9595015&amp;plink=3079&amp;UserReference=17a4b061ea024147807B1dD0c6487dE7"/>
    <hyperlink ref="A10" r:id="rId80" display="https://fcms.concordia.ca/fcms/Ofms04.asp?action=detail&amp;studid=9481184&amp;plink=3159&amp;UserReference=17a4b061ea024147807B1dD0c6487dE7"/>
    <hyperlink ref="A11" r:id="rId81" display="https://fcms.concordia.ca/fcms/Ofms04.asp?action=detail&amp;studid=6017991&amp;plink=3079&amp;UserReference=17a4b061ea024147807B1dD0c6487dE7"/>
    <hyperlink ref="A12" r:id="rId82" display="https://fcms.concordia.ca/fcms/Ofms04.asp?action=detail&amp;studid=9288147&amp;plink=3079&amp;UserReference=17a4b061ea024147807B1dD0c6487dE7"/>
    <hyperlink ref="A13" r:id="rId83" display="https://fcms.concordia.ca/fcms/Ofms04.asp?action=detail&amp;studid=9294791&amp;plink=3179&amp;UserReference=17a4b061ea024147807B1dD0c6487dE7"/>
    <hyperlink ref="A14" r:id="rId84" display="https://fcms.concordia.ca/fcms/Ofms04.asp?action=detail&amp;studid=9375511&amp;plink=3179&amp;UserReference=17a4b061ea024147807B1dD0c6487dE7"/>
    <hyperlink ref="A15" r:id="rId85" display="https://fcms.concordia.ca/fcms/Ofms04.asp?action=detail&amp;studid=9479341&amp;plink=3159&amp;UserReference=17a4b061ea024147807B1dD0c6487dE7"/>
    <hyperlink ref="A16" r:id="rId86" display="https://fcms.concordia.ca/fcms/Ofms04.asp?action=detail&amp;studid=9100334&amp;plink=3259&amp;UserReference=17a4b061ea024147807B1dD0c6487dE7"/>
    <hyperlink ref="A17" r:id="rId87" display="https://fcms.concordia.ca/fcms/Ofms04.asp?action=detail&amp;studid=6012523&amp;plink=3079&amp;UserReference=17a4b061ea024147807B1dD0c6487dE7"/>
    <hyperlink ref="A18" r:id="rId88" display="https://fcms.concordia.ca/fcms/Ofms04.asp?action=detail&amp;studid=9016813&amp;plink=3179&amp;UserReference=17a4b061ea024147807B1dD0c6487dE7"/>
    <hyperlink ref="A19" r:id="rId89" display="https://fcms.concordia.ca/fcms/Ofms04.asp?action=detail&amp;studid=6002919&amp;plink=3189&amp;UserReference=17a4b061ea024147807B1dD0c6487dE7"/>
    <hyperlink ref="A20" r:id="rId90" display="https://fcms.concordia.ca/fcms/Ofms04.asp?action=detail&amp;studid=6063209&amp;plink=3179&amp;UserReference=17a4b061ea024147807B1dD0c6487dE7"/>
    <hyperlink ref="A21" r:id="rId91" display="https://fcms.concordia.ca/fcms/Ofms04.asp?action=detail&amp;studid=9064478&amp;plink=3279&amp;UserReference=17a4b061ea024147807B1dD0c6487dE7"/>
    <hyperlink ref="A6" r:id="rId92" display="https://fcms.concordia.ca/fcms/Ofms04.asp?action=detail&amp;studid=9358951&amp;plink=3179&amp;UserReference=17a4b061ea024147807B1dD0c6487dE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5"/>
  <sheetViews>
    <sheetView zoomScale="160" zoomScaleNormal="160" workbookViewId="0">
      <selection activeCell="D65" sqref="D65"/>
    </sheetView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13.875" bestFit="1" customWidth="1"/>
  </cols>
  <sheetData>
    <row r="1" spans="1:5" x14ac:dyDescent="0.15">
      <c r="A1" s="41" t="s">
        <v>45</v>
      </c>
    </row>
    <row r="2" spans="1:5" x14ac:dyDescent="0.15">
      <c r="A2" s="41" t="s">
        <v>46</v>
      </c>
    </row>
    <row r="3" spans="1:5" x14ac:dyDescent="0.15">
      <c r="A3" s="47" t="s">
        <v>172</v>
      </c>
    </row>
    <row r="4" spans="1:5" x14ac:dyDescent="0.15">
      <c r="A4" s="47" t="s">
        <v>93</v>
      </c>
    </row>
    <row r="5" spans="1:5" x14ac:dyDescent="0.15">
      <c r="A5" s="47"/>
    </row>
    <row r="6" spans="1:5" ht="15" x14ac:dyDescent="0.1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ht="15" hidden="1" customHeight="1" x14ac:dyDescent="0.1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</row>
    <row r="8" spans="1:5" ht="15" x14ac:dyDescent="0.1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</row>
    <row r="9" spans="1:5" ht="15" hidden="1" customHeight="1" x14ac:dyDescent="0.15">
      <c r="A9" s="3">
        <v>43864</v>
      </c>
      <c r="B9" s="4" t="s">
        <v>9</v>
      </c>
      <c r="C9" s="4" t="s">
        <v>10</v>
      </c>
      <c r="D9" s="5">
        <v>1</v>
      </c>
      <c r="E9" s="6">
        <v>250</v>
      </c>
    </row>
    <row r="10" spans="1:5" ht="15" x14ac:dyDescent="0.1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</row>
    <row r="11" spans="1:5" ht="15" hidden="1" customHeight="1" x14ac:dyDescent="0.1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</row>
    <row r="12" spans="1:5" ht="15" hidden="1" x14ac:dyDescent="0.15">
      <c r="A12" s="3">
        <v>43903</v>
      </c>
      <c r="B12" s="4" t="s">
        <v>7</v>
      </c>
      <c r="C12" s="4" t="s">
        <v>11</v>
      </c>
      <c r="D12" s="5">
        <v>8</v>
      </c>
      <c r="E12" s="6">
        <v>4000</v>
      </c>
    </row>
    <row r="13" spans="1:5" ht="15" hidden="1" customHeight="1" x14ac:dyDescent="0.15">
      <c r="A13" s="3">
        <v>43915</v>
      </c>
      <c r="B13" s="4" t="s">
        <v>12</v>
      </c>
      <c r="C13" s="4" t="s">
        <v>8</v>
      </c>
      <c r="D13" s="5">
        <v>5</v>
      </c>
      <c r="E13" s="6">
        <v>1000</v>
      </c>
    </row>
    <row r="14" spans="1:5" ht="15" hidden="1" customHeight="1" x14ac:dyDescent="0.15">
      <c r="A14" s="3">
        <v>43920</v>
      </c>
      <c r="B14" s="4" t="s">
        <v>5</v>
      </c>
      <c r="C14" s="4" t="s">
        <v>6</v>
      </c>
      <c r="D14" s="5">
        <v>11</v>
      </c>
      <c r="E14" s="6">
        <v>3300</v>
      </c>
    </row>
    <row r="15" spans="1:5" ht="15" x14ac:dyDescent="0.15">
      <c r="A15" s="3">
        <v>43920</v>
      </c>
      <c r="B15" s="4" t="s">
        <v>7</v>
      </c>
      <c r="C15" s="4" t="s">
        <v>8</v>
      </c>
      <c r="D15" s="5">
        <v>3</v>
      </c>
      <c r="E15" s="6">
        <v>600</v>
      </c>
    </row>
    <row r="16" spans="1:5" ht="15" hidden="1" customHeight="1" x14ac:dyDescent="0.15">
      <c r="A16" s="3">
        <v>43923</v>
      </c>
      <c r="B16" s="4" t="s">
        <v>9</v>
      </c>
      <c r="C16" s="4" t="s">
        <v>10</v>
      </c>
      <c r="D16" s="5">
        <v>2</v>
      </c>
      <c r="E16" s="6">
        <v>500</v>
      </c>
    </row>
    <row r="17" spans="1:5" ht="15" x14ac:dyDescent="0.15">
      <c r="A17" s="3">
        <v>43936</v>
      </c>
      <c r="B17" s="4" t="s">
        <v>7</v>
      </c>
      <c r="C17" s="4" t="s">
        <v>8</v>
      </c>
      <c r="D17" s="5">
        <v>5</v>
      </c>
      <c r="E17" s="6">
        <v>1000</v>
      </c>
    </row>
    <row r="18" spans="1:5" ht="15" hidden="1" customHeight="1" x14ac:dyDescent="0.15">
      <c r="A18" s="3">
        <v>43946</v>
      </c>
      <c r="B18" s="4" t="s">
        <v>9</v>
      </c>
      <c r="C18" s="4" t="s">
        <v>10</v>
      </c>
      <c r="D18" s="5">
        <v>4</v>
      </c>
      <c r="E18" s="6">
        <v>1000</v>
      </c>
    </row>
    <row r="19" spans="1:5" ht="15" hidden="1" customHeight="1" x14ac:dyDescent="0.15">
      <c r="A19" s="3">
        <v>43946</v>
      </c>
      <c r="B19" s="4" t="s">
        <v>13</v>
      </c>
      <c r="C19" s="4" t="s">
        <v>10</v>
      </c>
      <c r="D19" s="5">
        <v>4</v>
      </c>
      <c r="E19" s="6">
        <v>1000</v>
      </c>
    </row>
    <row r="20" spans="1:5" ht="15" hidden="1" customHeight="1" x14ac:dyDescent="0.15">
      <c r="A20" s="3">
        <v>43946</v>
      </c>
      <c r="B20" s="4" t="s">
        <v>14</v>
      </c>
      <c r="C20" s="4" t="s">
        <v>8</v>
      </c>
      <c r="D20" s="5">
        <v>4</v>
      </c>
      <c r="E20" s="6">
        <v>800</v>
      </c>
    </row>
    <row r="21" spans="1:5" ht="15" hidden="1" customHeight="1" x14ac:dyDescent="0.15">
      <c r="A21" s="3">
        <v>43952</v>
      </c>
      <c r="B21" s="4" t="s">
        <v>13</v>
      </c>
      <c r="C21" s="4" t="s">
        <v>6</v>
      </c>
      <c r="D21" s="5">
        <v>1</v>
      </c>
      <c r="E21" s="6">
        <v>300</v>
      </c>
    </row>
    <row r="22" spans="1:5" ht="15" customHeight="1" x14ac:dyDescent="0.15">
      <c r="A22" s="107" t="s">
        <v>44</v>
      </c>
      <c r="B22" s="107"/>
      <c r="C22" s="107"/>
      <c r="D22" s="40"/>
      <c r="E22" s="125">
        <f>SUBTOTAL(9,E7:E21)</f>
        <v>5600</v>
      </c>
    </row>
    <row r="24" spans="1:5" x14ac:dyDescent="0.15">
      <c r="A24" t="s">
        <v>178</v>
      </c>
    </row>
    <row r="25" spans="1:5" x14ac:dyDescent="0.15">
      <c r="A25" s="124"/>
    </row>
    <row r="34" spans="1:1" x14ac:dyDescent="0.15">
      <c r="A34" t="s">
        <v>179</v>
      </c>
    </row>
    <row r="45" spans="1:1" x14ac:dyDescent="0.15">
      <c r="A45" t="s">
        <v>180</v>
      </c>
    </row>
    <row r="55" spans="1:1" x14ac:dyDescent="0.15">
      <c r="A55" t="s">
        <v>181</v>
      </c>
    </row>
  </sheetData>
  <autoFilter ref="A6:E21">
    <filterColumn colId="1">
      <filters>
        <filter val="Rona"/>
      </filters>
    </filterColumn>
    <filterColumn colId="2">
      <filters>
        <filter val="GM"/>
      </filters>
    </filterColumn>
  </autoFilter>
  <mergeCells count="1">
    <mergeCell ref="A22:C22"/>
  </mergeCells>
  <phoneticPr fontId="3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115" zoomScaleNormal="115" workbookViewId="0">
      <selection activeCell="H14" sqref="H14"/>
    </sheetView>
  </sheetViews>
  <sheetFormatPr defaultRowHeight="13.5" x14ac:dyDescent="0.15"/>
  <cols>
    <col min="1" max="1" width="10.75" customWidth="1"/>
    <col min="2" max="2" width="14.375" customWidth="1"/>
    <col min="3" max="3" width="11.75" customWidth="1"/>
    <col min="4" max="4" width="20.125" customWidth="1"/>
    <col min="5" max="5" width="9.625" bestFit="1" customWidth="1"/>
  </cols>
  <sheetData>
    <row r="1" spans="1:5" x14ac:dyDescent="0.15">
      <c r="A1" s="41" t="s">
        <v>45</v>
      </c>
    </row>
    <row r="2" spans="1:5" x14ac:dyDescent="0.15">
      <c r="A2" s="41" t="s">
        <v>46</v>
      </c>
    </row>
    <row r="3" spans="1:5" x14ac:dyDescent="0.15">
      <c r="A3" s="47" t="s">
        <v>95</v>
      </c>
    </row>
    <row r="4" spans="1:5" x14ac:dyDescent="0.15">
      <c r="A4" s="47" t="s">
        <v>94</v>
      </c>
    </row>
    <row r="5" spans="1:5" x14ac:dyDescent="0.15">
      <c r="A5" s="47"/>
    </row>
    <row r="6" spans="1:5" ht="15" x14ac:dyDescent="0.1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ht="15" customHeight="1" x14ac:dyDescent="0.1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</row>
    <row r="8" spans="1:5" ht="15" x14ac:dyDescent="0.1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</row>
    <row r="9" spans="1:5" ht="15" customHeight="1" x14ac:dyDescent="0.15">
      <c r="A9" s="3">
        <v>43864</v>
      </c>
      <c r="B9" s="4" t="s">
        <v>9</v>
      </c>
      <c r="C9" s="4" t="s">
        <v>10</v>
      </c>
      <c r="D9" s="5">
        <v>1</v>
      </c>
      <c r="E9" s="6">
        <v>250</v>
      </c>
    </row>
    <row r="10" spans="1:5" ht="15" x14ac:dyDescent="0.1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</row>
    <row r="11" spans="1:5" ht="15" customHeight="1" x14ac:dyDescent="0.1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</row>
    <row r="12" spans="1:5" ht="15" x14ac:dyDescent="0.15">
      <c r="A12" s="3">
        <v>43903</v>
      </c>
      <c r="B12" s="4" t="s">
        <v>7</v>
      </c>
      <c r="C12" s="4" t="s">
        <v>11</v>
      </c>
      <c r="D12" s="5">
        <v>8</v>
      </c>
      <c r="E12" s="6">
        <v>4000</v>
      </c>
    </row>
    <row r="13" spans="1:5" ht="15" customHeight="1" x14ac:dyDescent="0.15">
      <c r="A13" s="3">
        <v>43915</v>
      </c>
      <c r="B13" s="4" t="s">
        <v>12</v>
      </c>
      <c r="C13" s="4" t="s">
        <v>8</v>
      </c>
      <c r="D13" s="5">
        <v>5</v>
      </c>
      <c r="E13" s="6">
        <v>1000</v>
      </c>
    </row>
    <row r="14" spans="1:5" ht="15" customHeight="1" x14ac:dyDescent="0.15">
      <c r="A14" s="3">
        <v>43920</v>
      </c>
      <c r="B14" s="4" t="s">
        <v>5</v>
      </c>
      <c r="C14" s="4" t="s">
        <v>6</v>
      </c>
      <c r="D14" s="5">
        <v>11</v>
      </c>
      <c r="E14" s="6">
        <v>3300</v>
      </c>
    </row>
    <row r="15" spans="1:5" ht="15" x14ac:dyDescent="0.15">
      <c r="A15" s="3">
        <v>43920</v>
      </c>
      <c r="B15" s="4" t="s">
        <v>7</v>
      </c>
      <c r="C15" s="4" t="s">
        <v>8</v>
      </c>
      <c r="D15" s="5">
        <v>3</v>
      </c>
      <c r="E15" s="6">
        <v>600</v>
      </c>
    </row>
    <row r="16" spans="1:5" ht="15" customHeight="1" x14ac:dyDescent="0.15">
      <c r="A16" s="3">
        <v>43923</v>
      </c>
      <c r="B16" s="4" t="s">
        <v>9</v>
      </c>
      <c r="C16" s="4" t="s">
        <v>10</v>
      </c>
      <c r="D16" s="5">
        <v>2</v>
      </c>
      <c r="E16" s="6">
        <v>500</v>
      </c>
    </row>
    <row r="17" spans="1:5" ht="15" x14ac:dyDescent="0.15">
      <c r="A17" s="3">
        <v>43936</v>
      </c>
      <c r="B17" s="4" t="s">
        <v>7</v>
      </c>
      <c r="C17" s="4" t="s">
        <v>8</v>
      </c>
      <c r="D17" s="5">
        <v>5</v>
      </c>
      <c r="E17" s="6">
        <v>1000</v>
      </c>
    </row>
    <row r="18" spans="1:5" ht="15" customHeight="1" x14ac:dyDescent="0.15">
      <c r="A18" s="3">
        <v>43946</v>
      </c>
      <c r="B18" s="4" t="s">
        <v>9</v>
      </c>
      <c r="C18" s="4" t="s">
        <v>10</v>
      </c>
      <c r="D18" s="5">
        <v>4</v>
      </c>
      <c r="E18" s="6">
        <v>1000</v>
      </c>
    </row>
    <row r="19" spans="1:5" ht="15" customHeight="1" x14ac:dyDescent="0.15">
      <c r="A19" s="3">
        <v>43946</v>
      </c>
      <c r="B19" s="4" t="s">
        <v>13</v>
      </c>
      <c r="C19" s="4" t="s">
        <v>10</v>
      </c>
      <c r="D19" s="5">
        <v>4</v>
      </c>
      <c r="E19" s="6">
        <v>1000</v>
      </c>
    </row>
    <row r="20" spans="1:5" ht="15" customHeight="1" x14ac:dyDescent="0.15">
      <c r="A20" s="3">
        <v>43946</v>
      </c>
      <c r="B20" s="4" t="s">
        <v>14</v>
      </c>
      <c r="C20" s="4" t="s">
        <v>8</v>
      </c>
      <c r="D20" s="5">
        <v>4</v>
      </c>
      <c r="E20" s="6">
        <v>800</v>
      </c>
    </row>
    <row r="21" spans="1:5" ht="15" customHeight="1" x14ac:dyDescent="0.15">
      <c r="A21" s="3">
        <v>43952</v>
      </c>
      <c r="B21" s="4" t="s">
        <v>13</v>
      </c>
      <c r="C21" s="4" t="s">
        <v>6</v>
      </c>
      <c r="D21" s="5">
        <v>1</v>
      </c>
      <c r="E21" s="6">
        <v>300</v>
      </c>
    </row>
    <row r="24" spans="1:5" x14ac:dyDescent="0.15">
      <c r="A24" t="s">
        <v>185</v>
      </c>
    </row>
    <row r="45" spans="1:1" x14ac:dyDescent="0.15">
      <c r="A45" t="s">
        <v>186</v>
      </c>
    </row>
    <row r="64" spans="1:1" x14ac:dyDescent="0.15">
      <c r="A64" t="s">
        <v>187</v>
      </c>
    </row>
  </sheetData>
  <phoneticPr fontId="3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115" zoomScaleNormal="115" workbookViewId="0">
      <selection activeCell="B34" sqref="B34"/>
    </sheetView>
  </sheetViews>
  <sheetFormatPr defaultRowHeight="13.5" x14ac:dyDescent="0.15"/>
  <cols>
    <col min="1" max="1" width="14.5" customWidth="1"/>
    <col min="2" max="2" width="20.75" bestFit="1" customWidth="1"/>
  </cols>
  <sheetData>
    <row r="3" spans="1:2" x14ac:dyDescent="0.15">
      <c r="A3" s="120" t="s">
        <v>183</v>
      </c>
      <c r="B3" t="s">
        <v>184</v>
      </c>
    </row>
    <row r="4" spans="1:2" x14ac:dyDescent="0.15">
      <c r="A4" s="121" t="s">
        <v>188</v>
      </c>
      <c r="B4" s="123">
        <v>2800</v>
      </c>
    </row>
    <row r="5" spans="1:2" x14ac:dyDescent="0.15">
      <c r="A5" s="121" t="s">
        <v>189</v>
      </c>
      <c r="B5" s="123">
        <v>6250</v>
      </c>
    </row>
    <row r="6" spans="1:2" x14ac:dyDescent="0.15">
      <c r="A6" s="121" t="s">
        <v>190</v>
      </c>
      <c r="B6" s="123">
        <v>8900</v>
      </c>
    </row>
    <row r="7" spans="1:2" x14ac:dyDescent="0.15">
      <c r="A7" s="121" t="s">
        <v>191</v>
      </c>
      <c r="B7" s="123">
        <v>4300</v>
      </c>
    </row>
    <row r="8" spans="1:2" x14ac:dyDescent="0.15">
      <c r="A8" s="121" t="s">
        <v>136</v>
      </c>
      <c r="B8" s="123">
        <v>300</v>
      </c>
    </row>
    <row r="9" spans="1:2" x14ac:dyDescent="0.15">
      <c r="A9" s="121" t="s">
        <v>182</v>
      </c>
      <c r="B9" s="126">
        <v>22550</v>
      </c>
    </row>
  </sheetData>
  <phoneticPr fontId="35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C11" sqref="C11"/>
    </sheetView>
  </sheetViews>
  <sheetFormatPr defaultRowHeight="13.5" x14ac:dyDescent="0.15"/>
  <cols>
    <col min="1" max="1" width="15.125" bestFit="1" customWidth="1"/>
    <col min="2" max="2" width="17" customWidth="1"/>
  </cols>
  <sheetData>
    <row r="2" spans="1:2" x14ac:dyDescent="0.15">
      <c r="A2" s="124" t="s">
        <v>177</v>
      </c>
    </row>
    <row r="3" spans="1:2" x14ac:dyDescent="0.15">
      <c r="A3" s="120" t="s">
        <v>1</v>
      </c>
      <c r="B3" t="s">
        <v>175</v>
      </c>
    </row>
    <row r="4" spans="1:2" x14ac:dyDescent="0.15">
      <c r="A4" s="121" t="s">
        <v>12</v>
      </c>
      <c r="B4" s="123">
        <v>1000</v>
      </c>
    </row>
    <row r="5" spans="1:2" x14ac:dyDescent="0.15">
      <c r="A5" s="122" t="s">
        <v>8</v>
      </c>
      <c r="B5" s="123">
        <v>1000</v>
      </c>
    </row>
    <row r="6" spans="1:2" x14ac:dyDescent="0.15">
      <c r="A6" s="121" t="s">
        <v>13</v>
      </c>
      <c r="B6" s="123">
        <v>1300</v>
      </c>
    </row>
    <row r="7" spans="1:2" x14ac:dyDescent="0.15">
      <c r="A7" s="122" t="s">
        <v>10</v>
      </c>
      <c r="B7" s="123">
        <v>1000</v>
      </c>
    </row>
    <row r="8" spans="1:2" x14ac:dyDescent="0.15">
      <c r="A8" s="122" t="s">
        <v>6</v>
      </c>
      <c r="B8" s="123">
        <v>300</v>
      </c>
    </row>
    <row r="9" spans="1:2" x14ac:dyDescent="0.15">
      <c r="A9" s="121" t="s">
        <v>5</v>
      </c>
      <c r="B9" s="123">
        <v>5100</v>
      </c>
    </row>
    <row r="10" spans="1:2" x14ac:dyDescent="0.15">
      <c r="A10" s="122" t="s">
        <v>6</v>
      </c>
      <c r="B10" s="123">
        <v>5100</v>
      </c>
    </row>
    <row r="11" spans="1:2" x14ac:dyDescent="0.15">
      <c r="A11" s="121" t="s">
        <v>7</v>
      </c>
      <c r="B11" s="123">
        <v>9600</v>
      </c>
    </row>
    <row r="12" spans="1:2" x14ac:dyDescent="0.15">
      <c r="A12" s="122" t="s">
        <v>8</v>
      </c>
      <c r="B12" s="123">
        <v>5600</v>
      </c>
    </row>
    <row r="13" spans="1:2" x14ac:dyDescent="0.15">
      <c r="A13" s="122" t="s">
        <v>11</v>
      </c>
      <c r="B13" s="123">
        <v>4000</v>
      </c>
    </row>
    <row r="14" spans="1:2" x14ac:dyDescent="0.15">
      <c r="A14" s="121" t="s">
        <v>14</v>
      </c>
      <c r="B14" s="123">
        <v>800</v>
      </c>
    </row>
    <row r="15" spans="1:2" x14ac:dyDescent="0.15">
      <c r="A15" s="122" t="s">
        <v>8</v>
      </c>
      <c r="B15" s="123">
        <v>800</v>
      </c>
    </row>
    <row r="16" spans="1:2" x14ac:dyDescent="0.15">
      <c r="A16" s="121" t="s">
        <v>9</v>
      </c>
      <c r="B16" s="123">
        <v>4750</v>
      </c>
    </row>
    <row r="17" spans="1:2" x14ac:dyDescent="0.15">
      <c r="A17" s="122" t="s">
        <v>10</v>
      </c>
      <c r="B17" s="123">
        <v>1750</v>
      </c>
    </row>
    <row r="18" spans="1:2" x14ac:dyDescent="0.15">
      <c r="A18" s="122" t="s">
        <v>6</v>
      </c>
      <c r="B18" s="123">
        <v>3000</v>
      </c>
    </row>
    <row r="19" spans="1:2" x14ac:dyDescent="0.15">
      <c r="A19" s="121" t="s">
        <v>174</v>
      </c>
      <c r="B19" s="123">
        <v>22550</v>
      </c>
    </row>
    <row r="22" spans="1:2" x14ac:dyDescent="0.15">
      <c r="A22" s="124" t="s">
        <v>176</v>
      </c>
    </row>
  </sheetData>
  <phoneticPr fontId="35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</vt:i4>
      </vt:variant>
    </vt:vector>
  </HeadingPairs>
  <TitlesOfParts>
    <vt:vector size="20" baseType="lpstr">
      <vt:lpstr>WS-Relative-Abs Referencing</vt:lpstr>
      <vt:lpstr>WS-IF-Nested_IF</vt:lpstr>
      <vt:lpstr>WS-LOOKUP</vt:lpstr>
      <vt:lpstr>WS-VLOOKUP</vt:lpstr>
      <vt:lpstr>WS-INDEX_MATCH</vt:lpstr>
      <vt:lpstr>WS-FILTERS</vt:lpstr>
      <vt:lpstr>WS-PivotTable_and_Chart</vt:lpstr>
      <vt:lpstr>Sheet2</vt:lpstr>
      <vt:lpstr>PivotTableChart</vt:lpstr>
      <vt:lpstr>WS-SORT</vt:lpstr>
      <vt:lpstr>WS-Conditional-Formatting</vt:lpstr>
      <vt:lpstr>WS-Conditional_IF</vt:lpstr>
      <vt:lpstr>WS-Graphical-Presentation</vt:lpstr>
      <vt:lpstr>WS-Histogram</vt:lpstr>
      <vt:lpstr>WS-Statistics</vt:lpstr>
      <vt:lpstr>WS-PMT</vt:lpstr>
      <vt:lpstr>WS-Goal-Seek</vt:lpstr>
      <vt:lpstr>WS-DataEntry-Validate-Dropdown</vt:lpstr>
      <vt:lpstr>WS-Forecast-LinearRegression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Gilles-Philippe Grégoire</dc:creator>
  <cp:lastModifiedBy>User</cp:lastModifiedBy>
  <dcterms:created xsi:type="dcterms:W3CDTF">2019-03-05T13:23:16Z</dcterms:created>
  <dcterms:modified xsi:type="dcterms:W3CDTF">2022-06-04T01:36:37Z</dcterms:modified>
</cp:coreProperties>
</file>