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2.1\"/>
    </mc:Choice>
  </mc:AlternateContent>
  <xr:revisionPtr revIDLastSave="0" documentId="13_ncr:1_{B8512867-E341-4DCE-B1A1-E5C20CD80061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5" i="1"/>
  <c r="B42" i="1"/>
  <c r="G32" i="1"/>
  <c r="E18" i="1"/>
  <c r="B18" i="1"/>
  <c r="B19" i="1"/>
  <c r="B16" i="1"/>
  <c r="H19" i="1" l="1"/>
  <c r="B15" i="1"/>
  <c r="B10" i="1"/>
  <c r="N15" i="1"/>
  <c r="K15" i="1"/>
  <c r="H15" i="1"/>
  <c r="E15" i="1"/>
  <c r="F23" i="1"/>
  <c r="I23" i="1" s="1"/>
  <c r="B14" i="1"/>
  <c r="A38" i="1"/>
  <c r="G30" i="1"/>
  <c r="J30" i="1"/>
  <c r="J24" i="1"/>
  <c r="J25" i="1"/>
  <c r="J26" i="1"/>
  <c r="J27" i="1"/>
  <c r="J23" i="1"/>
  <c r="G27" i="1"/>
  <c r="G26" i="1"/>
  <c r="G25" i="1"/>
  <c r="G24" i="1"/>
  <c r="G23" i="1"/>
  <c r="E10" i="1"/>
  <c r="H10" i="1"/>
  <c r="K10" i="1"/>
  <c r="N10" i="1"/>
  <c r="K23" i="1" l="1"/>
  <c r="E11" i="1" l="1"/>
  <c r="N18" i="1"/>
  <c r="N19" i="1" s="1"/>
  <c r="K18" i="1"/>
  <c r="K19" i="1" s="1"/>
  <c r="F27" i="1"/>
  <c r="F26" i="1"/>
  <c r="F25" i="1"/>
  <c r="F24" i="1"/>
  <c r="B3" i="1"/>
  <c r="N11" i="1"/>
  <c r="K11" i="1"/>
  <c r="H11" i="1"/>
  <c r="B11" i="1"/>
  <c r="K24" i="1" l="1"/>
  <c r="I24" i="1"/>
  <c r="B38" i="1"/>
  <c r="F30" i="1"/>
  <c r="K25" i="1"/>
  <c r="I25" i="1"/>
  <c r="K27" i="1"/>
  <c r="I27" i="1"/>
  <c r="I26" i="1"/>
  <c r="K26" i="1"/>
  <c r="E19" i="1"/>
  <c r="H18" i="1"/>
  <c r="I30" i="1" l="1"/>
  <c r="K30" i="1"/>
</calcChain>
</file>

<file path=xl/sharedStrings.xml><?xml version="1.0" encoding="utf-8"?>
<sst xmlns="http://schemas.openxmlformats.org/spreadsheetml/2006/main" count="55" uniqueCount="38">
  <si>
    <t>P=40</t>
  </si>
  <si>
    <t>k=</t>
  </si>
  <si>
    <t>sigma_k=</t>
  </si>
  <si>
    <t>D=</t>
  </si>
  <si>
    <t>L/S=</t>
  </si>
  <si>
    <t>sgm_L/S=</t>
  </si>
  <si>
    <t>V=</t>
  </si>
  <si>
    <t>sgm_V=</t>
  </si>
  <si>
    <t>sgm_D=</t>
  </si>
  <si>
    <t>P=60</t>
  </si>
  <si>
    <t>P=100</t>
  </si>
  <si>
    <t>P=150</t>
  </si>
  <si>
    <t>P=250</t>
  </si>
  <si>
    <t>P_атм=</t>
  </si>
  <si>
    <t>scale=</t>
  </si>
  <si>
    <t>P=</t>
  </si>
  <si>
    <t>smg_P=</t>
  </si>
  <si>
    <t>1/P=</t>
  </si>
  <si>
    <t>sgm_1/P=</t>
  </si>
  <si>
    <t>Длина свободного пробега</t>
  </si>
  <si>
    <t>Экстраполяция</t>
  </si>
  <si>
    <t>1/P</t>
  </si>
  <si>
    <t>D</t>
  </si>
  <si>
    <t>1/P^2</t>
  </si>
  <si>
    <t>D^2</t>
  </si>
  <si>
    <t>D/P</t>
  </si>
  <si>
    <t>&lt;1/P&gt;</t>
  </si>
  <si>
    <t>&lt;D&gt;</t>
  </si>
  <si>
    <t>&lt;1/P^2&gt;</t>
  </si>
  <si>
    <t>&lt;D^2&gt;</t>
  </si>
  <si>
    <t>&lt;D/P&gt;</t>
  </si>
  <si>
    <t>Табличное:</t>
  </si>
  <si>
    <t>sm^2/s</t>
  </si>
  <si>
    <t>lambda=</t>
  </si>
  <si>
    <t>Vср=</t>
  </si>
  <si>
    <t>m</t>
  </si>
  <si>
    <t>эфф сеч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</si>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</sst>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22" workbookViewId="0">
      <selection activeCell="B38" sqref="B38"/>
    </sheetView>
  </sheetViews>
  <sheetFormatPr defaultRowHeight="14.5" x14ac:dyDescent="0.35"/>
  <cols>
    <col min="2" max="2" width="11.81640625" bestFit="1" customWidth="1"/>
  </cols>
  <sheetData>
    <row r="1" spans="1:14" x14ac:dyDescent="0.35">
      <c r="A1" t="s">
        <v>4</v>
      </c>
      <c r="B1">
        <v>5.5</v>
      </c>
      <c r="D1" t="s">
        <v>5</v>
      </c>
      <c r="E1">
        <v>0.5</v>
      </c>
    </row>
    <row r="2" spans="1:14" x14ac:dyDescent="0.35">
      <c r="A2" t="s">
        <v>6</v>
      </c>
      <c r="B2">
        <v>1200</v>
      </c>
      <c r="D2" t="s">
        <v>7</v>
      </c>
      <c r="E2">
        <v>30</v>
      </c>
    </row>
    <row r="3" spans="1:14" x14ac:dyDescent="0.35">
      <c r="A3" t="s">
        <v>13</v>
      </c>
      <c r="B3">
        <f>(753.6+753.1)/2</f>
        <v>753.35</v>
      </c>
    </row>
    <row r="6" spans="1:14" x14ac:dyDescent="0.35">
      <c r="A6" t="s">
        <v>0</v>
      </c>
      <c r="D6" t="s">
        <v>9</v>
      </c>
      <c r="G6" t="s">
        <v>10</v>
      </c>
      <c r="J6" t="s">
        <v>11</v>
      </c>
      <c r="M6" t="s">
        <v>12</v>
      </c>
    </row>
    <row r="7" spans="1:14" x14ac:dyDescent="0.35">
      <c r="A7" t="s">
        <v>1</v>
      </c>
      <c r="B7">
        <v>-3.01402404785381E-3</v>
      </c>
      <c r="D7" t="s">
        <v>1</v>
      </c>
      <c r="E7">
        <v>-2.0953020613282899E-3</v>
      </c>
      <c r="G7" t="s">
        <v>1</v>
      </c>
      <c r="H7">
        <v>-1.25926074457931E-3</v>
      </c>
      <c r="J7" t="s">
        <v>1</v>
      </c>
      <c r="K7">
        <v>-8.9036739032604902E-4</v>
      </c>
      <c r="M7" t="s">
        <v>1</v>
      </c>
      <c r="N7">
        <v>-5.1606171846986396E-4</v>
      </c>
    </row>
    <row r="8" spans="1:14" x14ac:dyDescent="0.35">
      <c r="A8" t="s">
        <v>2</v>
      </c>
      <c r="B8" s="1">
        <v>1.0776003185260999E-5</v>
      </c>
      <c r="D8" t="s">
        <v>2</v>
      </c>
      <c r="E8" s="1">
        <v>3.3642427199777102E-6</v>
      </c>
      <c r="G8" t="s">
        <v>2</v>
      </c>
      <c r="H8" s="1">
        <v>2.3654304674428101E-6</v>
      </c>
      <c r="J8" t="s">
        <v>2</v>
      </c>
      <c r="K8" s="1">
        <v>1.59470841536995E-6</v>
      </c>
      <c r="M8" t="s">
        <v>2</v>
      </c>
      <c r="N8" s="1">
        <v>4.6904486263231902E-7</v>
      </c>
    </row>
    <row r="10" spans="1:14" x14ac:dyDescent="0.35">
      <c r="A10" t="s">
        <v>3</v>
      </c>
      <c r="B10">
        <f>(-2/($B$2*B7*$B$1))^-1</f>
        <v>9.9462793579175734</v>
      </c>
      <c r="D10" t="s">
        <v>3</v>
      </c>
      <c r="E10">
        <f>(-2/($B$2*E7*$B$1))^-1</f>
        <v>6.9144968023833577</v>
      </c>
      <c r="G10" t="s">
        <v>3</v>
      </c>
      <c r="H10">
        <f>(-2/($B$2*H7*$B$1))^-1</f>
        <v>4.1555604571117231</v>
      </c>
      <c r="J10" t="s">
        <v>3</v>
      </c>
      <c r="K10">
        <f>(-2/($B$2*K7*$B$1))^-1</f>
        <v>2.9382123880759616</v>
      </c>
      <c r="M10" t="s">
        <v>3</v>
      </c>
      <c r="N10">
        <f>(-2/($B$2*N7*$B$1))^-1</f>
        <v>1.7030036709505509</v>
      </c>
    </row>
    <row r="11" spans="1:14" x14ac:dyDescent="0.35">
      <c r="A11" t="s">
        <v>8</v>
      </c>
      <c r="B11" s="1">
        <f>B10*SQRT((B8/B7)^2 + ($E$2/$B$2)^2 + ($E$1/$B$1)^2)</f>
        <v>0.93844848201912867</v>
      </c>
      <c r="D11" t="s">
        <v>8</v>
      </c>
      <c r="E11" s="1">
        <f>E10*SQRT((E8/E7)^2 + ($E$2/$B$2)^2 + ($E$1/$B$1)^2)</f>
        <v>0.65202057960858717</v>
      </c>
      <c r="G11" t="s">
        <v>8</v>
      </c>
      <c r="H11" s="1">
        <f>H10*SQRT((H8/H7)^2 + ($E$2/$B$2)^2 + ($E$1/$B$1)^2)</f>
        <v>0.39188039648140138</v>
      </c>
      <c r="J11" t="s">
        <v>8</v>
      </c>
      <c r="K11" s="1">
        <f>K10*SQRT((K8/K7)^2 + ($E$2/$B$2)^2 + ($E$1/$B$1)^2)</f>
        <v>0.27707624384856938</v>
      </c>
      <c r="M11" t="s">
        <v>8</v>
      </c>
      <c r="N11" s="1">
        <f>N10*SQRT((N8/N7)^2 + ($E$2/$B$2)^2 + ($E$1/$B$1)^2)</f>
        <v>0.16057336960849472</v>
      </c>
    </row>
    <row r="14" spans="1:14" x14ac:dyDescent="0.35">
      <c r="A14" t="s">
        <v>14</v>
      </c>
      <c r="B14">
        <f>735.6</f>
        <v>735.6</v>
      </c>
    </row>
    <row r="15" spans="1:14" x14ac:dyDescent="0.35">
      <c r="A15" t="s">
        <v>15</v>
      </c>
      <c r="B15">
        <f>(101-95.75)/100*$B$14</f>
        <v>38.619</v>
      </c>
      <c r="E15">
        <f>(101-93.5)/100*$B$14</f>
        <v>55.17</v>
      </c>
      <c r="H15">
        <f>(101-88.5)/100*$B$14</f>
        <v>91.95</v>
      </c>
      <c r="K15">
        <f>(101-82.25)/100*$B$14</f>
        <v>137.92500000000001</v>
      </c>
      <c r="N15">
        <f>(101-69.75)/100*$B$14</f>
        <v>229.875</v>
      </c>
    </row>
    <row r="16" spans="1:14" x14ac:dyDescent="0.35">
      <c r="A16" t="s">
        <v>16</v>
      </c>
      <c r="B16">
        <f>0.25*B14/100</f>
        <v>1.839</v>
      </c>
    </row>
    <row r="18" spans="1:14" x14ac:dyDescent="0.35">
      <c r="A18" t="s">
        <v>17</v>
      </c>
      <c r="B18">
        <f>1/B15</f>
        <v>2.5893990004919858E-2</v>
      </c>
      <c r="E18">
        <f>1/E15</f>
        <v>1.8125793003443899E-2</v>
      </c>
      <c r="H18">
        <f>1/H15</f>
        <v>1.0875475802066339E-2</v>
      </c>
      <c r="K18">
        <f>1/K15</f>
        <v>7.2503172013775596E-3</v>
      </c>
      <c r="N18">
        <f>1/N15</f>
        <v>4.3501903208265358E-3</v>
      </c>
    </row>
    <row r="19" spans="1:14" x14ac:dyDescent="0.35">
      <c r="A19" t="s">
        <v>18</v>
      </c>
      <c r="B19">
        <f>B18*$B$16/B15</f>
        <v>1.2330471430914217E-3</v>
      </c>
      <c r="E19">
        <f>E18*$B$16/E15</f>
        <v>6.0419310011479671E-4</v>
      </c>
      <c r="H19">
        <f>H18*$B$16/H15</f>
        <v>2.1750951604132676E-4</v>
      </c>
      <c r="K19">
        <f>K18*$B$16/K15</f>
        <v>9.6670896018367461E-5</v>
      </c>
      <c r="N19">
        <f>N18*$B$16/N15</f>
        <v>3.4801522566612284E-5</v>
      </c>
    </row>
    <row r="22" spans="1:14" x14ac:dyDescent="0.35">
      <c r="F22" t="s">
        <v>21</v>
      </c>
      <c r="G22" t="s">
        <v>22</v>
      </c>
      <c r="I22" t="s">
        <v>23</v>
      </c>
      <c r="J22" t="s">
        <v>24</v>
      </c>
      <c r="K22" t="s">
        <v>25</v>
      </c>
    </row>
    <row r="23" spans="1:14" x14ac:dyDescent="0.35">
      <c r="F23">
        <f>1/B15</f>
        <v>2.5893990004919858E-2</v>
      </c>
      <c r="G23">
        <f>B10</f>
        <v>9.9462793579175734</v>
      </c>
      <c r="I23">
        <f>F23*F23</f>
        <v>6.7049871837488947E-4</v>
      </c>
      <c r="J23">
        <f>G23*G23</f>
        <v>98.928473065737222</v>
      </c>
      <c r="K23">
        <f>F23*G23</f>
        <v>0.25754885828005836</v>
      </c>
    </row>
    <row r="24" spans="1:14" x14ac:dyDescent="0.35">
      <c r="F24">
        <f>1/E15</f>
        <v>1.8125793003443899E-2</v>
      </c>
      <c r="G24">
        <f>E10</f>
        <v>6.9144968023833577</v>
      </c>
      <c r="I24">
        <f t="shared" ref="I24:I27" si="0">F24*F24</f>
        <v>3.2854437200369581E-4</v>
      </c>
      <c r="J24">
        <f t="shared" ref="J24:J27" si="1">G24*G24</f>
        <v>47.810266030169679</v>
      </c>
      <c r="K24">
        <f t="shared" ref="K24:K27" si="2">F24*G24</f>
        <v>0.12533073776297549</v>
      </c>
    </row>
    <row r="25" spans="1:14" x14ac:dyDescent="0.35">
      <c r="F25">
        <f>1/H15</f>
        <v>1.0875475802066339E-2</v>
      </c>
      <c r="G25">
        <f>H10</f>
        <v>4.1555604571117231</v>
      </c>
      <c r="I25">
        <f t="shared" si="0"/>
        <v>1.1827597392133049E-4</v>
      </c>
      <c r="J25">
        <f t="shared" si="1"/>
        <v>17.268682712710593</v>
      </c>
      <c r="K25">
        <f t="shared" si="2"/>
        <v>4.5193697195342282E-2</v>
      </c>
    </row>
    <row r="26" spans="1:14" x14ac:dyDescent="0.35">
      <c r="F26">
        <f>1/K15</f>
        <v>7.2503172013775596E-3</v>
      </c>
      <c r="G26">
        <f>K10</f>
        <v>2.9382123880759616</v>
      </c>
      <c r="I26">
        <f t="shared" si="0"/>
        <v>5.2567099520591326E-5</v>
      </c>
      <c r="J26">
        <f t="shared" si="1"/>
        <v>8.6330920374430455</v>
      </c>
      <c r="K26">
        <f t="shared" si="2"/>
        <v>2.1302971818567783E-2</v>
      </c>
    </row>
    <row r="27" spans="1:14" x14ac:dyDescent="0.35">
      <c r="F27">
        <f>1/N15</f>
        <v>4.3501903208265358E-3</v>
      </c>
      <c r="G27">
        <f>N10</f>
        <v>1.7030036709505509</v>
      </c>
      <c r="I27">
        <f t="shared" si="0"/>
        <v>1.8924155827412877E-5</v>
      </c>
      <c r="J27">
        <f t="shared" si="1"/>
        <v>2.9002215032710525</v>
      </c>
      <c r="K27">
        <f t="shared" si="2"/>
        <v>7.4083900857011458E-3</v>
      </c>
    </row>
    <row r="29" spans="1:14" x14ac:dyDescent="0.35">
      <c r="F29" t="s">
        <v>26</v>
      </c>
      <c r="G29" t="s">
        <v>27</v>
      </c>
      <c r="I29" t="s">
        <v>28</v>
      </c>
      <c r="J29" t="s">
        <v>29</v>
      </c>
      <c r="K29" t="s">
        <v>30</v>
      </c>
    </row>
    <row r="30" spans="1:14" x14ac:dyDescent="0.35">
      <c r="F30">
        <f>AVERAGE(F23:F27)</f>
        <v>1.329915326652684E-2</v>
      </c>
      <c r="G30">
        <f t="shared" ref="G30:K30" si="3">AVERAGE(G23:G27)</f>
        <v>5.1315105352878323</v>
      </c>
      <c r="I30">
        <f t="shared" si="3"/>
        <v>2.3776206392958399E-4</v>
      </c>
      <c r="J30">
        <f t="shared" si="3"/>
        <v>35.10814706986632</v>
      </c>
      <c r="K30">
        <f t="shared" si="3"/>
        <v>9.1356931028529015E-2</v>
      </c>
    </row>
    <row r="32" spans="1:14" x14ac:dyDescent="0.35">
      <c r="F32" t="s">
        <v>1</v>
      </c>
      <c r="G32">
        <f>(K30-F30*G30)/(I30-F30*F30)</f>
        <v>379.54418161807422</v>
      </c>
    </row>
    <row r="36" spans="1:7" x14ac:dyDescent="0.35">
      <c r="A36" s="2" t="s">
        <v>20</v>
      </c>
      <c r="B36" s="2"/>
    </row>
    <row r="38" spans="1:7" x14ac:dyDescent="0.35">
      <c r="A38">
        <f>1/753.35</f>
        <v>1.3274042609676777E-3</v>
      </c>
      <c r="B38">
        <f>FORECAST(A38,G23:G27,F23:F27)</f>
        <v>0.58770285643589326</v>
      </c>
      <c r="D38" t="s">
        <v>31</v>
      </c>
      <c r="F38">
        <v>0.62</v>
      </c>
      <c r="G38" t="s">
        <v>32</v>
      </c>
    </row>
    <row r="41" spans="1:7" x14ac:dyDescent="0.35">
      <c r="A41" s="2" t="s">
        <v>19</v>
      </c>
      <c r="B41" s="2"/>
      <c r="C41" s="2"/>
    </row>
    <row r="42" spans="1:7" x14ac:dyDescent="0.35">
      <c r="A42" t="s">
        <v>34</v>
      </c>
      <c r="B42">
        <f>SQRT((8*8.31*300)/(3.14*0.004))</f>
        <v>1260.1182838019511</v>
      </c>
    </row>
    <row r="43" spans="1:7" x14ac:dyDescent="0.35">
      <c r="A43" t="s">
        <v>33</v>
      </c>
      <c r="B43">
        <f>3*B38/B42/10000</f>
        <v>1.3991611676231993E-7</v>
      </c>
      <c r="D43" t="s">
        <v>35</v>
      </c>
    </row>
    <row r="45" spans="1:7" x14ac:dyDescent="0.35">
      <c r="A45" t="s">
        <v>36</v>
      </c>
      <c r="B45">
        <f>(1.38*10^(-23)*300)/(101000*B43)</f>
        <v>2.9296195433677029E-19</v>
      </c>
      <c r="D45" t="s">
        <v>37</v>
      </c>
    </row>
  </sheetData>
  <mergeCells count="2">
    <mergeCell ref="A41:C41"/>
    <mergeCell ref="A36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2023-04-23T19:57:43Z</dcterms:modified>
</cp:coreProperties>
</file>