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olub\Desktop\ЛАБЫ\4 Семестр\4.4.4\"/>
    </mc:Choice>
  </mc:AlternateContent>
  <xr:revisionPtr revIDLastSave="0" documentId="13_ncr:1_{6DDDB571-698D-45A2-8856-2DF65B62F5A3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20" i="1"/>
  <c r="H19" i="1"/>
  <c r="H18" i="1"/>
  <c r="H17" i="1"/>
  <c r="H16" i="1"/>
  <c r="E36" i="1"/>
  <c r="E35" i="1"/>
  <c r="E16" i="1"/>
  <c r="B36" i="1"/>
  <c r="B17" i="1"/>
  <c r="E17" i="1"/>
  <c r="B35" i="1"/>
  <c r="D29" i="1"/>
  <c r="D28" i="1"/>
  <c r="D27" i="1"/>
  <c r="D26" i="1"/>
  <c r="D25" i="1"/>
  <c r="D24" i="1"/>
  <c r="E24" i="1" s="1"/>
  <c r="F24" i="1" s="1"/>
  <c r="D23" i="1"/>
  <c r="D22" i="1"/>
  <c r="B16" i="1"/>
  <c r="H13" i="1"/>
  <c r="H11" i="1"/>
  <c r="H9" i="1"/>
  <c r="H7" i="1"/>
  <c r="H5" i="1"/>
  <c r="H3" i="1"/>
  <c r="E11" i="1"/>
  <c r="F11" i="1" s="1"/>
  <c r="E9" i="1"/>
  <c r="F9" i="1" s="1"/>
  <c r="D4" i="1"/>
  <c r="D5" i="1"/>
  <c r="E5" i="1" s="1"/>
  <c r="F5" i="1" s="1"/>
  <c r="D6" i="1"/>
  <c r="D7" i="1"/>
  <c r="E7" i="1" s="1"/>
  <c r="F7" i="1" s="1"/>
  <c r="D8" i="1"/>
  <c r="D9" i="1"/>
  <c r="D10" i="1"/>
  <c r="D11" i="1"/>
  <c r="D12" i="1"/>
  <c r="D13" i="1"/>
  <c r="E13" i="1" s="1"/>
  <c r="F13" i="1" s="1"/>
  <c r="D14" i="1"/>
  <c r="D3" i="1"/>
  <c r="E3" i="1" s="1"/>
  <c r="F3" i="1" s="1"/>
  <c r="H28" i="1" l="1"/>
  <c r="I28" i="1" s="1"/>
  <c r="E28" i="1"/>
  <c r="F28" i="1" s="1"/>
  <c r="H26" i="1"/>
  <c r="I26" i="1" s="1"/>
  <c r="H24" i="1"/>
  <c r="I24" i="1" s="1"/>
  <c r="H22" i="1"/>
  <c r="I22" i="1" s="1"/>
  <c r="E22" i="1"/>
  <c r="F22" i="1" s="1"/>
  <c r="E26" i="1"/>
  <c r="F26" i="1" s="1"/>
  <c r="I13" i="1"/>
  <c r="I9" i="1"/>
  <c r="I7" i="1"/>
  <c r="I5" i="1"/>
  <c r="I11" i="1"/>
  <c r="I3" i="1"/>
</calcChain>
</file>

<file path=xl/sharedStrings.xml><?xml version="1.0" encoding="utf-8"?>
<sst xmlns="http://schemas.openxmlformats.org/spreadsheetml/2006/main" count="34" uniqueCount="18">
  <si>
    <t>Натрий</t>
  </si>
  <si>
    <t>нижний</t>
  </si>
  <si>
    <t>верхний</t>
  </si>
  <si>
    <t>диаметр</t>
  </si>
  <si>
    <t>D^2</t>
  </si>
  <si>
    <t>среднее</t>
  </si>
  <si>
    <t>L=</t>
  </si>
  <si>
    <t>разность</t>
  </si>
  <si>
    <t>1/delta d</t>
  </si>
  <si>
    <t>dlt lambd</t>
  </si>
  <si>
    <t>Ртуть</t>
  </si>
  <si>
    <t>D_эксп</t>
  </si>
  <si>
    <t>D_теор</t>
  </si>
  <si>
    <t>ширина</t>
  </si>
  <si>
    <t>R_апп</t>
  </si>
  <si>
    <t>N</t>
  </si>
  <si>
    <t>Q</t>
  </si>
  <si>
    <t>N_теор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</si>
</sst>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A12" zoomScale="127" workbookViewId="0">
      <selection activeCell="G32" sqref="G32"/>
    </sheetView>
  </sheetViews>
  <sheetFormatPr defaultRowHeight="14.5" x14ac:dyDescent="0.35"/>
  <cols>
    <col min="2" max="2" width="11.81640625" bestFit="1" customWidth="1"/>
    <col min="8" max="8" width="11.81640625" bestFit="1" customWidth="1"/>
  </cols>
  <sheetData>
    <row r="1" spans="1:19" x14ac:dyDescent="0.35">
      <c r="A1" t="s">
        <v>0</v>
      </c>
    </row>
    <row r="2" spans="1:19" x14ac:dyDescent="0.35">
      <c r="A2" t="s">
        <v>1</v>
      </c>
      <c r="B2" t="s">
        <v>2</v>
      </c>
      <c r="D2" t="s">
        <v>3</v>
      </c>
      <c r="E2" t="s">
        <v>5</v>
      </c>
      <c r="F2" t="s">
        <v>4</v>
      </c>
      <c r="H2" t="s">
        <v>7</v>
      </c>
      <c r="I2" t="s">
        <v>8</v>
      </c>
      <c r="S2">
        <v>173.845</v>
      </c>
    </row>
    <row r="3" spans="1:19" x14ac:dyDescent="0.35">
      <c r="A3">
        <v>137.577</v>
      </c>
      <c r="B3">
        <v>174.36</v>
      </c>
      <c r="D3">
        <f>B3-A3</f>
        <v>36.783000000000015</v>
      </c>
      <c r="E3">
        <f>AVERAGE(D3,D4)</f>
        <v>36.279000000000011</v>
      </c>
      <c r="F3">
        <f>E3^2</f>
        <v>1316.1658410000007</v>
      </c>
      <c r="H3">
        <f>D3-D4</f>
        <v>1.0080000000000098</v>
      </c>
      <c r="I3">
        <f>1/H3</f>
        <v>0.99206349206348243</v>
      </c>
      <c r="S3">
        <v>174.36</v>
      </c>
    </row>
    <row r="4" spans="1:19" x14ac:dyDescent="0.35">
      <c r="A4">
        <v>138.07</v>
      </c>
      <c r="B4">
        <v>173.845</v>
      </c>
      <c r="D4">
        <f t="shared" ref="D4:D14" si="0">B4-A4</f>
        <v>35.775000000000006</v>
      </c>
      <c r="S4">
        <v>172.21</v>
      </c>
    </row>
    <row r="5" spans="1:19" x14ac:dyDescent="0.35">
      <c r="A5">
        <v>139.22999999999999</v>
      </c>
      <c r="B5">
        <v>172.72</v>
      </c>
      <c r="D5">
        <f t="shared" si="0"/>
        <v>33.490000000000009</v>
      </c>
      <c r="E5">
        <f>AVERAGE(D5,D6)</f>
        <v>32.965000000000003</v>
      </c>
      <c r="F5">
        <f>E5^2</f>
        <v>1086.6912250000003</v>
      </c>
      <c r="H5">
        <f>D5-D6</f>
        <v>1.0500000000000114</v>
      </c>
      <c r="I5">
        <f>1/H5</f>
        <v>0.95238095238094211</v>
      </c>
      <c r="S5">
        <v>172.72</v>
      </c>
    </row>
    <row r="6" spans="1:19" x14ac:dyDescent="0.35">
      <c r="A6">
        <v>139.77000000000001</v>
      </c>
      <c r="B6">
        <v>172.21</v>
      </c>
      <c r="D6">
        <f t="shared" si="0"/>
        <v>32.44</v>
      </c>
      <c r="S6">
        <v>170.36</v>
      </c>
    </row>
    <row r="7" spans="1:19" x14ac:dyDescent="0.35">
      <c r="A7">
        <v>141.02000000000001</v>
      </c>
      <c r="B7">
        <v>171</v>
      </c>
      <c r="D7">
        <f t="shared" si="0"/>
        <v>29.97999999999999</v>
      </c>
      <c r="E7">
        <f>AVERAGE(D7,D8)</f>
        <v>29.385000000000005</v>
      </c>
      <c r="F7">
        <f>E7^2</f>
        <v>863.47822500000029</v>
      </c>
      <c r="H7">
        <f>D7-D8</f>
        <v>1.1899999999999693</v>
      </c>
      <c r="I7">
        <f>1/H7</f>
        <v>0.84033613445380317</v>
      </c>
      <c r="S7">
        <v>171</v>
      </c>
    </row>
    <row r="8" spans="1:19" x14ac:dyDescent="0.35">
      <c r="A8">
        <v>141.57</v>
      </c>
      <c r="B8">
        <v>170.36</v>
      </c>
      <c r="D8">
        <f t="shared" si="0"/>
        <v>28.79000000000002</v>
      </c>
      <c r="S8">
        <v>168.32</v>
      </c>
    </row>
    <row r="9" spans="1:19" x14ac:dyDescent="0.35">
      <c r="A9">
        <v>143</v>
      </c>
      <c r="B9">
        <v>169</v>
      </c>
      <c r="D9">
        <f t="shared" si="0"/>
        <v>26</v>
      </c>
      <c r="E9">
        <f>AVERAGE(D9,D10)</f>
        <v>25.334999999999994</v>
      </c>
      <c r="F9">
        <f>E9^2</f>
        <v>641.86222499999974</v>
      </c>
      <c r="H9">
        <f>D9-D10</f>
        <v>1.3300000000000125</v>
      </c>
      <c r="I9">
        <f>1/H9</f>
        <v>0.75187969924811326</v>
      </c>
      <c r="S9">
        <v>169</v>
      </c>
    </row>
    <row r="10" spans="1:19" x14ac:dyDescent="0.35">
      <c r="A10">
        <v>143.65</v>
      </c>
      <c r="B10">
        <v>168.32</v>
      </c>
      <c r="D10">
        <f t="shared" si="0"/>
        <v>24.669999999999987</v>
      </c>
      <c r="S10">
        <v>165.82</v>
      </c>
    </row>
    <row r="11" spans="1:19" x14ac:dyDescent="0.35">
      <c r="A11">
        <v>145.215</v>
      </c>
      <c r="B11">
        <v>166.7</v>
      </c>
      <c r="D11">
        <f t="shared" si="0"/>
        <v>21.484999999999985</v>
      </c>
      <c r="E11">
        <f>AVERAGE(D11,D12)</f>
        <v>20.589999999999989</v>
      </c>
      <c r="F11">
        <f>E11^2</f>
        <v>423.94809999999956</v>
      </c>
      <c r="H11">
        <f>D11-D12</f>
        <v>1.789999999999992</v>
      </c>
      <c r="I11">
        <f>1/H11</f>
        <v>0.55865921787709749</v>
      </c>
      <c r="S11">
        <v>166.7</v>
      </c>
    </row>
    <row r="12" spans="1:19" x14ac:dyDescent="0.35">
      <c r="A12">
        <v>146.125</v>
      </c>
      <c r="B12">
        <v>165.82</v>
      </c>
      <c r="D12">
        <f t="shared" si="0"/>
        <v>19.694999999999993</v>
      </c>
      <c r="S12">
        <v>162.54</v>
      </c>
    </row>
    <row r="13" spans="1:19" x14ac:dyDescent="0.35">
      <c r="A13">
        <v>148.18</v>
      </c>
      <c r="B13">
        <v>163.70400000000001</v>
      </c>
      <c r="D13">
        <f t="shared" si="0"/>
        <v>15.524000000000001</v>
      </c>
      <c r="E13">
        <f>AVERAGE(D13,D14)</f>
        <v>14.286999999999992</v>
      </c>
      <c r="F13">
        <f>E13^2</f>
        <v>204.11836899999977</v>
      </c>
      <c r="H13">
        <f>D13-D14</f>
        <v>2.474000000000018</v>
      </c>
      <c r="I13">
        <f>1/H13</f>
        <v>0.40420371867420885</v>
      </c>
      <c r="S13">
        <v>163.70400000000001</v>
      </c>
    </row>
    <row r="14" spans="1:19" x14ac:dyDescent="0.35">
      <c r="A14">
        <v>149.49</v>
      </c>
      <c r="B14">
        <v>162.54</v>
      </c>
      <c r="D14">
        <f t="shared" si="0"/>
        <v>13.049999999999983</v>
      </c>
    </row>
    <row r="16" spans="1:19" x14ac:dyDescent="0.35">
      <c r="A16" t="s">
        <v>6</v>
      </c>
      <c r="B16">
        <f>4*146^2*5893/(222*10^7)</f>
        <v>0.22633367207207208</v>
      </c>
      <c r="D16" t="s">
        <v>11</v>
      </c>
      <c r="E16">
        <f>H3/(2*B17)</f>
        <v>0.20722422849425351</v>
      </c>
      <c r="G16" t="s">
        <v>13</v>
      </c>
      <c r="H16">
        <f>148.482-148.293</f>
        <v>0.18899999999999295</v>
      </c>
    </row>
    <row r="17" spans="1:9" x14ac:dyDescent="0.35">
      <c r="A17" t="s">
        <v>9</v>
      </c>
      <c r="B17">
        <f>35.19*5893/(4*146^2)</f>
        <v>2.4321480343404014</v>
      </c>
      <c r="D17" t="s">
        <v>12</v>
      </c>
      <c r="E17">
        <f>2*146^2/(E3*5893)</f>
        <v>0.19940863403181966</v>
      </c>
      <c r="G17" t="s">
        <v>14</v>
      </c>
      <c r="H17">
        <f>4*146^2/(E3*H16)</f>
        <v>12435.080215339229</v>
      </c>
    </row>
    <row r="18" spans="1:9" x14ac:dyDescent="0.35">
      <c r="G18" t="s">
        <v>15</v>
      </c>
      <c r="H18">
        <f>H17*5893/(2*B16*10^7)</f>
        <v>16.188472320119327</v>
      </c>
    </row>
    <row r="19" spans="1:9" x14ac:dyDescent="0.35">
      <c r="G19" t="s">
        <v>16</v>
      </c>
      <c r="H19">
        <f>2*PI()*B16/(5893*(1-0.85^2))*10^7</f>
        <v>8696.2018023108521</v>
      </c>
    </row>
    <row r="20" spans="1:9" x14ac:dyDescent="0.35">
      <c r="A20" t="s">
        <v>10</v>
      </c>
      <c r="G20" t="s">
        <v>17</v>
      </c>
      <c r="H20">
        <f>PI()*SQRT(0.85)/0.15</f>
        <v>19.309368757650557</v>
      </c>
    </row>
    <row r="21" spans="1:9" x14ac:dyDescent="0.35">
      <c r="A21" t="s">
        <v>1</v>
      </c>
      <c r="B21" t="s">
        <v>2</v>
      </c>
      <c r="D21" t="s">
        <v>3</v>
      </c>
      <c r="E21" t="s">
        <v>5</v>
      </c>
      <c r="F21" t="s">
        <v>4</v>
      </c>
      <c r="H21" t="s">
        <v>7</v>
      </c>
      <c r="I21" t="s">
        <v>8</v>
      </c>
    </row>
    <row r="22" spans="1:9" x14ac:dyDescent="0.35">
      <c r="A22">
        <v>152.06</v>
      </c>
      <c r="B22">
        <v>177.04</v>
      </c>
      <c r="D22">
        <f>B22-A22</f>
        <v>24.97999999999999</v>
      </c>
      <c r="E22">
        <f>AVERAGE(D22,D23)</f>
        <v>24.512</v>
      </c>
      <c r="F22">
        <f>E22^2</f>
        <v>600.83814400000006</v>
      </c>
      <c r="H22">
        <f>D22-D23</f>
        <v>0.93599999999997863</v>
      </c>
      <c r="I22">
        <f>1/H22</f>
        <v>1.0683760683760928</v>
      </c>
    </row>
    <row r="23" spans="1:9" x14ac:dyDescent="0.35">
      <c r="A23">
        <v>152.53</v>
      </c>
      <c r="B23">
        <v>176.57400000000001</v>
      </c>
      <c r="D23">
        <f t="shared" ref="D23:D33" si="1">B23-A23</f>
        <v>24.044000000000011</v>
      </c>
    </row>
    <row r="24" spans="1:9" x14ac:dyDescent="0.35">
      <c r="A24">
        <v>153.755</v>
      </c>
      <c r="B24">
        <v>175.30500000000001</v>
      </c>
      <c r="D24">
        <f t="shared" si="1"/>
        <v>21.550000000000011</v>
      </c>
      <c r="E24">
        <f>AVERAGE(D24,D25)</f>
        <v>20.901499999999999</v>
      </c>
      <c r="F24">
        <f>E24^2</f>
        <v>436.87270224999992</v>
      </c>
      <c r="H24">
        <f>D24-D25</f>
        <v>1.2970000000000255</v>
      </c>
      <c r="I24">
        <f>1/H24</f>
        <v>0.77101002313028555</v>
      </c>
    </row>
    <row r="25" spans="1:9" x14ac:dyDescent="0.35">
      <c r="A25">
        <v>154.42500000000001</v>
      </c>
      <c r="B25">
        <v>174.678</v>
      </c>
      <c r="D25">
        <f t="shared" si="1"/>
        <v>20.252999999999986</v>
      </c>
    </row>
    <row r="26" spans="1:9" x14ac:dyDescent="0.35">
      <c r="A26">
        <v>155.905</v>
      </c>
      <c r="B26">
        <v>173.26499999999999</v>
      </c>
      <c r="D26">
        <f t="shared" si="1"/>
        <v>17.359999999999985</v>
      </c>
      <c r="E26">
        <f>AVERAGE(D26,D27)</f>
        <v>16.304999999999993</v>
      </c>
      <c r="F26">
        <f>E26^2</f>
        <v>265.85302499999977</v>
      </c>
      <c r="H26">
        <f>D26-D27</f>
        <v>2.1099999999999852</v>
      </c>
      <c r="I26">
        <f>1/H26</f>
        <v>0.47393364928910287</v>
      </c>
    </row>
    <row r="27" spans="1:9" x14ac:dyDescent="0.35">
      <c r="A27">
        <v>156.99</v>
      </c>
      <c r="B27">
        <v>172.24</v>
      </c>
      <c r="D27">
        <f t="shared" si="1"/>
        <v>15.25</v>
      </c>
    </row>
    <row r="28" spans="1:9" x14ac:dyDescent="0.35">
      <c r="A28">
        <v>158.815</v>
      </c>
      <c r="B28">
        <v>170.41</v>
      </c>
      <c r="D28">
        <f t="shared" si="1"/>
        <v>11.594999999999999</v>
      </c>
      <c r="E28">
        <f>AVERAGE(D28,D29)</f>
        <v>9.6239999999999952</v>
      </c>
      <c r="F28">
        <f>E28^2</f>
        <v>92.621375999999913</v>
      </c>
      <c r="H28">
        <f>D28-D29</f>
        <v>3.9420000000000073</v>
      </c>
      <c r="I28">
        <f>1/H28</f>
        <v>0.25367833587011623</v>
      </c>
    </row>
    <row r="29" spans="1:9" x14ac:dyDescent="0.35">
      <c r="A29">
        <v>160.80500000000001</v>
      </c>
      <c r="B29">
        <v>168.458</v>
      </c>
      <c r="D29">
        <f t="shared" si="1"/>
        <v>7.6529999999999916</v>
      </c>
    </row>
    <row r="35" spans="1:8" x14ac:dyDescent="0.35">
      <c r="A35" t="s">
        <v>6</v>
      </c>
      <c r="B35">
        <f>4*146^2*5461/(169.6*10^7)</f>
        <v>0.27454404716981134</v>
      </c>
      <c r="D35" t="s">
        <v>11</v>
      </c>
      <c r="E35">
        <f>H22/(2*B36)</f>
        <v>0.41235917482595746</v>
      </c>
      <c r="G35" t="s">
        <v>13</v>
      </c>
      <c r="H35">
        <f>173.435-173.09</f>
        <v>0.34499999999999886</v>
      </c>
    </row>
    <row r="36" spans="1:8" x14ac:dyDescent="0.35">
      <c r="A36" t="s">
        <v>9</v>
      </c>
      <c r="B36">
        <f>17.72*5461/(4*146^2)</f>
        <v>1.1349329142428222</v>
      </c>
      <c r="D36" t="s">
        <v>12</v>
      </c>
      <c r="E36">
        <f>2*146^2/(E22*5461)</f>
        <v>0.31848191998041653</v>
      </c>
      <c r="G36" t="s">
        <v>14</v>
      </c>
      <c r="H36">
        <f>4*146^2/(E22*H35)</f>
        <v>10082.491391380061</v>
      </c>
    </row>
    <row r="37" spans="1:8" x14ac:dyDescent="0.35">
      <c r="G37" t="s">
        <v>15</v>
      </c>
      <c r="H37">
        <f>H36*5461/(2*B35*10^7)</f>
        <v>10.027623264086005</v>
      </c>
    </row>
    <row r="38" spans="1:8" x14ac:dyDescent="0.35">
      <c r="G38" t="s">
        <v>16</v>
      </c>
      <c r="H38">
        <f>2*PI()*B35/(5461*(1-0.85^2))*10^7</f>
        <v>11383.00000066633</v>
      </c>
    </row>
    <row r="39" spans="1:8" x14ac:dyDescent="0.35">
      <c r="G39" t="s">
        <v>17</v>
      </c>
      <c r="H39">
        <f>PI()*SQRT(0.85)/0.15</f>
        <v>19.309368757650557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2024-03-10T20:32:30Z</dcterms:modified>
</cp:coreProperties>
</file>