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olub\Desktop\ЛАБЫ\3 Семестр\3.2.4-5\"/>
    </mc:Choice>
  </mc:AlternateContent>
  <xr:revisionPtr revIDLastSave="0" documentId="13_ncr:1_{B447C307-78A2-428D-B799-A78C95279E5C}" xr6:coauthVersionLast="47" xr6:coauthVersionMax="47" xr10:uidLastSave="{00000000-0000-0000-0000-000000000000}"/>
  <bookViews>
    <workbookView xWindow="12800" yWindow="0" windowWidth="12800" windowHeight="154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I15" i="1" s="1"/>
  <c r="L47" i="1"/>
  <c r="K48" i="1"/>
  <c r="K49" i="1"/>
  <c r="K50" i="1"/>
  <c r="K51" i="1"/>
  <c r="K52" i="1"/>
  <c r="K53" i="1"/>
  <c r="L53" i="1" s="1"/>
  <c r="K54" i="1"/>
  <c r="L54" i="1" s="1"/>
  <c r="K55" i="1"/>
  <c r="L55" i="1" s="1"/>
  <c r="K56" i="1"/>
  <c r="K57" i="1"/>
  <c r="K58" i="1"/>
  <c r="L58" i="1" s="1"/>
  <c r="K47" i="1"/>
  <c r="L48" i="1"/>
  <c r="L49" i="1"/>
  <c r="L51" i="1"/>
  <c r="L57" i="1"/>
  <c r="L56" i="1"/>
  <c r="L52" i="1"/>
  <c r="L50" i="1"/>
  <c r="L74" i="1"/>
  <c r="L75" i="1"/>
  <c r="L76" i="1"/>
  <c r="L77" i="1"/>
  <c r="L78" i="1"/>
  <c r="L79" i="1"/>
  <c r="L80" i="1"/>
  <c r="L81" i="1"/>
  <c r="L82" i="1"/>
  <c r="L73" i="1"/>
  <c r="L61" i="1"/>
  <c r="L63" i="1"/>
  <c r="L64" i="1"/>
  <c r="L65" i="1"/>
  <c r="L66" i="1"/>
  <c r="L67" i="1"/>
  <c r="L68" i="1"/>
  <c r="L69" i="1"/>
  <c r="L70" i="1"/>
  <c r="L71" i="1"/>
  <c r="L72" i="1"/>
  <c r="L62" i="1"/>
  <c r="K62" i="1"/>
  <c r="K63" i="1"/>
  <c r="K64" i="1"/>
  <c r="K65" i="1"/>
  <c r="K66" i="1"/>
  <c r="K67" i="1"/>
  <c r="K68" i="1"/>
  <c r="K69" i="1"/>
  <c r="K70" i="1"/>
  <c r="K71" i="1"/>
  <c r="K73" i="1"/>
  <c r="K74" i="1"/>
  <c r="K75" i="1"/>
  <c r="K76" i="1"/>
  <c r="K77" i="1"/>
  <c r="K78" i="1"/>
  <c r="K79" i="1"/>
  <c r="K80" i="1"/>
  <c r="K81" i="1"/>
  <c r="K82" i="1"/>
  <c r="K61" i="1"/>
  <c r="H49" i="1"/>
  <c r="H50" i="1"/>
  <c r="H51" i="1"/>
  <c r="H52" i="1"/>
  <c r="H53" i="1"/>
  <c r="H54" i="1"/>
  <c r="H55" i="1"/>
  <c r="H56" i="1"/>
  <c r="H57" i="1"/>
  <c r="H58" i="1"/>
  <c r="H48" i="1"/>
  <c r="I49" i="1"/>
  <c r="I50" i="1"/>
  <c r="I51" i="1"/>
  <c r="I52" i="1"/>
  <c r="I53" i="1"/>
  <c r="I54" i="1"/>
  <c r="I55" i="1"/>
  <c r="I56" i="1"/>
  <c r="I57" i="1"/>
  <c r="I58" i="1"/>
  <c r="I48" i="1"/>
  <c r="E73" i="1"/>
  <c r="E74" i="1"/>
  <c r="E75" i="1"/>
  <c r="E76" i="1"/>
  <c r="E77" i="1"/>
  <c r="E78" i="1"/>
  <c r="E79" i="1"/>
  <c r="E80" i="1"/>
  <c r="E81" i="1"/>
  <c r="E82" i="1"/>
  <c r="D73" i="1"/>
  <c r="D74" i="1"/>
  <c r="D75" i="1"/>
  <c r="D76" i="1"/>
  <c r="D77" i="1"/>
  <c r="D78" i="1"/>
  <c r="D79" i="1"/>
  <c r="D80" i="1"/>
  <c r="D81" i="1"/>
  <c r="D82" i="1"/>
  <c r="B73" i="1"/>
  <c r="B74" i="1"/>
  <c r="B75" i="1"/>
  <c r="B76" i="1"/>
  <c r="B77" i="1"/>
  <c r="B78" i="1"/>
  <c r="B79" i="1"/>
  <c r="B80" i="1"/>
  <c r="B81" i="1"/>
  <c r="B82" i="1"/>
  <c r="E62" i="1"/>
  <c r="E63" i="1"/>
  <c r="E64" i="1"/>
  <c r="E65" i="1"/>
  <c r="E66" i="1"/>
  <c r="E67" i="1"/>
  <c r="E68" i="1"/>
  <c r="E69" i="1"/>
  <c r="E70" i="1"/>
  <c r="E71" i="1"/>
  <c r="E61" i="1"/>
  <c r="D62" i="1"/>
  <c r="D63" i="1"/>
  <c r="D64" i="1"/>
  <c r="D65" i="1"/>
  <c r="D66" i="1"/>
  <c r="D67" i="1"/>
  <c r="D68" i="1"/>
  <c r="D69" i="1"/>
  <c r="D70" i="1"/>
  <c r="D71" i="1"/>
  <c r="D61" i="1"/>
  <c r="B62" i="1"/>
  <c r="B63" i="1"/>
  <c r="B64" i="1"/>
  <c r="B65" i="1"/>
  <c r="B66" i="1"/>
  <c r="B67" i="1"/>
  <c r="B68" i="1"/>
  <c r="B69" i="1"/>
  <c r="B70" i="1"/>
  <c r="B71" i="1"/>
  <c r="B61" i="1"/>
  <c r="E48" i="1"/>
  <c r="E49" i="1"/>
  <c r="E50" i="1"/>
  <c r="E51" i="1"/>
  <c r="E52" i="1"/>
  <c r="E53" i="1"/>
  <c r="E54" i="1"/>
  <c r="E55" i="1"/>
  <c r="E56" i="1"/>
  <c r="E57" i="1"/>
  <c r="E58" i="1"/>
  <c r="E47" i="1"/>
  <c r="B48" i="1"/>
  <c r="B49" i="1"/>
  <c r="B50" i="1"/>
  <c r="B51" i="1"/>
  <c r="B52" i="1"/>
  <c r="B53" i="1"/>
  <c r="B54" i="1"/>
  <c r="B55" i="1"/>
  <c r="B56" i="1"/>
  <c r="B57" i="1"/>
  <c r="B58" i="1"/>
  <c r="B47" i="1"/>
  <c r="D49" i="1"/>
  <c r="D50" i="1"/>
  <c r="D51" i="1"/>
  <c r="D52" i="1"/>
  <c r="D53" i="1"/>
  <c r="D54" i="1"/>
  <c r="D55" i="1"/>
  <c r="D56" i="1"/>
  <c r="D57" i="1"/>
  <c r="D58" i="1"/>
  <c r="D48" i="1"/>
  <c r="E36" i="1"/>
  <c r="E37" i="1"/>
  <c r="E38" i="1"/>
  <c r="E39" i="1"/>
  <c r="E40" i="1"/>
  <c r="E41" i="1"/>
  <c r="E42" i="1"/>
  <c r="E35" i="1"/>
  <c r="D36" i="1"/>
  <c r="D37" i="1"/>
  <c r="D38" i="1"/>
  <c r="D39" i="1"/>
  <c r="D40" i="1"/>
  <c r="D41" i="1"/>
  <c r="D42" i="1"/>
  <c r="D35" i="1"/>
  <c r="G22" i="1"/>
  <c r="G15" i="1"/>
  <c r="I26" i="1"/>
  <c r="I27" i="1"/>
  <c r="I28" i="1"/>
  <c r="I29" i="1"/>
  <c r="I30" i="1"/>
  <c r="I31" i="1"/>
  <c r="I32" i="1"/>
  <c r="I25" i="1"/>
  <c r="H26" i="1"/>
  <c r="H27" i="1"/>
  <c r="H28" i="1"/>
  <c r="H29" i="1"/>
  <c r="H30" i="1"/>
  <c r="H31" i="1"/>
  <c r="H32" i="1"/>
  <c r="H25" i="1"/>
  <c r="I16" i="1"/>
  <c r="I17" i="1"/>
  <c r="I18" i="1"/>
  <c r="I19" i="1"/>
  <c r="I20" i="1"/>
  <c r="I21" i="1"/>
  <c r="I22" i="1"/>
  <c r="H16" i="1"/>
  <c r="H17" i="1"/>
  <c r="H18" i="1"/>
  <c r="H19" i="1"/>
  <c r="H20" i="1"/>
  <c r="H21" i="1"/>
  <c r="H22" i="1"/>
  <c r="N8" i="1"/>
  <c r="N9" i="1"/>
  <c r="N10" i="1"/>
  <c r="N11" i="1"/>
  <c r="N12" i="1"/>
  <c r="N13" i="1"/>
  <c r="N14" i="1"/>
  <c r="N15" i="1"/>
  <c r="N7" i="1"/>
  <c r="M8" i="1"/>
  <c r="M9" i="1"/>
  <c r="M10" i="1"/>
  <c r="M11" i="1"/>
  <c r="M12" i="1"/>
  <c r="M13" i="1"/>
  <c r="M14" i="1"/>
  <c r="M15" i="1"/>
  <c r="M7" i="1"/>
  <c r="F15" i="1"/>
  <c r="F22" i="1"/>
  <c r="F21" i="1"/>
  <c r="F16" i="1"/>
  <c r="F17" i="1"/>
  <c r="F18" i="1"/>
  <c r="F19" i="1"/>
  <c r="F20" i="1"/>
  <c r="D4" i="1"/>
  <c r="D5" i="1"/>
  <c r="D6" i="1"/>
  <c r="D7" i="1"/>
  <c r="D8" i="1"/>
  <c r="D9" i="1"/>
  <c r="D10" i="1"/>
  <c r="D11" i="1"/>
  <c r="D3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<sst xmlns="http://schemas.openxmlformats.org/spreadsheetml/2006/main" count="30" uniqueCount="30">
  <si>
    <t>Периоды свободного колебания</t>
  </si>
  <si>
    <t>Т</t>
  </si>
  <si>
    <t>С-С_0</t>
  </si>
  <si>
    <t>С</t>
  </si>
  <si>
    <t>Т_теор</t>
  </si>
  <si>
    <t>Логарифмический декремент затухыния</t>
  </si>
  <si>
    <t>R</t>
  </si>
  <si>
    <t>U1</t>
  </si>
  <si>
    <t>U2</t>
  </si>
  <si>
    <t>n</t>
  </si>
  <si>
    <t>teta</t>
  </si>
  <si>
    <t>R_сумм</t>
  </si>
  <si>
    <t>R_L</t>
  </si>
  <si>
    <t>L</t>
  </si>
  <si>
    <t>C</t>
  </si>
  <si>
    <t>T</t>
  </si>
  <si>
    <t>Q</t>
  </si>
  <si>
    <t>Добротность на спирали</t>
  </si>
  <si>
    <t>R=2000</t>
  </si>
  <si>
    <t>Резонансные кривые</t>
  </si>
  <si>
    <t>nu</t>
  </si>
  <si>
    <t>nu/nu_0</t>
  </si>
  <si>
    <t>U</t>
  </si>
  <si>
    <t>U\U_0</t>
  </si>
  <si>
    <t>2U</t>
  </si>
  <si>
    <t>delaX</t>
  </si>
  <si>
    <t>deltaФ</t>
  </si>
  <si>
    <t>R=408</t>
  </si>
  <si>
    <t>ФЧХ</t>
  </si>
  <si>
    <t>омега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</si>
</sst>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tabSelected="1" topLeftCell="A9" zoomScale="93" zoomScaleNormal="130" workbookViewId="0">
      <selection activeCell="F25" sqref="F25"/>
    </sheetView>
  </sheetViews>
  <sheetFormatPr defaultRowHeight="14.5" x14ac:dyDescent="0.35"/>
  <cols>
    <col min="8" max="8" width="11.81640625" bestFit="1" customWidth="1"/>
    <col min="14" max="14" width="11.81640625" bestFit="1" customWidth="1"/>
  </cols>
  <sheetData>
    <row r="1" spans="1:14" x14ac:dyDescent="0.35">
      <c r="A1" t="s">
        <v>0</v>
      </c>
    </row>
    <row r="2" spans="1:14" x14ac:dyDescent="0.35">
      <c r="A2" t="s">
        <v>1</v>
      </c>
      <c r="B2" t="s">
        <v>2</v>
      </c>
      <c r="C2" t="s">
        <v>3</v>
      </c>
      <c r="D2" t="s">
        <v>4</v>
      </c>
      <c r="K2" t="s">
        <v>13</v>
      </c>
      <c r="L2">
        <v>0.1</v>
      </c>
    </row>
    <row r="3" spans="1:14" x14ac:dyDescent="0.35">
      <c r="A3">
        <v>92</v>
      </c>
      <c r="B3">
        <v>1</v>
      </c>
      <c r="C3">
        <f>B3+1.1</f>
        <v>2.1</v>
      </c>
      <c r="D3">
        <f>2*PI()*SQRT(100*C3)</f>
        <v>91.052005452461401</v>
      </c>
    </row>
    <row r="4" spans="1:14" x14ac:dyDescent="0.35">
      <c r="A4">
        <v>111</v>
      </c>
      <c r="B4">
        <v>2</v>
      </c>
      <c r="C4">
        <f t="shared" ref="C4:C11" si="0">B4+1.1</f>
        <v>3.1</v>
      </c>
      <c r="D4">
        <f t="shared" ref="D4:D11" si="1">2*PI()*SQRT(100*C4)</f>
        <v>110.62689301137767</v>
      </c>
    </row>
    <row r="5" spans="1:14" x14ac:dyDescent="0.35">
      <c r="A5">
        <v>127</v>
      </c>
      <c r="B5">
        <v>3</v>
      </c>
      <c r="C5">
        <f t="shared" si="0"/>
        <v>4.0999999999999996</v>
      </c>
      <c r="D5">
        <f t="shared" si="1"/>
        <v>127.22480582726998</v>
      </c>
    </row>
    <row r="6" spans="1:14" x14ac:dyDescent="0.35">
      <c r="A6">
        <v>141</v>
      </c>
      <c r="B6">
        <v>4</v>
      </c>
      <c r="C6">
        <f t="shared" si="0"/>
        <v>5.0999999999999996</v>
      </c>
      <c r="D6">
        <f t="shared" si="1"/>
        <v>141.89430213444896</v>
      </c>
      <c r="J6" t="s">
        <v>15</v>
      </c>
      <c r="K6" t="s">
        <v>14</v>
      </c>
    </row>
    <row r="7" spans="1:14" x14ac:dyDescent="0.35">
      <c r="A7">
        <v>156</v>
      </c>
      <c r="B7">
        <v>5</v>
      </c>
      <c r="C7">
        <f t="shared" si="0"/>
        <v>6.1</v>
      </c>
      <c r="D7">
        <f t="shared" si="1"/>
        <v>155.18322956640009</v>
      </c>
      <c r="J7">
        <v>92</v>
      </c>
      <c r="K7">
        <v>2.1</v>
      </c>
      <c r="M7">
        <f>2*$L$2*SQRT(1/($L$2*K7*10^(-9))-4*PI()*PI()/(J7*J7*10^(-12)))</f>
        <v>1976.1626479076112</v>
      </c>
      <c r="N7">
        <f>1/($L$2*K7*10^(-9))-4*3.14*3.14/(J7*J7*10^(-12))</f>
        <v>102358448.10513973</v>
      </c>
    </row>
    <row r="8" spans="1:14" x14ac:dyDescent="0.35">
      <c r="A8">
        <v>167</v>
      </c>
      <c r="B8">
        <v>6</v>
      </c>
      <c r="C8">
        <f t="shared" si="0"/>
        <v>7.1</v>
      </c>
      <c r="D8">
        <f t="shared" si="1"/>
        <v>167.42065732487666</v>
      </c>
      <c r="J8">
        <v>111</v>
      </c>
      <c r="K8">
        <v>3.1</v>
      </c>
      <c r="M8">
        <f t="shared" ref="M8:M15" si="2">2*$L$2*SQRT(1/($L$2*K8*10^(-9))-4*PI()*PI()/(J8*J8*10^(-12)))</f>
        <v>930.58080671269806</v>
      </c>
      <c r="N8">
        <f t="shared" ref="N8:N15" si="3">1/($L$2*K8*10^(-9))-4*3.14*3.14/(J8*J8*10^(-12))</f>
        <v>24897434.487668991</v>
      </c>
    </row>
    <row r="9" spans="1:14" x14ac:dyDescent="0.35">
      <c r="A9">
        <v>178</v>
      </c>
      <c r="B9">
        <v>7</v>
      </c>
      <c r="C9">
        <f t="shared" si="0"/>
        <v>8.1</v>
      </c>
      <c r="D9">
        <f t="shared" si="1"/>
        <v>178.82258878432981</v>
      </c>
      <c r="J9">
        <v>127</v>
      </c>
      <c r="K9">
        <v>4.0999999999999996</v>
      </c>
      <c r="M9" t="e">
        <f t="shared" si="2"/>
        <v>#NUM!</v>
      </c>
      <c r="N9">
        <f t="shared" si="3"/>
        <v>-6161300.1274785995</v>
      </c>
    </row>
    <row r="10" spans="1:14" x14ac:dyDescent="0.35">
      <c r="A10">
        <v>189</v>
      </c>
      <c r="B10">
        <v>8</v>
      </c>
      <c r="C10">
        <f t="shared" si="0"/>
        <v>9.1</v>
      </c>
      <c r="D10">
        <f t="shared" si="1"/>
        <v>189.53986393359384</v>
      </c>
      <c r="J10">
        <v>141</v>
      </c>
      <c r="K10">
        <v>5.0999999999999996</v>
      </c>
      <c r="M10" t="e">
        <f t="shared" si="2"/>
        <v>#NUM!</v>
      </c>
      <c r="N10">
        <f t="shared" si="3"/>
        <v>-22938839.033425331</v>
      </c>
    </row>
    <row r="11" spans="1:14" x14ac:dyDescent="0.35">
      <c r="A11">
        <v>198</v>
      </c>
      <c r="B11">
        <v>9</v>
      </c>
      <c r="C11">
        <f t="shared" si="0"/>
        <v>10.1</v>
      </c>
      <c r="D11">
        <f t="shared" si="1"/>
        <v>199.6827528365958</v>
      </c>
      <c r="J11">
        <v>156</v>
      </c>
      <c r="K11">
        <v>6.1</v>
      </c>
      <c r="M11">
        <f t="shared" si="2"/>
        <v>827.5582562065631</v>
      </c>
      <c r="N11">
        <f t="shared" si="3"/>
        <v>18765695.562669039</v>
      </c>
    </row>
    <row r="12" spans="1:14" x14ac:dyDescent="0.35">
      <c r="J12">
        <v>167</v>
      </c>
      <c r="K12">
        <v>7.1</v>
      </c>
      <c r="M12" t="e">
        <f t="shared" si="2"/>
        <v>#NUM!</v>
      </c>
      <c r="N12">
        <f t="shared" si="3"/>
        <v>-5669558.243721962</v>
      </c>
    </row>
    <row r="13" spans="1:14" x14ac:dyDescent="0.35">
      <c r="A13" t="s">
        <v>5</v>
      </c>
      <c r="J13">
        <v>178</v>
      </c>
      <c r="K13">
        <v>8.1</v>
      </c>
      <c r="M13" t="e">
        <f t="shared" si="2"/>
        <v>#NUM!</v>
      </c>
      <c r="N13">
        <f t="shared" si="3"/>
        <v>-10173924.292512178</v>
      </c>
    </row>
    <row r="14" spans="1:14" x14ac:dyDescent="0.35">
      <c r="A14" t="s">
        <v>6</v>
      </c>
      <c r="B14" t="s">
        <v>7</v>
      </c>
      <c r="C14" t="s">
        <v>8</v>
      </c>
      <c r="D14" t="s">
        <v>9</v>
      </c>
      <c r="F14" t="s">
        <v>10</v>
      </c>
      <c r="G14" t="s">
        <v>16</v>
      </c>
      <c r="H14" t="s">
        <v>11</v>
      </c>
      <c r="I14" t="s">
        <v>12</v>
      </c>
      <c r="J14">
        <v>189</v>
      </c>
      <c r="K14">
        <v>9.1</v>
      </c>
      <c r="M14" t="e">
        <f t="shared" si="2"/>
        <v>#NUM!</v>
      </c>
      <c r="N14">
        <f t="shared" si="3"/>
        <v>-5166536.3834679127</v>
      </c>
    </row>
    <row r="15" spans="1:14" x14ac:dyDescent="0.35">
      <c r="A15">
        <v>408</v>
      </c>
      <c r="B15">
        <v>590</v>
      </c>
      <c r="C15">
        <v>290</v>
      </c>
      <c r="D15">
        <v>2</v>
      </c>
      <c r="F15">
        <f>LN(B15/C15)/2</f>
        <v>0.35512080695962267</v>
      </c>
      <c r="G15">
        <f>PI()/F15</f>
        <v>8.8465462795228245</v>
      </c>
      <c r="H15">
        <f>F15/SQRT(6*10^(-9)/0.1*(PI()*PI()+1/4))</f>
        <v>455.74165600262751</v>
      </c>
      <c r="I15">
        <f>H15-A15</f>
        <v>47.741656002627508</v>
      </c>
      <c r="J15">
        <v>198</v>
      </c>
      <c r="K15">
        <v>10.1</v>
      </c>
      <c r="M15" t="e">
        <f t="shared" si="2"/>
        <v>#NUM!</v>
      </c>
      <c r="N15">
        <f t="shared" si="3"/>
        <v>-15879971.835567474</v>
      </c>
    </row>
    <row r="16" spans="1:14" x14ac:dyDescent="0.35">
      <c r="A16">
        <v>608</v>
      </c>
      <c r="B16">
        <v>520</v>
      </c>
      <c r="C16">
        <v>180</v>
      </c>
      <c r="D16">
        <v>2</v>
      </c>
      <c r="F16">
        <f t="shared" ref="F16:F20" si="4">LN(B16/C16)/2</f>
        <v>0.53043598034263129</v>
      </c>
      <c r="H16">
        <f t="shared" ref="H16:H22" si="5">F16/SQRT(6*10^(-9)/0.1*(PI()*PI()+1/4))</f>
        <v>680.73108459740035</v>
      </c>
      <c r="I16">
        <f t="shared" ref="I16:I22" si="6">H16-A16</f>
        <v>72.731084597400354</v>
      </c>
    </row>
    <row r="17" spans="1:9" x14ac:dyDescent="0.35">
      <c r="A17">
        <v>808</v>
      </c>
      <c r="B17">
        <v>446</v>
      </c>
      <c r="C17">
        <v>102</v>
      </c>
      <c r="D17">
        <v>2</v>
      </c>
      <c r="F17">
        <f t="shared" si="4"/>
        <v>0.73767306936789645</v>
      </c>
      <c r="H17">
        <f t="shared" si="5"/>
        <v>946.68726707554185</v>
      </c>
      <c r="I17">
        <f t="shared" si="6"/>
        <v>138.68726707554185</v>
      </c>
    </row>
    <row r="18" spans="1:9" x14ac:dyDescent="0.35">
      <c r="A18">
        <v>1010</v>
      </c>
      <c r="B18">
        <v>400</v>
      </c>
      <c r="C18">
        <v>64</v>
      </c>
      <c r="D18">
        <v>2</v>
      </c>
      <c r="F18">
        <f t="shared" si="4"/>
        <v>0.91629073187415511</v>
      </c>
      <c r="H18">
        <f t="shared" si="5"/>
        <v>1175.9149206136697</v>
      </c>
      <c r="I18">
        <f t="shared" si="6"/>
        <v>165.91492061366966</v>
      </c>
    </row>
    <row r="19" spans="1:9" x14ac:dyDescent="0.35">
      <c r="A19">
        <v>1220</v>
      </c>
      <c r="B19">
        <v>355</v>
      </c>
      <c r="C19">
        <v>58</v>
      </c>
      <c r="D19">
        <v>2</v>
      </c>
      <c r="F19">
        <f t="shared" si="4"/>
        <v>0.90583738946449821</v>
      </c>
      <c r="H19">
        <f t="shared" si="5"/>
        <v>1162.4997010963261</v>
      </c>
      <c r="I19">
        <f t="shared" si="6"/>
        <v>-57.500298903673865</v>
      </c>
    </row>
    <row r="20" spans="1:9" x14ac:dyDescent="0.35">
      <c r="A20">
        <v>1420</v>
      </c>
      <c r="B20">
        <v>320</v>
      </c>
      <c r="C20">
        <v>48</v>
      </c>
      <c r="D20">
        <v>2</v>
      </c>
      <c r="F20">
        <f t="shared" si="4"/>
        <v>0.94855999244294065</v>
      </c>
      <c r="H20">
        <f t="shared" si="5"/>
        <v>1217.3274370345134</v>
      </c>
      <c r="I20">
        <f t="shared" si="6"/>
        <v>-202.67256296548658</v>
      </c>
    </row>
    <row r="21" spans="1:9" x14ac:dyDescent="0.35">
      <c r="A21">
        <v>1700</v>
      </c>
      <c r="B21">
        <v>280</v>
      </c>
      <c r="C21">
        <v>76</v>
      </c>
      <c r="D21">
        <v>1</v>
      </c>
      <c r="F21">
        <f>LN(B21/C21)/1</f>
        <v>1.3040562628829184</v>
      </c>
      <c r="H21">
        <f t="shared" si="5"/>
        <v>1673.550941312297</v>
      </c>
      <c r="I21">
        <f t="shared" si="6"/>
        <v>-26.449058687702973</v>
      </c>
    </row>
    <row r="22" spans="1:9" x14ac:dyDescent="0.35">
      <c r="A22">
        <v>2000</v>
      </c>
      <c r="B22">
        <v>218</v>
      </c>
      <c r="C22">
        <v>36</v>
      </c>
      <c r="D22">
        <v>1</v>
      </c>
      <c r="F22">
        <f>LN(B22/C22)/1</f>
        <v>1.8009761243329789</v>
      </c>
      <c r="G22">
        <f>PI()/F22</f>
        <v>1.7443832881201207</v>
      </c>
      <c r="H22">
        <f t="shared" si="5"/>
        <v>2311.2693630988192</v>
      </c>
      <c r="I22">
        <f t="shared" si="6"/>
        <v>311.26936309881921</v>
      </c>
    </row>
    <row r="25" spans="1:9" x14ac:dyDescent="0.35">
      <c r="H25">
        <f>F15/SQRT(6*10^(-9)/0.1*(3.14*3.14+F15*F15/4))</f>
        <v>460.9752296238936</v>
      </c>
      <c r="I25">
        <f>H25-A15</f>
        <v>52.975229623893597</v>
      </c>
    </row>
    <row r="26" spans="1:9" x14ac:dyDescent="0.35">
      <c r="H26">
        <f t="shared" ref="H26:H32" si="7">F16/SQRT(6*10^(-9)/0.1*(3.14*3.14+F16*F16/4))</f>
        <v>687.20138356196844</v>
      </c>
      <c r="I26">
        <f t="shared" ref="I26:I32" si="8">H26-A16</f>
        <v>79.201383561968441</v>
      </c>
    </row>
    <row r="27" spans="1:9" x14ac:dyDescent="0.35">
      <c r="H27">
        <f t="shared" si="7"/>
        <v>952.53949523893255</v>
      </c>
      <c r="I27">
        <f t="shared" si="8"/>
        <v>144.53949523893255</v>
      </c>
    </row>
    <row r="28" spans="1:9" x14ac:dyDescent="0.35">
      <c r="H28">
        <f t="shared" si="7"/>
        <v>1178.8370483618976</v>
      </c>
      <c r="I28">
        <f t="shared" si="8"/>
        <v>168.83704836189759</v>
      </c>
    </row>
    <row r="29" spans="1:9" x14ac:dyDescent="0.35">
      <c r="H29">
        <f t="shared" si="7"/>
        <v>1165.664144235554</v>
      </c>
      <c r="I29">
        <f t="shared" si="8"/>
        <v>-54.335855764446023</v>
      </c>
    </row>
    <row r="30" spans="1:9" x14ac:dyDescent="0.35">
      <c r="H30">
        <f t="shared" si="7"/>
        <v>1219.4418602185106</v>
      </c>
      <c r="I30">
        <f t="shared" si="8"/>
        <v>-200.55813978148944</v>
      </c>
    </row>
    <row r="31" spans="1:9" x14ac:dyDescent="0.35">
      <c r="H31">
        <f t="shared" si="7"/>
        <v>1660.06093985031</v>
      </c>
      <c r="I31">
        <f t="shared" si="8"/>
        <v>-39.939060149690022</v>
      </c>
    </row>
    <row r="32" spans="1:9" x14ac:dyDescent="0.35">
      <c r="H32">
        <f t="shared" si="7"/>
        <v>2250.8179895020435</v>
      </c>
      <c r="I32">
        <f t="shared" si="8"/>
        <v>250.81798950204347</v>
      </c>
    </row>
    <row r="34" spans="1:12" x14ac:dyDescent="0.35">
      <c r="A34" t="s">
        <v>17</v>
      </c>
    </row>
    <row r="35" spans="1:12" x14ac:dyDescent="0.35">
      <c r="A35">
        <v>3.4</v>
      </c>
      <c r="B35">
        <v>2.2999999999999998</v>
      </c>
      <c r="D35">
        <f>LN(A35/B35)</f>
        <v>0.39086630868701178</v>
      </c>
      <c r="E35">
        <f>PI()/D35</f>
        <v>8.0375120182216566</v>
      </c>
    </row>
    <row r="36" spans="1:12" x14ac:dyDescent="0.35">
      <c r="A36">
        <v>3.3</v>
      </c>
      <c r="B36">
        <v>1.9</v>
      </c>
      <c r="D36">
        <f t="shared" ref="D36:D42" si="9">LN(A36/B36)</f>
        <v>0.55206858230003986</v>
      </c>
      <c r="E36">
        <f t="shared" ref="E36:E42" si="10">PI()/D36</f>
        <v>5.6905840221901833</v>
      </c>
    </row>
    <row r="37" spans="1:12" x14ac:dyDescent="0.35">
      <c r="A37">
        <v>3.2</v>
      </c>
      <c r="B37">
        <v>1.5</v>
      </c>
      <c r="D37">
        <f t="shared" si="9"/>
        <v>0.75768570169751648</v>
      </c>
      <c r="E37">
        <f t="shared" si="10"/>
        <v>4.1463005657245207</v>
      </c>
    </row>
    <row r="38" spans="1:12" x14ac:dyDescent="0.35">
      <c r="A38">
        <v>3.1</v>
      </c>
      <c r="B38">
        <v>1.2</v>
      </c>
      <c r="D38">
        <f t="shared" si="9"/>
        <v>0.94908055469714603</v>
      </c>
      <c r="E38">
        <f t="shared" si="10"/>
        <v>3.3101433150658988</v>
      </c>
    </row>
    <row r="39" spans="1:12" x14ac:dyDescent="0.35">
      <c r="A39">
        <v>3</v>
      </c>
      <c r="B39">
        <v>1</v>
      </c>
      <c r="D39">
        <f t="shared" si="9"/>
        <v>1.0986122886681098</v>
      </c>
      <c r="E39">
        <f t="shared" si="10"/>
        <v>2.8596008673801268</v>
      </c>
    </row>
    <row r="40" spans="1:12" x14ac:dyDescent="0.35">
      <c r="A40">
        <v>1.5</v>
      </c>
      <c r="B40">
        <v>0.5</v>
      </c>
      <c r="D40">
        <f t="shared" si="9"/>
        <v>1.0986122886681098</v>
      </c>
      <c r="E40">
        <f t="shared" si="10"/>
        <v>2.8596008673801268</v>
      </c>
    </row>
    <row r="41" spans="1:12" x14ac:dyDescent="0.35">
      <c r="A41">
        <v>1.4</v>
      </c>
      <c r="B41">
        <v>0.4</v>
      </c>
      <c r="D41">
        <f t="shared" si="9"/>
        <v>1.2527629684953678</v>
      </c>
      <c r="E41">
        <f t="shared" si="10"/>
        <v>2.5077310972585707</v>
      </c>
    </row>
    <row r="42" spans="1:12" x14ac:dyDescent="0.35">
      <c r="A42">
        <v>2.15</v>
      </c>
      <c r="B42">
        <v>0.35</v>
      </c>
      <c r="D42">
        <f t="shared" si="9"/>
        <v>1.8152899666382492</v>
      </c>
      <c r="E42">
        <f t="shared" si="10"/>
        <v>1.7306285559478605</v>
      </c>
    </row>
    <row r="44" spans="1:12" x14ac:dyDescent="0.35">
      <c r="A44" t="s">
        <v>19</v>
      </c>
    </row>
    <row r="45" spans="1:12" x14ac:dyDescent="0.35">
      <c r="A45" t="s">
        <v>18</v>
      </c>
      <c r="G45" t="s">
        <v>28</v>
      </c>
    </row>
    <row r="46" spans="1:12" x14ac:dyDescent="0.35">
      <c r="A46" t="s">
        <v>20</v>
      </c>
      <c r="B46" t="s">
        <v>21</v>
      </c>
      <c r="C46" t="s">
        <v>24</v>
      </c>
      <c r="D46" t="s">
        <v>22</v>
      </c>
      <c r="E46" t="s">
        <v>23</v>
      </c>
      <c r="G46" t="s">
        <v>25</v>
      </c>
      <c r="H46" t="s">
        <v>26</v>
      </c>
      <c r="I46" t="s">
        <v>29</v>
      </c>
    </row>
    <row r="47" spans="1:12" x14ac:dyDescent="0.35">
      <c r="A47">
        <v>6.5</v>
      </c>
      <c r="B47">
        <f>A47/6.25</f>
        <v>1.04</v>
      </c>
      <c r="D47">
        <v>1.94</v>
      </c>
      <c r="E47">
        <f>D47/2.17</f>
        <v>0.89400921658986177</v>
      </c>
      <c r="G47">
        <v>19.399999999999999</v>
      </c>
      <c r="K47">
        <f>G47-$G$48</f>
        <v>-4.6000000000000014</v>
      </c>
      <c r="L47">
        <f xml:space="preserve"> -MOD(A47*K47/1000, PI()/2)</f>
        <v>-1.5408963267948965</v>
      </c>
    </row>
    <row r="48" spans="1:12" x14ac:dyDescent="0.35">
      <c r="A48">
        <v>6.25</v>
      </c>
      <c r="B48">
        <f t="shared" ref="B48:B58" si="11">A48/6.25</f>
        <v>1</v>
      </c>
      <c r="C48">
        <v>4.34</v>
      </c>
      <c r="D48">
        <f>C48/2</f>
        <v>2.17</v>
      </c>
      <c r="E48">
        <f t="shared" ref="E48:E58" si="12">D48/2.17</f>
        <v>1</v>
      </c>
      <c r="G48">
        <v>24</v>
      </c>
      <c r="H48">
        <f>-PI()+ MOD(A48*G48, PI())</f>
        <v>-0.79644737231006957</v>
      </c>
      <c r="I48">
        <f>2*PI()*A48</f>
        <v>39.269908169872416</v>
      </c>
      <c r="K48">
        <f t="shared" ref="K48:K58" si="13">G48-$G$48</f>
        <v>0</v>
      </c>
      <c r="L48">
        <f xml:space="preserve"> -PI()/2-MOD(A48*K48/1000, PI()/2)</f>
        <v>-1.5707963267948966</v>
      </c>
    </row>
    <row r="49" spans="1:12" x14ac:dyDescent="0.35">
      <c r="A49">
        <v>6</v>
      </c>
      <c r="B49">
        <f t="shared" si="11"/>
        <v>0.96</v>
      </c>
      <c r="C49">
        <v>4.28</v>
      </c>
      <c r="D49">
        <f t="shared" ref="D49:D58" si="14">C49/2</f>
        <v>2.14</v>
      </c>
      <c r="E49">
        <f t="shared" si="12"/>
        <v>0.98617511520737333</v>
      </c>
      <c r="G49">
        <v>29.6</v>
      </c>
      <c r="H49">
        <f t="shared" ref="H49:H82" si="15">-PI()+ MOD(A49*G49, PI())</f>
        <v>-1.4707812546181849</v>
      </c>
      <c r="I49">
        <f t="shared" ref="I49:I82" si="16">2*PI()*A49</f>
        <v>37.699111843077517</v>
      </c>
      <c r="K49">
        <f t="shared" si="13"/>
        <v>5.6000000000000014</v>
      </c>
      <c r="L49">
        <f xml:space="preserve"> -PI()/2-MOD(A49*K49/1000, PI()/2)</f>
        <v>-1.6043963267948966</v>
      </c>
    </row>
    <row r="50" spans="1:12" x14ac:dyDescent="0.35">
      <c r="A50">
        <v>5.75</v>
      </c>
      <c r="B50">
        <f t="shared" si="11"/>
        <v>0.92</v>
      </c>
      <c r="C50">
        <v>4.0999999999999996</v>
      </c>
      <c r="D50">
        <f t="shared" si="14"/>
        <v>2.0499999999999998</v>
      </c>
      <c r="E50">
        <f t="shared" si="12"/>
        <v>0.94470046082949299</v>
      </c>
      <c r="G50">
        <v>32.799999999999997</v>
      </c>
      <c r="H50">
        <f t="shared" si="15"/>
        <v>-3.0371518689773858</v>
      </c>
      <c r="I50">
        <f t="shared" si="16"/>
        <v>36.128315516282619</v>
      </c>
      <c r="K50">
        <f t="shared" si="13"/>
        <v>8.7999999999999972</v>
      </c>
      <c r="L50">
        <f t="shared" ref="L50:L57" si="17" xml:space="preserve"> -PI()/2-MOD(A50*K50/1000, PI()/2)</f>
        <v>-1.6213963267948965</v>
      </c>
    </row>
    <row r="51" spans="1:12" x14ac:dyDescent="0.35">
      <c r="A51">
        <v>5.5</v>
      </c>
      <c r="B51">
        <f t="shared" si="11"/>
        <v>0.88</v>
      </c>
      <c r="C51">
        <v>3.78</v>
      </c>
      <c r="D51">
        <f t="shared" si="14"/>
        <v>1.89</v>
      </c>
      <c r="E51">
        <f t="shared" si="12"/>
        <v>0.87096774193548387</v>
      </c>
      <c r="G51">
        <v>40.799999999999997</v>
      </c>
      <c r="H51">
        <f t="shared" si="15"/>
        <v>-1.7946710584651271</v>
      </c>
      <c r="I51">
        <f t="shared" si="16"/>
        <v>34.557519189487721</v>
      </c>
      <c r="K51">
        <f t="shared" si="13"/>
        <v>16.799999999999997</v>
      </c>
      <c r="L51">
        <f t="shared" si="17"/>
        <v>-1.6631963267948966</v>
      </c>
    </row>
    <row r="52" spans="1:12" x14ac:dyDescent="0.35">
      <c r="A52">
        <v>5.25</v>
      </c>
      <c r="B52">
        <f t="shared" si="11"/>
        <v>0.84</v>
      </c>
      <c r="C52">
        <v>3.44</v>
      </c>
      <c r="D52">
        <f t="shared" si="14"/>
        <v>1.72</v>
      </c>
      <c r="E52">
        <f t="shared" si="12"/>
        <v>0.79262672811059909</v>
      </c>
      <c r="G52">
        <v>45.2</v>
      </c>
      <c r="H52">
        <f t="shared" si="15"/>
        <v>-1.4610416728242654</v>
      </c>
      <c r="I52">
        <f t="shared" si="16"/>
        <v>32.986722862692829</v>
      </c>
      <c r="K52">
        <f t="shared" si="13"/>
        <v>21.200000000000003</v>
      </c>
      <c r="L52">
        <f t="shared" si="17"/>
        <v>-1.6820963267948965</v>
      </c>
    </row>
    <row r="53" spans="1:12" x14ac:dyDescent="0.35">
      <c r="A53">
        <v>5</v>
      </c>
      <c r="B53">
        <f t="shared" si="11"/>
        <v>0.8</v>
      </c>
      <c r="C53">
        <v>3.1</v>
      </c>
      <c r="D53">
        <f t="shared" si="14"/>
        <v>1.55</v>
      </c>
      <c r="E53">
        <f t="shared" si="12"/>
        <v>0.7142857142857143</v>
      </c>
      <c r="G53">
        <v>50.8</v>
      </c>
      <c r="H53">
        <f t="shared" si="15"/>
        <v>-0.4690049407732424</v>
      </c>
      <c r="I53">
        <f t="shared" si="16"/>
        <v>31.415926535897931</v>
      </c>
      <c r="K53">
        <f t="shared" si="13"/>
        <v>26.799999999999997</v>
      </c>
      <c r="L53">
        <f t="shared" si="17"/>
        <v>-1.7047963267948965</v>
      </c>
    </row>
    <row r="54" spans="1:12" x14ac:dyDescent="0.35">
      <c r="A54">
        <v>4.75</v>
      </c>
      <c r="B54">
        <f t="shared" si="11"/>
        <v>0.76</v>
      </c>
      <c r="C54">
        <v>2.76</v>
      </c>
      <c r="D54">
        <f t="shared" si="14"/>
        <v>1.38</v>
      </c>
      <c r="E54">
        <f t="shared" si="12"/>
        <v>0.63594470046082952</v>
      </c>
      <c r="G54">
        <v>55.6</v>
      </c>
      <c r="H54">
        <f t="shared" si="15"/>
        <v>-2.9353755551323921</v>
      </c>
      <c r="I54">
        <f t="shared" si="16"/>
        <v>29.845130209103033</v>
      </c>
      <c r="K54">
        <f t="shared" si="13"/>
        <v>31.6</v>
      </c>
      <c r="L54">
        <f t="shared" si="17"/>
        <v>-1.7208963267948965</v>
      </c>
    </row>
    <row r="55" spans="1:12" x14ac:dyDescent="0.35">
      <c r="A55">
        <v>4.5</v>
      </c>
      <c r="B55">
        <f t="shared" si="11"/>
        <v>0.72</v>
      </c>
      <c r="C55">
        <v>2.4</v>
      </c>
      <c r="D55">
        <f t="shared" si="14"/>
        <v>1.2</v>
      </c>
      <c r="E55">
        <f t="shared" si="12"/>
        <v>0.55299539170506917</v>
      </c>
      <c r="G55">
        <v>62.8</v>
      </c>
      <c r="H55">
        <f t="shared" si="15"/>
        <v>-0.14333882308141455</v>
      </c>
      <c r="I55">
        <f t="shared" si="16"/>
        <v>28.274333882308138</v>
      </c>
      <c r="K55">
        <f t="shared" si="13"/>
        <v>38.799999999999997</v>
      </c>
      <c r="L55">
        <f t="shared" si="17"/>
        <v>-1.7453963267948966</v>
      </c>
    </row>
    <row r="56" spans="1:12" x14ac:dyDescent="0.35">
      <c r="A56">
        <v>4.25</v>
      </c>
      <c r="B56">
        <f t="shared" si="11"/>
        <v>0.68</v>
      </c>
      <c r="C56">
        <v>2</v>
      </c>
      <c r="D56">
        <f t="shared" si="14"/>
        <v>1</v>
      </c>
      <c r="E56">
        <f t="shared" si="12"/>
        <v>0.46082949308755761</v>
      </c>
      <c r="G56">
        <v>67.599999999999994</v>
      </c>
      <c r="H56">
        <f t="shared" si="15"/>
        <v>-1.7265241302610121</v>
      </c>
      <c r="I56">
        <f t="shared" si="16"/>
        <v>26.703537555513243</v>
      </c>
      <c r="K56">
        <f t="shared" si="13"/>
        <v>43.599999999999994</v>
      </c>
      <c r="L56">
        <f t="shared" si="17"/>
        <v>-1.7560963267948966</v>
      </c>
    </row>
    <row r="57" spans="1:12" x14ac:dyDescent="0.35">
      <c r="A57">
        <v>4</v>
      </c>
      <c r="B57">
        <f t="shared" si="11"/>
        <v>0.64</v>
      </c>
      <c r="C57">
        <v>1.74</v>
      </c>
      <c r="D57">
        <f t="shared" si="14"/>
        <v>0.87</v>
      </c>
      <c r="E57">
        <f t="shared" si="12"/>
        <v>0.4009216589861751</v>
      </c>
      <c r="G57">
        <v>74.400000000000006</v>
      </c>
      <c r="H57">
        <f t="shared" si="15"/>
        <v>-0.85130209103032328</v>
      </c>
      <c r="I57">
        <f t="shared" si="16"/>
        <v>25.132741228718345</v>
      </c>
      <c r="K57">
        <f t="shared" si="13"/>
        <v>50.400000000000006</v>
      </c>
      <c r="L57">
        <f t="shared" si="17"/>
        <v>-1.7723963267948966</v>
      </c>
    </row>
    <row r="58" spans="1:12" x14ac:dyDescent="0.35">
      <c r="A58">
        <v>3.8</v>
      </c>
      <c r="B58">
        <f t="shared" si="11"/>
        <v>0.60799999999999998</v>
      </c>
      <c r="C58">
        <v>1.56</v>
      </c>
      <c r="D58">
        <f t="shared" si="14"/>
        <v>0.78</v>
      </c>
      <c r="E58">
        <f t="shared" si="12"/>
        <v>0.35944700460829493</v>
      </c>
      <c r="G58">
        <v>81.2</v>
      </c>
      <c r="H58">
        <f t="shared" si="15"/>
        <v>-2.4576727053895162</v>
      </c>
      <c r="I58">
        <f t="shared" si="16"/>
        <v>23.876104167282428</v>
      </c>
      <c r="K58">
        <f t="shared" si="13"/>
        <v>57.2</v>
      </c>
      <c r="L58">
        <f xml:space="preserve"> -PI()/2-MOD(A58*K58/1000, PI()/2)</f>
        <v>-1.7881563267948966</v>
      </c>
    </row>
    <row r="60" spans="1:12" x14ac:dyDescent="0.35">
      <c r="A60" t="s">
        <v>27</v>
      </c>
    </row>
    <row r="61" spans="1:12" x14ac:dyDescent="0.35">
      <c r="A61">
        <v>6</v>
      </c>
      <c r="B61">
        <f>A61/6</f>
        <v>1</v>
      </c>
      <c r="C61">
        <v>17.2</v>
      </c>
      <c r="D61">
        <f>C61/2</f>
        <v>8.6</v>
      </c>
      <c r="E61">
        <f>D61/8.6</f>
        <v>1</v>
      </c>
      <c r="G61">
        <v>37.6</v>
      </c>
      <c r="K61">
        <f>G61-$G$61</f>
        <v>0</v>
      </c>
      <c r="L61">
        <f>-PI()/2- MOD(A61*K61/1000, PI()/2)</f>
        <v>-1.5707963267948966</v>
      </c>
    </row>
    <row r="62" spans="1:12" x14ac:dyDescent="0.35">
      <c r="A62">
        <v>5.93</v>
      </c>
      <c r="B62">
        <f t="shared" ref="B62:B82" si="18">A62/6</f>
        <v>0.98833333333333329</v>
      </c>
      <c r="C62">
        <v>16.3</v>
      </c>
      <c r="D62">
        <f t="shared" ref="D62:D82" si="19">C62/2</f>
        <v>8.15</v>
      </c>
      <c r="E62">
        <f t="shared" ref="E62:E82" si="20">D62/8.6</f>
        <v>0.94767441860465129</v>
      </c>
      <c r="G62">
        <v>42.8</v>
      </c>
      <c r="K62">
        <f t="shared" ref="K62:K82" si="21">G62-$G$61</f>
        <v>5.1999999999999957</v>
      </c>
      <c r="L62">
        <f xml:space="preserve"> -PI()/2-MOD(A62*K62/1000, PI()/2)</f>
        <v>-1.6016323267948964</v>
      </c>
    </row>
    <row r="63" spans="1:12" x14ac:dyDescent="0.35">
      <c r="A63">
        <v>5.86</v>
      </c>
      <c r="B63">
        <f t="shared" si="18"/>
        <v>0.97666666666666668</v>
      </c>
      <c r="C63">
        <v>15.5</v>
      </c>
      <c r="D63">
        <f t="shared" si="19"/>
        <v>7.75</v>
      </c>
      <c r="E63">
        <f t="shared" si="20"/>
        <v>0.90116279069767447</v>
      </c>
      <c r="G63">
        <v>49.2</v>
      </c>
      <c r="K63">
        <f t="shared" si="21"/>
        <v>11.600000000000001</v>
      </c>
      <c r="L63">
        <f t="shared" ref="L63:L82" si="22" xml:space="preserve"> -PI()/2-MOD(A63*K63/1000, PI()/2)</f>
        <v>-1.6387723267948966</v>
      </c>
    </row>
    <row r="64" spans="1:12" x14ac:dyDescent="0.35">
      <c r="A64">
        <v>5.79</v>
      </c>
      <c r="B64">
        <f t="shared" si="18"/>
        <v>0.96499999999999997</v>
      </c>
      <c r="C64">
        <v>14.6</v>
      </c>
      <c r="D64">
        <f t="shared" si="19"/>
        <v>7.3</v>
      </c>
      <c r="E64">
        <f t="shared" si="20"/>
        <v>0.84883720930232565</v>
      </c>
      <c r="G64">
        <v>51.6</v>
      </c>
      <c r="K64">
        <f t="shared" si="21"/>
        <v>14</v>
      </c>
      <c r="L64">
        <f t="shared" si="22"/>
        <v>-1.6518563267948965</v>
      </c>
    </row>
    <row r="65" spans="1:12" x14ac:dyDescent="0.35">
      <c r="A65">
        <v>5.72</v>
      </c>
      <c r="B65">
        <f t="shared" si="18"/>
        <v>0.95333333333333325</v>
      </c>
      <c r="C65">
        <v>13.3</v>
      </c>
      <c r="D65">
        <f t="shared" si="19"/>
        <v>6.65</v>
      </c>
      <c r="E65">
        <f t="shared" si="20"/>
        <v>0.77325581395348841</v>
      </c>
      <c r="G65">
        <v>57.6</v>
      </c>
      <c r="K65">
        <f t="shared" si="21"/>
        <v>20</v>
      </c>
      <c r="L65">
        <f t="shared" si="22"/>
        <v>-1.6851963267948966</v>
      </c>
    </row>
    <row r="66" spans="1:12" x14ac:dyDescent="0.35">
      <c r="A66">
        <v>5.65</v>
      </c>
      <c r="B66">
        <f t="shared" si="18"/>
        <v>0.94166666666666676</v>
      </c>
      <c r="C66">
        <v>11.6</v>
      </c>
      <c r="D66">
        <f t="shared" si="19"/>
        <v>5.8</v>
      </c>
      <c r="E66">
        <f t="shared" si="20"/>
        <v>0.67441860465116277</v>
      </c>
      <c r="G66">
        <v>63.6</v>
      </c>
      <c r="K66">
        <f t="shared" si="21"/>
        <v>26</v>
      </c>
      <c r="L66">
        <f t="shared" si="22"/>
        <v>-1.7176963267948966</v>
      </c>
    </row>
    <row r="67" spans="1:12" x14ac:dyDescent="0.35">
      <c r="A67">
        <v>5.58</v>
      </c>
      <c r="B67">
        <f t="shared" si="18"/>
        <v>0.93</v>
      </c>
      <c r="C67">
        <v>10.3</v>
      </c>
      <c r="D67">
        <f t="shared" si="19"/>
        <v>5.15</v>
      </c>
      <c r="E67">
        <f t="shared" si="20"/>
        <v>0.59883720930232565</v>
      </c>
      <c r="G67">
        <v>66.8</v>
      </c>
      <c r="K67">
        <f t="shared" si="21"/>
        <v>29.199999999999996</v>
      </c>
      <c r="L67">
        <f t="shared" si="22"/>
        <v>-1.7337323267948965</v>
      </c>
    </row>
    <row r="68" spans="1:12" x14ac:dyDescent="0.35">
      <c r="A68">
        <v>5.51</v>
      </c>
      <c r="B68">
        <f t="shared" si="18"/>
        <v>0.91833333333333333</v>
      </c>
      <c r="C68">
        <v>9.3000000000000007</v>
      </c>
      <c r="D68">
        <f t="shared" si="19"/>
        <v>4.6500000000000004</v>
      </c>
      <c r="E68">
        <f t="shared" si="20"/>
        <v>0.54069767441860472</v>
      </c>
      <c r="G68">
        <v>68.8</v>
      </c>
      <c r="K68">
        <f t="shared" si="21"/>
        <v>31.199999999999996</v>
      </c>
      <c r="L68">
        <f t="shared" si="22"/>
        <v>-1.7427083267948966</v>
      </c>
    </row>
    <row r="69" spans="1:12" x14ac:dyDescent="0.35">
      <c r="A69">
        <v>5.44</v>
      </c>
      <c r="B69">
        <f t="shared" si="18"/>
        <v>0.90666666666666673</v>
      </c>
      <c r="C69">
        <v>8.1</v>
      </c>
      <c r="D69">
        <f t="shared" si="19"/>
        <v>4.05</v>
      </c>
      <c r="E69">
        <f t="shared" si="20"/>
        <v>0.47093023255813954</v>
      </c>
      <c r="G69">
        <v>72.400000000000006</v>
      </c>
      <c r="K69">
        <f t="shared" si="21"/>
        <v>34.800000000000004</v>
      </c>
      <c r="L69">
        <f t="shared" si="22"/>
        <v>-1.7601083267948967</v>
      </c>
    </row>
    <row r="70" spans="1:12" x14ac:dyDescent="0.35">
      <c r="A70">
        <v>5.37</v>
      </c>
      <c r="B70">
        <f t="shared" si="18"/>
        <v>0.89500000000000002</v>
      </c>
      <c r="C70">
        <v>7.4</v>
      </c>
      <c r="D70">
        <f t="shared" si="19"/>
        <v>3.7</v>
      </c>
      <c r="E70">
        <f t="shared" si="20"/>
        <v>0.43023255813953493</v>
      </c>
      <c r="G70">
        <v>74.8</v>
      </c>
      <c r="K70">
        <f t="shared" si="21"/>
        <v>37.199999999999996</v>
      </c>
      <c r="L70">
        <f t="shared" si="22"/>
        <v>-1.7705603267948966</v>
      </c>
    </row>
    <row r="71" spans="1:12" x14ac:dyDescent="0.35">
      <c r="A71">
        <v>5.3</v>
      </c>
      <c r="B71">
        <f t="shared" si="18"/>
        <v>0.8833333333333333</v>
      </c>
      <c r="C71">
        <v>6.9</v>
      </c>
      <c r="D71">
        <f t="shared" si="19"/>
        <v>3.45</v>
      </c>
      <c r="E71">
        <f t="shared" si="20"/>
        <v>0.40116279069767447</v>
      </c>
      <c r="G71">
        <v>76</v>
      </c>
      <c r="K71">
        <f t="shared" si="21"/>
        <v>38.4</v>
      </c>
      <c r="L71">
        <f t="shared" si="22"/>
        <v>-1.7743163267948965</v>
      </c>
    </row>
    <row r="72" spans="1:12" x14ac:dyDescent="0.35">
      <c r="L72">
        <f t="shared" si="22"/>
        <v>-1.5707963267948966</v>
      </c>
    </row>
    <row r="73" spans="1:12" x14ac:dyDescent="0.35">
      <c r="A73">
        <v>6.1</v>
      </c>
      <c r="B73">
        <f t="shared" si="18"/>
        <v>1.0166666666666666</v>
      </c>
      <c r="C73">
        <v>16</v>
      </c>
      <c r="D73">
        <f t="shared" si="19"/>
        <v>8</v>
      </c>
      <c r="E73">
        <f t="shared" si="20"/>
        <v>0.93023255813953487</v>
      </c>
      <c r="G73">
        <v>32</v>
      </c>
      <c r="K73">
        <f t="shared" si="21"/>
        <v>-5.6000000000000014</v>
      </c>
      <c r="L73">
        <f xml:space="preserve"> -MOD(A73*K73/1000, PI()/2)</f>
        <v>-1.5366363267948966</v>
      </c>
    </row>
    <row r="74" spans="1:12" x14ac:dyDescent="0.35">
      <c r="A74">
        <v>6.2</v>
      </c>
      <c r="B74">
        <f t="shared" si="18"/>
        <v>1.0333333333333334</v>
      </c>
      <c r="C74">
        <v>14.8</v>
      </c>
      <c r="D74">
        <f t="shared" si="19"/>
        <v>7.4</v>
      </c>
      <c r="E74">
        <f t="shared" si="20"/>
        <v>0.86046511627906985</v>
      </c>
      <c r="G74">
        <v>24.4</v>
      </c>
      <c r="K74">
        <f t="shared" si="21"/>
        <v>-13.200000000000003</v>
      </c>
      <c r="L74">
        <f t="shared" ref="L74:L82" si="23" xml:space="preserve"> -MOD(A74*K74/1000, PI()/2)</f>
        <v>-1.4889563267948964</v>
      </c>
    </row>
    <row r="75" spans="1:12" x14ac:dyDescent="0.35">
      <c r="A75">
        <v>6.3</v>
      </c>
      <c r="B75">
        <f t="shared" si="18"/>
        <v>1.05</v>
      </c>
      <c r="C75">
        <v>13.6</v>
      </c>
      <c r="D75">
        <f t="shared" si="19"/>
        <v>6.8</v>
      </c>
      <c r="E75">
        <f t="shared" si="20"/>
        <v>0.79069767441860461</v>
      </c>
      <c r="G75">
        <v>18.399999999999999</v>
      </c>
      <c r="K75">
        <f t="shared" si="21"/>
        <v>-19.200000000000003</v>
      </c>
      <c r="L75">
        <f t="shared" si="23"/>
        <v>-1.4498363267948966</v>
      </c>
    </row>
    <row r="76" spans="1:12" x14ac:dyDescent="0.35">
      <c r="A76">
        <v>6.4</v>
      </c>
      <c r="B76">
        <f t="shared" si="18"/>
        <v>1.0666666666666667</v>
      </c>
      <c r="C76">
        <v>12</v>
      </c>
      <c r="D76">
        <f t="shared" si="19"/>
        <v>6</v>
      </c>
      <c r="E76">
        <f t="shared" si="20"/>
        <v>0.69767441860465118</v>
      </c>
      <c r="G76">
        <v>16</v>
      </c>
      <c r="K76">
        <f t="shared" si="21"/>
        <v>-21.6</v>
      </c>
      <c r="L76">
        <f t="shared" si="23"/>
        <v>-1.4325563267948966</v>
      </c>
    </row>
    <row r="77" spans="1:12" x14ac:dyDescent="0.35">
      <c r="A77">
        <v>6.5</v>
      </c>
      <c r="B77">
        <f t="shared" si="18"/>
        <v>1.0833333333333333</v>
      </c>
      <c r="C77">
        <v>10.5</v>
      </c>
      <c r="D77">
        <f t="shared" si="19"/>
        <v>5.25</v>
      </c>
      <c r="E77">
        <f t="shared" si="20"/>
        <v>0.61046511627906974</v>
      </c>
      <c r="G77">
        <v>13.2</v>
      </c>
      <c r="K77">
        <f t="shared" si="21"/>
        <v>-24.400000000000002</v>
      </c>
      <c r="L77">
        <f t="shared" si="23"/>
        <v>-1.4121963267948965</v>
      </c>
    </row>
    <row r="78" spans="1:12" x14ac:dyDescent="0.35">
      <c r="A78">
        <v>6.6</v>
      </c>
      <c r="B78">
        <f t="shared" si="18"/>
        <v>1.0999999999999999</v>
      </c>
      <c r="C78">
        <v>9.6</v>
      </c>
      <c r="D78">
        <f t="shared" si="19"/>
        <v>4.8</v>
      </c>
      <c r="E78">
        <f t="shared" si="20"/>
        <v>0.55813953488372092</v>
      </c>
      <c r="G78">
        <v>11.2</v>
      </c>
      <c r="K78">
        <f t="shared" si="21"/>
        <v>-26.400000000000002</v>
      </c>
      <c r="L78">
        <f t="shared" si="23"/>
        <v>-1.3965563267948966</v>
      </c>
    </row>
    <row r="79" spans="1:12" x14ac:dyDescent="0.35">
      <c r="A79">
        <v>6.7</v>
      </c>
      <c r="B79">
        <f t="shared" si="18"/>
        <v>1.1166666666666667</v>
      </c>
      <c r="C79">
        <v>9</v>
      </c>
      <c r="D79">
        <f t="shared" si="19"/>
        <v>4.5</v>
      </c>
      <c r="E79">
        <f t="shared" si="20"/>
        <v>0.52325581395348841</v>
      </c>
      <c r="G79">
        <v>8.8000000000000007</v>
      </c>
      <c r="K79">
        <f t="shared" si="21"/>
        <v>-28.8</v>
      </c>
      <c r="L79">
        <f t="shared" si="23"/>
        <v>-1.3778363267948965</v>
      </c>
    </row>
    <row r="80" spans="1:12" x14ac:dyDescent="0.35">
      <c r="A80">
        <v>6.8</v>
      </c>
      <c r="B80">
        <f t="shared" si="18"/>
        <v>1.1333333333333333</v>
      </c>
      <c r="C80">
        <v>8.1</v>
      </c>
      <c r="D80">
        <f t="shared" si="19"/>
        <v>4.05</v>
      </c>
      <c r="E80">
        <f t="shared" si="20"/>
        <v>0.47093023255813954</v>
      </c>
      <c r="G80">
        <v>6.8</v>
      </c>
      <c r="K80">
        <f t="shared" si="21"/>
        <v>-30.8</v>
      </c>
      <c r="L80">
        <f t="shared" si="23"/>
        <v>-1.3613563267948965</v>
      </c>
    </row>
    <row r="81" spans="1:12" x14ac:dyDescent="0.35">
      <c r="A81">
        <v>6.9</v>
      </c>
      <c r="B81">
        <f t="shared" si="18"/>
        <v>1.1500000000000001</v>
      </c>
      <c r="C81">
        <v>7.6</v>
      </c>
      <c r="D81">
        <f t="shared" si="19"/>
        <v>3.8</v>
      </c>
      <c r="E81">
        <f t="shared" si="20"/>
        <v>0.44186046511627908</v>
      </c>
      <c r="G81">
        <v>5.4</v>
      </c>
      <c r="K81">
        <f t="shared" si="21"/>
        <v>-32.200000000000003</v>
      </c>
      <c r="L81">
        <f t="shared" si="23"/>
        <v>-1.3486163267948965</v>
      </c>
    </row>
    <row r="82" spans="1:12" x14ac:dyDescent="0.35">
      <c r="A82">
        <v>7</v>
      </c>
      <c r="B82">
        <f t="shared" si="18"/>
        <v>1.1666666666666667</v>
      </c>
      <c r="C82">
        <v>7.12</v>
      </c>
      <c r="D82">
        <f t="shared" si="19"/>
        <v>3.56</v>
      </c>
      <c r="E82">
        <f t="shared" si="20"/>
        <v>0.41395348837209306</v>
      </c>
      <c r="G82">
        <v>4</v>
      </c>
      <c r="K82">
        <f t="shared" si="21"/>
        <v>-33.6</v>
      </c>
      <c r="L82">
        <f t="shared" si="23"/>
        <v>-1.3355963267948965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2023-10-05T00:55:41Z</dcterms:modified>
</cp:coreProperties>
</file>