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5.1\"/>
    </mc:Choice>
  </mc:AlternateContent>
  <xr:revisionPtr revIDLastSave="0" documentId="13_ncr:1_{0015EF6B-9CD8-4F76-B41C-B799E0D9277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35" i="1" s="1"/>
  <c r="D30" i="1"/>
  <c r="D31" i="1"/>
  <c r="D32" i="1"/>
  <c r="D33" i="1"/>
  <c r="D34" i="1"/>
  <c r="D35" i="1"/>
  <c r="D36" i="1"/>
  <c r="D29" i="1"/>
  <c r="C30" i="1"/>
  <c r="C31" i="1"/>
  <c r="C32" i="1"/>
  <c r="C33" i="1"/>
  <c r="C34" i="1"/>
  <c r="C35" i="1"/>
  <c r="C36" i="1"/>
  <c r="C29" i="1"/>
  <c r="A36" i="1"/>
  <c r="A35" i="1"/>
  <c r="A34" i="1"/>
  <c r="A33" i="1"/>
  <c r="A32" i="1"/>
  <c r="A31" i="1"/>
  <c r="A30" i="1"/>
  <c r="A29" i="1"/>
  <c r="B30" i="1"/>
  <c r="B31" i="1"/>
  <c r="B32" i="1"/>
  <c r="B33" i="1"/>
  <c r="B34" i="1"/>
  <c r="B35" i="1"/>
  <c r="B36" i="1"/>
  <c r="B29" i="1"/>
  <c r="H17" i="1"/>
  <c r="K17" i="1" s="1"/>
  <c r="H19" i="1"/>
  <c r="H18" i="1"/>
  <c r="K18" i="1" s="1"/>
  <c r="H16" i="1"/>
  <c r="K16" i="1" s="1"/>
  <c r="H15" i="1"/>
  <c r="H14" i="1"/>
  <c r="H13" i="1"/>
  <c r="H12" i="1"/>
  <c r="H22" i="1"/>
  <c r="K15" i="1"/>
  <c r="I13" i="1"/>
  <c r="I14" i="1"/>
  <c r="I15" i="1"/>
  <c r="I16" i="1"/>
  <c r="I17" i="1"/>
  <c r="I18" i="1"/>
  <c r="I19" i="1"/>
  <c r="L19" i="1" s="1"/>
  <c r="I12" i="1"/>
  <c r="K19" i="1"/>
  <c r="L14" i="1"/>
  <c r="K14" i="1"/>
  <c r="K13" i="1"/>
  <c r="L13" i="1"/>
  <c r="M12" i="1"/>
  <c r="L12" i="1"/>
  <c r="K12" i="1"/>
  <c r="I22" i="1"/>
  <c r="B25" i="1"/>
  <c r="C2" i="1"/>
  <c r="B24" i="1"/>
  <c r="B22" i="1"/>
  <c r="D22" i="1"/>
  <c r="E22" i="1"/>
  <c r="F22" i="1"/>
  <c r="A22" i="1"/>
  <c r="F13" i="1"/>
  <c r="F14" i="1"/>
  <c r="F15" i="1"/>
  <c r="F16" i="1"/>
  <c r="F17" i="1"/>
  <c r="F18" i="1"/>
  <c r="F19" i="1"/>
  <c r="F12" i="1"/>
  <c r="E13" i="1"/>
  <c r="E14" i="1"/>
  <c r="E15" i="1"/>
  <c r="E16" i="1"/>
  <c r="E17" i="1"/>
  <c r="E18" i="1"/>
  <c r="E19" i="1"/>
  <c r="E12" i="1"/>
  <c r="D13" i="1"/>
  <c r="D14" i="1"/>
  <c r="D15" i="1"/>
  <c r="D16" i="1"/>
  <c r="D17" i="1"/>
  <c r="D18" i="1"/>
  <c r="D19" i="1"/>
  <c r="D12" i="1"/>
  <c r="B13" i="1"/>
  <c r="B14" i="1"/>
  <c r="B15" i="1"/>
  <c r="B16" i="1"/>
  <c r="B17" i="1"/>
  <c r="B18" i="1"/>
  <c r="B19" i="1"/>
  <c r="B12" i="1"/>
  <c r="C3" i="1"/>
  <c r="C4" i="1"/>
  <c r="C5" i="1"/>
  <c r="C6" i="1"/>
  <c r="C7" i="1"/>
  <c r="C8" i="1"/>
  <c r="C9" i="1"/>
  <c r="B4" i="1"/>
  <c r="B3" i="1"/>
  <c r="B5" i="1"/>
  <c r="B6" i="1"/>
  <c r="B7" i="1"/>
  <c r="B8" i="1"/>
  <c r="B9" i="1"/>
  <c r="B2" i="1"/>
  <c r="F29" i="1" l="1"/>
  <c r="F36" i="1"/>
  <c r="F34" i="1"/>
  <c r="F33" i="1"/>
  <c r="F31" i="1"/>
  <c r="F32" i="1"/>
  <c r="F30" i="1"/>
  <c r="M17" i="1"/>
  <c r="M18" i="1"/>
  <c r="M16" i="1"/>
  <c r="K22" i="1"/>
  <c r="M15" i="1"/>
  <c r="M14" i="1"/>
  <c r="L18" i="1"/>
  <c r="L16" i="1"/>
  <c r="M19" i="1"/>
  <c r="L15" i="1"/>
  <c r="L17" i="1"/>
  <c r="M13" i="1"/>
  <c r="M22" i="1" l="1"/>
  <c r="I24" i="1" s="1"/>
  <c r="I25" i="1" s="1"/>
  <c r="L22" i="1"/>
</calcChain>
</file>

<file path=xl/sharedStrings.xml><?xml version="1.0" encoding="utf-8"?>
<sst xmlns="http://schemas.openxmlformats.org/spreadsheetml/2006/main" count="35" uniqueCount="21">
  <si>
    <t>P</t>
  </si>
  <si>
    <t>Pгидр</t>
  </si>
  <si>
    <t>Pлапл</t>
  </si>
  <si>
    <t>sigma</t>
  </si>
  <si>
    <t>radius</t>
  </si>
  <si>
    <t>T</t>
  </si>
  <si>
    <t>T^2</t>
  </si>
  <si>
    <t>S</t>
  </si>
  <si>
    <t>S^2</t>
  </si>
  <si>
    <t>TS</t>
  </si>
  <si>
    <t>&lt;T&gt;</t>
  </si>
  <si>
    <t>&lt;S&gt;</t>
  </si>
  <si>
    <t>&lt;T^2&gt;</t>
  </si>
  <si>
    <t>&lt;S^2&gt;</t>
  </si>
  <si>
    <t>&lt;TS&gt;</t>
  </si>
  <si>
    <t>sigmaK</t>
  </si>
  <si>
    <t>K</t>
  </si>
  <si>
    <t>q</t>
  </si>
  <si>
    <t>U/F</t>
  </si>
  <si>
    <t>сигмаS</t>
  </si>
  <si>
    <t>кресты: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</si>
</sst>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Лист1!$A$12:$A$19</c:f>
              <c:numCache>
                <c:formatCode>General</c:formatCode>
                <c:ptCount val="8"/>
                <c:pt idx="0">
                  <c:v>22</c:v>
                </c:pt>
                <c:pt idx="1">
                  <c:v>30.1</c:v>
                </c:pt>
                <c:pt idx="2">
                  <c:v>36</c:v>
                </c:pt>
                <c:pt idx="3">
                  <c:v>40.1</c:v>
                </c:pt>
                <c:pt idx="4">
                  <c:v>45.4</c:v>
                </c:pt>
                <c:pt idx="5">
                  <c:v>50.1</c:v>
                </c:pt>
                <c:pt idx="6">
                  <c:v>55</c:v>
                </c:pt>
                <c:pt idx="7">
                  <c:v>60.1</c:v>
                </c:pt>
              </c:numCache>
            </c:numRef>
          </c:xVal>
          <c:yVal>
            <c:numRef>
              <c:f>Лист1!$B$12:$B$19</c:f>
              <c:numCache>
                <c:formatCode>General</c:formatCode>
                <c:ptCount val="8"/>
                <c:pt idx="0">
                  <c:v>61.054679999999998</c:v>
                </c:pt>
                <c:pt idx="1">
                  <c:v>60.466079999999998</c:v>
                </c:pt>
                <c:pt idx="2">
                  <c:v>59.995200000000004</c:v>
                </c:pt>
                <c:pt idx="3">
                  <c:v>59.524319999999989</c:v>
                </c:pt>
                <c:pt idx="4">
                  <c:v>58.935719999999996</c:v>
                </c:pt>
                <c:pt idx="5">
                  <c:v>58.464839999999995</c:v>
                </c:pt>
                <c:pt idx="6">
                  <c:v>57.758520000000004</c:v>
                </c:pt>
                <c:pt idx="7">
                  <c:v>56.934479999999994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F-47C8-9800-F7CD31AA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31823"/>
        <c:axId val="334832239"/>
      </c:scatterChart>
      <c:valAx>
        <c:axId val="3348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832239"/>
        <c:crosses val="autoZero"/>
        <c:crossBetween val="midCat"/>
      </c:valAx>
      <c:valAx>
        <c:axId val="3348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8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15874</xdr:colOff>
      <xdr:row>1</xdr:row>
      <xdr:rowOff>28574</xdr:rowOff>
    </xdr:from>
    <xdr:to>
      <xdr:col>23</xdr:col>
      <xdr:colOff>596899</xdr:colOff>
      <xdr:row>18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EF80A4-A16A-EAF7-FAC7-81F92387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Normal="100" workbookViewId="0">
      <selection activeCell="M27" sqref="M27"/>
    </sheetView>
  </sheetViews>
  <sheetFormatPr defaultRowHeight="14.5" x14ac:dyDescent="0.35"/>
  <sheetData>
    <row r="1" spans="1:14" x14ac:dyDescent="0.35">
      <c r="A1" t="s">
        <v>0</v>
      </c>
      <c r="B1" t="s">
        <v>2</v>
      </c>
      <c r="C1" t="s">
        <v>3</v>
      </c>
      <c r="H1">
        <v>273</v>
      </c>
      <c r="M1" t="s">
        <v>1</v>
      </c>
      <c r="N1">
        <v>73.75</v>
      </c>
    </row>
    <row r="2" spans="1:14" x14ac:dyDescent="0.35">
      <c r="A2">
        <v>328.14449999999999</v>
      </c>
      <c r="B2">
        <f>A2-$N$1</f>
        <v>254.39449999999999</v>
      </c>
      <c r="C2">
        <f>$N$2*B2/2</f>
        <v>61.054679999999998</v>
      </c>
      <c r="M2" t="s">
        <v>4</v>
      </c>
      <c r="N2">
        <v>0.48</v>
      </c>
    </row>
    <row r="3" spans="1:14" x14ac:dyDescent="0.35">
      <c r="A3">
        <v>325.69200000000001</v>
      </c>
      <c r="B3">
        <f t="shared" ref="B3:B9" si="0">A3-$N$1</f>
        <v>251.94200000000001</v>
      </c>
      <c r="C3">
        <f t="shared" ref="C3:C9" si="1">$N$2*B3/2</f>
        <v>60.466079999999998</v>
      </c>
    </row>
    <row r="4" spans="1:14" x14ac:dyDescent="0.35">
      <c r="A4">
        <v>323.73</v>
      </c>
      <c r="B4">
        <f>A4-$N$1</f>
        <v>249.98000000000002</v>
      </c>
      <c r="C4">
        <f t="shared" si="1"/>
        <v>59.995200000000004</v>
      </c>
    </row>
    <row r="5" spans="1:14" x14ac:dyDescent="0.35">
      <c r="A5">
        <v>321.76799999999997</v>
      </c>
      <c r="B5">
        <f t="shared" si="0"/>
        <v>248.01799999999997</v>
      </c>
      <c r="C5">
        <f t="shared" si="1"/>
        <v>59.524319999999989</v>
      </c>
    </row>
    <row r="6" spans="1:14" x14ac:dyDescent="0.35">
      <c r="A6">
        <v>319.31549999999999</v>
      </c>
      <c r="B6">
        <f t="shared" si="0"/>
        <v>245.56549999999999</v>
      </c>
      <c r="C6">
        <f t="shared" si="1"/>
        <v>58.935719999999996</v>
      </c>
    </row>
    <row r="7" spans="1:14" x14ac:dyDescent="0.35">
      <c r="A7">
        <v>317.3535</v>
      </c>
      <c r="B7">
        <f t="shared" si="0"/>
        <v>243.6035</v>
      </c>
      <c r="C7">
        <f t="shared" si="1"/>
        <v>58.464839999999995</v>
      </c>
    </row>
    <row r="8" spans="1:14" x14ac:dyDescent="0.35">
      <c r="A8">
        <v>314.41050000000001</v>
      </c>
      <c r="B8">
        <f t="shared" si="0"/>
        <v>240.66050000000001</v>
      </c>
      <c r="C8">
        <f t="shared" si="1"/>
        <v>57.758520000000004</v>
      </c>
    </row>
    <row r="9" spans="1:14" x14ac:dyDescent="0.35">
      <c r="A9">
        <v>310.97699999999998</v>
      </c>
      <c r="B9">
        <f t="shared" si="0"/>
        <v>237.22699999999998</v>
      </c>
      <c r="C9">
        <f t="shared" si="1"/>
        <v>56.934479999999994</v>
      </c>
    </row>
    <row r="11" spans="1:14" x14ac:dyDescent="0.35">
      <c r="A11" t="s">
        <v>5</v>
      </c>
      <c r="B11" t="s">
        <v>7</v>
      </c>
      <c r="D11" t="s">
        <v>6</v>
      </c>
      <c r="E11" t="s">
        <v>8</v>
      </c>
      <c r="F11" t="s">
        <v>9</v>
      </c>
      <c r="H11" t="s">
        <v>5</v>
      </c>
      <c r="I11" t="s">
        <v>7</v>
      </c>
      <c r="K11" t="s">
        <v>6</v>
      </c>
      <c r="L11" t="s">
        <v>8</v>
      </c>
      <c r="M11" t="s">
        <v>9</v>
      </c>
    </row>
    <row r="12" spans="1:14" x14ac:dyDescent="0.35">
      <c r="A12">
        <v>22</v>
      </c>
      <c r="B12">
        <f>C2</f>
        <v>61.054679999999998</v>
      </c>
      <c r="D12">
        <f>A12*A12</f>
        <v>484</v>
      </c>
      <c r="E12">
        <f>B12*B12</f>
        <v>3727.6739499023997</v>
      </c>
      <c r="F12">
        <f>A12*B12</f>
        <v>1343.2029599999998</v>
      </c>
      <c r="H12">
        <f>22+273</f>
        <v>295</v>
      </c>
      <c r="I12">
        <f>C2</f>
        <v>61.054679999999998</v>
      </c>
      <c r="K12">
        <f>H12*H12</f>
        <v>87025</v>
      </c>
      <c r="L12">
        <f>I12*I12</f>
        <v>3727.6739499023997</v>
      </c>
      <c r="M12">
        <f>H12*I12</f>
        <v>18011.1306</v>
      </c>
    </row>
    <row r="13" spans="1:14" x14ac:dyDescent="0.35">
      <c r="A13">
        <v>30.1</v>
      </c>
      <c r="B13">
        <f t="shared" ref="B13:B19" si="2">C3</f>
        <v>60.466079999999998</v>
      </c>
      <c r="D13">
        <f t="shared" ref="D13:D19" si="3">A13*A13</f>
        <v>906.0100000000001</v>
      </c>
      <c r="E13">
        <f t="shared" ref="E13:E19" si="4">B13*B13</f>
        <v>3656.1468305663998</v>
      </c>
      <c r="F13">
        <f t="shared" ref="F13:F19" si="5">A13*B13</f>
        <v>1820.029008</v>
      </c>
      <c r="H13">
        <f>30.1+273</f>
        <v>303.10000000000002</v>
      </c>
      <c r="I13">
        <f t="shared" ref="I13:I19" si="6">C3</f>
        <v>60.466079999999998</v>
      </c>
      <c r="K13">
        <f t="shared" ref="K13:K19" si="7">H13*H13</f>
        <v>91869.610000000015</v>
      </c>
      <c r="L13">
        <f t="shared" ref="L13:L19" si="8">I13*I13</f>
        <v>3656.1468305663998</v>
      </c>
      <c r="M13">
        <f t="shared" ref="M13:M19" si="9">H13*I13</f>
        <v>18327.268848</v>
      </c>
    </row>
    <row r="14" spans="1:14" x14ac:dyDescent="0.35">
      <c r="A14">
        <v>36</v>
      </c>
      <c r="B14">
        <f t="shared" si="2"/>
        <v>59.995200000000004</v>
      </c>
      <c r="D14">
        <f t="shared" si="3"/>
        <v>1296</v>
      </c>
      <c r="E14">
        <f t="shared" si="4"/>
        <v>3599.4240230400005</v>
      </c>
      <c r="F14">
        <f t="shared" si="5"/>
        <v>2159.8272000000002</v>
      </c>
      <c r="H14">
        <f>36+273</f>
        <v>309</v>
      </c>
      <c r="I14">
        <f t="shared" si="6"/>
        <v>59.995200000000004</v>
      </c>
      <c r="K14">
        <f t="shared" si="7"/>
        <v>95481</v>
      </c>
      <c r="L14">
        <f t="shared" si="8"/>
        <v>3599.4240230400005</v>
      </c>
      <c r="M14">
        <f t="shared" si="9"/>
        <v>18538.516800000001</v>
      </c>
    </row>
    <row r="15" spans="1:14" x14ac:dyDescent="0.35">
      <c r="A15">
        <v>40.1</v>
      </c>
      <c r="B15">
        <f t="shared" si="2"/>
        <v>59.524319999999989</v>
      </c>
      <c r="D15">
        <f t="shared" si="3"/>
        <v>1608.0100000000002</v>
      </c>
      <c r="E15">
        <f t="shared" si="4"/>
        <v>3543.1446714623985</v>
      </c>
      <c r="F15">
        <f t="shared" si="5"/>
        <v>2386.9252319999996</v>
      </c>
      <c r="H15">
        <f>40.1+273</f>
        <v>313.10000000000002</v>
      </c>
      <c r="I15">
        <f t="shared" si="6"/>
        <v>59.524319999999989</v>
      </c>
      <c r="K15">
        <f t="shared" si="7"/>
        <v>98031.610000000015</v>
      </c>
      <c r="L15">
        <f t="shared" si="8"/>
        <v>3543.1446714623985</v>
      </c>
      <c r="M15">
        <f t="shared" si="9"/>
        <v>18637.064591999999</v>
      </c>
    </row>
    <row r="16" spans="1:14" x14ac:dyDescent="0.35">
      <c r="A16">
        <v>45.4</v>
      </c>
      <c r="B16">
        <f t="shared" si="2"/>
        <v>58.935719999999996</v>
      </c>
      <c r="D16">
        <f t="shared" si="3"/>
        <v>2061.16</v>
      </c>
      <c r="E16">
        <f t="shared" si="4"/>
        <v>3473.4190919183998</v>
      </c>
      <c r="F16">
        <f t="shared" si="5"/>
        <v>2675.6816879999997</v>
      </c>
      <c r="H16">
        <f>45.4+273</f>
        <v>318.39999999999998</v>
      </c>
      <c r="I16">
        <f t="shared" si="6"/>
        <v>58.935719999999996</v>
      </c>
      <c r="K16">
        <f t="shared" si="7"/>
        <v>101378.55999999998</v>
      </c>
      <c r="L16">
        <f t="shared" si="8"/>
        <v>3473.4190919183998</v>
      </c>
      <c r="M16">
        <f t="shared" si="9"/>
        <v>18765.133247999998</v>
      </c>
    </row>
    <row r="17" spans="1:13" x14ac:dyDescent="0.35">
      <c r="A17">
        <v>50.1</v>
      </c>
      <c r="B17">
        <f t="shared" si="2"/>
        <v>58.464839999999995</v>
      </c>
      <c r="D17">
        <f t="shared" si="3"/>
        <v>2510.0100000000002</v>
      </c>
      <c r="E17">
        <f t="shared" si="4"/>
        <v>3418.1375162255995</v>
      </c>
      <c r="F17">
        <f t="shared" si="5"/>
        <v>2929.0884839999999</v>
      </c>
      <c r="H17">
        <f>50.1+273</f>
        <v>323.10000000000002</v>
      </c>
      <c r="I17">
        <f t="shared" si="6"/>
        <v>58.464839999999995</v>
      </c>
      <c r="K17">
        <f t="shared" si="7"/>
        <v>104393.61000000002</v>
      </c>
      <c r="L17">
        <f t="shared" si="8"/>
        <v>3418.1375162255995</v>
      </c>
      <c r="M17">
        <f t="shared" si="9"/>
        <v>18889.989804000001</v>
      </c>
    </row>
    <row r="18" spans="1:13" x14ac:dyDescent="0.35">
      <c r="A18">
        <v>55</v>
      </c>
      <c r="B18">
        <f t="shared" si="2"/>
        <v>57.758520000000004</v>
      </c>
      <c r="D18">
        <f t="shared" si="3"/>
        <v>3025</v>
      </c>
      <c r="E18">
        <f t="shared" si="4"/>
        <v>3336.0466325904003</v>
      </c>
      <c r="F18">
        <f t="shared" si="5"/>
        <v>3176.7186000000002</v>
      </c>
      <c r="H18">
        <f>55+273</f>
        <v>328</v>
      </c>
      <c r="I18">
        <f t="shared" si="6"/>
        <v>57.758520000000004</v>
      </c>
      <c r="K18">
        <f t="shared" si="7"/>
        <v>107584</v>
      </c>
      <c r="L18">
        <f t="shared" si="8"/>
        <v>3336.0466325904003</v>
      </c>
      <c r="M18">
        <f t="shared" si="9"/>
        <v>18944.794560000002</v>
      </c>
    </row>
    <row r="19" spans="1:13" x14ac:dyDescent="0.35">
      <c r="A19">
        <v>60.1</v>
      </c>
      <c r="B19">
        <f t="shared" si="2"/>
        <v>56.934479999999994</v>
      </c>
      <c r="D19">
        <f t="shared" si="3"/>
        <v>3612.01</v>
      </c>
      <c r="E19">
        <f t="shared" si="4"/>
        <v>3241.5350128703994</v>
      </c>
      <c r="F19">
        <f t="shared" si="5"/>
        <v>3421.7622479999995</v>
      </c>
      <c r="H19">
        <f>60.1+273</f>
        <v>333.1</v>
      </c>
      <c r="I19">
        <f t="shared" si="6"/>
        <v>56.934479999999994</v>
      </c>
      <c r="K19">
        <f t="shared" si="7"/>
        <v>110955.61000000002</v>
      </c>
      <c r="L19">
        <f t="shared" si="8"/>
        <v>3241.5350128703994</v>
      </c>
      <c r="M19">
        <f t="shared" si="9"/>
        <v>18964.875287999999</v>
      </c>
    </row>
    <row r="21" spans="1:13" x14ac:dyDescent="0.35">
      <c r="A21" t="s">
        <v>10</v>
      </c>
      <c r="B21" t="s">
        <v>11</v>
      </c>
      <c r="D21" t="s">
        <v>12</v>
      </c>
      <c r="E21" t="s">
        <v>13</v>
      </c>
      <c r="F21" t="s">
        <v>14</v>
      </c>
      <c r="H21" t="s">
        <v>10</v>
      </c>
      <c r="I21" t="s">
        <v>11</v>
      </c>
      <c r="K21" t="s">
        <v>12</v>
      </c>
      <c r="L21" t="s">
        <v>13</v>
      </c>
      <c r="M21" t="s">
        <v>14</v>
      </c>
    </row>
    <row r="22" spans="1:13" x14ac:dyDescent="0.35">
      <c r="A22">
        <f>AVERAGE(A12:A19)</f>
        <v>42.35</v>
      </c>
      <c r="B22">
        <f t="shared" ref="B22:F22" si="10">AVERAGE(B12:B19)</f>
        <v>59.141729999999995</v>
      </c>
      <c r="D22">
        <f t="shared" si="10"/>
        <v>1937.7750000000001</v>
      </c>
      <c r="E22">
        <f t="shared" si="10"/>
        <v>3499.4409660720003</v>
      </c>
      <c r="F22">
        <f t="shared" si="10"/>
        <v>2489.1544274999997</v>
      </c>
      <c r="H22">
        <f>AVERAGE(H12:H19)</f>
        <v>315.34999999999997</v>
      </c>
      <c r="I22">
        <f t="shared" ref="I22:M22" si="11">AVERAGE(I12:I19)</f>
        <v>59.141729999999995</v>
      </c>
      <c r="K22">
        <f t="shared" ref="K22:M22" si="12">AVERAGE(K12:K19)</f>
        <v>99589.875</v>
      </c>
      <c r="L22">
        <f t="shared" si="12"/>
        <v>3499.4409660720003</v>
      </c>
      <c r="M22">
        <f t="shared" si="12"/>
        <v>18634.846717500001</v>
      </c>
    </row>
    <row r="24" spans="1:13" x14ac:dyDescent="0.35">
      <c r="A24" t="s">
        <v>16</v>
      </c>
      <c r="B24">
        <f>(F22-A22*B22)/(D22-A22*A22)</f>
        <v>-0.10743548985286372</v>
      </c>
      <c r="H24" t="s">
        <v>16</v>
      </c>
      <c r="I24">
        <f>(M22-H22*I22)/(K22-H22*H22)</f>
        <v>-0.10743548985281966</v>
      </c>
    </row>
    <row r="25" spans="1:13" x14ac:dyDescent="0.35">
      <c r="A25" t="s">
        <v>15</v>
      </c>
      <c r="B25">
        <f>SQRT((E22-B22*B22)/(D22-A22*A22)-B24*B24)/SQRT(8)</f>
        <v>5.2428305560969215E-3</v>
      </c>
      <c r="H25" t="s">
        <v>15</v>
      </c>
      <c r="I25">
        <f>SQRT((L22-I22*I22)/(K22-H22*H22)-I24*I24)/SQRT(8)</f>
        <v>5.2428305561934545E-3</v>
      </c>
    </row>
    <row r="27" spans="1:13" x14ac:dyDescent="0.35">
      <c r="F27">
        <f>SQRT((1/167)^2+(0.01/0.48)^2)</f>
        <v>2.1676812695335331E-2</v>
      </c>
    </row>
    <row r="28" spans="1:13" x14ac:dyDescent="0.35">
      <c r="A28" t="s">
        <v>5</v>
      </c>
      <c r="B28" t="s">
        <v>7</v>
      </c>
      <c r="C28" t="s">
        <v>17</v>
      </c>
      <c r="D28" t="s">
        <v>18</v>
      </c>
      <c r="E28" t="s">
        <v>20</v>
      </c>
      <c r="F28" t="s">
        <v>19</v>
      </c>
    </row>
    <row r="29" spans="1:13" x14ac:dyDescent="0.35">
      <c r="A29">
        <f>22+273</f>
        <v>295</v>
      </c>
      <c r="B29">
        <f>B12</f>
        <v>61.054679999999998</v>
      </c>
      <c r="C29">
        <f>-$B$24*A29</f>
        <v>31.693469506594798</v>
      </c>
      <c r="D29">
        <f>B29+C29</f>
        <v>92.7481495065948</v>
      </c>
      <c r="F29">
        <f>B29*$F$27</f>
        <v>1.323470862533636</v>
      </c>
    </row>
    <row r="30" spans="1:13" x14ac:dyDescent="0.35">
      <c r="A30">
        <f>30.1+273</f>
        <v>303.10000000000002</v>
      </c>
      <c r="B30">
        <f t="shared" ref="B30:B36" si="13">B13</f>
        <v>60.466079999999998</v>
      </c>
      <c r="C30">
        <f t="shared" ref="C30:C36" si="14">-$B$24*A30</f>
        <v>32.563696974402994</v>
      </c>
      <c r="D30">
        <f t="shared" ref="D30:D36" si="15">B30+C30</f>
        <v>93.029776974402992</v>
      </c>
      <c r="F30">
        <f t="shared" ref="F30:F36" si="16">B30*$F$27</f>
        <v>1.3107118905811617</v>
      </c>
    </row>
    <row r="31" spans="1:13" x14ac:dyDescent="0.35">
      <c r="A31">
        <f>36+273</f>
        <v>309</v>
      </c>
      <c r="B31">
        <f t="shared" si="13"/>
        <v>59.995200000000004</v>
      </c>
      <c r="C31">
        <f t="shared" si="14"/>
        <v>33.197566364534886</v>
      </c>
      <c r="D31">
        <f t="shared" si="15"/>
        <v>93.19276636453489</v>
      </c>
      <c r="F31">
        <f t="shared" si="16"/>
        <v>1.3005047130191822</v>
      </c>
    </row>
    <row r="32" spans="1:13" x14ac:dyDescent="0.35">
      <c r="A32">
        <f>40.1+273</f>
        <v>313.10000000000002</v>
      </c>
      <c r="B32">
        <f t="shared" si="13"/>
        <v>59.524319999999989</v>
      </c>
      <c r="C32">
        <f t="shared" si="14"/>
        <v>33.638051872931634</v>
      </c>
      <c r="D32">
        <f t="shared" si="15"/>
        <v>93.162371872931629</v>
      </c>
      <c r="F32">
        <f t="shared" si="16"/>
        <v>1.2902975354572026</v>
      </c>
    </row>
    <row r="33" spans="1:6" x14ac:dyDescent="0.35">
      <c r="A33">
        <f>45.4+273</f>
        <v>318.39999999999998</v>
      </c>
      <c r="B33">
        <f t="shared" si="13"/>
        <v>58.935719999999996</v>
      </c>
      <c r="C33">
        <f t="shared" si="14"/>
        <v>34.207459969151806</v>
      </c>
      <c r="D33">
        <f t="shared" si="15"/>
        <v>93.143179969151802</v>
      </c>
      <c r="F33">
        <f t="shared" si="16"/>
        <v>1.2775385635047283</v>
      </c>
    </row>
    <row r="34" spans="1:6" x14ac:dyDescent="0.35">
      <c r="A34">
        <f>50.1+273</f>
        <v>323.10000000000002</v>
      </c>
      <c r="B34">
        <f t="shared" si="13"/>
        <v>58.464839999999995</v>
      </c>
      <c r="C34">
        <f t="shared" si="14"/>
        <v>34.712406771460273</v>
      </c>
      <c r="D34">
        <f t="shared" si="15"/>
        <v>93.177246771460261</v>
      </c>
      <c r="F34">
        <f t="shared" si="16"/>
        <v>1.2673313859427489</v>
      </c>
    </row>
    <row r="35" spans="1:6" x14ac:dyDescent="0.35">
      <c r="A35">
        <f>55+273</f>
        <v>328</v>
      </c>
      <c r="B35">
        <f t="shared" si="13"/>
        <v>57.758520000000004</v>
      </c>
      <c r="C35">
        <f t="shared" si="14"/>
        <v>35.238840671739297</v>
      </c>
      <c r="D35">
        <f t="shared" si="15"/>
        <v>92.997360671739301</v>
      </c>
      <c r="F35">
        <f>B35*$F$27</f>
        <v>1.2520206195997796</v>
      </c>
    </row>
    <row r="36" spans="1:6" x14ac:dyDescent="0.35">
      <c r="A36">
        <f>60.1+273</f>
        <v>333.1</v>
      </c>
      <c r="B36">
        <f t="shared" si="13"/>
        <v>56.934479999999994</v>
      </c>
      <c r="C36">
        <f t="shared" si="14"/>
        <v>35.786761669988906</v>
      </c>
      <c r="D36">
        <f t="shared" si="15"/>
        <v>92.721241669988899</v>
      </c>
      <c r="F36">
        <f t="shared" si="16"/>
        <v>1.2341580588663155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2023-03-06T16:41:36Z</dcterms:modified>
</cp:coreProperties>
</file>