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1.6\"/>
    </mc:Choice>
  </mc:AlternateContent>
  <xr:revisionPtr revIDLastSave="0" documentId="13_ncr:1_{19B55496-BACA-48EA-B68F-713A6EBB4695}" xr6:coauthVersionLast="47" xr6:coauthVersionMax="47" xr10:uidLastSave="{00000000-0000-0000-0000-000000000000}"/>
  <bookViews>
    <workbookView xWindow="5040" yWindow="414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36" i="1" s="1"/>
  <c r="E29" i="1"/>
  <c r="B35" i="1" s="1"/>
  <c r="E28" i="1"/>
  <c r="E31" i="1"/>
  <c r="B31" i="1"/>
  <c r="B15" i="1"/>
  <c r="H37" i="1"/>
  <c r="G37" i="1"/>
  <c r="F37" i="1"/>
  <c r="E30" i="1"/>
  <c r="B23" i="1"/>
  <c r="B22" i="1"/>
  <c r="B21" i="1"/>
  <c r="E21" i="1" s="1"/>
  <c r="B20" i="1"/>
  <c r="C5" i="1"/>
  <c r="L4" i="1"/>
  <c r="AD5" i="1"/>
  <c r="AD6" i="1"/>
  <c r="AD7" i="1"/>
  <c r="AD8" i="1"/>
  <c r="AH8" i="1" s="1"/>
  <c r="AD4" i="1"/>
  <c r="U8" i="1"/>
  <c r="U5" i="1"/>
  <c r="U6" i="1"/>
  <c r="U7" i="1"/>
  <c r="Y8" i="1"/>
  <c r="U4" i="1"/>
  <c r="L5" i="1"/>
  <c r="L6" i="1"/>
  <c r="L7" i="1"/>
  <c r="P7" i="1" s="1"/>
  <c r="L8" i="1"/>
  <c r="P8" i="1" s="1"/>
  <c r="O4" i="1"/>
  <c r="A26" i="1"/>
  <c r="D26" i="1"/>
  <c r="B13" i="1"/>
  <c r="F20" i="1"/>
  <c r="E20" i="1"/>
  <c r="D20" i="1"/>
  <c r="A23" i="1"/>
  <c r="A20" i="1"/>
  <c r="D21" i="1"/>
  <c r="D23" i="1"/>
  <c r="A22" i="1"/>
  <c r="D22" i="1" s="1"/>
  <c r="A21" i="1"/>
  <c r="AI14" i="1"/>
  <c r="AB11" i="1"/>
  <c r="AF8" i="1"/>
  <c r="AF7" i="1"/>
  <c r="AH7" i="1"/>
  <c r="AF6" i="1"/>
  <c r="AG6" i="1"/>
  <c r="AF5" i="1"/>
  <c r="AF4" i="1"/>
  <c r="AG4" i="1"/>
  <c r="Z14" i="1"/>
  <c r="W16" i="1" s="1"/>
  <c r="S11" i="1"/>
  <c r="W8" i="1"/>
  <c r="W7" i="1"/>
  <c r="Y7" i="1"/>
  <c r="W6" i="1"/>
  <c r="X6" i="1"/>
  <c r="W5" i="1"/>
  <c r="X5" i="1"/>
  <c r="W4" i="1"/>
  <c r="X4" i="1"/>
  <c r="Q14" i="1"/>
  <c r="J11" i="1"/>
  <c r="N8" i="1"/>
  <c r="N7" i="1"/>
  <c r="N6" i="1"/>
  <c r="O6" i="1"/>
  <c r="N5" i="1"/>
  <c r="N4" i="1"/>
  <c r="N11" i="1" s="1"/>
  <c r="A11" i="1"/>
  <c r="G5" i="1"/>
  <c r="G8" i="1"/>
  <c r="G4" i="1"/>
  <c r="F7" i="1"/>
  <c r="F8" i="1"/>
  <c r="E5" i="1"/>
  <c r="E6" i="1"/>
  <c r="E7" i="1"/>
  <c r="E8" i="1"/>
  <c r="E4" i="1"/>
  <c r="E11" i="1" s="1"/>
  <c r="C6" i="1"/>
  <c r="C7" i="1"/>
  <c r="G7" i="1" s="1"/>
  <c r="C8" i="1"/>
  <c r="C4" i="1"/>
  <c r="F4" i="1" s="1"/>
  <c r="G16" i="1" l="1"/>
  <c r="E36" i="1"/>
  <c r="H16" i="1"/>
  <c r="F16" i="1"/>
  <c r="F36" i="1"/>
  <c r="E16" i="1"/>
  <c r="G36" i="1"/>
  <c r="Y6" i="1"/>
  <c r="P6" i="1"/>
  <c r="F5" i="1"/>
  <c r="F11" i="1" s="1"/>
  <c r="B14" i="1" s="1"/>
  <c r="C11" i="1"/>
  <c r="D16" i="1"/>
  <c r="F6" i="1"/>
  <c r="AF11" i="1"/>
  <c r="W11" i="1"/>
  <c r="G6" i="1"/>
  <c r="G11" i="1" s="1"/>
  <c r="AH6" i="1"/>
  <c r="AH4" i="1"/>
  <c r="Y5" i="1"/>
  <c r="Y4" i="1"/>
  <c r="AF16" i="1"/>
  <c r="AI16" i="1"/>
  <c r="Z16" i="1"/>
  <c r="Y16" i="1"/>
  <c r="AD11" i="1"/>
  <c r="AG5" i="1"/>
  <c r="AG7" i="1"/>
  <c r="AE16" i="1"/>
  <c r="AH16" i="1"/>
  <c r="AH5" i="1"/>
  <c r="AG16" i="1"/>
  <c r="AG8" i="1"/>
  <c r="U11" i="1"/>
  <c r="X7" i="1"/>
  <c r="X11" i="1" s="1"/>
  <c r="V16" i="1"/>
  <c r="X16" i="1"/>
  <c r="X8" i="1"/>
  <c r="P4" i="1"/>
  <c r="Q16" i="1"/>
  <c r="N16" i="1"/>
  <c r="L11" i="1"/>
  <c r="O5" i="1"/>
  <c r="O7" i="1"/>
  <c r="M16" i="1"/>
  <c r="P16" i="1"/>
  <c r="P5" i="1"/>
  <c r="P11" i="1" s="1"/>
  <c r="O16" i="1"/>
  <c r="O8" i="1"/>
  <c r="B16" i="1" l="1"/>
  <c r="AH11" i="1"/>
  <c r="AG11" i="1"/>
  <c r="AC13" i="1"/>
  <c r="F23" i="1" s="1"/>
  <c r="Y11" i="1"/>
  <c r="T13" i="1" s="1"/>
  <c r="O11" i="1"/>
  <c r="K13" i="1"/>
  <c r="E37" i="1" l="1"/>
  <c r="B32" i="1"/>
  <c r="H28" i="1" s="1"/>
  <c r="B26" i="1"/>
  <c r="F22" i="1"/>
  <c r="E22" i="1"/>
  <c r="AC15" i="1"/>
  <c r="K15" i="1"/>
  <c r="AC14" i="1"/>
  <c r="T15" i="1"/>
  <c r="T14" i="1"/>
  <c r="K14" i="1"/>
  <c r="E32" i="1" l="1"/>
  <c r="H29" i="1" s="1"/>
  <c r="B36" i="1" s="1"/>
  <c r="K16" i="1"/>
  <c r="F21" i="1"/>
  <c r="F26" i="1" s="1"/>
  <c r="B28" i="1" s="1"/>
  <c r="E23" i="1"/>
  <c r="AC16" i="1"/>
  <c r="T16" i="1"/>
  <c r="E26" i="1" l="1"/>
  <c r="B30" i="1" s="1"/>
  <c r="B29" i="1"/>
</calcChain>
</file>

<file path=xl/sharedStrings.xml><?xml version="1.0" encoding="utf-8"?>
<sst xmlns="http://schemas.openxmlformats.org/spreadsheetml/2006/main" count="104" uniqueCount="45">
  <si>
    <t>T</t>
  </si>
  <si>
    <t>P</t>
  </si>
  <si>
    <t>E</t>
  </si>
  <si>
    <t>P^2</t>
  </si>
  <si>
    <t>T^2</t>
  </si>
  <si>
    <t>P*T</t>
  </si>
  <si>
    <t>&lt;P&gt;</t>
  </si>
  <si>
    <t>&lt;T&gt;</t>
  </si>
  <si>
    <t>&lt;P^2&gt;</t>
  </si>
  <si>
    <t>&lt;T^2&gt;</t>
  </si>
  <si>
    <t>&lt;P*T&gt;</t>
  </si>
  <si>
    <t>u=</t>
  </si>
  <si>
    <t>случU=</t>
  </si>
  <si>
    <t>систU=</t>
  </si>
  <si>
    <t>сигмаU</t>
  </si>
  <si>
    <t>КРЕСТЫ</t>
  </si>
  <si>
    <t>сигмаP=</t>
  </si>
  <si>
    <t>отнТ=</t>
  </si>
  <si>
    <t>1/T</t>
  </si>
  <si>
    <t>U</t>
  </si>
  <si>
    <t>1/T^2</t>
  </si>
  <si>
    <t>U^2</t>
  </si>
  <si>
    <t>U/T</t>
  </si>
  <si>
    <t>&lt;1/T&gt;</t>
  </si>
  <si>
    <t>&lt;U&gt;</t>
  </si>
  <si>
    <t>&lt;1/T^2&gt;</t>
  </si>
  <si>
    <t>&lt;U^2&gt;</t>
  </si>
  <si>
    <t>&lt;U/T&gt;</t>
  </si>
  <si>
    <t>a=</t>
  </si>
  <si>
    <t>k=</t>
  </si>
  <si>
    <t>B=</t>
  </si>
  <si>
    <t>b=</t>
  </si>
  <si>
    <t>Tинв=</t>
  </si>
  <si>
    <t>случK=</t>
  </si>
  <si>
    <t>систК=</t>
  </si>
  <si>
    <t>сигмаK=</t>
  </si>
  <si>
    <t>случB=</t>
  </si>
  <si>
    <t>систB=</t>
  </si>
  <si>
    <t>сигмаB=</t>
  </si>
  <si>
    <t>сигмаT=</t>
  </si>
  <si>
    <t>1/T:</t>
  </si>
  <si>
    <t>U:</t>
  </si>
  <si>
    <t>сигмаТ:</t>
  </si>
  <si>
    <t>сигма_a=</t>
  </si>
  <si>
    <t>сигма_b=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</si>
</sst>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"/>
  <sheetViews>
    <sheetView tabSelected="1" topLeftCell="A11" workbookViewId="0">
      <selection activeCell="D9" sqref="D9"/>
    </sheetView>
  </sheetViews>
  <sheetFormatPr defaultRowHeight="14.5" x14ac:dyDescent="0.35"/>
  <cols>
    <col min="2" max="2" width="11.81640625" bestFit="1" customWidth="1"/>
    <col min="4" max="4" width="10.81640625" bestFit="1" customWidth="1"/>
    <col min="5" max="5" width="10.26953125" customWidth="1"/>
    <col min="6" max="6" width="10.6328125" customWidth="1"/>
    <col min="7" max="7" width="9.7265625" customWidth="1"/>
    <col min="8" max="8" width="10.08984375" customWidth="1"/>
  </cols>
  <sheetData>
    <row r="1" spans="1:35" x14ac:dyDescent="0.35">
      <c r="A1" t="s">
        <v>0</v>
      </c>
    </row>
    <row r="2" spans="1:35" x14ac:dyDescent="0.35">
      <c r="A2">
        <v>295</v>
      </c>
      <c r="B2">
        <v>40.25</v>
      </c>
      <c r="J2">
        <v>303</v>
      </c>
      <c r="K2">
        <v>41.1</v>
      </c>
      <c r="S2">
        <v>313</v>
      </c>
      <c r="T2">
        <v>41.95</v>
      </c>
      <c r="AB2">
        <v>323</v>
      </c>
      <c r="AC2">
        <v>42.8</v>
      </c>
    </row>
    <row r="3" spans="1:35" x14ac:dyDescent="0.35">
      <c r="A3" t="s">
        <v>1</v>
      </c>
      <c r="B3" t="s">
        <v>2</v>
      </c>
      <c r="C3" t="s">
        <v>0</v>
      </c>
      <c r="E3" t="s">
        <v>3</v>
      </c>
      <c r="F3" t="s">
        <v>4</v>
      </c>
      <c r="G3" t="s">
        <v>5</v>
      </c>
      <c r="J3" t="s">
        <v>1</v>
      </c>
      <c r="K3" t="s">
        <v>2</v>
      </c>
      <c r="L3" t="s">
        <v>0</v>
      </c>
      <c r="N3" t="s">
        <v>3</v>
      </c>
      <c r="O3" t="s">
        <v>4</v>
      </c>
      <c r="P3" t="s">
        <v>5</v>
      </c>
      <c r="S3" t="s">
        <v>1</v>
      </c>
      <c r="T3" t="s">
        <v>2</v>
      </c>
      <c r="U3" t="s">
        <v>0</v>
      </c>
      <c r="W3" t="s">
        <v>3</v>
      </c>
      <c r="X3" t="s">
        <v>4</v>
      </c>
      <c r="Y3" t="s">
        <v>5</v>
      </c>
      <c r="AB3" t="s">
        <v>1</v>
      </c>
      <c r="AC3" t="s">
        <v>2</v>
      </c>
      <c r="AD3" t="s">
        <v>0</v>
      </c>
      <c r="AF3" t="s">
        <v>3</v>
      </c>
      <c r="AG3" t="s">
        <v>4</v>
      </c>
      <c r="AH3" t="s">
        <v>5</v>
      </c>
    </row>
    <row r="4" spans="1:35" x14ac:dyDescent="0.35">
      <c r="A4">
        <v>4.05</v>
      </c>
      <c r="B4">
        <v>121</v>
      </c>
      <c r="C4">
        <f>B4/$B$2</f>
        <v>3.0062111801242235</v>
      </c>
      <c r="E4">
        <f>A4*A4</f>
        <v>16.4025</v>
      </c>
      <c r="F4">
        <f>C4*C4</f>
        <v>9.0373056595038772</v>
      </c>
      <c r="G4">
        <f>A4*C4</f>
        <v>12.175155279503105</v>
      </c>
      <c r="J4">
        <v>4</v>
      </c>
      <c r="K4">
        <v>112</v>
      </c>
      <c r="L4">
        <f>K4/$K$2</f>
        <v>2.7250608272506081</v>
      </c>
      <c r="N4">
        <f>J4*J4</f>
        <v>16</v>
      </c>
      <c r="O4">
        <f>L4*L4</f>
        <v>7.4259565122157687</v>
      </c>
      <c r="P4">
        <f>J4*L4</f>
        <v>10.900243309002432</v>
      </c>
      <c r="S4">
        <v>4</v>
      </c>
      <c r="T4">
        <v>107</v>
      </c>
      <c r="U4">
        <f>T4/$T$2</f>
        <v>2.5506555423122763</v>
      </c>
      <c r="W4">
        <f>S4*S4</f>
        <v>16</v>
      </c>
      <c r="X4">
        <f>U4*U4</f>
        <v>6.5058436955283323</v>
      </c>
      <c r="Y4">
        <f>S4*U4</f>
        <v>10.202622169249105</v>
      </c>
      <c r="AB4">
        <v>4.4000000000000004</v>
      </c>
      <c r="AC4">
        <v>107</v>
      </c>
      <c r="AD4">
        <f>AC4/$AC$2</f>
        <v>2.5</v>
      </c>
      <c r="AF4">
        <f>AB4*AB4</f>
        <v>19.360000000000003</v>
      </c>
      <c r="AG4">
        <f>AD4*AD4</f>
        <v>6.25</v>
      </c>
      <c r="AH4">
        <f>AB4*AD4</f>
        <v>11</v>
      </c>
    </row>
    <row r="5" spans="1:35" x14ac:dyDescent="0.35">
      <c r="A5">
        <v>3.5</v>
      </c>
      <c r="B5">
        <v>96</v>
      </c>
      <c r="C5">
        <f>B5/$B$2</f>
        <v>2.3850931677018634</v>
      </c>
      <c r="E5">
        <f t="shared" ref="E5:E8" si="0">A5*A5</f>
        <v>12.25</v>
      </c>
      <c r="F5">
        <f t="shared" ref="F5:F8" si="1">C5*C5</f>
        <v>5.688669418618109</v>
      </c>
      <c r="G5">
        <f t="shared" ref="G5:G8" si="2">A5*C5</f>
        <v>8.3478260869565215</v>
      </c>
      <c r="J5">
        <v>3.5</v>
      </c>
      <c r="K5">
        <v>92</v>
      </c>
      <c r="L5">
        <f t="shared" ref="L5:L8" si="3">K5/$K$2</f>
        <v>2.2384428223844282</v>
      </c>
      <c r="N5">
        <f t="shared" ref="N5:N8" si="4">J5*J5</f>
        <v>12.25</v>
      </c>
      <c r="O5">
        <f t="shared" ref="O5:O8" si="5">L5*L5</f>
        <v>5.0106262690843648</v>
      </c>
      <c r="P5">
        <f t="shared" ref="P5:P8" si="6">J5*L5</f>
        <v>7.8345498783454985</v>
      </c>
      <c r="S5">
        <v>3.5</v>
      </c>
      <c r="T5">
        <v>82</v>
      </c>
      <c r="U5">
        <f t="shared" ref="U5:U7" si="7">T5/$T$2</f>
        <v>1.9547079856972585</v>
      </c>
      <c r="W5">
        <f t="shared" ref="W5:W8" si="8">S5*S5</f>
        <v>12.25</v>
      </c>
      <c r="X5">
        <f t="shared" ref="X5:X8" si="9">U5*U5</f>
        <v>3.8208833093486336</v>
      </c>
      <c r="Y5">
        <f t="shared" ref="Y5:Y8" si="10">S5*U5</f>
        <v>6.8414779499404048</v>
      </c>
      <c r="AB5">
        <v>4</v>
      </c>
      <c r="AC5">
        <v>94</v>
      </c>
      <c r="AD5">
        <f t="shared" ref="AD5:AD8" si="11">AC5/$AC$2</f>
        <v>2.1962616822429908</v>
      </c>
      <c r="AF5">
        <f t="shared" ref="AF5:AF8" si="12">AB5*AB5</f>
        <v>16</v>
      </c>
      <c r="AG5">
        <f t="shared" ref="AG5:AG8" si="13">AD5*AD5</f>
        <v>4.823565376888812</v>
      </c>
      <c r="AH5">
        <f t="shared" ref="AH5:AH8" si="14">AB5*AD5</f>
        <v>8.7850467289719631</v>
      </c>
    </row>
    <row r="6" spans="1:35" x14ac:dyDescent="0.35">
      <c r="A6">
        <v>3.05</v>
      </c>
      <c r="B6">
        <v>78</v>
      </c>
      <c r="C6">
        <f t="shared" ref="C6:C8" si="15">B6/$B$2</f>
        <v>1.9378881987577641</v>
      </c>
      <c r="E6">
        <f t="shared" si="0"/>
        <v>9.3024999999999984</v>
      </c>
      <c r="F6">
        <f t="shared" si="1"/>
        <v>3.7554106708846113</v>
      </c>
      <c r="G6">
        <f t="shared" si="2"/>
        <v>5.9105590062111801</v>
      </c>
      <c r="J6">
        <v>2.95</v>
      </c>
      <c r="K6">
        <v>67</v>
      </c>
      <c r="L6">
        <f t="shared" si="3"/>
        <v>1.6301703163017032</v>
      </c>
      <c r="N6">
        <f t="shared" si="4"/>
        <v>8.7025000000000006</v>
      </c>
      <c r="O6">
        <f t="shared" si="5"/>
        <v>2.6574552601511949</v>
      </c>
      <c r="P6">
        <f t="shared" si="6"/>
        <v>4.8090024330900247</v>
      </c>
      <c r="S6">
        <v>3.05</v>
      </c>
      <c r="T6">
        <v>64</v>
      </c>
      <c r="U6">
        <f t="shared" si="7"/>
        <v>1.5256257449344457</v>
      </c>
      <c r="W6">
        <f t="shared" si="8"/>
        <v>9.3024999999999984</v>
      </c>
      <c r="X6">
        <f t="shared" si="9"/>
        <v>2.3275339136067825</v>
      </c>
      <c r="Y6">
        <f t="shared" si="10"/>
        <v>4.6531585220500595</v>
      </c>
      <c r="AB6">
        <v>3.5</v>
      </c>
      <c r="AC6">
        <v>74</v>
      </c>
      <c r="AD6">
        <f t="shared" si="11"/>
        <v>1.7289719626168225</v>
      </c>
      <c r="AF6">
        <f t="shared" si="12"/>
        <v>12.25</v>
      </c>
      <c r="AG6">
        <f t="shared" si="13"/>
        <v>2.989344047515067</v>
      </c>
      <c r="AH6">
        <f t="shared" si="14"/>
        <v>6.0514018691588785</v>
      </c>
    </row>
    <row r="7" spans="1:35" x14ac:dyDescent="0.35">
      <c r="A7">
        <v>2.4500000000000002</v>
      </c>
      <c r="B7">
        <v>53</v>
      </c>
      <c r="C7">
        <f t="shared" si="15"/>
        <v>1.3167701863354038</v>
      </c>
      <c r="E7">
        <f t="shared" si="0"/>
        <v>6.0025000000000013</v>
      </c>
      <c r="F7">
        <f t="shared" si="1"/>
        <v>1.7338837236217739</v>
      </c>
      <c r="G7">
        <f t="shared" si="2"/>
        <v>3.2260869565217396</v>
      </c>
      <c r="J7">
        <v>2.5499999999999998</v>
      </c>
      <c r="K7">
        <v>52</v>
      </c>
      <c r="L7">
        <f t="shared" si="3"/>
        <v>1.2652068126520681</v>
      </c>
      <c r="N7">
        <f t="shared" si="4"/>
        <v>6.5024999999999995</v>
      </c>
      <c r="O7">
        <f t="shared" si="5"/>
        <v>1.6007482787812055</v>
      </c>
      <c r="P7">
        <f t="shared" si="6"/>
        <v>3.2262773722627736</v>
      </c>
      <c r="S7">
        <v>2.5</v>
      </c>
      <c r="T7">
        <v>46</v>
      </c>
      <c r="U7">
        <f t="shared" si="7"/>
        <v>1.0965435041716329</v>
      </c>
      <c r="W7">
        <f t="shared" si="8"/>
        <v>6.25</v>
      </c>
      <c r="X7">
        <f t="shared" si="9"/>
        <v>1.202407656541004</v>
      </c>
      <c r="Y7">
        <f t="shared" si="10"/>
        <v>2.7413587604290823</v>
      </c>
      <c r="AB7">
        <v>3</v>
      </c>
      <c r="AC7">
        <v>57</v>
      </c>
      <c r="AD7">
        <f t="shared" si="11"/>
        <v>1.3317757009345794</v>
      </c>
      <c r="AF7">
        <f t="shared" si="12"/>
        <v>9</v>
      </c>
      <c r="AG7">
        <f t="shared" si="13"/>
        <v>1.7736265175997903</v>
      </c>
      <c r="AH7">
        <f t="shared" si="14"/>
        <v>3.9953271028037385</v>
      </c>
    </row>
    <row r="8" spans="1:35" x14ac:dyDescent="0.35">
      <c r="A8">
        <v>2</v>
      </c>
      <c r="B8">
        <v>36</v>
      </c>
      <c r="C8">
        <f t="shared" si="15"/>
        <v>0.89440993788819878</v>
      </c>
      <c r="E8">
        <f t="shared" si="0"/>
        <v>4</v>
      </c>
      <c r="F8">
        <f t="shared" si="1"/>
        <v>0.79996913699317163</v>
      </c>
      <c r="G8">
        <f t="shared" si="2"/>
        <v>1.7888198757763976</v>
      </c>
      <c r="J8">
        <v>1.95</v>
      </c>
      <c r="K8">
        <v>29</v>
      </c>
      <c r="L8">
        <f t="shared" si="3"/>
        <v>0.7055961070559611</v>
      </c>
      <c r="N8">
        <f t="shared" si="4"/>
        <v>3.8024999999999998</v>
      </c>
      <c r="O8">
        <f t="shared" si="5"/>
        <v>0.49786586629252733</v>
      </c>
      <c r="P8">
        <f t="shared" si="6"/>
        <v>1.3759124087591241</v>
      </c>
      <c r="S8">
        <v>2</v>
      </c>
      <c r="T8">
        <v>31</v>
      </c>
      <c r="U8">
        <f>T8/$T$2</f>
        <v>0.73897497020262215</v>
      </c>
      <c r="W8">
        <f t="shared" si="8"/>
        <v>4</v>
      </c>
      <c r="X8">
        <f t="shared" si="9"/>
        <v>0.54608400658596634</v>
      </c>
      <c r="Y8">
        <f t="shared" si="10"/>
        <v>1.4779499404052443</v>
      </c>
      <c r="AB8">
        <v>2.5</v>
      </c>
      <c r="AC8">
        <v>43</v>
      </c>
      <c r="AD8">
        <f t="shared" si="11"/>
        <v>1.0046728971962617</v>
      </c>
      <c r="AF8">
        <f t="shared" si="12"/>
        <v>6.25</v>
      </c>
      <c r="AG8">
        <f t="shared" si="13"/>
        <v>1.0093676303607304</v>
      </c>
      <c r="AH8">
        <f t="shared" si="14"/>
        <v>2.5116822429906542</v>
      </c>
    </row>
    <row r="10" spans="1:35" x14ac:dyDescent="0.35">
      <c r="A10" t="s">
        <v>6</v>
      </c>
      <c r="C10" t="s">
        <v>7</v>
      </c>
      <c r="E10" t="s">
        <v>8</v>
      </c>
      <c r="F10" t="s">
        <v>9</v>
      </c>
      <c r="G10" t="s">
        <v>10</v>
      </c>
      <c r="J10" t="s">
        <v>6</v>
      </c>
      <c r="L10" t="s">
        <v>7</v>
      </c>
      <c r="N10" t="s">
        <v>8</v>
      </c>
      <c r="O10" t="s">
        <v>9</v>
      </c>
      <c r="P10" t="s">
        <v>10</v>
      </c>
      <c r="S10" t="s">
        <v>6</v>
      </c>
      <c r="U10" t="s">
        <v>7</v>
      </c>
      <c r="W10" t="s">
        <v>8</v>
      </c>
      <c r="X10" t="s">
        <v>9</v>
      </c>
      <c r="Y10" t="s">
        <v>10</v>
      </c>
      <c r="AB10" t="s">
        <v>6</v>
      </c>
      <c r="AD10" t="s">
        <v>7</v>
      </c>
      <c r="AF10" t="s">
        <v>8</v>
      </c>
      <c r="AG10" t="s">
        <v>9</v>
      </c>
      <c r="AH10" t="s">
        <v>10</v>
      </c>
    </row>
    <row r="11" spans="1:35" x14ac:dyDescent="0.35">
      <c r="A11">
        <f>AVERAGE(A4:A8)</f>
        <v>3.0100000000000002</v>
      </c>
      <c r="C11">
        <f t="shared" ref="C11:G11" si="16">AVERAGE(C4:C8)</f>
        <v>1.9080745341614906</v>
      </c>
      <c r="E11">
        <f t="shared" si="16"/>
        <v>9.5914999999999999</v>
      </c>
      <c r="F11">
        <f t="shared" si="16"/>
        <v>4.2030477219243085</v>
      </c>
      <c r="G11">
        <f t="shared" si="16"/>
        <v>6.2896894409937882</v>
      </c>
      <c r="J11">
        <f>AVERAGE(J4:J8)</f>
        <v>2.9899999999999998</v>
      </c>
      <c r="L11">
        <f t="shared" ref="L11" si="17">AVERAGE(L4:L8)</f>
        <v>1.7128953771289539</v>
      </c>
      <c r="N11">
        <f t="shared" ref="N11:P11" si="18">AVERAGE(N4:N8)</f>
        <v>9.4514999999999993</v>
      </c>
      <c r="O11">
        <f t="shared" si="18"/>
        <v>3.4385304373050127</v>
      </c>
      <c r="P11">
        <f t="shared" si="18"/>
        <v>5.6291970802919717</v>
      </c>
      <c r="S11">
        <f>AVERAGE(S4:S8)</f>
        <v>3.0100000000000002</v>
      </c>
      <c r="U11">
        <f t="shared" ref="U11" si="19">AVERAGE(U4:U8)</f>
        <v>1.5733015494636471</v>
      </c>
      <c r="W11">
        <f t="shared" ref="W11:Y11" si="20">AVERAGE(W4:W8)</f>
        <v>9.5604999999999993</v>
      </c>
      <c r="X11">
        <f t="shared" si="20"/>
        <v>2.8805505163221437</v>
      </c>
      <c r="Y11">
        <f t="shared" si="20"/>
        <v>5.183313468414779</v>
      </c>
      <c r="AB11">
        <f>AVERAGE(AB4:AB8)</f>
        <v>3.4799999999999995</v>
      </c>
      <c r="AD11">
        <f t="shared" ref="AD11" si="21">AVERAGE(AD4:AD8)</f>
        <v>1.7523364485981308</v>
      </c>
      <c r="AF11">
        <f t="shared" ref="AF11:AH11" si="22">AVERAGE(AF4:AF8)</f>
        <v>12.571999999999999</v>
      </c>
      <c r="AG11">
        <f t="shared" si="22"/>
        <v>3.36918071447288</v>
      </c>
      <c r="AH11">
        <f t="shared" si="22"/>
        <v>6.4686915887850471</v>
      </c>
    </row>
    <row r="13" spans="1:35" x14ac:dyDescent="0.35">
      <c r="A13" t="s">
        <v>11</v>
      </c>
      <c r="B13">
        <f>(G11-A11*C11)/(E11-A11*A11)</f>
        <v>1.028199272050627</v>
      </c>
      <c r="D13" t="s">
        <v>15</v>
      </c>
      <c r="J13" t="s">
        <v>11</v>
      </c>
      <c r="K13">
        <f>(P11-J11*L11)/(N11-J11*J11)</f>
        <v>0.99264744363785584</v>
      </c>
      <c r="M13" t="s">
        <v>15</v>
      </c>
      <c r="S13" t="s">
        <v>11</v>
      </c>
      <c r="T13">
        <f>(Y11-S11*U11)/(W11-S11*S11)</f>
        <v>0.894635900338136</v>
      </c>
      <c r="V13" t="s">
        <v>15</v>
      </c>
      <c r="AB13" t="s">
        <v>11</v>
      </c>
      <c r="AC13">
        <f>(AH11-AB11*AD11)/(AF11-AB11*AB11)</f>
        <v>0.80277458332658291</v>
      </c>
      <c r="AE13" t="s">
        <v>15</v>
      </c>
    </row>
    <row r="14" spans="1:35" x14ac:dyDescent="0.35">
      <c r="A14" t="s">
        <v>12</v>
      </c>
      <c r="B14">
        <f>SQRT((F11-C11*C11)/(E11-A11*A11)-B13*B13)/SQRT(5)</f>
        <v>1.3807359974025516E-2</v>
      </c>
      <c r="D14" t="s">
        <v>16</v>
      </c>
      <c r="E14">
        <v>0.05</v>
      </c>
      <c r="G14" t="s">
        <v>17</v>
      </c>
      <c r="H14">
        <f>SQRT((2/B4)^2 + (0.3/B2)^2)</f>
        <v>1.813170688151617E-2</v>
      </c>
      <c r="J14" t="s">
        <v>12</v>
      </c>
      <c r="K14">
        <f>SQRT((O11-L11*L11)/(N11-J11*J11)-K13*K13)/SQRT(5)</f>
        <v>1.5475928233944919E-2</v>
      </c>
      <c r="M14" t="s">
        <v>16</v>
      </c>
      <c r="N14">
        <v>0.05</v>
      </c>
      <c r="P14" t="s">
        <v>17</v>
      </c>
      <c r="Q14">
        <f>SQRT((2/K4)^2 + (0.3/K2)^2)</f>
        <v>1.9291368396744047E-2</v>
      </c>
      <c r="S14" t="s">
        <v>12</v>
      </c>
      <c r="T14">
        <f>SQRT((X11-U11*U11)/(W11-S11*S11)-T13*T13)/SQRT(5)</f>
        <v>4.3644448247740712E-2</v>
      </c>
      <c r="V14" t="s">
        <v>16</v>
      </c>
      <c r="W14">
        <v>0.05</v>
      </c>
      <c r="Y14" t="s">
        <v>17</v>
      </c>
      <c r="Z14">
        <f>SQRT((2/T4)^2 + (0.3/T2)^2)</f>
        <v>2.0012935664294323E-2</v>
      </c>
      <c r="AB14" t="s">
        <v>12</v>
      </c>
      <c r="AC14">
        <f>SQRT((AG11-AD11*AD11)/(AF11-AB11*AB11)-AC13*AC13)/SQRT(5)</f>
        <v>2.1032033673831337E-2</v>
      </c>
      <c r="AE14" t="s">
        <v>16</v>
      </c>
      <c r="AF14">
        <v>0.05</v>
      </c>
      <c r="AH14" t="s">
        <v>17</v>
      </c>
      <c r="AI14">
        <f>SQRT((2/AC4)^2 + (0.3/AC2)^2)</f>
        <v>1.9962625573171799E-2</v>
      </c>
    </row>
    <row r="15" spans="1:35" x14ac:dyDescent="0.35">
      <c r="A15" t="s">
        <v>13</v>
      </c>
      <c r="B15">
        <f>SQRT((2/B4)^2 + (0.3/B2)^2 + (0.05/A4)^2)*B13</f>
        <v>2.2554262574315524E-2</v>
      </c>
      <c r="D15" t="s">
        <v>42</v>
      </c>
      <c r="J15" t="s">
        <v>13</v>
      </c>
      <c r="K15">
        <f>SQRT((2/K4)^2 + (0.3/K2)^2 + (0.05/J4)^2)*K13</f>
        <v>2.2818088819857408E-2</v>
      </c>
      <c r="M15" t="s">
        <v>42</v>
      </c>
      <c r="S15" t="s">
        <v>13</v>
      </c>
      <c r="T15">
        <f>SQRT((2/T4)^2 + (0.3/T2)^2 + (0.05/S4)^2)*T13</f>
        <v>2.1109760038860843E-2</v>
      </c>
      <c r="V15" t="s">
        <v>42</v>
      </c>
      <c r="AB15" t="s">
        <v>13</v>
      </c>
      <c r="AC15">
        <f>SQRT((2/AC4)^2 + (0.3/AC2)^2 + (0.05/AB4)^2)*AC13</f>
        <v>1.8440042367865776E-2</v>
      </c>
      <c r="AE15" t="s">
        <v>42</v>
      </c>
    </row>
    <row r="16" spans="1:35" x14ac:dyDescent="0.35">
      <c r="A16" t="s">
        <v>14</v>
      </c>
      <c r="B16">
        <f>SQRT(B14*B14+B15*B15)</f>
        <v>2.6444998576734539E-2</v>
      </c>
      <c r="D16">
        <f>C4*H14</f>
        <v>5.4507739941949226E-2</v>
      </c>
      <c r="E16">
        <f>C5*H14</f>
        <v>4.324581020187708E-2</v>
      </c>
      <c r="F16">
        <f>C6*H14</f>
        <v>3.5137220789025127E-2</v>
      </c>
      <c r="G16">
        <f>C7*H14</f>
        <v>2.387529104895297E-2</v>
      </c>
      <c r="H16">
        <f>C8*H14</f>
        <v>1.6217178825703903E-2</v>
      </c>
      <c r="J16" t="s">
        <v>14</v>
      </c>
      <c r="K16">
        <f>SQRT(K14*K14+K15*K15)</f>
        <v>2.7571172120407127E-2</v>
      </c>
      <c r="M16">
        <f>L4*Q14</f>
        <v>5.2570152322027566E-2</v>
      </c>
      <c r="N16">
        <f>L5*Q14</f>
        <v>4.3182625121665506E-2</v>
      </c>
      <c r="O16">
        <f>L6*Q14</f>
        <v>3.1448216121212923E-2</v>
      </c>
      <c r="P16">
        <f>L7*Q14</f>
        <v>2.4407570720941373E-2</v>
      </c>
      <c r="Q16">
        <f>L8*Q14</f>
        <v>1.3611914440524998E-2</v>
      </c>
      <c r="S16" t="s">
        <v>14</v>
      </c>
      <c r="T16">
        <f>SQRT(T14*T14+T15*T15)</f>
        <v>4.8481541144522244E-2</v>
      </c>
      <c r="V16">
        <f>U4*Z14</f>
        <v>5.1046105270071335E-2</v>
      </c>
      <c r="W16">
        <f>U5*Z14</f>
        <v>3.911944516024158E-2</v>
      </c>
      <c r="X16">
        <f>U6*Z14</f>
        <v>3.0532249881164163E-2</v>
      </c>
      <c r="Y16">
        <f>U7*Z14</f>
        <v>2.1945054602086744E-2</v>
      </c>
      <c r="Z16">
        <f>U8*Z14</f>
        <v>1.4789058536188893E-2</v>
      </c>
      <c r="AB16" t="s">
        <v>14</v>
      </c>
      <c r="AC16">
        <f>SQRT(AC14*AC14+AC15*AC15)</f>
        <v>2.7971085123496019E-2</v>
      </c>
      <c r="AE16">
        <f>AD4*AI14</f>
        <v>4.9906563932929499E-2</v>
      </c>
      <c r="AF16">
        <f>AD5*AI14</f>
        <v>4.3843149623321247E-2</v>
      </c>
      <c r="AG16">
        <f>AD6*AI14</f>
        <v>3.451481991623162E-2</v>
      </c>
      <c r="AH16">
        <f>AD7*AI14</f>
        <v>2.6585739665205433E-2</v>
      </c>
      <c r="AI16">
        <f>AD8*AI14</f>
        <v>2.0055908870242698E-2</v>
      </c>
    </row>
    <row r="19" spans="1:8" x14ac:dyDescent="0.35">
      <c r="A19" t="s">
        <v>18</v>
      </c>
      <c r="B19" t="s">
        <v>19</v>
      </c>
      <c r="D19" t="s">
        <v>20</v>
      </c>
      <c r="E19" t="s">
        <v>21</v>
      </c>
      <c r="F19" t="s">
        <v>22</v>
      </c>
    </row>
    <row r="20" spans="1:8" x14ac:dyDescent="0.35">
      <c r="A20">
        <f>1/A2</f>
        <v>3.3898305084745762E-3</v>
      </c>
      <c r="B20">
        <f>B13</f>
        <v>1.028199272050627</v>
      </c>
      <c r="D20">
        <f>A20*A20</f>
        <v>1.1490950876185003E-5</v>
      </c>
      <c r="E20">
        <f>B20*B20</f>
        <v>1.0571937430454392</v>
      </c>
      <c r="F20">
        <f>B20*A20</f>
        <v>3.4854212611885658E-3</v>
      </c>
    </row>
    <row r="21" spans="1:8" x14ac:dyDescent="0.35">
      <c r="A21">
        <f>1/J2</f>
        <v>3.3003300330033004E-3</v>
      </c>
      <c r="B21">
        <f>K13</f>
        <v>0.99264744363785584</v>
      </c>
      <c r="D21">
        <f t="shared" ref="D21:D23" si="23">A21*A21</f>
        <v>1.0892178326743566E-5</v>
      </c>
      <c r="E21">
        <f>B21*B21</f>
        <v>0.98534894736077017</v>
      </c>
      <c r="F21">
        <f t="shared" ref="F21:F22" si="24">B21*A21</f>
        <v>3.2760641704219664E-3</v>
      </c>
    </row>
    <row r="22" spans="1:8" x14ac:dyDescent="0.35">
      <c r="A22">
        <f>1/S2</f>
        <v>3.1948881789137379E-3</v>
      </c>
      <c r="B22">
        <f>T13</f>
        <v>0.894635900338136</v>
      </c>
      <c r="D22">
        <f t="shared" si="23"/>
        <v>1.020731047576274E-5</v>
      </c>
      <c r="E22">
        <f t="shared" ref="E22:E23" si="25">B22*B22</f>
        <v>0.80037339417382725</v>
      </c>
      <c r="F22">
        <f t="shared" si="24"/>
        <v>2.8582616624221596E-3</v>
      </c>
    </row>
    <row r="23" spans="1:8" x14ac:dyDescent="0.35">
      <c r="A23">
        <f>1/AB2</f>
        <v>3.0959752321981426E-3</v>
      </c>
      <c r="B23">
        <f>AC13</f>
        <v>0.80277458332658291</v>
      </c>
      <c r="D23">
        <f t="shared" si="23"/>
        <v>9.585062638384343E-6</v>
      </c>
      <c r="E23">
        <f t="shared" si="25"/>
        <v>0.64444703163516881</v>
      </c>
      <c r="F23">
        <f>B23*A23</f>
        <v>2.4853702270172845E-3</v>
      </c>
    </row>
    <row r="25" spans="1:8" x14ac:dyDescent="0.35">
      <c r="A25" t="s">
        <v>23</v>
      </c>
      <c r="B25" t="s">
        <v>24</v>
      </c>
      <c r="D25" t="s">
        <v>25</v>
      </c>
      <c r="E25" t="s">
        <v>26</v>
      </c>
      <c r="F25" t="s">
        <v>27</v>
      </c>
    </row>
    <row r="26" spans="1:8" x14ac:dyDescent="0.35">
      <c r="A26">
        <f>AVERAGE(A20:A23)</f>
        <v>3.2452559881474396E-3</v>
      </c>
      <c r="B26">
        <f>AVERAGE(B20:B23)</f>
        <v>0.92956429983830047</v>
      </c>
      <c r="D26">
        <f>AVERAGE(D20:D23)</f>
        <v>1.0543875579268913E-5</v>
      </c>
      <c r="E26">
        <f>AVERAGE(E20:E23)</f>
        <v>0.87184077905380142</v>
      </c>
      <c r="F26">
        <f>AVERAGE(F20:F23)</f>
        <v>3.0262793302624942E-3</v>
      </c>
    </row>
    <row r="28" spans="1:8" x14ac:dyDescent="0.35">
      <c r="A28" t="s">
        <v>29</v>
      </c>
      <c r="B28">
        <f>(F26-A26*B26)/(D26-A26*A26)</f>
        <v>788.01387483333338</v>
      </c>
      <c r="D28" t="s">
        <v>28</v>
      </c>
      <c r="E28">
        <f>B28*8.31*36/2</f>
        <v>117871.11539757001</v>
      </c>
      <c r="G28" t="s">
        <v>43</v>
      </c>
      <c r="H28">
        <f>E28*B32/B28</f>
        <v>9629.0019460948497</v>
      </c>
    </row>
    <row r="29" spans="1:8" x14ac:dyDescent="0.35">
      <c r="A29" t="s">
        <v>30</v>
      </c>
      <c r="B29">
        <f>B26-B28*A26</f>
        <v>-1.6277424462078418</v>
      </c>
      <c r="D29" t="s">
        <v>31</v>
      </c>
      <c r="E29">
        <f>B29*(-1)*36</f>
        <v>58.598728063482305</v>
      </c>
      <c r="G29" t="s">
        <v>44</v>
      </c>
      <c r="H29">
        <f>(-1)*E29*E32/B29</f>
        <v>5.0254870706035337</v>
      </c>
    </row>
    <row r="30" spans="1:8" x14ac:dyDescent="0.35">
      <c r="A30" t="s">
        <v>33</v>
      </c>
      <c r="B30">
        <f>SQRT((E26-B26*B26)/(D26-A26*A26)-B28*B28)/SQRT(4)</f>
        <v>61.087641588754934</v>
      </c>
      <c r="D30" t="s">
        <v>36</v>
      </c>
      <c r="E30">
        <f>B30*SQRT(D26-A26*A26)</f>
        <v>6.7443497074019887E-3</v>
      </c>
    </row>
    <row r="31" spans="1:8" x14ac:dyDescent="0.35">
      <c r="A31" t="s">
        <v>34</v>
      </c>
      <c r="B31">
        <f>SQRT((B16/B13)^2 + (0.5/AB2)^2)*B28</f>
        <v>20.304172950847185</v>
      </c>
      <c r="D31" t="s">
        <v>37</v>
      </c>
      <c r="E31">
        <f>(-1)*B29*SQRT((B16/B13)^2 +(B32/B28)^2 + (0.5/A2)^2)</f>
        <v>0.13943384785143254</v>
      </c>
    </row>
    <row r="32" spans="1:8" x14ac:dyDescent="0.35">
      <c r="A32" t="s">
        <v>35</v>
      </c>
      <c r="B32">
        <f>SQRT(B30*B30+B31*B31)</f>
        <v>64.373592365923585</v>
      </c>
      <c r="D32" t="s">
        <v>38</v>
      </c>
      <c r="E32">
        <f>SQRT(E30*E30+E31*E31)</f>
        <v>0.13959686307232039</v>
      </c>
    </row>
    <row r="35" spans="1:8" x14ac:dyDescent="0.35">
      <c r="A35" t="s">
        <v>32</v>
      </c>
      <c r="B35">
        <f>2*E28/(8.31*E29)</f>
        <v>484.11459482989619</v>
      </c>
      <c r="D35" t="s">
        <v>15</v>
      </c>
    </row>
    <row r="36" spans="1:8" x14ac:dyDescent="0.35">
      <c r="A36" t="s">
        <v>39</v>
      </c>
      <c r="B36">
        <f>B35*SQRT((H28/E28)^2 + (H29/E29)^2)</f>
        <v>57.339205748492752</v>
      </c>
      <c r="D36" t="s">
        <v>40</v>
      </c>
      <c r="E36">
        <f>H14*A20</f>
        <v>6.1463413157681926E-5</v>
      </c>
      <c r="F36">
        <f>H14*A21</f>
        <v>5.984061677068043E-5</v>
      </c>
      <c r="G36">
        <f>H14*A22</f>
        <v>5.7928775979284889E-5</v>
      </c>
      <c r="H36">
        <f>H14*A23</f>
        <v>5.6135315422650683E-5</v>
      </c>
    </row>
    <row r="37" spans="1:8" x14ac:dyDescent="0.35">
      <c r="D37" t="s">
        <v>41</v>
      </c>
      <c r="E37">
        <f>B16</f>
        <v>2.6444998576734539E-2</v>
      </c>
      <c r="F37">
        <f>K16</f>
        <v>2.7571172120407127E-2</v>
      </c>
      <c r="G37">
        <f>T16</f>
        <v>4.8481541144522244E-2</v>
      </c>
      <c r="H37">
        <f>AC16</f>
        <v>2.7971085123496019E-2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2023-03-21T13:18:22Z</dcterms:modified>
</cp:coreProperties>
</file>