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4.1\"/>
    </mc:Choice>
  </mc:AlternateContent>
  <xr:revisionPtr revIDLastSave="0" documentId="13_ncr:1_{79C2BAAD-B2A3-44D2-B83A-E5A2AAD0FC09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M59" i="1"/>
  <c r="M61" i="1" s="1"/>
  <c r="M47" i="1"/>
  <c r="B48" i="1"/>
  <c r="F48" i="1" s="1"/>
  <c r="B49" i="1"/>
  <c r="B50" i="1"/>
  <c r="B51" i="1"/>
  <c r="F51" i="1" s="1"/>
  <c r="B52" i="1"/>
  <c r="B53" i="1"/>
  <c r="B54" i="1"/>
  <c r="B55" i="1"/>
  <c r="E55" i="1" s="1"/>
  <c r="B56" i="1"/>
  <c r="F56" i="1" s="1"/>
  <c r="B57" i="1"/>
  <c r="B58" i="1"/>
  <c r="B47" i="1"/>
  <c r="B61" i="1" s="1"/>
  <c r="D61" i="1"/>
  <c r="A61" i="1"/>
  <c r="L61" i="1"/>
  <c r="O61" i="1"/>
  <c r="P58" i="1"/>
  <c r="Q58" i="1"/>
  <c r="O59" i="1"/>
  <c r="O58" i="1"/>
  <c r="M48" i="1"/>
  <c r="P48" i="1" s="1"/>
  <c r="M49" i="1"/>
  <c r="M50" i="1"/>
  <c r="P50" i="1" s="1"/>
  <c r="M51" i="1"/>
  <c r="Q51" i="1" s="1"/>
  <c r="M52" i="1"/>
  <c r="M53" i="1"/>
  <c r="M54" i="1"/>
  <c r="M55" i="1"/>
  <c r="M56" i="1"/>
  <c r="M57" i="1"/>
  <c r="Q57" i="1" s="1"/>
  <c r="M58" i="1"/>
  <c r="Q56" i="1"/>
  <c r="Q53" i="1"/>
  <c r="Q52" i="1"/>
  <c r="Q48" i="1"/>
  <c r="M24" i="1"/>
  <c r="M39" i="1" s="1"/>
  <c r="B41" i="1"/>
  <c r="T25" i="1"/>
  <c r="T26" i="1"/>
  <c r="T27" i="1"/>
  <c r="T28" i="1"/>
  <c r="T29" i="1"/>
  <c r="T30" i="1"/>
  <c r="T31" i="1"/>
  <c r="T32" i="1"/>
  <c r="T33" i="1"/>
  <c r="T34" i="1"/>
  <c r="T35" i="1"/>
  <c r="T36" i="1"/>
  <c r="T24" i="1"/>
  <c r="S25" i="1"/>
  <c r="S26" i="1"/>
  <c r="S27" i="1"/>
  <c r="S28" i="1"/>
  <c r="S30" i="1"/>
  <c r="S31" i="1"/>
  <c r="S32" i="1"/>
  <c r="S33" i="1"/>
  <c r="S34" i="1"/>
  <c r="S35" i="1"/>
  <c r="S36" i="1"/>
  <c r="S24" i="1"/>
  <c r="L25" i="1"/>
  <c r="L36" i="1"/>
  <c r="O24" i="1"/>
  <c r="L24" i="1"/>
  <c r="A25" i="1"/>
  <c r="O57" i="1"/>
  <c r="O56" i="1"/>
  <c r="O55" i="1"/>
  <c r="Q55" i="1"/>
  <c r="Q54" i="1"/>
  <c r="O54" i="1"/>
  <c r="P54" i="1"/>
  <c r="O53" i="1"/>
  <c r="O52" i="1"/>
  <c r="O51" i="1"/>
  <c r="O50" i="1"/>
  <c r="O49" i="1"/>
  <c r="Q49" i="1"/>
  <c r="O48" i="1"/>
  <c r="O47" i="1"/>
  <c r="Q47" i="1"/>
  <c r="M36" i="1"/>
  <c r="P36" i="1" s="1"/>
  <c r="Q36" i="1"/>
  <c r="P35" i="1"/>
  <c r="M35" i="1"/>
  <c r="L35" i="1"/>
  <c r="O34" i="1"/>
  <c r="M34" i="1"/>
  <c r="P34" i="1" s="1"/>
  <c r="L34" i="1"/>
  <c r="Q34" i="1" s="1"/>
  <c r="Q33" i="1"/>
  <c r="M33" i="1"/>
  <c r="P33" i="1" s="1"/>
  <c r="L33" i="1"/>
  <c r="O33" i="1" s="1"/>
  <c r="Q32" i="1"/>
  <c r="P32" i="1"/>
  <c r="M32" i="1"/>
  <c r="L32" i="1"/>
  <c r="O32" i="1" s="1"/>
  <c r="Q31" i="1"/>
  <c r="P31" i="1"/>
  <c r="O31" i="1"/>
  <c r="M31" i="1"/>
  <c r="L31" i="1"/>
  <c r="O30" i="1"/>
  <c r="M30" i="1"/>
  <c r="Q30" i="1" s="1"/>
  <c r="L30" i="1"/>
  <c r="M29" i="1"/>
  <c r="L29" i="1"/>
  <c r="L39" i="1" s="1"/>
  <c r="M28" i="1"/>
  <c r="P28" i="1" s="1"/>
  <c r="L28" i="1"/>
  <c r="P27" i="1"/>
  <c r="M27" i="1"/>
  <c r="L27" i="1"/>
  <c r="O26" i="1"/>
  <c r="M26" i="1"/>
  <c r="P26" i="1" s="1"/>
  <c r="L26" i="1"/>
  <c r="Q26" i="1" s="1"/>
  <c r="Q25" i="1"/>
  <c r="M25" i="1"/>
  <c r="P25" i="1" s="1"/>
  <c r="O25" i="1"/>
  <c r="Q19" i="1"/>
  <c r="N19" i="1"/>
  <c r="O19" i="1" s="1"/>
  <c r="R19" i="1" s="1"/>
  <c r="Q18" i="1"/>
  <c r="N18" i="1"/>
  <c r="O18" i="1" s="1"/>
  <c r="R18" i="1" s="1"/>
  <c r="R17" i="1"/>
  <c r="Q17" i="1"/>
  <c r="O17" i="1"/>
  <c r="N17" i="1"/>
  <c r="Q16" i="1"/>
  <c r="N16" i="1"/>
  <c r="O16" i="1" s="1"/>
  <c r="R16" i="1" s="1"/>
  <c r="R15" i="1"/>
  <c r="Q15" i="1"/>
  <c r="O15" i="1"/>
  <c r="N15" i="1"/>
  <c r="Q14" i="1"/>
  <c r="N14" i="1"/>
  <c r="O14" i="1" s="1"/>
  <c r="R14" i="1" s="1"/>
  <c r="R13" i="1"/>
  <c r="Q13" i="1"/>
  <c r="O13" i="1"/>
  <c r="N13" i="1"/>
  <c r="Q12" i="1"/>
  <c r="N12" i="1"/>
  <c r="O12" i="1" s="1"/>
  <c r="R12" i="1" s="1"/>
  <c r="R11" i="1"/>
  <c r="Q11" i="1"/>
  <c r="O11" i="1"/>
  <c r="N11" i="1"/>
  <c r="Q10" i="1"/>
  <c r="N10" i="1"/>
  <c r="O10" i="1" s="1"/>
  <c r="R10" i="1" s="1"/>
  <c r="R9" i="1"/>
  <c r="Q9" i="1"/>
  <c r="O9" i="1"/>
  <c r="N9" i="1"/>
  <c r="Q8" i="1"/>
  <c r="N8" i="1"/>
  <c r="O8" i="1" s="1"/>
  <c r="R8" i="1" s="1"/>
  <c r="R7" i="1"/>
  <c r="Q7" i="1"/>
  <c r="O7" i="1"/>
  <c r="N7" i="1"/>
  <c r="I26" i="1"/>
  <c r="I27" i="1"/>
  <c r="I28" i="1"/>
  <c r="I29" i="1"/>
  <c r="I30" i="1"/>
  <c r="I31" i="1"/>
  <c r="I32" i="1"/>
  <c r="I33" i="1"/>
  <c r="I34" i="1"/>
  <c r="I35" i="1"/>
  <c r="I36" i="1"/>
  <c r="I25" i="1"/>
  <c r="H26" i="1"/>
  <c r="H27" i="1"/>
  <c r="H28" i="1"/>
  <c r="H29" i="1"/>
  <c r="H30" i="1"/>
  <c r="H31" i="1"/>
  <c r="H32" i="1"/>
  <c r="H33" i="1"/>
  <c r="H34" i="1"/>
  <c r="H35" i="1"/>
  <c r="H36" i="1"/>
  <c r="H25" i="1"/>
  <c r="F3" i="1"/>
  <c r="D7" i="1"/>
  <c r="B42" i="1"/>
  <c r="A39" i="1"/>
  <c r="F49" i="1"/>
  <c r="F50" i="1"/>
  <c r="F52" i="1"/>
  <c r="F53" i="1"/>
  <c r="F54" i="1"/>
  <c r="F55" i="1"/>
  <c r="F57" i="1"/>
  <c r="F58" i="1"/>
  <c r="F47" i="1"/>
  <c r="E49" i="1"/>
  <c r="E50" i="1"/>
  <c r="E51" i="1"/>
  <c r="E52" i="1"/>
  <c r="E53" i="1"/>
  <c r="E54" i="1"/>
  <c r="E57" i="1"/>
  <c r="E58" i="1"/>
  <c r="D48" i="1"/>
  <c r="D49" i="1"/>
  <c r="D50" i="1"/>
  <c r="D51" i="1"/>
  <c r="D52" i="1"/>
  <c r="D53" i="1"/>
  <c r="D54" i="1"/>
  <c r="D55" i="1"/>
  <c r="D56" i="1"/>
  <c r="D57" i="1"/>
  <c r="D58" i="1"/>
  <c r="D47" i="1"/>
  <c r="P59" i="1" l="1"/>
  <c r="Q59" i="1"/>
  <c r="Q61" i="1" s="1"/>
  <c r="E56" i="1"/>
  <c r="E48" i="1"/>
  <c r="F61" i="1"/>
  <c r="B63" i="1" s="1"/>
  <c r="B64" i="1" s="1"/>
  <c r="E47" i="1"/>
  <c r="E61" i="1" s="1"/>
  <c r="E63" i="1" s="1"/>
  <c r="E64" i="1" s="1"/>
  <c r="Q50" i="1"/>
  <c r="P52" i="1"/>
  <c r="P56" i="1"/>
  <c r="S29" i="1"/>
  <c r="Q24" i="1"/>
  <c r="Q39" i="1" s="1"/>
  <c r="M41" i="1" s="1"/>
  <c r="P24" i="1"/>
  <c r="P39" i="1" s="1"/>
  <c r="O29" i="1"/>
  <c r="O39" i="1" s="1"/>
  <c r="P30" i="1"/>
  <c r="O28" i="1"/>
  <c r="P29" i="1"/>
  <c r="O36" i="1"/>
  <c r="P47" i="1"/>
  <c r="P61" i="1" s="1"/>
  <c r="P49" i="1"/>
  <c r="P51" i="1"/>
  <c r="P53" i="1"/>
  <c r="P55" i="1"/>
  <c r="P57" i="1"/>
  <c r="O27" i="1"/>
  <c r="Q29" i="1"/>
  <c r="O35" i="1"/>
  <c r="Q28" i="1"/>
  <c r="Q27" i="1"/>
  <c r="Q35" i="1"/>
  <c r="B65" i="1" l="1"/>
  <c r="M74" i="1" s="1"/>
  <c r="B69" i="1"/>
  <c r="B73" i="1"/>
  <c r="M76" i="1"/>
  <c r="B77" i="1"/>
  <c r="B72" i="1"/>
  <c r="M72" i="1"/>
  <c r="B67" i="1"/>
  <c r="M70" i="1"/>
  <c r="E65" i="1"/>
  <c r="D69" i="1" s="1"/>
  <c r="F69" i="1" s="1"/>
  <c r="M69" i="1"/>
  <c r="P41" i="1"/>
  <c r="M63" i="1"/>
  <c r="M64" i="1" s="1"/>
  <c r="M65" i="1" s="1"/>
  <c r="B68" i="1" l="1"/>
  <c r="D68" i="1" s="1"/>
  <c r="F68" i="1" s="1"/>
  <c r="B71" i="1"/>
  <c r="D71" i="1" s="1"/>
  <c r="F71" i="1" s="1"/>
  <c r="B76" i="1"/>
  <c r="D76" i="1" s="1"/>
  <c r="F76" i="1" s="1"/>
  <c r="B74" i="1"/>
  <c r="D74" i="1" s="1"/>
  <c r="F74" i="1" s="1"/>
  <c r="M71" i="1"/>
  <c r="M75" i="1"/>
  <c r="O75" i="1" s="1"/>
  <c r="Q75" i="1" s="1"/>
  <c r="M68" i="1"/>
  <c r="O68" i="1" s="1"/>
  <c r="Q68" i="1" s="1"/>
  <c r="B78" i="1"/>
  <c r="D78" i="1" s="1"/>
  <c r="F78" i="1" s="1"/>
  <c r="B75" i="1"/>
  <c r="M78" i="1"/>
  <c r="O78" i="1" s="1"/>
  <c r="Q78" i="1" s="1"/>
  <c r="M73" i="1"/>
  <c r="O73" i="1" s="1"/>
  <c r="Q73" i="1" s="1"/>
  <c r="B70" i="1"/>
  <c r="D70" i="1" s="1"/>
  <c r="F70" i="1" s="1"/>
  <c r="M67" i="1"/>
  <c r="M77" i="1"/>
  <c r="O77" i="1" s="1"/>
  <c r="Q77" i="1" s="1"/>
  <c r="O69" i="1"/>
  <c r="Q69" i="1" s="1"/>
  <c r="O72" i="1"/>
  <c r="Q72" i="1" s="1"/>
  <c r="O76" i="1"/>
  <c r="Q76" i="1" s="1"/>
  <c r="O74" i="1"/>
  <c r="Q74" i="1" s="1"/>
  <c r="D73" i="1"/>
  <c r="F73" i="1" s="1"/>
  <c r="O70" i="1"/>
  <c r="Q70" i="1" s="1"/>
  <c r="D77" i="1"/>
  <c r="F77" i="1" s="1"/>
  <c r="D67" i="1"/>
  <c r="F67" i="1" s="1"/>
  <c r="D72" i="1"/>
  <c r="F72" i="1" s="1"/>
  <c r="O71" i="1"/>
  <c r="Q71" i="1" s="1"/>
  <c r="D75" i="1"/>
  <c r="F75" i="1" s="1"/>
  <c r="O67" i="1"/>
  <c r="Q67" i="1" s="1"/>
  <c r="P63" i="1"/>
  <c r="P64" i="1" s="1"/>
  <c r="P65" i="1" s="1"/>
  <c r="M42" i="1"/>
  <c r="P42" i="1" s="1"/>
  <c r="B39" i="1" l="1"/>
  <c r="D39" i="1"/>
  <c r="E39" i="1"/>
  <c r="F39" i="1"/>
  <c r="C7" i="1"/>
  <c r="G7" i="1"/>
  <c r="F7" i="1"/>
  <c r="G14" i="1"/>
  <c r="B25" i="1"/>
  <c r="B26" i="1"/>
  <c r="F26" i="1" s="1"/>
  <c r="B27" i="1"/>
  <c r="F27" i="1" s="1"/>
  <c r="B28" i="1"/>
  <c r="F28" i="1" s="1"/>
  <c r="B29" i="1"/>
  <c r="B30" i="1"/>
  <c r="B31" i="1"/>
  <c r="B32" i="1"/>
  <c r="B33" i="1"/>
  <c r="F33" i="1" s="1"/>
  <c r="B34" i="1"/>
  <c r="F34" i="1" s="1"/>
  <c r="B35" i="1"/>
  <c r="F35" i="1" s="1"/>
  <c r="B36" i="1"/>
  <c r="F36" i="1" s="1"/>
  <c r="A26" i="1"/>
  <c r="A27" i="1"/>
  <c r="A28" i="1"/>
  <c r="D28" i="1" s="1"/>
  <c r="A29" i="1"/>
  <c r="A30" i="1"/>
  <c r="A31" i="1"/>
  <c r="A32" i="1"/>
  <c r="D32" i="1" s="1"/>
  <c r="A33" i="1"/>
  <c r="A34" i="1"/>
  <c r="A35" i="1"/>
  <c r="A36" i="1"/>
  <c r="D36" i="1" s="1"/>
  <c r="F29" i="1"/>
  <c r="F30" i="1"/>
  <c r="F31" i="1"/>
  <c r="E25" i="1"/>
  <c r="E26" i="1"/>
  <c r="E27" i="1"/>
  <c r="E28" i="1"/>
  <c r="E29" i="1"/>
  <c r="E30" i="1"/>
  <c r="E31" i="1"/>
  <c r="E32" i="1"/>
  <c r="E33" i="1"/>
  <c r="E34" i="1"/>
  <c r="E35" i="1"/>
  <c r="E36" i="1"/>
  <c r="D25" i="1"/>
  <c r="D26" i="1"/>
  <c r="D27" i="1"/>
  <c r="D29" i="1"/>
  <c r="D30" i="1"/>
  <c r="D31" i="1"/>
  <c r="D33" i="1"/>
  <c r="D34" i="1"/>
  <c r="D35" i="1"/>
  <c r="G8" i="1"/>
  <c r="G9" i="1"/>
  <c r="G10" i="1"/>
  <c r="G11" i="1"/>
  <c r="G12" i="1"/>
  <c r="G13" i="1"/>
  <c r="G15" i="1"/>
  <c r="G16" i="1"/>
  <c r="G17" i="1"/>
  <c r="G18" i="1"/>
  <c r="G19" i="1"/>
  <c r="F8" i="1"/>
  <c r="F9" i="1"/>
  <c r="F10" i="1"/>
  <c r="F11" i="1"/>
  <c r="F12" i="1"/>
  <c r="F13" i="1"/>
  <c r="F14" i="1"/>
  <c r="F15" i="1"/>
  <c r="F16" i="1"/>
  <c r="F17" i="1"/>
  <c r="F18" i="1"/>
  <c r="F19" i="1"/>
  <c r="C17" i="1"/>
  <c r="D1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F25" i="1" l="1"/>
  <c r="F32" i="1"/>
  <c r="E41" i="1" l="1"/>
  <c r="E42" i="1" l="1"/>
</calcChain>
</file>

<file path=xl/sharedStrings.xml><?xml version="1.0" encoding="utf-8"?>
<sst xmlns="http://schemas.openxmlformats.org/spreadsheetml/2006/main" count="101" uniqueCount="42">
  <si>
    <t>Нагрев</t>
  </si>
  <si>
    <t>T</t>
  </si>
  <si>
    <t>h2</t>
  </si>
  <si>
    <t>h</t>
  </si>
  <si>
    <t>P</t>
  </si>
  <si>
    <t>h2_0=</t>
  </si>
  <si>
    <t>h1_0=</t>
  </si>
  <si>
    <t>1/T</t>
  </si>
  <si>
    <t>lnP</t>
  </si>
  <si>
    <t>Охлажд</t>
  </si>
  <si>
    <t>Эксп</t>
  </si>
  <si>
    <t>&lt;T&gt;</t>
  </si>
  <si>
    <t>&lt;P&gt;</t>
  </si>
  <si>
    <t>T^2</t>
  </si>
  <si>
    <t>&lt;T^2&gt;</t>
  </si>
  <si>
    <t>&lt;P^2&gt;</t>
  </si>
  <si>
    <t>&lt;PT&gt;</t>
  </si>
  <si>
    <t>K=</t>
  </si>
  <si>
    <t>Линия</t>
  </si>
  <si>
    <t>1/T^2</t>
  </si>
  <si>
    <t>lnP^2</t>
  </si>
  <si>
    <t>lnP/T</t>
  </si>
  <si>
    <t>случK=</t>
  </si>
  <si>
    <t>L=</t>
  </si>
  <si>
    <t>сигмаL=</t>
  </si>
  <si>
    <t>P=a*exp(bT)</t>
  </si>
  <si>
    <t>b=</t>
  </si>
  <si>
    <t>TlnP</t>
  </si>
  <si>
    <t>&lt;lnP&gt;</t>
  </si>
  <si>
    <t>&lt;TlnP&gt;</t>
  </si>
  <si>
    <t>lna=</t>
  </si>
  <si>
    <t>&lt;lnP^2&gt;</t>
  </si>
  <si>
    <t>a=</t>
  </si>
  <si>
    <t>случ_a=</t>
  </si>
  <si>
    <t>случ_lna=</t>
  </si>
  <si>
    <t>случ_b=</t>
  </si>
  <si>
    <t>сигмаT=</t>
  </si>
  <si>
    <t>сигмаH=</t>
  </si>
  <si>
    <t>сигмаP=</t>
  </si>
  <si>
    <t>КРЕСТЫ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</si>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</sst>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8"/>
  <sheetViews>
    <sheetView tabSelected="1" topLeftCell="A47" workbookViewId="0">
      <selection activeCell="D67" sqref="D67"/>
    </sheetView>
  </sheetViews>
  <sheetFormatPr defaultRowHeight="14.5" x14ac:dyDescent="0.35"/>
  <cols>
    <col min="2" max="2" width="11.81640625" bestFit="1" customWidth="1"/>
    <col min="5" max="5" width="11.81640625" bestFit="1" customWidth="1"/>
    <col min="8" max="8" width="11.81640625" bestFit="1" customWidth="1"/>
    <col min="15" max="15" width="8.7265625" customWidth="1"/>
    <col min="19" max="19" width="11.81640625" bestFit="1" customWidth="1"/>
  </cols>
  <sheetData>
    <row r="1" spans="1:18" x14ac:dyDescent="0.35">
      <c r="A1" t="s">
        <v>5</v>
      </c>
      <c r="B1">
        <v>7.76</v>
      </c>
      <c r="E1" t="s">
        <v>36</v>
      </c>
      <c r="F1">
        <v>0.1</v>
      </c>
    </row>
    <row r="2" spans="1:18" x14ac:dyDescent="0.35">
      <c r="A2" t="s">
        <v>6</v>
      </c>
      <c r="B2">
        <v>6.17</v>
      </c>
      <c r="E2" t="s">
        <v>37</v>
      </c>
      <c r="F2">
        <v>0.01</v>
      </c>
    </row>
    <row r="3" spans="1:18" x14ac:dyDescent="0.35">
      <c r="E3" t="s">
        <v>38</v>
      </c>
      <c r="F3">
        <f>F2*133.2*10</f>
        <v>13.319999999999999</v>
      </c>
    </row>
    <row r="5" spans="1:18" x14ac:dyDescent="0.35">
      <c r="A5" t="s">
        <v>0</v>
      </c>
      <c r="L5" t="s">
        <v>9</v>
      </c>
    </row>
    <row r="6" spans="1:18" x14ac:dyDescent="0.35">
      <c r="A6" t="s">
        <v>1</v>
      </c>
      <c r="B6" t="s">
        <v>2</v>
      </c>
      <c r="C6" t="s">
        <v>3</v>
      </c>
      <c r="D6" t="s">
        <v>4</v>
      </c>
      <c r="F6" t="s">
        <v>7</v>
      </c>
      <c r="G6" t="s">
        <v>8</v>
      </c>
      <c r="L6" t="s">
        <v>1</v>
      </c>
      <c r="M6" t="s">
        <v>2</v>
      </c>
      <c r="N6" t="s">
        <v>3</v>
      </c>
      <c r="O6" t="s">
        <v>4</v>
      </c>
      <c r="Q6" t="s">
        <v>7</v>
      </c>
      <c r="R6" t="s">
        <v>8</v>
      </c>
    </row>
    <row r="7" spans="1:18" x14ac:dyDescent="0.35">
      <c r="A7">
        <v>293.10000000000002</v>
      </c>
      <c r="B7">
        <v>7.76</v>
      </c>
      <c r="C7">
        <f>2*B7-($B$1+$B$2)</f>
        <v>1.5899999999999999</v>
      </c>
      <c r="D7">
        <f>C7*133.2*10</f>
        <v>2117.8799999999997</v>
      </c>
      <c r="F7">
        <f>1/A7</f>
        <v>3.4118048447628795E-3</v>
      </c>
      <c r="G7">
        <f>LN(D7)</f>
        <v>7.6581708673324744</v>
      </c>
      <c r="L7">
        <v>312</v>
      </c>
      <c r="M7">
        <v>9.4700000000000006</v>
      </c>
      <c r="N7">
        <f>2*M7-($B$1+$B$2)</f>
        <v>5.0100000000000016</v>
      </c>
      <c r="O7">
        <f>N7*133.2*10</f>
        <v>6673.3200000000015</v>
      </c>
      <c r="Q7">
        <f>1/L7</f>
        <v>3.205128205128205E-3</v>
      </c>
      <c r="R7">
        <f>LN(O7)</f>
        <v>8.8058727661971083</v>
      </c>
    </row>
    <row r="8" spans="1:18" x14ac:dyDescent="0.35">
      <c r="A8">
        <v>293.2</v>
      </c>
      <c r="B8">
        <v>7.75</v>
      </c>
      <c r="C8">
        <f>2*B8-($B$1+$B$2)</f>
        <v>1.5700000000000003</v>
      </c>
      <c r="D8">
        <f t="shared" ref="D8:D19" si="0">C8*133.2*10</f>
        <v>2091.2400000000002</v>
      </c>
      <c r="F8">
        <f t="shared" ref="F8:F19" si="1">1/A8</f>
        <v>3.4106412005457027E-3</v>
      </c>
      <c r="G8">
        <f t="shared" ref="G8:G19" si="2">LN(D8)</f>
        <v>7.6455124704605515</v>
      </c>
      <c r="L8">
        <v>310.5</v>
      </c>
      <c r="M8">
        <v>9.23</v>
      </c>
      <c r="N8">
        <f>2*M8-($B$1+$B$2)</f>
        <v>4.5300000000000011</v>
      </c>
      <c r="O8">
        <f t="shared" ref="O8:O19" si="3">N8*133.2*10</f>
        <v>6033.9600000000009</v>
      </c>
      <c r="Q8">
        <f t="shared" ref="Q8:Q19" si="4">1/L8</f>
        <v>3.2206119162640902E-3</v>
      </c>
      <c r="R8">
        <f t="shared" ref="R8:R19" si="5">LN(O8)</f>
        <v>8.7051587905952772</v>
      </c>
    </row>
    <row r="9" spans="1:18" x14ac:dyDescent="0.35">
      <c r="A9">
        <v>296.10000000000002</v>
      </c>
      <c r="B9">
        <v>7.8</v>
      </c>
      <c r="C9">
        <f>2*B9-($B$1+$B$2)</f>
        <v>1.67</v>
      </c>
      <c r="D9">
        <f t="shared" si="0"/>
        <v>2224.4399999999996</v>
      </c>
      <c r="F9">
        <f t="shared" si="1"/>
        <v>3.3772374197906111E-3</v>
      </c>
      <c r="G9">
        <f t="shared" si="2"/>
        <v>7.7072604775289983</v>
      </c>
      <c r="L9">
        <v>309</v>
      </c>
      <c r="M9">
        <v>9.0399999999999991</v>
      </c>
      <c r="N9">
        <f>2*M9-($B$1+$B$2)</f>
        <v>4.1499999999999986</v>
      </c>
      <c r="O9">
        <f t="shared" si="3"/>
        <v>5527.7999999999975</v>
      </c>
      <c r="Q9">
        <f t="shared" si="4"/>
        <v>3.2362459546925568E-3</v>
      </c>
      <c r="R9">
        <f t="shared" si="5"/>
        <v>8.6175451853429408</v>
      </c>
    </row>
    <row r="10" spans="1:18" x14ac:dyDescent="0.35">
      <c r="A10">
        <v>298</v>
      </c>
      <c r="B10">
        <v>7.95</v>
      </c>
      <c r="C10">
        <f>2*B10-($B$1+$B$2)</f>
        <v>1.9700000000000006</v>
      </c>
      <c r="D10">
        <f t="shared" si="0"/>
        <v>2624.0400000000004</v>
      </c>
      <c r="F10">
        <f t="shared" si="1"/>
        <v>3.3557046979865771E-3</v>
      </c>
      <c r="G10">
        <f t="shared" si="2"/>
        <v>7.8724703938502314</v>
      </c>
      <c r="L10">
        <v>307.5</v>
      </c>
      <c r="M10">
        <v>8.9</v>
      </c>
      <c r="N10">
        <f>2*M10-($B$1+$B$2)</f>
        <v>3.870000000000001</v>
      </c>
      <c r="O10">
        <f t="shared" si="3"/>
        <v>5154.84</v>
      </c>
      <c r="Q10">
        <f t="shared" si="4"/>
        <v>3.2520325203252032E-3</v>
      </c>
      <c r="R10">
        <f t="shared" si="5"/>
        <v>8.5476913581420249</v>
      </c>
    </row>
    <row r="11" spans="1:18" x14ac:dyDescent="0.35">
      <c r="A11">
        <v>300</v>
      </c>
      <c r="B11">
        <v>8.09</v>
      </c>
      <c r="C11">
        <f>2*B11-($B$1+$B$2)</f>
        <v>2.25</v>
      </c>
      <c r="D11">
        <f t="shared" si="0"/>
        <v>2997</v>
      </c>
      <c r="F11">
        <f t="shared" si="1"/>
        <v>3.3333333333333335E-3</v>
      </c>
      <c r="G11">
        <f t="shared" si="2"/>
        <v>8.0053670673166639</v>
      </c>
      <c r="L11">
        <v>306</v>
      </c>
      <c r="M11">
        <v>8.76</v>
      </c>
      <c r="N11">
        <f>2*M11-($B$1+$B$2)</f>
        <v>3.59</v>
      </c>
      <c r="O11">
        <f t="shared" si="3"/>
        <v>4781.8799999999992</v>
      </c>
      <c r="Q11">
        <f t="shared" si="4"/>
        <v>3.2679738562091504E-3</v>
      </c>
      <c r="R11">
        <f t="shared" si="5"/>
        <v>8.4725890536005224</v>
      </c>
    </row>
    <row r="12" spans="1:18" x14ac:dyDescent="0.35">
      <c r="A12">
        <v>302.10000000000002</v>
      </c>
      <c r="B12">
        <v>8.26</v>
      </c>
      <c r="C12">
        <f>2*B12-($B$1+$B$2)</f>
        <v>2.59</v>
      </c>
      <c r="D12">
        <f t="shared" si="0"/>
        <v>3449.8799999999992</v>
      </c>
      <c r="F12">
        <f t="shared" si="1"/>
        <v>3.3101621979476992E-3</v>
      </c>
      <c r="G12">
        <f t="shared" si="2"/>
        <v>8.1460947268117803</v>
      </c>
      <c r="L12">
        <v>304.5</v>
      </c>
      <c r="M12">
        <v>8.6</v>
      </c>
      <c r="N12">
        <f>2*M12-($B$1+$B$2)</f>
        <v>3.2699999999999996</v>
      </c>
      <c r="O12">
        <f t="shared" si="3"/>
        <v>4355.6399999999994</v>
      </c>
      <c r="Q12">
        <f t="shared" si="4"/>
        <v>3.2840722495894909E-3</v>
      </c>
      <c r="R12">
        <f t="shared" si="5"/>
        <v>8.3792268360094955</v>
      </c>
    </row>
    <row r="13" spans="1:18" x14ac:dyDescent="0.35">
      <c r="A13">
        <v>304</v>
      </c>
      <c r="B13">
        <v>8.43</v>
      </c>
      <c r="C13">
        <f>2*B13-($B$1+$B$2)</f>
        <v>2.9299999999999997</v>
      </c>
      <c r="D13">
        <f t="shared" si="0"/>
        <v>3902.7599999999993</v>
      </c>
      <c r="F13">
        <f t="shared" si="1"/>
        <v>3.2894736842105261E-3</v>
      </c>
      <c r="G13">
        <f t="shared" si="2"/>
        <v>8.2694392741293097</v>
      </c>
      <c r="L13">
        <v>303</v>
      </c>
      <c r="M13">
        <v>8.48</v>
      </c>
      <c r="N13">
        <f>2*M13-($B$1+$B$2)</f>
        <v>3.0300000000000011</v>
      </c>
      <c r="O13">
        <f t="shared" si="3"/>
        <v>4035.9600000000009</v>
      </c>
      <c r="Q13">
        <f t="shared" si="4"/>
        <v>3.3003300330033004E-3</v>
      </c>
      <c r="R13">
        <f t="shared" si="5"/>
        <v>8.3029994706216126</v>
      </c>
    </row>
    <row r="14" spans="1:18" x14ac:dyDescent="0.35">
      <c r="A14">
        <v>306</v>
      </c>
      <c r="B14">
        <v>8.64</v>
      </c>
      <c r="C14">
        <f>2*B14-($B$1+$B$2)</f>
        <v>3.3500000000000014</v>
      </c>
      <c r="D14">
        <f t="shared" si="0"/>
        <v>4462.2000000000016</v>
      </c>
      <c r="F14">
        <f t="shared" si="1"/>
        <v>3.2679738562091504E-3</v>
      </c>
      <c r="G14">
        <f>LN(D14)</f>
        <v>8.4033971969373091</v>
      </c>
      <c r="L14">
        <v>301.5</v>
      </c>
      <c r="M14">
        <v>8.33</v>
      </c>
      <c r="N14">
        <f>2*M14-($B$1+$B$2)</f>
        <v>2.7300000000000004</v>
      </c>
      <c r="O14">
        <f t="shared" si="3"/>
        <v>3636.36</v>
      </c>
      <c r="Q14">
        <f t="shared" si="4"/>
        <v>3.3167495854063019E-3</v>
      </c>
      <c r="R14">
        <f>LN(O14)</f>
        <v>8.1987384602972035</v>
      </c>
    </row>
    <row r="15" spans="1:18" x14ac:dyDescent="0.35">
      <c r="A15">
        <v>307.5</v>
      </c>
      <c r="B15">
        <v>8.83</v>
      </c>
      <c r="C15">
        <f>2*B15-($B$1+$B$2)</f>
        <v>3.7300000000000004</v>
      </c>
      <c r="D15">
        <f t="shared" si="0"/>
        <v>4968.3600000000006</v>
      </c>
      <c r="F15">
        <f t="shared" si="1"/>
        <v>3.2520325203252032E-3</v>
      </c>
      <c r="G15">
        <f t="shared" si="2"/>
        <v>8.5108450847560579</v>
      </c>
      <c r="L15">
        <v>300</v>
      </c>
      <c r="M15">
        <v>8.1999999999999993</v>
      </c>
      <c r="N15">
        <f>2*M15-($B$1+$B$2)</f>
        <v>2.4699999999999989</v>
      </c>
      <c r="O15">
        <f t="shared" si="3"/>
        <v>3290.0399999999986</v>
      </c>
      <c r="Q15">
        <f t="shared" si="4"/>
        <v>3.3333333333333335E-3</v>
      </c>
      <c r="R15">
        <f t="shared" ref="R15:R19" si="6">LN(O15)</f>
        <v>8.0986550017402195</v>
      </c>
    </row>
    <row r="16" spans="1:18" x14ac:dyDescent="0.35">
      <c r="A16">
        <v>309</v>
      </c>
      <c r="B16">
        <v>8.98</v>
      </c>
      <c r="C16">
        <f>2*B16-($B$1+$B$2)</f>
        <v>4.0300000000000011</v>
      </c>
      <c r="D16">
        <f t="shared" si="0"/>
        <v>5367.9600000000009</v>
      </c>
      <c r="F16">
        <f t="shared" si="1"/>
        <v>3.2362459546925568E-3</v>
      </c>
      <c r="G16">
        <f t="shared" si="2"/>
        <v>8.5882032270589264</v>
      </c>
      <c r="L16">
        <v>298.5</v>
      </c>
      <c r="M16">
        <v>8.07</v>
      </c>
      <c r="N16">
        <f>2*M16-($B$1+$B$2)</f>
        <v>2.2100000000000009</v>
      </c>
      <c r="O16">
        <f t="shared" si="3"/>
        <v>2943.7200000000007</v>
      </c>
      <c r="Q16">
        <f t="shared" si="4"/>
        <v>3.3500837520938024E-3</v>
      </c>
      <c r="R16">
        <f t="shared" si="6"/>
        <v>7.9874293666299963</v>
      </c>
    </row>
    <row r="17" spans="1:20" x14ac:dyDescent="0.35">
      <c r="A17">
        <v>310.5</v>
      </c>
      <c r="B17">
        <v>9.18</v>
      </c>
      <c r="C17">
        <f>2*B17-($B$1+$B$2)</f>
        <v>4.43</v>
      </c>
      <c r="D17">
        <f t="shared" si="0"/>
        <v>5900.7599999999993</v>
      </c>
      <c r="F17">
        <f t="shared" si="1"/>
        <v>3.2206119162640902E-3</v>
      </c>
      <c r="G17">
        <f t="shared" si="2"/>
        <v>8.6828364351573786</v>
      </c>
      <c r="L17">
        <v>297</v>
      </c>
      <c r="M17">
        <v>7.96</v>
      </c>
      <c r="N17">
        <f>2*M17-($B$1+$B$2)</f>
        <v>1.9900000000000002</v>
      </c>
      <c r="O17">
        <f t="shared" si="3"/>
        <v>2650.68</v>
      </c>
      <c r="Q17">
        <f t="shared" si="4"/>
        <v>3.3670033670033669E-3</v>
      </c>
      <c r="R17">
        <f t="shared" si="6"/>
        <v>7.8825714898367352</v>
      </c>
    </row>
    <row r="18" spans="1:20" x14ac:dyDescent="0.35">
      <c r="A18">
        <v>312</v>
      </c>
      <c r="B18">
        <v>9.3800000000000008</v>
      </c>
      <c r="C18">
        <f>2*B18-($B$1+$B$2)</f>
        <v>4.8300000000000018</v>
      </c>
      <c r="D18">
        <f t="shared" si="0"/>
        <v>6433.5600000000022</v>
      </c>
      <c r="F18">
        <f t="shared" si="1"/>
        <v>3.205128205128205E-3</v>
      </c>
      <c r="G18">
        <f t="shared" si="2"/>
        <v>8.7692833187648169</v>
      </c>
      <c r="L18">
        <v>295.5</v>
      </c>
      <c r="M18">
        <v>7.83</v>
      </c>
      <c r="N18">
        <f>2*M18-($B$1+$B$2)</f>
        <v>1.7300000000000004</v>
      </c>
      <c r="O18">
        <f t="shared" si="3"/>
        <v>2304.3600000000006</v>
      </c>
      <c r="Q18">
        <f t="shared" si="4"/>
        <v>3.3840947546531302E-3</v>
      </c>
      <c r="R18">
        <f t="shared" si="6"/>
        <v>7.7425582596100222</v>
      </c>
    </row>
    <row r="19" spans="1:20" x14ac:dyDescent="0.35">
      <c r="A19">
        <v>313.5</v>
      </c>
      <c r="B19">
        <v>9.59</v>
      </c>
      <c r="C19">
        <f>2*B19-($B$1+$B$2)</f>
        <v>5.25</v>
      </c>
      <c r="D19">
        <f t="shared" si="0"/>
        <v>6993</v>
      </c>
      <c r="F19">
        <f t="shared" si="1"/>
        <v>3.189792663476874E-3</v>
      </c>
      <c r="G19">
        <f t="shared" si="2"/>
        <v>8.8526649277038665</v>
      </c>
      <c r="L19">
        <v>294</v>
      </c>
      <c r="M19">
        <v>7.76</v>
      </c>
      <c r="N19">
        <f>2*M19-($B$1+$B$2)</f>
        <v>1.5899999999999999</v>
      </c>
      <c r="O19">
        <f t="shared" si="3"/>
        <v>2117.8799999999997</v>
      </c>
      <c r="Q19">
        <f t="shared" si="4"/>
        <v>3.4013605442176869E-3</v>
      </c>
      <c r="R19">
        <f t="shared" si="6"/>
        <v>7.6581708673324744</v>
      </c>
    </row>
    <row r="22" spans="1:20" x14ac:dyDescent="0.35">
      <c r="L22" t="s">
        <v>18</v>
      </c>
      <c r="S22" t="s">
        <v>39</v>
      </c>
    </row>
    <row r="23" spans="1:20" x14ac:dyDescent="0.35">
      <c r="A23" t="s">
        <v>18</v>
      </c>
      <c r="H23" t="s">
        <v>39</v>
      </c>
      <c r="L23" t="s">
        <v>7</v>
      </c>
      <c r="M23" t="s">
        <v>8</v>
      </c>
      <c r="O23" t="s">
        <v>19</v>
      </c>
      <c r="P23" t="s">
        <v>20</v>
      </c>
      <c r="Q23" t="s">
        <v>21</v>
      </c>
      <c r="S23" t="s">
        <v>40</v>
      </c>
      <c r="T23" t="s">
        <v>41</v>
      </c>
    </row>
    <row r="24" spans="1:20" x14ac:dyDescent="0.35">
      <c r="A24" t="s">
        <v>7</v>
      </c>
      <c r="B24" t="s">
        <v>8</v>
      </c>
      <c r="D24" t="s">
        <v>19</v>
      </c>
      <c r="E24" t="s">
        <v>20</v>
      </c>
      <c r="F24" t="s">
        <v>21</v>
      </c>
      <c r="H24" t="s">
        <v>40</v>
      </c>
      <c r="I24" t="s">
        <v>41</v>
      </c>
      <c r="L24">
        <f>1/L7</f>
        <v>3.205128205128205E-3</v>
      </c>
      <c r="M24">
        <f>LN(O7)</f>
        <v>8.8058727661971083</v>
      </c>
      <c r="O24">
        <f>L24*L24</f>
        <v>1.0272846811308349E-5</v>
      </c>
      <c r="P24">
        <f>M24*M24</f>
        <v>77.543395174451916</v>
      </c>
      <c r="Q24">
        <f t="shared" ref="Q24" si="7">L24*M24</f>
        <v>2.822395117370868E-2</v>
      </c>
      <c r="S24">
        <f>L24*$F$1/L7</f>
        <v>1.0272846811308349E-6</v>
      </c>
      <c r="T24">
        <f>$F$3/O7</f>
        <v>1.9960079840319355E-3</v>
      </c>
    </row>
    <row r="25" spans="1:20" x14ac:dyDescent="0.35">
      <c r="A25">
        <f>1/A8</f>
        <v>3.4106412005457027E-3</v>
      </c>
      <c r="B25">
        <f t="shared" ref="B25:B36" si="8">LN(D8)</f>
        <v>7.6455124704605515</v>
      </c>
      <c r="D25">
        <f t="shared" ref="D25:D36" si="9">A25*A25</f>
        <v>1.1632473398859833E-5</v>
      </c>
      <c r="E25">
        <f t="shared" ref="E25:E36" si="10">B25*B25</f>
        <v>58.453860935967803</v>
      </c>
      <c r="F25">
        <f t="shared" ref="F25:F36" si="11">A25*B25</f>
        <v>2.6076099831038715E-2</v>
      </c>
      <c r="H25">
        <f>A25*$F$1/A7</f>
        <v>1.1636442171769714E-6</v>
      </c>
      <c r="I25">
        <f>$F$3/D7</f>
        <v>6.2893081761006293E-3</v>
      </c>
      <c r="L25">
        <f>1/L8</f>
        <v>3.2206119162640902E-3</v>
      </c>
      <c r="M25">
        <f t="shared" ref="M25:M36" si="12">LN(O8)</f>
        <v>8.7051587905952772</v>
      </c>
      <c r="O25">
        <f t="shared" ref="O25:O36" si="13">L25*L25</f>
        <v>1.0372341115182255E-5</v>
      </c>
      <c r="P25">
        <f t="shared" ref="P25:P36" si="14">M25*M25</f>
        <v>75.779789569478226</v>
      </c>
      <c r="Q25">
        <f t="shared" ref="Q25:Q36" si="15">L25*M25</f>
        <v>2.8035938133962244E-2</v>
      </c>
      <c r="S25">
        <f t="shared" ref="S25:S36" si="16">L25*$F$1/L8</f>
        <v>1.0372341115182255E-6</v>
      </c>
      <c r="T25">
        <f t="shared" ref="T25:T36" si="17">$F$3/O8</f>
        <v>2.2075055187637965E-3</v>
      </c>
    </row>
    <row r="26" spans="1:20" x14ac:dyDescent="0.35">
      <c r="A26">
        <f t="shared" ref="A25:A36" si="18">1/A9</f>
        <v>3.3772374197906111E-3</v>
      </c>
      <c r="B26">
        <f t="shared" si="8"/>
        <v>7.7072604775289983</v>
      </c>
      <c r="D26">
        <f t="shared" si="9"/>
        <v>1.1405732589633943E-5</v>
      </c>
      <c r="E26">
        <f t="shared" si="10"/>
        <v>59.401864068480521</v>
      </c>
      <c r="F26">
        <f t="shared" si="11"/>
        <v>2.6029248488784188E-2</v>
      </c>
      <c r="H26">
        <f t="shared" ref="H26:H36" si="19">A26*$F$1/A8</f>
        <v>1.1518545087962523E-6</v>
      </c>
      <c r="I26">
        <f t="shared" ref="I26:I36" si="20">$F$3/D8</f>
        <v>6.3694267515923553E-3</v>
      </c>
      <c r="L26">
        <f t="shared" ref="L25:L36" si="21">1/L9</f>
        <v>3.2362459546925568E-3</v>
      </c>
      <c r="M26">
        <f t="shared" si="12"/>
        <v>8.6175451853429408</v>
      </c>
      <c r="O26">
        <f t="shared" si="13"/>
        <v>1.0473287879263938E-5</v>
      </c>
      <c r="P26">
        <f t="shared" si="14"/>
        <v>74.262085021427296</v>
      </c>
      <c r="Q26">
        <f t="shared" si="15"/>
        <v>2.7888495745446412E-2</v>
      </c>
      <c r="S26">
        <f t="shared" si="16"/>
        <v>1.0473287879263938E-6</v>
      </c>
      <c r="T26">
        <f t="shared" si="17"/>
        <v>2.4096385542168681E-3</v>
      </c>
    </row>
    <row r="27" spans="1:20" x14ac:dyDescent="0.35">
      <c r="A27">
        <f t="shared" si="18"/>
        <v>3.3557046979865771E-3</v>
      </c>
      <c r="B27">
        <f t="shared" si="8"/>
        <v>7.8724703938502314</v>
      </c>
      <c r="D27">
        <f t="shared" si="9"/>
        <v>1.1260754020089185E-5</v>
      </c>
      <c r="E27">
        <f t="shared" si="10"/>
        <v>61.975790102048414</v>
      </c>
      <c r="F27">
        <f t="shared" si="11"/>
        <v>2.6417685885403462E-2</v>
      </c>
      <c r="H27">
        <f t="shared" si="19"/>
        <v>1.1333011475807421E-6</v>
      </c>
      <c r="I27">
        <f t="shared" si="20"/>
        <v>5.9880239520958087E-3</v>
      </c>
      <c r="L27">
        <f t="shared" si="21"/>
        <v>3.2520325203252032E-3</v>
      </c>
      <c r="M27">
        <f t="shared" si="12"/>
        <v>8.5476913581420249</v>
      </c>
      <c r="O27">
        <f t="shared" si="13"/>
        <v>1.0575715513252693E-5</v>
      </c>
      <c r="P27">
        <f t="shared" si="14"/>
        <v>73.06302755405585</v>
      </c>
      <c r="Q27">
        <f t="shared" si="15"/>
        <v>2.7797370270380567E-2</v>
      </c>
      <c r="S27">
        <f t="shared" si="16"/>
        <v>1.0575715513252694E-6</v>
      </c>
      <c r="T27">
        <f t="shared" si="17"/>
        <v>2.5839793281653744E-3</v>
      </c>
    </row>
    <row r="28" spans="1:20" x14ac:dyDescent="0.35">
      <c r="A28">
        <f t="shared" si="18"/>
        <v>3.3333333333333335E-3</v>
      </c>
      <c r="B28">
        <f t="shared" si="8"/>
        <v>8.0053670673166639</v>
      </c>
      <c r="D28">
        <f t="shared" si="9"/>
        <v>1.1111111111111113E-5</v>
      </c>
      <c r="E28">
        <f t="shared" si="10"/>
        <v>64.085901882478211</v>
      </c>
      <c r="F28">
        <f t="shared" si="11"/>
        <v>2.6684556891055547E-2</v>
      </c>
      <c r="H28">
        <f t="shared" si="19"/>
        <v>1.1185682326621925E-6</v>
      </c>
      <c r="I28">
        <f t="shared" si="20"/>
        <v>5.0761421319796942E-3</v>
      </c>
      <c r="L28">
        <f t="shared" si="21"/>
        <v>3.2679738562091504E-3</v>
      </c>
      <c r="M28">
        <f t="shared" si="12"/>
        <v>8.4725890536005224</v>
      </c>
      <c r="O28">
        <f t="shared" si="13"/>
        <v>1.0679653124866506E-5</v>
      </c>
      <c r="P28">
        <f t="shared" si="14"/>
        <v>71.78476527119139</v>
      </c>
      <c r="Q28">
        <f t="shared" si="15"/>
        <v>2.7688199521570336E-2</v>
      </c>
      <c r="S28">
        <f t="shared" si="16"/>
        <v>1.0679653124866504E-6</v>
      </c>
      <c r="T28">
        <f t="shared" si="17"/>
        <v>2.7855153203342618E-3</v>
      </c>
    </row>
    <row r="29" spans="1:20" x14ac:dyDescent="0.35">
      <c r="A29">
        <f t="shared" si="18"/>
        <v>3.3101621979476992E-3</v>
      </c>
      <c r="B29">
        <f t="shared" si="8"/>
        <v>8.1460947268117803</v>
      </c>
      <c r="D29">
        <f t="shared" si="9"/>
        <v>1.0957173776721944E-5</v>
      </c>
      <c r="E29">
        <f t="shared" si="10"/>
        <v>66.358859298190694</v>
      </c>
      <c r="F29">
        <f t="shared" si="11"/>
        <v>2.6964894825593444E-2</v>
      </c>
      <c r="H29">
        <f t="shared" si="19"/>
        <v>1.1033873993158999E-6</v>
      </c>
      <c r="I29">
        <f t="shared" si="20"/>
        <v>4.4444444444444436E-3</v>
      </c>
      <c r="L29">
        <f t="shared" si="21"/>
        <v>3.2840722495894909E-3</v>
      </c>
      <c r="M29">
        <f t="shared" si="12"/>
        <v>8.3792268360094955</v>
      </c>
      <c r="O29">
        <f t="shared" si="13"/>
        <v>1.0785130540523779E-5</v>
      </c>
      <c r="P29">
        <f t="shared" si="14"/>
        <v>70.211442369301707</v>
      </c>
      <c r="Q29">
        <f t="shared" si="15"/>
        <v>2.7517986325154335E-2</v>
      </c>
      <c r="S29">
        <f t="shared" si="16"/>
        <v>1.078513054052378E-6</v>
      </c>
      <c r="T29">
        <f t="shared" si="17"/>
        <v>3.0581039755351682E-3</v>
      </c>
    </row>
    <row r="30" spans="1:20" x14ac:dyDescent="0.35">
      <c r="A30">
        <f t="shared" si="18"/>
        <v>3.2894736842105261E-3</v>
      </c>
      <c r="B30">
        <f t="shared" si="8"/>
        <v>8.2694392741293097</v>
      </c>
      <c r="D30">
        <f t="shared" si="9"/>
        <v>1.0820637119113572E-5</v>
      </c>
      <c r="E30">
        <f t="shared" si="10"/>
        <v>68.383625908512286</v>
      </c>
      <c r="F30">
        <f t="shared" si="11"/>
        <v>2.720210287542536E-2</v>
      </c>
      <c r="H30">
        <f t="shared" si="19"/>
        <v>1.0888691440617431E-6</v>
      </c>
      <c r="I30">
        <f t="shared" si="20"/>
        <v>3.8610038610038615E-3</v>
      </c>
      <c r="L30">
        <f t="shared" si="21"/>
        <v>3.3003300330033004E-3</v>
      </c>
      <c r="M30">
        <f t="shared" si="12"/>
        <v>8.3029994706216126</v>
      </c>
      <c r="O30">
        <f t="shared" si="13"/>
        <v>1.0892178326743566E-5</v>
      </c>
      <c r="P30">
        <f t="shared" si="14"/>
        <v>68.939800209142774</v>
      </c>
      <c r="Q30">
        <f t="shared" si="15"/>
        <v>2.7402638516903013E-2</v>
      </c>
      <c r="S30">
        <f t="shared" si="16"/>
        <v>1.0892178326743566E-6</v>
      </c>
      <c r="T30">
        <f t="shared" si="17"/>
        <v>3.3003300330032991E-3</v>
      </c>
    </row>
    <row r="31" spans="1:20" x14ac:dyDescent="0.35">
      <c r="A31">
        <f t="shared" si="18"/>
        <v>3.2679738562091504E-3</v>
      </c>
      <c r="B31">
        <f t="shared" si="8"/>
        <v>8.4033971969373091</v>
      </c>
      <c r="D31">
        <f t="shared" si="9"/>
        <v>1.0679653124866506E-5</v>
      </c>
      <c r="E31">
        <f t="shared" si="10"/>
        <v>70.617084449493831</v>
      </c>
      <c r="F31">
        <f t="shared" si="11"/>
        <v>2.7462082342932383E-2</v>
      </c>
      <c r="H31">
        <f t="shared" si="19"/>
        <v>1.0749914000687996E-6</v>
      </c>
      <c r="I31">
        <f t="shared" si="20"/>
        <v>3.4129692832764505E-3</v>
      </c>
      <c r="L31">
        <f t="shared" si="21"/>
        <v>3.3167495854063019E-3</v>
      </c>
      <c r="M31">
        <f t="shared" si="12"/>
        <v>8.1987384602972035</v>
      </c>
      <c r="O31">
        <f t="shared" si="13"/>
        <v>1.1000827812292875E-5</v>
      </c>
      <c r="P31">
        <f t="shared" si="14"/>
        <v>67.219312340356566</v>
      </c>
      <c r="Q31">
        <f t="shared" si="15"/>
        <v>2.7193162389045452E-2</v>
      </c>
      <c r="S31">
        <f t="shared" si="16"/>
        <v>1.1000827812292878E-6</v>
      </c>
      <c r="T31">
        <f t="shared" si="17"/>
        <v>3.6630036630036626E-3</v>
      </c>
    </row>
    <row r="32" spans="1:20" x14ac:dyDescent="0.35">
      <c r="A32">
        <f t="shared" si="18"/>
        <v>3.2520325203252032E-3</v>
      </c>
      <c r="B32">
        <f t="shared" si="8"/>
        <v>8.5108450847560579</v>
      </c>
      <c r="D32">
        <f t="shared" si="9"/>
        <v>1.0575715513252693E-5</v>
      </c>
      <c r="E32">
        <f t="shared" si="10"/>
        <v>72.434484056716357</v>
      </c>
      <c r="F32">
        <f t="shared" si="11"/>
        <v>2.7677544991076612E-2</v>
      </c>
      <c r="H32">
        <f t="shared" si="19"/>
        <v>1.0627557255964717E-6</v>
      </c>
      <c r="I32">
        <f t="shared" si="20"/>
        <v>2.9850746268656704E-3</v>
      </c>
      <c r="L32">
        <f t="shared" si="21"/>
        <v>3.3333333333333335E-3</v>
      </c>
      <c r="M32">
        <f t="shared" si="12"/>
        <v>8.0986550017402195</v>
      </c>
      <c r="O32">
        <f t="shared" si="13"/>
        <v>1.1111111111111113E-5</v>
      </c>
      <c r="P32">
        <f t="shared" si="14"/>
        <v>65.58821283721187</v>
      </c>
      <c r="Q32">
        <f t="shared" si="15"/>
        <v>2.6995516672467398E-2</v>
      </c>
      <c r="S32">
        <f t="shared" si="16"/>
        <v>1.1111111111111112E-6</v>
      </c>
      <c r="T32">
        <f t="shared" si="17"/>
        <v>4.0485829959514179E-3</v>
      </c>
    </row>
    <row r="33" spans="1:20" x14ac:dyDescent="0.35">
      <c r="A33">
        <f t="shared" si="18"/>
        <v>3.2362459546925568E-3</v>
      </c>
      <c r="B33">
        <f t="shared" si="8"/>
        <v>8.5882032270589264</v>
      </c>
      <c r="D33">
        <f t="shared" si="9"/>
        <v>1.0473287879263938E-5</v>
      </c>
      <c r="E33">
        <f t="shared" si="10"/>
        <v>73.757234669265358</v>
      </c>
      <c r="F33">
        <f t="shared" si="11"/>
        <v>2.7793537951647011E-2</v>
      </c>
      <c r="H33">
        <f t="shared" si="19"/>
        <v>1.0524377088431081E-6</v>
      </c>
      <c r="I33">
        <f t="shared" si="20"/>
        <v>2.6809651474530823E-3</v>
      </c>
      <c r="L33">
        <f t="shared" si="21"/>
        <v>3.3500837520938024E-3</v>
      </c>
      <c r="M33">
        <f t="shared" si="12"/>
        <v>7.9874293666299963</v>
      </c>
      <c r="O33">
        <f t="shared" si="13"/>
        <v>1.1223061146042889E-5</v>
      </c>
      <c r="P33">
        <f t="shared" si="14"/>
        <v>63.799027886903261</v>
      </c>
      <c r="Q33">
        <f t="shared" si="15"/>
        <v>2.6758557342144041E-2</v>
      </c>
      <c r="S33">
        <f t="shared" si="16"/>
        <v>1.122306114604289E-6</v>
      </c>
      <c r="T33">
        <f t="shared" si="17"/>
        <v>4.524886877828053E-3</v>
      </c>
    </row>
    <row r="34" spans="1:20" x14ac:dyDescent="0.35">
      <c r="A34">
        <f t="shared" si="18"/>
        <v>3.2206119162640902E-3</v>
      </c>
      <c r="B34">
        <f t="shared" si="8"/>
        <v>8.6828364351573786</v>
      </c>
      <c r="D34">
        <f t="shared" si="9"/>
        <v>1.0372341115182255E-5</v>
      </c>
      <c r="E34">
        <f t="shared" si="10"/>
        <v>75.391648559696492</v>
      </c>
      <c r="F34">
        <f t="shared" si="11"/>
        <v>2.7964046490039866E-2</v>
      </c>
      <c r="H34">
        <f t="shared" si="19"/>
        <v>1.0422692285644305E-6</v>
      </c>
      <c r="I34">
        <f t="shared" si="20"/>
        <v>2.4813895781637708E-3</v>
      </c>
      <c r="L34">
        <f t="shared" si="21"/>
        <v>3.3670033670033669E-3</v>
      </c>
      <c r="M34">
        <f t="shared" si="12"/>
        <v>7.8825714898367352</v>
      </c>
      <c r="O34">
        <f t="shared" si="13"/>
        <v>1.1336711673412009E-5</v>
      </c>
      <c r="P34">
        <f t="shared" si="14"/>
        <v>62.134933292386926</v>
      </c>
      <c r="Q34">
        <f t="shared" si="15"/>
        <v>2.6540644746925034E-2</v>
      </c>
      <c r="S34">
        <f t="shared" si="16"/>
        <v>1.1336711673412011E-6</v>
      </c>
      <c r="T34">
        <f t="shared" si="17"/>
        <v>5.0251256281407036E-3</v>
      </c>
    </row>
    <row r="35" spans="1:20" x14ac:dyDescent="0.35">
      <c r="A35">
        <f t="shared" si="18"/>
        <v>3.205128205128205E-3</v>
      </c>
      <c r="B35">
        <f t="shared" si="8"/>
        <v>8.7692833187648169</v>
      </c>
      <c r="D35">
        <f t="shared" si="9"/>
        <v>1.0272846811308349E-5</v>
      </c>
      <c r="E35">
        <f t="shared" si="10"/>
        <v>76.900329924766879</v>
      </c>
      <c r="F35">
        <f t="shared" si="11"/>
        <v>2.8106677303733386E-2</v>
      </c>
      <c r="H35">
        <f t="shared" si="19"/>
        <v>1.0322474090590032E-6</v>
      </c>
      <c r="I35">
        <f t="shared" si="20"/>
        <v>2.257336343115124E-3</v>
      </c>
      <c r="L35">
        <f t="shared" si="21"/>
        <v>3.3840947546531302E-3</v>
      </c>
      <c r="M35">
        <f t="shared" si="12"/>
        <v>7.7425582596100222</v>
      </c>
      <c r="O35">
        <f t="shared" si="13"/>
        <v>1.1452097308470829E-5</v>
      </c>
      <c r="P35">
        <f t="shared" si="14"/>
        <v>59.947208403455377</v>
      </c>
      <c r="Q35">
        <f t="shared" si="15"/>
        <v>2.6201550793942544E-2</v>
      </c>
      <c r="S35">
        <f t="shared" si="16"/>
        <v>1.1452097308470829E-6</v>
      </c>
      <c r="T35">
        <f t="shared" si="17"/>
        <v>5.7803468208092465E-3</v>
      </c>
    </row>
    <row r="36" spans="1:20" x14ac:dyDescent="0.35">
      <c r="A36">
        <f t="shared" si="18"/>
        <v>3.189792663476874E-3</v>
      </c>
      <c r="B36">
        <f t="shared" si="8"/>
        <v>8.8526649277038665</v>
      </c>
      <c r="D36">
        <f t="shared" si="9"/>
        <v>1.017477723597089E-5</v>
      </c>
      <c r="E36">
        <f t="shared" si="10"/>
        <v>78.369676322198103</v>
      </c>
      <c r="F36">
        <f t="shared" si="11"/>
        <v>2.8238165638608825E-2</v>
      </c>
      <c r="H36">
        <f t="shared" si="19"/>
        <v>1.0223694434220752E-6</v>
      </c>
      <c r="I36">
        <f t="shared" si="20"/>
        <v>2.0703933747411997E-3</v>
      </c>
      <c r="L36">
        <f>1/L19</f>
        <v>3.4013605442176869E-3</v>
      </c>
      <c r="M36">
        <f t="shared" si="12"/>
        <v>7.6581708673324744</v>
      </c>
      <c r="O36">
        <f t="shared" si="13"/>
        <v>1.1569253551760839E-5</v>
      </c>
      <c r="P36">
        <f t="shared" si="14"/>
        <v>58.647581033259826</v>
      </c>
      <c r="Q36">
        <f t="shared" si="15"/>
        <v>2.6048200229022021E-2</v>
      </c>
      <c r="S36">
        <f t="shared" si="16"/>
        <v>1.1569253551760842E-6</v>
      </c>
      <c r="T36">
        <f t="shared" si="17"/>
        <v>6.2893081761006293E-3</v>
      </c>
    </row>
    <row r="38" spans="1:20" x14ac:dyDescent="0.35">
      <c r="A38" t="s">
        <v>11</v>
      </c>
      <c r="B38" t="s">
        <v>12</v>
      </c>
      <c r="D38" t="s">
        <v>14</v>
      </c>
      <c r="E38" t="s">
        <v>15</v>
      </c>
      <c r="F38" t="s">
        <v>16</v>
      </c>
      <c r="L38" t="s">
        <v>11</v>
      </c>
      <c r="M38" t="s">
        <v>12</v>
      </c>
      <c r="O38" t="s">
        <v>14</v>
      </c>
      <c r="P38" t="s">
        <v>15</v>
      </c>
      <c r="Q38" t="s">
        <v>16</v>
      </c>
    </row>
    <row r="39" spans="1:20" x14ac:dyDescent="0.35">
      <c r="A39">
        <f>AVERAGE(A25:A36)</f>
        <v>3.2873614708258773E-3</v>
      </c>
      <c r="B39">
        <f t="shared" ref="B39:F39" si="22">AVERAGE(B25:B36)</f>
        <v>8.2877812167063265</v>
      </c>
      <c r="D39">
        <f t="shared" si="22"/>
        <v>1.0811375307947853E-5</v>
      </c>
      <c r="E39">
        <f t="shared" si="22"/>
        <v>68.844196681484576</v>
      </c>
      <c r="F39">
        <f t="shared" si="22"/>
        <v>2.7218053626278233E-2</v>
      </c>
      <c r="L39">
        <f>AVERAGE(L24:L36)</f>
        <v>3.3014630824553548E-3</v>
      </c>
      <c r="M39">
        <f t="shared" ref="M39:Q39" si="23">AVERAGE(M24:M36)</f>
        <v>8.2614774543042806</v>
      </c>
      <c r="O39">
        <f t="shared" si="23"/>
        <v>1.0903401224171665E-5</v>
      </c>
      <c r="P39">
        <f>AVERAGE(P24:P36)</f>
        <v>68.378506227894064</v>
      </c>
      <c r="Q39">
        <f t="shared" si="23"/>
        <v>2.7253247066205546E-2</v>
      </c>
    </row>
    <row r="41" spans="1:20" x14ac:dyDescent="0.35">
      <c r="A41" t="s">
        <v>17</v>
      </c>
      <c r="B41">
        <f>(F39-B39*A39)/(D39-A39*A39)</f>
        <v>-5805.5702035846025</v>
      </c>
      <c r="D41" t="s">
        <v>23</v>
      </c>
      <c r="E41">
        <f>(-1)*B41*8.31/0.018</f>
        <v>2680238.2439882248</v>
      </c>
      <c r="G41">
        <f>E42/E41</f>
        <v>2.1067501519667811E-2</v>
      </c>
      <c r="L41" t="s">
        <v>17</v>
      </c>
      <c r="M41">
        <f>(Q39-M39*L39)/(O39-L39*L39)</f>
        <v>-5802.1020571922654</v>
      </c>
      <c r="O41" t="s">
        <v>23</v>
      </c>
      <c r="P41">
        <f>(-1)*M41*8.31/0.018</f>
        <v>2678637.1164037632</v>
      </c>
    </row>
    <row r="42" spans="1:20" x14ac:dyDescent="0.35">
      <c r="A42" t="s">
        <v>22</v>
      </c>
      <c r="B42">
        <f>SQRT((E39-B39*B39)/(D39-A39*A39)-B41*B41)/SQRT(12)</f>
        <v>122.30885908655678</v>
      </c>
      <c r="D42" t="s">
        <v>24</v>
      </c>
      <c r="E42">
        <f>(-1)*E41*B42/B41</f>
        <v>56465.923278293711</v>
      </c>
      <c r="L42" t="s">
        <v>22</v>
      </c>
      <c r="M42">
        <f>SQRT((P39-M39*M39)/(O39-L39*L39)-M41*M41)/SQRT(12)</f>
        <v>105.45540702285737</v>
      </c>
      <c r="O42" t="s">
        <v>24</v>
      </c>
      <c r="P42">
        <f>(-1)*P41*M42/M41</f>
        <v>48685.246242219167</v>
      </c>
    </row>
    <row r="45" spans="1:20" x14ac:dyDescent="0.35">
      <c r="A45" t="s">
        <v>10</v>
      </c>
      <c r="B45" s="1" t="s">
        <v>25</v>
      </c>
      <c r="C45" s="1"/>
      <c r="H45" t="s">
        <v>39</v>
      </c>
      <c r="L45" t="s">
        <v>10</v>
      </c>
      <c r="M45" s="1" t="s">
        <v>25</v>
      </c>
      <c r="N45" s="1"/>
      <c r="S45" t="s">
        <v>39</v>
      </c>
    </row>
    <row r="46" spans="1:20" x14ac:dyDescent="0.35">
      <c r="A46" t="s">
        <v>1</v>
      </c>
      <c r="B46" t="s">
        <v>8</v>
      </c>
      <c r="D46" t="s">
        <v>13</v>
      </c>
      <c r="E46" t="s">
        <v>20</v>
      </c>
      <c r="F46" t="s">
        <v>27</v>
      </c>
      <c r="H46" t="s">
        <v>40</v>
      </c>
      <c r="I46" t="s">
        <v>41</v>
      </c>
      <c r="L46" t="s">
        <v>1</v>
      </c>
      <c r="M46" t="s">
        <v>8</v>
      </c>
      <c r="O46" t="s">
        <v>13</v>
      </c>
      <c r="P46" t="s">
        <v>20</v>
      </c>
      <c r="Q46" t="s">
        <v>27</v>
      </c>
      <c r="S46" t="s">
        <v>40</v>
      </c>
      <c r="T46" t="s">
        <v>41</v>
      </c>
    </row>
    <row r="47" spans="1:20" x14ac:dyDescent="0.35">
      <c r="A47">
        <v>293.2</v>
      </c>
      <c r="B47">
        <f>LN(D8)</f>
        <v>7.6455124704605515</v>
      </c>
      <c r="D47">
        <f>A47*A47</f>
        <v>85966.239999999991</v>
      </c>
      <c r="E47">
        <f>B47*B47</f>
        <v>58.453860935967803</v>
      </c>
      <c r="F47">
        <f>A47*B47</f>
        <v>2241.6642563390337</v>
      </c>
      <c r="H47">
        <v>0.1</v>
      </c>
      <c r="I47">
        <v>13.32</v>
      </c>
      <c r="L47">
        <v>312</v>
      </c>
      <c r="M47">
        <f>LN(O7)</f>
        <v>8.8058727661971083</v>
      </c>
      <c r="O47">
        <f>L47*L47</f>
        <v>97344</v>
      </c>
      <c r="P47">
        <f>M47*M47</f>
        <v>77.543395174451916</v>
      </c>
      <c r="Q47">
        <f>L47*M47</f>
        <v>2747.4323030534979</v>
      </c>
      <c r="S47">
        <v>0.1</v>
      </c>
      <c r="T47">
        <v>13.32</v>
      </c>
    </row>
    <row r="48" spans="1:20" x14ac:dyDescent="0.35">
      <c r="A48">
        <v>296.10000000000002</v>
      </c>
      <c r="B48">
        <f t="shared" ref="B48:B58" si="24">LN(D9)</f>
        <v>7.7072604775289983</v>
      </c>
      <c r="D48">
        <f t="shared" ref="D48:D58" si="25">A48*A48</f>
        <v>87675.21</v>
      </c>
      <c r="E48">
        <f t="shared" ref="E48:E58" si="26">B48*B48</f>
        <v>59.401864068480521</v>
      </c>
      <c r="F48">
        <f t="shared" ref="F48:F58" si="27">A48*B48</f>
        <v>2282.1198273963364</v>
      </c>
      <c r="H48">
        <v>0.1</v>
      </c>
      <c r="I48">
        <v>13.32</v>
      </c>
      <c r="L48">
        <v>310.5</v>
      </c>
      <c r="M48">
        <f t="shared" ref="M48:M60" si="28">LN(O8)</f>
        <v>8.7051587905952772</v>
      </c>
      <c r="O48">
        <f t="shared" ref="O48:O58" si="29">L48*L48</f>
        <v>96410.25</v>
      </c>
      <c r="P48">
        <f t="shared" ref="P48:P59" si="30">M48*M48</f>
        <v>75.779789569478226</v>
      </c>
      <c r="Q48">
        <f t="shared" ref="Q48:Q59" si="31">L48*M48</f>
        <v>2702.9518044798338</v>
      </c>
      <c r="S48">
        <v>0.1</v>
      </c>
      <c r="T48">
        <v>13.32</v>
      </c>
    </row>
    <row r="49" spans="1:20" x14ac:dyDescent="0.35">
      <c r="A49">
        <v>298</v>
      </c>
      <c r="B49">
        <f t="shared" si="24"/>
        <v>7.8724703938502314</v>
      </c>
      <c r="D49">
        <f t="shared" si="25"/>
        <v>88804</v>
      </c>
      <c r="E49">
        <f t="shared" si="26"/>
        <v>61.975790102048414</v>
      </c>
      <c r="F49">
        <f t="shared" si="27"/>
        <v>2345.996177367369</v>
      </c>
      <c r="H49">
        <v>0.1</v>
      </c>
      <c r="I49">
        <v>13.32</v>
      </c>
      <c r="L49">
        <v>309</v>
      </c>
      <c r="M49">
        <f t="shared" si="28"/>
        <v>8.6175451853429408</v>
      </c>
      <c r="O49">
        <f t="shared" si="29"/>
        <v>95481</v>
      </c>
      <c r="P49">
        <f t="shared" si="30"/>
        <v>74.262085021427296</v>
      </c>
      <c r="Q49">
        <f t="shared" si="31"/>
        <v>2662.8214622709688</v>
      </c>
      <c r="S49">
        <v>0.1</v>
      </c>
      <c r="T49">
        <v>13.32</v>
      </c>
    </row>
    <row r="50" spans="1:20" x14ac:dyDescent="0.35">
      <c r="A50">
        <v>300</v>
      </c>
      <c r="B50">
        <f t="shared" si="24"/>
        <v>8.0053670673166639</v>
      </c>
      <c r="D50">
        <f t="shared" si="25"/>
        <v>90000</v>
      </c>
      <c r="E50">
        <f t="shared" si="26"/>
        <v>64.085901882478211</v>
      </c>
      <c r="F50">
        <f t="shared" si="27"/>
        <v>2401.6101201949991</v>
      </c>
      <c r="H50">
        <v>0.1</v>
      </c>
      <c r="I50">
        <v>13.32</v>
      </c>
      <c r="L50">
        <v>307.5</v>
      </c>
      <c r="M50">
        <f t="shared" si="28"/>
        <v>8.5476913581420249</v>
      </c>
      <c r="O50">
        <f t="shared" si="29"/>
        <v>94556.25</v>
      </c>
      <c r="P50">
        <f t="shared" si="30"/>
        <v>73.06302755405585</v>
      </c>
      <c r="Q50">
        <f t="shared" si="31"/>
        <v>2628.4150926286725</v>
      </c>
      <c r="S50">
        <v>0.1</v>
      </c>
      <c r="T50">
        <v>13.32</v>
      </c>
    </row>
    <row r="51" spans="1:20" x14ac:dyDescent="0.35">
      <c r="A51">
        <v>302.10000000000002</v>
      </c>
      <c r="B51">
        <f t="shared" si="24"/>
        <v>8.1460947268117803</v>
      </c>
      <c r="D51">
        <f t="shared" si="25"/>
        <v>91264.410000000018</v>
      </c>
      <c r="E51">
        <f t="shared" si="26"/>
        <v>66.358859298190694</v>
      </c>
      <c r="F51">
        <f t="shared" si="27"/>
        <v>2460.9352169698391</v>
      </c>
      <c r="H51">
        <v>0.1</v>
      </c>
      <c r="I51">
        <v>13.32</v>
      </c>
      <c r="L51">
        <v>306</v>
      </c>
      <c r="M51">
        <f t="shared" si="28"/>
        <v>8.4725890536005224</v>
      </c>
      <c r="O51">
        <f t="shared" si="29"/>
        <v>93636</v>
      </c>
      <c r="P51">
        <f t="shared" si="30"/>
        <v>71.78476527119139</v>
      </c>
      <c r="Q51">
        <f t="shared" si="31"/>
        <v>2592.6122504017599</v>
      </c>
      <c r="S51">
        <v>0.1</v>
      </c>
      <c r="T51">
        <v>13.32</v>
      </c>
    </row>
    <row r="52" spans="1:20" x14ac:dyDescent="0.35">
      <c r="A52">
        <v>304</v>
      </c>
      <c r="B52">
        <f t="shared" si="24"/>
        <v>8.2694392741293097</v>
      </c>
      <c r="D52">
        <f t="shared" si="25"/>
        <v>92416</v>
      </c>
      <c r="E52">
        <f t="shared" si="26"/>
        <v>68.383625908512286</v>
      </c>
      <c r="F52">
        <f t="shared" si="27"/>
        <v>2513.90953933531</v>
      </c>
      <c r="H52">
        <v>0.1</v>
      </c>
      <c r="I52">
        <v>13.32</v>
      </c>
      <c r="L52">
        <v>304.5</v>
      </c>
      <c r="M52">
        <f t="shared" si="28"/>
        <v>8.3792268360094955</v>
      </c>
      <c r="O52">
        <f t="shared" si="29"/>
        <v>92720.25</v>
      </c>
      <c r="P52">
        <f t="shared" si="30"/>
        <v>70.211442369301707</v>
      </c>
      <c r="Q52">
        <f t="shared" si="31"/>
        <v>2551.4745715648914</v>
      </c>
      <c r="S52">
        <v>0.1</v>
      </c>
      <c r="T52">
        <v>13.32</v>
      </c>
    </row>
    <row r="53" spans="1:20" x14ac:dyDescent="0.35">
      <c r="A53">
        <v>306</v>
      </c>
      <c r="B53">
        <f t="shared" si="24"/>
        <v>8.4033971969373091</v>
      </c>
      <c r="D53">
        <f t="shared" si="25"/>
        <v>93636</v>
      </c>
      <c r="E53">
        <f t="shared" si="26"/>
        <v>70.617084449493831</v>
      </c>
      <c r="F53">
        <f t="shared" si="27"/>
        <v>2571.4395422628168</v>
      </c>
      <c r="H53">
        <v>0.1</v>
      </c>
      <c r="I53">
        <v>13.32</v>
      </c>
      <c r="L53">
        <v>303</v>
      </c>
      <c r="M53">
        <f t="shared" si="28"/>
        <v>8.3029994706216126</v>
      </c>
      <c r="O53">
        <f t="shared" si="29"/>
        <v>91809</v>
      </c>
      <c r="P53">
        <f t="shared" si="30"/>
        <v>68.939800209142774</v>
      </c>
      <c r="Q53">
        <f t="shared" si="31"/>
        <v>2515.8088395983486</v>
      </c>
      <c r="S53">
        <v>0.1</v>
      </c>
      <c r="T53">
        <v>13.32</v>
      </c>
    </row>
    <row r="54" spans="1:20" x14ac:dyDescent="0.35">
      <c r="A54">
        <v>307.5</v>
      </c>
      <c r="B54">
        <f t="shared" si="24"/>
        <v>8.5108450847560579</v>
      </c>
      <c r="D54">
        <f t="shared" si="25"/>
        <v>94556.25</v>
      </c>
      <c r="E54">
        <f t="shared" si="26"/>
        <v>72.434484056716357</v>
      </c>
      <c r="F54">
        <f t="shared" si="27"/>
        <v>2617.084863562488</v>
      </c>
      <c r="H54">
        <v>0.1</v>
      </c>
      <c r="I54">
        <v>13.32</v>
      </c>
      <c r="L54">
        <v>301.5</v>
      </c>
      <c r="M54">
        <f t="shared" si="28"/>
        <v>8.1987384602972035</v>
      </c>
      <c r="O54">
        <f t="shared" si="29"/>
        <v>90902.25</v>
      </c>
      <c r="P54">
        <f t="shared" si="30"/>
        <v>67.219312340356566</v>
      </c>
      <c r="Q54">
        <f t="shared" si="31"/>
        <v>2471.919645779607</v>
      </c>
      <c r="S54">
        <v>0.1</v>
      </c>
      <c r="T54">
        <v>13.32</v>
      </c>
    </row>
    <row r="55" spans="1:20" x14ac:dyDescent="0.35">
      <c r="A55">
        <v>309</v>
      </c>
      <c r="B55">
        <f t="shared" si="24"/>
        <v>8.5882032270589264</v>
      </c>
      <c r="D55">
        <f t="shared" si="25"/>
        <v>95481</v>
      </c>
      <c r="E55">
        <f t="shared" si="26"/>
        <v>73.757234669265358</v>
      </c>
      <c r="F55">
        <f t="shared" si="27"/>
        <v>2653.7547971612084</v>
      </c>
      <c r="H55">
        <v>0.1</v>
      </c>
      <c r="I55">
        <v>13.32</v>
      </c>
      <c r="L55">
        <v>300</v>
      </c>
      <c r="M55">
        <f t="shared" si="28"/>
        <v>8.0986550017402195</v>
      </c>
      <c r="O55">
        <f t="shared" si="29"/>
        <v>90000</v>
      </c>
      <c r="P55">
        <f t="shared" si="30"/>
        <v>65.58821283721187</v>
      </c>
      <c r="Q55">
        <f t="shared" si="31"/>
        <v>2429.596500522066</v>
      </c>
      <c r="S55">
        <v>0.1</v>
      </c>
      <c r="T55">
        <v>13.32</v>
      </c>
    </row>
    <row r="56" spans="1:20" x14ac:dyDescent="0.35">
      <c r="A56">
        <v>310.5</v>
      </c>
      <c r="B56">
        <f t="shared" si="24"/>
        <v>8.6828364351573786</v>
      </c>
      <c r="D56">
        <f t="shared" si="25"/>
        <v>96410.25</v>
      </c>
      <c r="E56">
        <f t="shared" si="26"/>
        <v>75.391648559696492</v>
      </c>
      <c r="F56">
        <f t="shared" si="27"/>
        <v>2696.0207131163661</v>
      </c>
      <c r="H56">
        <v>0.1</v>
      </c>
      <c r="I56">
        <v>13.32</v>
      </c>
      <c r="L56">
        <v>298.5</v>
      </c>
      <c r="M56">
        <f t="shared" si="28"/>
        <v>7.9874293666299963</v>
      </c>
      <c r="O56">
        <f t="shared" si="29"/>
        <v>89102.25</v>
      </c>
      <c r="P56">
        <f t="shared" si="30"/>
        <v>63.799027886903261</v>
      </c>
      <c r="Q56">
        <f t="shared" si="31"/>
        <v>2384.2476659390541</v>
      </c>
      <c r="S56">
        <v>0.1</v>
      </c>
      <c r="T56">
        <v>13.32</v>
      </c>
    </row>
    <row r="57" spans="1:20" x14ac:dyDescent="0.35">
      <c r="A57">
        <v>312</v>
      </c>
      <c r="B57">
        <f t="shared" si="24"/>
        <v>8.7692833187648169</v>
      </c>
      <c r="D57">
        <f t="shared" si="25"/>
        <v>97344</v>
      </c>
      <c r="E57">
        <f t="shared" si="26"/>
        <v>76.900329924766879</v>
      </c>
      <c r="F57">
        <f t="shared" si="27"/>
        <v>2736.0163954546229</v>
      </c>
      <c r="H57">
        <v>0.1</v>
      </c>
      <c r="I57">
        <v>13.32</v>
      </c>
      <c r="L57">
        <v>297</v>
      </c>
      <c r="M57">
        <f t="shared" si="28"/>
        <v>7.8825714898367352</v>
      </c>
      <c r="O57">
        <f t="shared" si="29"/>
        <v>88209</v>
      </c>
      <c r="P57">
        <f t="shared" si="30"/>
        <v>62.134933292386926</v>
      </c>
      <c r="Q57">
        <f t="shared" si="31"/>
        <v>2341.1237324815102</v>
      </c>
      <c r="S57">
        <v>0.1</v>
      </c>
      <c r="T57">
        <v>13.32</v>
      </c>
    </row>
    <row r="58" spans="1:20" x14ac:dyDescent="0.35">
      <c r="A58">
        <v>313.5</v>
      </c>
      <c r="B58">
        <f t="shared" si="24"/>
        <v>8.8526649277038665</v>
      </c>
      <c r="D58">
        <f t="shared" si="25"/>
        <v>98282.25</v>
      </c>
      <c r="E58">
        <f t="shared" si="26"/>
        <v>78.369676322198103</v>
      </c>
      <c r="F58">
        <f t="shared" si="27"/>
        <v>2775.3104548351621</v>
      </c>
      <c r="H58">
        <v>0.1</v>
      </c>
      <c r="I58">
        <v>13.32</v>
      </c>
      <c r="L58">
        <v>295.5</v>
      </c>
      <c r="M58">
        <f t="shared" si="28"/>
        <v>7.7425582596100222</v>
      </c>
      <c r="O58">
        <f>L58*L58</f>
        <v>87320.25</v>
      </c>
      <c r="P58">
        <f t="shared" si="30"/>
        <v>59.947208403455377</v>
      </c>
      <c r="Q58">
        <f t="shared" si="31"/>
        <v>2287.9259657147613</v>
      </c>
      <c r="S58">
        <v>0.1</v>
      </c>
      <c r="T58">
        <v>13.32</v>
      </c>
    </row>
    <row r="59" spans="1:20" x14ac:dyDescent="0.35">
      <c r="L59">
        <v>294</v>
      </c>
      <c r="M59">
        <f>LN(O19)</f>
        <v>7.6581708673324744</v>
      </c>
      <c r="O59">
        <f>L59*L59</f>
        <v>86436</v>
      </c>
      <c r="P59">
        <f t="shared" si="30"/>
        <v>58.647581033259826</v>
      </c>
      <c r="Q59">
        <f>L59*M59</f>
        <v>2251.5022349957476</v>
      </c>
      <c r="S59">
        <v>0.1</v>
      </c>
      <c r="T59">
        <v>13.32</v>
      </c>
    </row>
    <row r="60" spans="1:20" x14ac:dyDescent="0.35">
      <c r="A60" t="s">
        <v>11</v>
      </c>
      <c r="B60" t="s">
        <v>28</v>
      </c>
      <c r="D60" t="s">
        <v>14</v>
      </c>
      <c r="E60" t="s">
        <v>31</v>
      </c>
      <c r="F60" t="s">
        <v>29</v>
      </c>
      <c r="L60" t="s">
        <v>11</v>
      </c>
      <c r="M60" t="s">
        <v>28</v>
      </c>
      <c r="O60" t="s">
        <v>14</v>
      </c>
      <c r="P60" t="s">
        <v>31</v>
      </c>
      <c r="Q60" t="s">
        <v>29</v>
      </c>
    </row>
    <row r="61" spans="1:20" x14ac:dyDescent="0.35">
      <c r="A61">
        <f>AVERAGE(A47:A58)</f>
        <v>304.32499999999999</v>
      </c>
      <c r="B61">
        <f>AVERAGE(B47:B58)</f>
        <v>8.2877812167063265</v>
      </c>
      <c r="D61">
        <f>AVERAGE(D47:D58)</f>
        <v>92652.967500000013</v>
      </c>
      <c r="E61">
        <f>AVERAGE(E47:E58)</f>
        <v>68.844196681484576</v>
      </c>
      <c r="F61">
        <f>AVERAGE(F47:F58)</f>
        <v>2524.6551586662958</v>
      </c>
      <c r="L61">
        <f>AVERAGE(L47:L59)</f>
        <v>303</v>
      </c>
      <c r="M61">
        <f t="shared" ref="M61:Q61" si="32">AVERAGE(M47:M59)</f>
        <v>8.2614774543042806</v>
      </c>
      <c r="O61">
        <f t="shared" si="32"/>
        <v>91840.5</v>
      </c>
      <c r="P61">
        <f t="shared" si="32"/>
        <v>68.378506227894064</v>
      </c>
      <c r="Q61">
        <f t="shared" si="32"/>
        <v>2505.2178514946704</v>
      </c>
    </row>
    <row r="63" spans="1:20" x14ac:dyDescent="0.35">
      <c r="A63" t="s">
        <v>26</v>
      </c>
      <c r="B63">
        <f>(F61-A61*B61)/(D61-A61*A61)</f>
        <v>6.3067285812040866E-2</v>
      </c>
      <c r="D63" t="s">
        <v>35</v>
      </c>
      <c r="E63">
        <f>SQRT((E61-B61*B61)/(D61-A61*A61)-B63*B63)/SQRT(12)</f>
        <v>1.2325613458001687E-3</v>
      </c>
      <c r="L63" t="s">
        <v>26</v>
      </c>
      <c r="M63">
        <f>(Q61-L61*M61)/(O61-L61*L61)</f>
        <v>6.3180407634082794E-2</v>
      </c>
      <c r="O63" t="s">
        <v>35</v>
      </c>
      <c r="P63">
        <f>SQRT((P61-M61*M61)/(O61-L61*L61)-M63*M63)/SQRT(12)</f>
        <v>1.4141544378908416E-3</v>
      </c>
    </row>
    <row r="64" spans="1:20" x14ac:dyDescent="0.35">
      <c r="A64" t="s">
        <v>30</v>
      </c>
      <c r="B64">
        <f>B61-B63*A61</f>
        <v>-10.905170538043008</v>
      </c>
      <c r="D64" t="s">
        <v>34</v>
      </c>
      <c r="E64">
        <f>E63*(D61-A61*A61)</f>
        <v>4.8392669488669569E-2</v>
      </c>
      <c r="L64" t="s">
        <v>30</v>
      </c>
      <c r="M64">
        <f>M61-M63*L61</f>
        <v>-10.882186058822807</v>
      </c>
      <c r="O64" t="s">
        <v>34</v>
      </c>
      <c r="P64">
        <f>P63*(O61-L61*L61)</f>
        <v>4.4545864793561513E-2</v>
      </c>
    </row>
    <row r="65" spans="1:17" x14ac:dyDescent="0.35">
      <c r="A65" t="s">
        <v>32</v>
      </c>
      <c r="B65">
        <f>EXP(B64)</f>
        <v>1.8363041305488964E-5</v>
      </c>
      <c r="D65" t="s">
        <v>33</v>
      </c>
      <c r="E65">
        <f>B65*E64</f>
        <v>8.8863658870331476E-7</v>
      </c>
      <c r="L65" t="s">
        <v>32</v>
      </c>
      <c r="M65">
        <f>EXP(M64)</f>
        <v>1.8789994094606318E-5</v>
      </c>
      <c r="O65" t="s">
        <v>33</v>
      </c>
      <c r="P65">
        <f>M65*P64</f>
        <v>8.3701653641015225E-7</v>
      </c>
    </row>
    <row r="67" spans="1:17" x14ac:dyDescent="0.35">
      <c r="A67" t="s">
        <v>23</v>
      </c>
      <c r="B67">
        <f>(8.31*A47*A47*$B$65*$B$63)/D8*EXP($B$63*A47)/0.018</f>
        <v>2358756.585958214</v>
      </c>
      <c r="C67" t="s">
        <v>24</v>
      </c>
      <c r="D67">
        <f>B67*SQRT(((2/A47+$B$63)*$F$1)^2 + ((1/$B$63+A47)*$E$63)^2 + ($E$65/$B$65)^2 + ($F$3/D7)^2)</f>
        <v>906015.43411702896</v>
      </c>
      <c r="F67">
        <f>D67/B67</f>
        <v>0.38410721967267852</v>
      </c>
      <c r="L67" t="s">
        <v>23</v>
      </c>
      <c r="M67">
        <f>(8.31*L47*L47*$B$65*$B$63)/O8*EXP($B$63*L47)/0.018</f>
        <v>3029657.8688090807</v>
      </c>
      <c r="N67" t="s">
        <v>24</v>
      </c>
      <c r="O67">
        <f>M67*SQRT(((2/L47+$B$63)*$F$1)^2 + ((1/$B$63+L47)*$E$63)^2 + ($E$65/$B$65)^2 + ($F$3/O7)^2)</f>
        <v>1233234.9694968138</v>
      </c>
      <c r="Q67">
        <f>O67/M67</f>
        <v>0.40705420311422247</v>
      </c>
    </row>
    <row r="68" spans="1:17" x14ac:dyDescent="0.35">
      <c r="B68">
        <f t="shared" ref="B68:B80" si="33">(8.31*A48*A48*$B$65*$B$63)/D9*EXP($B$63*A48)/0.018</f>
        <v>2715473.2886259691</v>
      </c>
      <c r="D68">
        <f>B68*SQRT(((2/A48+$B$63)*$F$1)^2 + ((1/$B$63+A48)*$E$63)^2 + ($E$65/$B$65)^2 + ($F$3/D8)^2)</f>
        <v>1052662.8482100908</v>
      </c>
      <c r="F68">
        <f t="shared" ref="F68:F78" si="34">D68/B68</f>
        <v>0.38765354556028009</v>
      </c>
      <c r="M68">
        <f t="shared" ref="M68:M78" si="35">(8.31*L48*L48*$B$65*$B$63)/O9*EXP($B$63*L48)/0.018</f>
        <v>2979703.5098358993</v>
      </c>
      <c r="O68">
        <f>M68*SQRT(((2/L48+$B$63)*$F$1)^2 + ((1/$B$63+L48)*$E$63)^2 + ($E$65/$B$65)^2 + ($F$3/O8)^2)</f>
        <v>1207435.3898524251</v>
      </c>
      <c r="Q68">
        <f t="shared" ref="Q68:Q78" si="36">O68/M68</f>
        <v>0.40521997771480356</v>
      </c>
    </row>
    <row r="69" spans="1:17" x14ac:dyDescent="0.35">
      <c r="B69">
        <f t="shared" si="33"/>
        <v>2628403.6673781397</v>
      </c>
      <c r="D69">
        <f t="shared" ref="D68:D78" si="37">B69*SQRT(((2/A49+$B$63)*$F$1)^2 + ((1/$B$63+A49)*$E$63)^2 + ($E$65/$B$65)^2 + ($F$3/D9)^2)</f>
        <v>1024999.5904269494</v>
      </c>
      <c r="F69">
        <f t="shared" si="34"/>
        <v>0.38997038512330084</v>
      </c>
      <c r="M69">
        <f t="shared" si="35"/>
        <v>2878851.5629469031</v>
      </c>
      <c r="O69">
        <f t="shared" ref="O69:O78" si="38">M69*SQRT(((2/L49+$B$63)*$F$1)^2 + ((1/$B$63+L49)*$E$63)^2 + ($E$65/$B$65)^2 + ($F$3/O9)^2)</f>
        <v>1161288.2471629651</v>
      </c>
      <c r="Q69">
        <f t="shared" si="36"/>
        <v>0.40338594115433513</v>
      </c>
    </row>
    <row r="70" spans="1:17" x14ac:dyDescent="0.35">
      <c r="B70">
        <f t="shared" si="33"/>
        <v>2645850.5054780119</v>
      </c>
      <c r="D70">
        <f t="shared" si="37"/>
        <v>1038239.5480383928</v>
      </c>
      <c r="F70">
        <f t="shared" si="34"/>
        <v>0.39240295167425548</v>
      </c>
      <c r="M70">
        <f t="shared" si="35"/>
        <v>2795917.8656438659</v>
      </c>
      <c r="O70">
        <f t="shared" si="38"/>
        <v>1122706.3070056529</v>
      </c>
      <c r="Q70">
        <f t="shared" si="36"/>
        <v>0.40155196288182354</v>
      </c>
    </row>
    <row r="71" spans="1:17" x14ac:dyDescent="0.35">
      <c r="B71">
        <f t="shared" si="33"/>
        <v>2660881.4337410675</v>
      </c>
      <c r="D71">
        <f t="shared" si="37"/>
        <v>1050950.7240398601</v>
      </c>
      <c r="F71">
        <f t="shared" si="34"/>
        <v>0.39496337969568052</v>
      </c>
      <c r="M71">
        <f t="shared" si="35"/>
        <v>2765279.642976854</v>
      </c>
      <c r="O71">
        <f t="shared" si="38"/>
        <v>1105333.1178074109</v>
      </c>
      <c r="Q71">
        <f t="shared" si="36"/>
        <v>0.39971838675147792</v>
      </c>
    </row>
    <row r="72" spans="1:17" x14ac:dyDescent="0.35">
      <c r="B72">
        <f t="shared" si="33"/>
        <v>2684997.9265465359</v>
      </c>
      <c r="D72">
        <f t="shared" si="37"/>
        <v>1066698.715512298</v>
      </c>
      <c r="F72">
        <f t="shared" si="34"/>
        <v>0.39728102020707845</v>
      </c>
      <c r="M72">
        <f t="shared" si="35"/>
        <v>2688383.7419827161</v>
      </c>
      <c r="O72">
        <f t="shared" si="38"/>
        <v>1069669.1629461029</v>
      </c>
      <c r="Q72">
        <f t="shared" si="36"/>
        <v>0.39788559432263515</v>
      </c>
    </row>
    <row r="73" spans="1:17" x14ac:dyDescent="0.35">
      <c r="B73">
        <f t="shared" si="33"/>
        <v>2699243.1141893459</v>
      </c>
      <c r="D73">
        <f t="shared" si="37"/>
        <v>1078950.2348045551</v>
      </c>
      <c r="F73">
        <f t="shared" si="34"/>
        <v>0.39972325172665762</v>
      </c>
      <c r="M73">
        <f t="shared" si="35"/>
        <v>2687801.8191577853</v>
      </c>
      <c r="O73">
        <f t="shared" si="38"/>
        <v>1064511.6650826959</v>
      </c>
      <c r="Q73">
        <f t="shared" si="36"/>
        <v>0.39605288511050174</v>
      </c>
    </row>
    <row r="74" spans="1:17" x14ac:dyDescent="0.35">
      <c r="B74">
        <f t="shared" si="33"/>
        <v>2690977.2487028083</v>
      </c>
      <c r="D74">
        <f t="shared" si="37"/>
        <v>1080574.680838254</v>
      </c>
      <c r="F74">
        <f t="shared" si="34"/>
        <v>0.40155474423247078</v>
      </c>
      <c r="M74">
        <f t="shared" si="35"/>
        <v>2675886.2746635261</v>
      </c>
      <c r="O74">
        <f t="shared" si="38"/>
        <v>1054892.106431609</v>
      </c>
      <c r="Q74">
        <f t="shared" si="36"/>
        <v>0.39422157676123748</v>
      </c>
    </row>
    <row r="75" spans="1:17" x14ac:dyDescent="0.35">
      <c r="B75">
        <f t="shared" si="33"/>
        <v>2764554.7267008713</v>
      </c>
      <c r="D75">
        <f t="shared" si="37"/>
        <v>1115187.2432883219</v>
      </c>
      <c r="F75">
        <f t="shared" si="34"/>
        <v>0.40338765317883568</v>
      </c>
      <c r="M75">
        <f t="shared" si="35"/>
        <v>2693739.2024097396</v>
      </c>
      <c r="O75">
        <f t="shared" si="38"/>
        <v>1056999.031067176</v>
      </c>
      <c r="Q75">
        <f t="shared" si="36"/>
        <v>0.39239100434133189</v>
      </c>
    </row>
    <row r="76" spans="1:17" x14ac:dyDescent="0.35">
      <c r="B76">
        <f t="shared" si="33"/>
        <v>2791370.1051510107</v>
      </c>
      <c r="D76">
        <f t="shared" si="37"/>
        <v>1131123.3549666575</v>
      </c>
      <c r="F76">
        <f t="shared" si="34"/>
        <v>0.40522156229994616</v>
      </c>
      <c r="M76">
        <f t="shared" si="35"/>
        <v>2694363.8571241996</v>
      </c>
      <c r="O76">
        <f t="shared" si="38"/>
        <v>1052316.2065020839</v>
      </c>
      <c r="Q76">
        <f t="shared" si="36"/>
        <v>0.39056202588215472</v>
      </c>
    </row>
    <row r="77" spans="1:17" x14ac:dyDescent="0.35">
      <c r="B77">
        <f t="shared" si="33"/>
        <v>2841480.361429634</v>
      </c>
      <c r="D77">
        <f t="shared" si="37"/>
        <v>1156640.4037134191</v>
      </c>
      <c r="F77">
        <f t="shared" si="34"/>
        <v>0.40705556843316648</v>
      </c>
      <c r="M77">
        <f t="shared" si="35"/>
        <v>2791276.0150745823</v>
      </c>
      <c r="O77">
        <f t="shared" si="38"/>
        <v>1085064.2484462196</v>
      </c>
      <c r="Q77">
        <f t="shared" si="36"/>
        <v>0.38873412825754777</v>
      </c>
    </row>
    <row r="78" spans="1:17" x14ac:dyDescent="0.35">
      <c r="B78">
        <f t="shared" si="33"/>
        <v>2901235.9466443071</v>
      </c>
      <c r="D78">
        <f t="shared" si="37"/>
        <v>1186286.4176107768</v>
      </c>
      <c r="F78">
        <f>D78/B78</f>
        <v>0.40889001771223954</v>
      </c>
      <c r="M78">
        <f t="shared" si="35"/>
        <v>2735074.5793387154</v>
      </c>
      <c r="O78">
        <f t="shared" si="38"/>
        <v>1058229.9002612277</v>
      </c>
      <c r="Q78">
        <f>O78/M78</f>
        <v>0.38691080245317694</v>
      </c>
    </row>
  </sheetData>
  <mergeCells count="2">
    <mergeCell ref="B45:C45"/>
    <mergeCell ref="M45:N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2023-03-28T20:49:01Z</dcterms:modified>
</cp:coreProperties>
</file>