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defaultThemeVersion="124226"/>
  <xr:revisionPtr revIDLastSave="0" documentId="13_ncr:1_{9BA82CF4-46A1-4B2F-AEF0-94969669E6F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Ненагр" sheetId="1" r:id="rId1"/>
    <sheet name="2.11" sheetId="2" r:id="rId2"/>
    <sheet name="2.1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" i="2" l="1"/>
  <c r="X9" i="2"/>
  <c r="Y9" i="2"/>
  <c r="Z9" i="2"/>
  <c r="AA9" i="2"/>
  <c r="AB9" i="2"/>
  <c r="AC9" i="2"/>
  <c r="AD9" i="2"/>
  <c r="AE9" i="2"/>
  <c r="AF9" i="2"/>
  <c r="AG9" i="2"/>
  <c r="AH9" i="2"/>
  <c r="W10" i="2"/>
  <c r="X10" i="2"/>
  <c r="Y10" i="2"/>
  <c r="Z10" i="2"/>
  <c r="AA10" i="2"/>
  <c r="AB10" i="2"/>
  <c r="AC10" i="2"/>
  <c r="AD10" i="2"/>
  <c r="AE10" i="2"/>
  <c r="AF10" i="2"/>
  <c r="AG10" i="2"/>
  <c r="AH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W15" i="2"/>
  <c r="X15" i="2"/>
  <c r="Y15" i="2"/>
  <c r="Z15" i="2"/>
  <c r="AA15" i="2"/>
  <c r="AB15" i="2"/>
  <c r="AC15" i="2"/>
  <c r="AD15" i="2"/>
  <c r="AE15" i="2"/>
  <c r="AF15" i="2"/>
  <c r="AG15" i="2"/>
  <c r="AH15" i="2"/>
  <c r="W17" i="2"/>
  <c r="W16" i="2" s="1"/>
  <c r="W21" i="2" s="1"/>
  <c r="W22" i="2" s="1"/>
  <c r="X17" i="2"/>
  <c r="X16" i="2" s="1"/>
  <c r="X21" i="2" s="1"/>
  <c r="X22" i="2" s="1"/>
  <c r="Y17" i="2"/>
  <c r="Y16" i="2" s="1"/>
  <c r="Y21" i="2" s="1"/>
  <c r="Y22" i="2" s="1"/>
  <c r="Z17" i="2"/>
  <c r="Z16" i="2" s="1"/>
  <c r="Z21" i="2" s="1"/>
  <c r="Z22" i="2" s="1"/>
  <c r="AA17" i="2"/>
  <c r="AA16" i="2" s="1"/>
  <c r="AA21" i="2" s="1"/>
  <c r="AA22" i="2" s="1"/>
  <c r="AB17" i="2"/>
  <c r="AB16" i="2" s="1"/>
  <c r="AB21" i="2" s="1"/>
  <c r="AB22" i="2" s="1"/>
  <c r="AC17" i="2"/>
  <c r="AC16" i="2" s="1"/>
  <c r="AC21" i="2" s="1"/>
  <c r="AC22" i="2" s="1"/>
  <c r="AD17" i="2"/>
  <c r="AD16" i="2" s="1"/>
  <c r="AD21" i="2" s="1"/>
  <c r="AD22" i="2" s="1"/>
  <c r="AE17" i="2"/>
  <c r="AE16" i="2" s="1"/>
  <c r="AE21" i="2" s="1"/>
  <c r="AE22" i="2" s="1"/>
  <c r="AF17" i="2"/>
  <c r="AF16" i="2" s="1"/>
  <c r="AF21" i="2" s="1"/>
  <c r="AG17" i="2"/>
  <c r="AG16" i="2" s="1"/>
  <c r="AG21" i="2" s="1"/>
  <c r="AH17" i="2"/>
  <c r="AH16" i="2" s="1"/>
  <c r="AH21" i="2" s="1"/>
  <c r="W20" i="2"/>
  <c r="X20" i="2"/>
  <c r="Y20" i="2"/>
  <c r="Z20" i="2"/>
  <c r="AA20" i="2"/>
  <c r="AB20" i="2"/>
  <c r="AC20" i="2"/>
  <c r="AD20" i="2"/>
  <c r="AE20" i="2"/>
  <c r="AF20" i="2"/>
  <c r="AG20" i="2"/>
  <c r="AH20" i="2"/>
  <c r="W26" i="2"/>
  <c r="X26" i="2"/>
  <c r="Y26" i="2"/>
  <c r="Z26" i="2"/>
  <c r="AA26" i="2"/>
  <c r="AB26" i="2"/>
  <c r="AC26" i="2"/>
  <c r="AD26" i="2"/>
  <c r="AE26" i="2"/>
  <c r="AF26" i="2"/>
  <c r="AG26" i="2"/>
  <c r="AH26" i="2"/>
  <c r="W27" i="2"/>
  <c r="X27" i="2"/>
  <c r="Y27" i="2"/>
  <c r="Z27" i="2"/>
  <c r="AA27" i="2"/>
  <c r="AB27" i="2"/>
  <c r="AC27" i="2"/>
  <c r="AD27" i="2"/>
  <c r="AE27" i="2"/>
  <c r="AF27" i="2"/>
  <c r="AG27" i="2"/>
  <c r="AH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W31" i="2"/>
  <c r="X31" i="2"/>
  <c r="Y31" i="2"/>
  <c r="Z31" i="2"/>
  <c r="AA31" i="2"/>
  <c r="AB31" i="2"/>
  <c r="AC31" i="2"/>
  <c r="AD31" i="2"/>
  <c r="AE31" i="2"/>
  <c r="AF31" i="2"/>
  <c r="AG31" i="2"/>
  <c r="AH31" i="2"/>
  <c r="W33" i="2"/>
  <c r="W32" i="2" s="1"/>
  <c r="X33" i="2"/>
  <c r="X32" i="2" s="1"/>
  <c r="Y33" i="2"/>
  <c r="Y32" i="2" s="1"/>
  <c r="Z33" i="2"/>
  <c r="Z32" i="2" s="1"/>
  <c r="AA33" i="2"/>
  <c r="AA32" i="2" s="1"/>
  <c r="AB33" i="2"/>
  <c r="AB32" i="2" s="1"/>
  <c r="AC33" i="2"/>
  <c r="AC32" i="2" s="1"/>
  <c r="AD33" i="2"/>
  <c r="AD32" i="2" s="1"/>
  <c r="AE33" i="2"/>
  <c r="AE32" i="2" s="1"/>
  <c r="AF33" i="2"/>
  <c r="AF32" i="2" s="1"/>
  <c r="AG33" i="2"/>
  <c r="AG32" i="2" s="1"/>
  <c r="AH33" i="2"/>
  <c r="AH32" i="2" s="1"/>
  <c r="AB14" i="3"/>
  <c r="AC14" i="3"/>
  <c r="AD14" i="3"/>
  <c r="AE14" i="3"/>
  <c r="AF14" i="3"/>
  <c r="AG14" i="3"/>
  <c r="AB15" i="3"/>
  <c r="AC15" i="3"/>
  <c r="AC16" i="3" s="1"/>
  <c r="AD15" i="3"/>
  <c r="AD16" i="3" s="1"/>
  <c r="AE15" i="3"/>
  <c r="AF15" i="3"/>
  <c r="AF16" i="3" s="1"/>
  <c r="AG15" i="3"/>
  <c r="AG16" i="3" s="1"/>
  <c r="AB16" i="3"/>
  <c r="AE16" i="3"/>
  <c r="AD25" i="3"/>
  <c r="AF27" i="3"/>
  <c r="AC20" i="3"/>
  <c r="AC22" i="3" s="1"/>
  <c r="AC27" i="3" s="1"/>
  <c r="AD20" i="3"/>
  <c r="AE20" i="3"/>
  <c r="AE25" i="3" s="1"/>
  <c r="AF20" i="3"/>
  <c r="AF25" i="3" s="1"/>
  <c r="AG20" i="3"/>
  <c r="AG22" i="3" s="1"/>
  <c r="AG27" i="3" s="1"/>
  <c r="AC21" i="3"/>
  <c r="AD21" i="3"/>
  <c r="AE21" i="3"/>
  <c r="AF21" i="3"/>
  <c r="AF22" i="3" s="1"/>
  <c r="AG21" i="3"/>
  <c r="AD22" i="3"/>
  <c r="AD27" i="3" s="1"/>
  <c r="AD26" i="3" s="1"/>
  <c r="AB20" i="3"/>
  <c r="AB25" i="3" s="1"/>
  <c r="AB21" i="3"/>
  <c r="E25" i="3"/>
  <c r="I25" i="3"/>
  <c r="M25" i="3"/>
  <c r="Q25" i="3"/>
  <c r="U25" i="3"/>
  <c r="Y25" i="3"/>
  <c r="B25" i="3"/>
  <c r="C20" i="3"/>
  <c r="C25" i="3" s="1"/>
  <c r="D20" i="3"/>
  <c r="D25" i="3" s="1"/>
  <c r="E20" i="3"/>
  <c r="F20" i="3"/>
  <c r="F22" i="3" s="1"/>
  <c r="F27" i="3" s="1"/>
  <c r="G20" i="3"/>
  <c r="G25" i="3" s="1"/>
  <c r="H20" i="3"/>
  <c r="H25" i="3" s="1"/>
  <c r="I20" i="3"/>
  <c r="J20" i="3"/>
  <c r="J22" i="3" s="1"/>
  <c r="J27" i="3" s="1"/>
  <c r="K20" i="3"/>
  <c r="K25" i="3" s="1"/>
  <c r="L20" i="3"/>
  <c r="L25" i="3" s="1"/>
  <c r="M20" i="3"/>
  <c r="N20" i="3"/>
  <c r="N22" i="3" s="1"/>
  <c r="N27" i="3" s="1"/>
  <c r="O20" i="3"/>
  <c r="O25" i="3" s="1"/>
  <c r="P20" i="3"/>
  <c r="P25" i="3" s="1"/>
  <c r="Q20" i="3"/>
  <c r="R20" i="3"/>
  <c r="R22" i="3" s="1"/>
  <c r="R27" i="3" s="1"/>
  <c r="S20" i="3"/>
  <c r="S25" i="3" s="1"/>
  <c r="T20" i="3"/>
  <c r="T25" i="3" s="1"/>
  <c r="U20" i="3"/>
  <c r="V20" i="3"/>
  <c r="V22" i="3" s="1"/>
  <c r="V27" i="3" s="1"/>
  <c r="W20" i="3"/>
  <c r="W25" i="3" s="1"/>
  <c r="X20" i="3"/>
  <c r="X25" i="3" s="1"/>
  <c r="Y20" i="3"/>
  <c r="Z20" i="3"/>
  <c r="Z22" i="3" s="1"/>
  <c r="Z27" i="3" s="1"/>
  <c r="AA20" i="3"/>
  <c r="AA25" i="3" s="1"/>
  <c r="C21" i="3"/>
  <c r="D21" i="3"/>
  <c r="E21" i="3"/>
  <c r="E22" i="3" s="1"/>
  <c r="E27" i="3" s="1"/>
  <c r="E26" i="3" s="1"/>
  <c r="F21" i="3"/>
  <c r="G21" i="3"/>
  <c r="H21" i="3"/>
  <c r="I21" i="3"/>
  <c r="I22" i="3" s="1"/>
  <c r="I27" i="3" s="1"/>
  <c r="I26" i="3" s="1"/>
  <c r="J21" i="3"/>
  <c r="K21" i="3"/>
  <c r="L21" i="3"/>
  <c r="M21" i="3"/>
  <c r="M22" i="3" s="1"/>
  <c r="M27" i="3" s="1"/>
  <c r="M26" i="3" s="1"/>
  <c r="N21" i="3"/>
  <c r="O21" i="3"/>
  <c r="P21" i="3"/>
  <c r="Q21" i="3"/>
  <c r="Q22" i="3" s="1"/>
  <c r="Q27" i="3" s="1"/>
  <c r="Q26" i="3" s="1"/>
  <c r="R21" i="3"/>
  <c r="S21" i="3"/>
  <c r="T21" i="3"/>
  <c r="U21" i="3"/>
  <c r="U22" i="3" s="1"/>
  <c r="U27" i="3" s="1"/>
  <c r="U26" i="3" s="1"/>
  <c r="V21" i="3"/>
  <c r="W21" i="3"/>
  <c r="X21" i="3"/>
  <c r="Y21" i="3"/>
  <c r="Y22" i="3" s="1"/>
  <c r="Y27" i="3" s="1"/>
  <c r="Y26" i="3" s="1"/>
  <c r="Z21" i="3"/>
  <c r="AA21" i="3"/>
  <c r="AA22" i="3" s="1"/>
  <c r="AA27" i="3" s="1"/>
  <c r="AA26" i="3" s="1"/>
  <c r="C22" i="3"/>
  <c r="C27" i="3" s="1"/>
  <c r="C26" i="3" s="1"/>
  <c r="D22" i="3"/>
  <c r="D27" i="3" s="1"/>
  <c r="D26" i="3" s="1"/>
  <c r="G22" i="3"/>
  <c r="G27" i="3" s="1"/>
  <c r="G26" i="3" s="1"/>
  <c r="H22" i="3"/>
  <c r="H27" i="3" s="1"/>
  <c r="H26" i="3" s="1"/>
  <c r="K22" i="3"/>
  <c r="K27" i="3" s="1"/>
  <c r="K26" i="3" s="1"/>
  <c r="L22" i="3"/>
  <c r="L27" i="3" s="1"/>
  <c r="L26" i="3" s="1"/>
  <c r="O22" i="3"/>
  <c r="O27" i="3" s="1"/>
  <c r="O26" i="3" s="1"/>
  <c r="P22" i="3"/>
  <c r="P27" i="3" s="1"/>
  <c r="P26" i="3" s="1"/>
  <c r="S22" i="3"/>
  <c r="S27" i="3" s="1"/>
  <c r="S26" i="3" s="1"/>
  <c r="T22" i="3"/>
  <c r="T27" i="3" s="1"/>
  <c r="T26" i="3" s="1"/>
  <c r="W22" i="3"/>
  <c r="W27" i="3" s="1"/>
  <c r="W26" i="3" s="1"/>
  <c r="X22" i="3"/>
  <c r="X27" i="3" s="1"/>
  <c r="X26" i="3" s="1"/>
  <c r="B21" i="3"/>
  <c r="B22" i="3" s="1"/>
  <c r="B27" i="3" s="1"/>
  <c r="B26" i="3" s="1"/>
  <c r="B20" i="3"/>
  <c r="AA14" i="3"/>
  <c r="AA15" i="3"/>
  <c r="Z14" i="3"/>
  <c r="Z16" i="3" s="1"/>
  <c r="Z15" i="3"/>
  <c r="X14" i="3"/>
  <c r="Y14" i="3"/>
  <c r="X15" i="3"/>
  <c r="X16" i="3" s="1"/>
  <c r="Y15" i="3"/>
  <c r="V14" i="3"/>
  <c r="W14" i="3"/>
  <c r="V15" i="3"/>
  <c r="V16" i="3" s="1"/>
  <c r="W15" i="3"/>
  <c r="T14" i="3"/>
  <c r="T16" i="3" s="1"/>
  <c r="U14" i="3"/>
  <c r="U16" i="3" s="1"/>
  <c r="T15" i="3"/>
  <c r="U15" i="3"/>
  <c r="C14" i="3"/>
  <c r="C16" i="3" s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C15" i="3"/>
  <c r="D15" i="3"/>
  <c r="E15" i="3"/>
  <c r="E16" i="3" s="1"/>
  <c r="F15" i="3"/>
  <c r="G15" i="3"/>
  <c r="H15" i="3"/>
  <c r="I15" i="3"/>
  <c r="I16" i="3" s="1"/>
  <c r="J15" i="3"/>
  <c r="K15" i="3"/>
  <c r="K16" i="3" s="1"/>
  <c r="L15" i="3"/>
  <c r="M15" i="3"/>
  <c r="M16" i="3" s="1"/>
  <c r="N15" i="3"/>
  <c r="O15" i="3"/>
  <c r="P15" i="3"/>
  <c r="Q15" i="3"/>
  <c r="Q16" i="3" s="1"/>
  <c r="R15" i="3"/>
  <c r="S15" i="3"/>
  <c r="D16" i="3"/>
  <c r="G16" i="3"/>
  <c r="H16" i="3"/>
  <c r="L16" i="3"/>
  <c r="P16" i="3"/>
  <c r="B14" i="3"/>
  <c r="B15" i="3"/>
  <c r="B10" i="3"/>
  <c r="R26" i="3" l="1"/>
  <c r="F26" i="3"/>
  <c r="AG26" i="3"/>
  <c r="S16" i="3"/>
  <c r="O16" i="3"/>
  <c r="Z25" i="3"/>
  <c r="Z26" i="3" s="1"/>
  <c r="V25" i="3"/>
  <c r="V26" i="3" s="1"/>
  <c r="R25" i="3"/>
  <c r="N25" i="3"/>
  <c r="N26" i="3" s="1"/>
  <c r="J25" i="3"/>
  <c r="J26" i="3" s="1"/>
  <c r="F25" i="3"/>
  <c r="AB22" i="3"/>
  <c r="AB27" i="3" s="1"/>
  <c r="AB26" i="3" s="1"/>
  <c r="AG25" i="3"/>
  <c r="AC25" i="3"/>
  <c r="AC26" i="3" s="1"/>
  <c r="R16" i="3"/>
  <c r="N16" i="3"/>
  <c r="J16" i="3"/>
  <c r="F16" i="3"/>
  <c r="AA16" i="3"/>
  <c r="AE22" i="3"/>
  <c r="AE27" i="3" s="1"/>
  <c r="AE26" i="3" s="1"/>
  <c r="B16" i="3"/>
  <c r="W16" i="3"/>
  <c r="Y16" i="3"/>
  <c r="AF26" i="3"/>
  <c r="B3" i="2" l="1"/>
  <c r="B6" i="2" s="1"/>
  <c r="B10" i="2" l="1"/>
  <c r="M9" i="2"/>
  <c r="Q9" i="2"/>
  <c r="U9" i="2"/>
  <c r="M10" i="2"/>
  <c r="Q10" i="2"/>
  <c r="Q27" i="2" s="1"/>
  <c r="U10" i="2"/>
  <c r="C9" i="2"/>
  <c r="G9" i="2"/>
  <c r="K9" i="2"/>
  <c r="E10" i="2"/>
  <c r="I10" i="2"/>
  <c r="I27" i="2" s="1"/>
  <c r="S10" i="2"/>
  <c r="E9" i="2"/>
  <c r="C10" i="2"/>
  <c r="K10" i="2"/>
  <c r="P9" i="2"/>
  <c r="T10" i="2"/>
  <c r="F9" i="2"/>
  <c r="D10" i="2"/>
  <c r="D27" i="2" s="1"/>
  <c r="L10" i="2"/>
  <c r="N9" i="2"/>
  <c r="R9" i="2"/>
  <c r="V9" i="2"/>
  <c r="N10" i="2"/>
  <c r="R10" i="2"/>
  <c r="V10" i="2"/>
  <c r="D9" i="2"/>
  <c r="H9" i="2"/>
  <c r="L9" i="2"/>
  <c r="F10" i="2"/>
  <c r="J10" i="2"/>
  <c r="B9" i="2"/>
  <c r="O9" i="2"/>
  <c r="S9" i="2"/>
  <c r="O10" i="2"/>
  <c r="I9" i="2"/>
  <c r="G10" i="2"/>
  <c r="T9" i="2"/>
  <c r="P10" i="2"/>
  <c r="J9" i="2"/>
  <c r="H10" i="2"/>
  <c r="X80" i="1"/>
  <c r="F79" i="1"/>
  <c r="E79" i="1"/>
  <c r="G79" i="1" s="1"/>
  <c r="B77" i="1"/>
  <c r="B76" i="1"/>
  <c r="B80" i="1" s="1"/>
  <c r="X74" i="1"/>
  <c r="F73" i="1"/>
  <c r="H73" i="1"/>
  <c r="J73" i="1" s="1"/>
  <c r="L73" i="1" s="1"/>
  <c r="N73" i="1" s="1"/>
  <c r="P73" i="1" s="1"/>
  <c r="R73" i="1" s="1"/>
  <c r="T73" i="1" s="1"/>
  <c r="E73" i="1"/>
  <c r="G73" i="1"/>
  <c r="I73" i="1" s="1"/>
  <c r="K73" i="1" s="1"/>
  <c r="M73" i="1" s="1"/>
  <c r="O73" i="1" s="1"/>
  <c r="Q73" i="1" s="1"/>
  <c r="S73" i="1" s="1"/>
  <c r="B71" i="1"/>
  <c r="B72" i="1" s="1"/>
  <c r="B70" i="1"/>
  <c r="B74" i="1" s="1"/>
  <c r="X68" i="1"/>
  <c r="F67" i="1"/>
  <c r="H67" i="1" s="1"/>
  <c r="J67" i="1" s="1"/>
  <c r="L67" i="1" s="1"/>
  <c r="N67" i="1" s="1"/>
  <c r="P67" i="1" s="1"/>
  <c r="R67" i="1" s="1"/>
  <c r="T67" i="1" s="1"/>
  <c r="E67" i="1"/>
  <c r="B65" i="1"/>
  <c r="B64" i="1"/>
  <c r="B68" i="1" s="1"/>
  <c r="X62" i="1"/>
  <c r="F61" i="1"/>
  <c r="E61" i="1"/>
  <c r="B59" i="1"/>
  <c r="B58" i="1"/>
  <c r="B62" i="1" s="1"/>
  <c r="B34" i="1"/>
  <c r="B35" i="1" s="1"/>
  <c r="B30" i="1"/>
  <c r="B33" i="1" s="1"/>
  <c r="C29" i="1"/>
  <c r="D29" i="1" s="1"/>
  <c r="B7" i="1"/>
  <c r="B8" i="1" s="1"/>
  <c r="D64" i="1"/>
  <c r="D68" i="1" s="1"/>
  <c r="D76" i="1"/>
  <c r="D80" i="1" s="1"/>
  <c r="D65" i="1"/>
  <c r="D34" i="1"/>
  <c r="E29" i="1"/>
  <c r="B10" i="1"/>
  <c r="C76" i="1"/>
  <c r="C71" i="1"/>
  <c r="C65" i="1"/>
  <c r="C58" i="1"/>
  <c r="C62" i="1" s="1"/>
  <c r="C34" i="1"/>
  <c r="C30" i="1"/>
  <c r="C77" i="1"/>
  <c r="C70" i="1"/>
  <c r="C74" i="1" s="1"/>
  <c r="C64" i="1"/>
  <c r="C68" i="1" s="1"/>
  <c r="C59" i="1"/>
  <c r="C35" i="1"/>
  <c r="C31" i="1"/>
  <c r="G61" i="1"/>
  <c r="G67" i="1"/>
  <c r="H79" i="1"/>
  <c r="E58" i="1"/>
  <c r="E62" i="1"/>
  <c r="E77" i="1"/>
  <c r="E64" i="1"/>
  <c r="E68" i="1" s="1"/>
  <c r="C66" i="1"/>
  <c r="C72" i="1"/>
  <c r="J79" i="1"/>
  <c r="L79" i="1" s="1"/>
  <c r="I67" i="1"/>
  <c r="K67" i="1"/>
  <c r="M67" i="1" s="1"/>
  <c r="O67" i="1" s="1"/>
  <c r="R11" i="2" l="1"/>
  <c r="R17" i="2" s="1"/>
  <c r="R27" i="2"/>
  <c r="R28" i="2" s="1"/>
  <c r="R33" i="2" s="1"/>
  <c r="G11" i="2"/>
  <c r="G17" i="2" s="1"/>
  <c r="G27" i="2"/>
  <c r="S31" i="2"/>
  <c r="S20" i="2"/>
  <c r="S26" i="2"/>
  <c r="S15" i="2"/>
  <c r="J11" i="2"/>
  <c r="J17" i="2" s="1"/>
  <c r="J27" i="2"/>
  <c r="D31" i="2"/>
  <c r="D15" i="2"/>
  <c r="D26" i="2"/>
  <c r="D28" i="2" s="1"/>
  <c r="D33" i="2" s="1"/>
  <c r="D32" i="2" s="1"/>
  <c r="D20" i="2"/>
  <c r="V31" i="2"/>
  <c r="V20" i="2"/>
  <c r="V26" i="2"/>
  <c r="V15" i="2"/>
  <c r="T11" i="2"/>
  <c r="T17" i="2" s="1"/>
  <c r="T27" i="2"/>
  <c r="K11" i="2"/>
  <c r="K17" i="2" s="1"/>
  <c r="K27" i="2"/>
  <c r="K28" i="2" s="1"/>
  <c r="K33" i="2" s="1"/>
  <c r="K31" i="2"/>
  <c r="K26" i="2"/>
  <c r="K20" i="2"/>
  <c r="K15" i="2"/>
  <c r="K16" i="2" s="1"/>
  <c r="K21" i="2" s="1"/>
  <c r="K22" i="2" s="1"/>
  <c r="Q28" i="2"/>
  <c r="Q33" i="2" s="1"/>
  <c r="M31" i="2"/>
  <c r="M26" i="2"/>
  <c r="M15" i="2"/>
  <c r="M20" i="2"/>
  <c r="H11" i="2"/>
  <c r="H17" i="2" s="1"/>
  <c r="H27" i="2"/>
  <c r="E31" i="2"/>
  <c r="E26" i="2"/>
  <c r="E15" i="2"/>
  <c r="E20" i="2"/>
  <c r="U31" i="2"/>
  <c r="U26" i="2"/>
  <c r="U15" i="2"/>
  <c r="U20" i="2"/>
  <c r="D66" i="1"/>
  <c r="P11" i="2"/>
  <c r="P17" i="2" s="1"/>
  <c r="P27" i="2"/>
  <c r="I31" i="2"/>
  <c r="I26" i="2"/>
  <c r="I28" i="2" s="1"/>
  <c r="I33" i="2" s="1"/>
  <c r="I32" i="2" s="1"/>
  <c r="I20" i="2"/>
  <c r="I15" i="2"/>
  <c r="I16" i="2" s="1"/>
  <c r="I21" i="2" s="1"/>
  <c r="I22" i="2" s="1"/>
  <c r="O31" i="2"/>
  <c r="O20" i="2"/>
  <c r="O15" i="2"/>
  <c r="O26" i="2"/>
  <c r="F11" i="2"/>
  <c r="F17" i="2" s="1"/>
  <c r="F27" i="2"/>
  <c r="V27" i="2"/>
  <c r="R31" i="2"/>
  <c r="R20" i="2"/>
  <c r="R15" i="2"/>
  <c r="R16" i="2" s="1"/>
  <c r="R21" i="2" s="1"/>
  <c r="R26" i="2"/>
  <c r="L27" i="2"/>
  <c r="L28" i="2" s="1"/>
  <c r="L33" i="2" s="1"/>
  <c r="L32" i="2" s="1"/>
  <c r="C11" i="2"/>
  <c r="C17" i="2" s="1"/>
  <c r="C27" i="2"/>
  <c r="G31" i="2"/>
  <c r="G20" i="2"/>
  <c r="G26" i="2"/>
  <c r="G15" i="2"/>
  <c r="G16" i="2" s="1"/>
  <c r="G21" i="2" s="1"/>
  <c r="G22" i="2" s="1"/>
  <c r="M11" i="2"/>
  <c r="M17" i="2" s="1"/>
  <c r="M27" i="2"/>
  <c r="M28" i="2" s="1"/>
  <c r="M33" i="2" s="1"/>
  <c r="M32" i="2" s="1"/>
  <c r="T31" i="2"/>
  <c r="T15" i="2"/>
  <c r="T20" i="2"/>
  <c r="T26" i="2"/>
  <c r="L31" i="2"/>
  <c r="L15" i="2"/>
  <c r="L20" i="2"/>
  <c r="L26" i="2"/>
  <c r="N31" i="2"/>
  <c r="N20" i="2"/>
  <c r="N26" i="2"/>
  <c r="N15" i="2"/>
  <c r="P31" i="2"/>
  <c r="P15" i="2"/>
  <c r="P16" i="2" s="1"/>
  <c r="P21" i="2" s="1"/>
  <c r="P22" i="2" s="1"/>
  <c r="P26" i="2"/>
  <c r="P20" i="2"/>
  <c r="C31" i="2"/>
  <c r="C20" i="2"/>
  <c r="C15" i="2"/>
  <c r="C16" i="2" s="1"/>
  <c r="C21" i="2" s="1"/>
  <c r="C22" i="2" s="1"/>
  <c r="C26" i="2"/>
  <c r="C60" i="1"/>
  <c r="B66" i="1"/>
  <c r="J31" i="2"/>
  <c r="J20" i="2"/>
  <c r="J26" i="2"/>
  <c r="J15" i="2"/>
  <c r="O11" i="2"/>
  <c r="O17" i="2" s="1"/>
  <c r="O27" i="2"/>
  <c r="B31" i="2"/>
  <c r="B26" i="2"/>
  <c r="B20" i="2"/>
  <c r="B15" i="2"/>
  <c r="H31" i="2"/>
  <c r="H15" i="2"/>
  <c r="H16" i="2" s="1"/>
  <c r="H21" i="2" s="1"/>
  <c r="H22" i="2" s="1"/>
  <c r="H20" i="2"/>
  <c r="H26" i="2"/>
  <c r="N11" i="2"/>
  <c r="N17" i="2" s="1"/>
  <c r="N27" i="2"/>
  <c r="F31" i="2"/>
  <c r="F20" i="2"/>
  <c r="F26" i="2"/>
  <c r="F15" i="2"/>
  <c r="F16" i="2" s="1"/>
  <c r="F21" i="2" s="1"/>
  <c r="S27" i="2"/>
  <c r="S28" i="2" s="1"/>
  <c r="S33" i="2" s="1"/>
  <c r="E11" i="2"/>
  <c r="E17" i="2" s="1"/>
  <c r="E27" i="2"/>
  <c r="E28" i="2" s="1"/>
  <c r="E33" i="2" s="1"/>
  <c r="U11" i="2"/>
  <c r="U17" i="2" s="1"/>
  <c r="U27" i="2"/>
  <c r="U28" i="2" s="1"/>
  <c r="U33" i="2" s="1"/>
  <c r="Q31" i="2"/>
  <c r="Q26" i="2"/>
  <c r="Q20" i="2"/>
  <c r="Q15" i="2"/>
  <c r="B27" i="2"/>
  <c r="B28" i="2" s="1"/>
  <c r="B33" i="2" s="1"/>
  <c r="B32" i="2" s="1"/>
  <c r="V11" i="2"/>
  <c r="V17" i="2" s="1"/>
  <c r="L11" i="2"/>
  <c r="L17" i="2" s="1"/>
  <c r="Q11" i="2"/>
  <c r="Q17" i="2" s="1"/>
  <c r="D11" i="2"/>
  <c r="D17" i="2" s="1"/>
  <c r="B11" i="2"/>
  <c r="B17" i="2" s="1"/>
  <c r="S11" i="2"/>
  <c r="S17" i="2" s="1"/>
  <c r="I11" i="2"/>
  <c r="I17" i="2" s="1"/>
  <c r="Q67" i="1"/>
  <c r="N79" i="1"/>
  <c r="I79" i="1"/>
  <c r="C53" i="1"/>
  <c r="C33" i="1"/>
  <c r="D77" i="1"/>
  <c r="D78" i="1" s="1"/>
  <c r="D71" i="1"/>
  <c r="D58" i="1"/>
  <c r="D62" i="1" s="1"/>
  <c r="D30" i="1"/>
  <c r="D53" i="1" s="1"/>
  <c r="D32" i="1"/>
  <c r="D70" i="1"/>
  <c r="D74" i="1" s="1"/>
  <c r="D59" i="1"/>
  <c r="D60" i="1" s="1"/>
  <c r="D31" i="1"/>
  <c r="I61" i="1"/>
  <c r="C32" i="1"/>
  <c r="E71" i="1"/>
  <c r="E72" i="1" s="1"/>
  <c r="E34" i="1"/>
  <c r="E35" i="1" s="1"/>
  <c r="E65" i="1"/>
  <c r="E66" i="1" s="1"/>
  <c r="E70" i="1"/>
  <c r="E74" i="1" s="1"/>
  <c r="E59" i="1"/>
  <c r="E60" i="1" s="1"/>
  <c r="F29" i="1"/>
  <c r="B53" i="1"/>
  <c r="B31" i="1"/>
  <c r="B32" i="1"/>
  <c r="H61" i="1"/>
  <c r="E30" i="1"/>
  <c r="E31" i="1" s="1"/>
  <c r="E76" i="1"/>
  <c r="E78" i="1" s="1"/>
  <c r="C80" i="1"/>
  <c r="C78" i="1"/>
  <c r="D35" i="1"/>
  <c r="B9" i="1"/>
  <c r="B78" i="1"/>
  <c r="P28" i="2" l="1"/>
  <c r="P33" i="2" s="1"/>
  <c r="P32" i="2" s="1"/>
  <c r="D33" i="1"/>
  <c r="E80" i="1"/>
  <c r="E32" i="2"/>
  <c r="N28" i="2"/>
  <c r="N33" i="2" s="1"/>
  <c r="N32" i="2" s="1"/>
  <c r="N16" i="2"/>
  <c r="N21" i="2" s="1"/>
  <c r="N22" i="2" s="1"/>
  <c r="T28" i="2"/>
  <c r="T33" i="2" s="1"/>
  <c r="T32" i="2" s="1"/>
  <c r="V16" i="2"/>
  <c r="V21" i="2" s="1"/>
  <c r="V22" i="2" s="1"/>
  <c r="J28" i="2"/>
  <c r="J33" i="2" s="1"/>
  <c r="J32" i="2" s="1"/>
  <c r="Q32" i="2"/>
  <c r="Q16" i="2"/>
  <c r="Q21" i="2" s="1"/>
  <c r="Q22" i="2" s="1"/>
  <c r="S32" i="2"/>
  <c r="B16" i="2"/>
  <c r="B21" i="2" s="1"/>
  <c r="B22" i="2" s="1"/>
  <c r="O28" i="2"/>
  <c r="O33" i="2" s="1"/>
  <c r="O32" i="2" s="1"/>
  <c r="J16" i="2"/>
  <c r="J21" i="2" s="1"/>
  <c r="J22" i="2" s="1"/>
  <c r="L16" i="2"/>
  <c r="L21" i="2" s="1"/>
  <c r="L22" i="2" s="1"/>
  <c r="T16" i="2"/>
  <c r="T21" i="2" s="1"/>
  <c r="T22" i="2" s="1"/>
  <c r="V28" i="2"/>
  <c r="V33" i="2" s="1"/>
  <c r="V32" i="2" s="1"/>
  <c r="O16" i="2"/>
  <c r="O21" i="2" s="1"/>
  <c r="O22" i="2" s="1"/>
  <c r="M16" i="2"/>
  <c r="M21" i="2" s="1"/>
  <c r="M22" i="2" s="1"/>
  <c r="K32" i="2"/>
  <c r="D16" i="2"/>
  <c r="D21" i="2" s="1"/>
  <c r="D22" i="2" s="1"/>
  <c r="S16" i="2"/>
  <c r="S21" i="2" s="1"/>
  <c r="S22" i="2" s="1"/>
  <c r="G28" i="2"/>
  <c r="G33" i="2" s="1"/>
  <c r="G32" i="2" s="1"/>
  <c r="R32" i="2"/>
  <c r="U32" i="2"/>
  <c r="F22" i="2"/>
  <c r="C28" i="2"/>
  <c r="C33" i="2" s="1"/>
  <c r="C32" i="2" s="1"/>
  <c r="R22" i="2"/>
  <c r="F28" i="2"/>
  <c r="F33" i="2" s="1"/>
  <c r="F32" i="2" s="1"/>
  <c r="U16" i="2"/>
  <c r="U21" i="2" s="1"/>
  <c r="U22" i="2" s="1"/>
  <c r="E16" i="2"/>
  <c r="E21" i="2" s="1"/>
  <c r="E22" i="2" s="1"/>
  <c r="H28" i="2"/>
  <c r="H33" i="2" s="1"/>
  <c r="H32" i="2" s="1"/>
  <c r="E32" i="1"/>
  <c r="S67" i="1"/>
  <c r="K61" i="1"/>
  <c r="K79" i="1"/>
  <c r="E53" i="1"/>
  <c r="E33" i="1"/>
  <c r="J61" i="1"/>
  <c r="F70" i="1"/>
  <c r="F74" i="1" s="1"/>
  <c r="F59" i="1"/>
  <c r="F76" i="1"/>
  <c r="F80" i="1" s="1"/>
  <c r="F65" i="1"/>
  <c r="F66" i="1" s="1"/>
  <c r="F34" i="1"/>
  <c r="G29" i="1"/>
  <c r="F77" i="1"/>
  <c r="F71" i="1"/>
  <c r="F72" i="1" s="1"/>
  <c r="F30" i="1"/>
  <c r="F53" i="1" s="1"/>
  <c r="F64" i="1"/>
  <c r="F68" i="1" s="1"/>
  <c r="F35" i="1"/>
  <c r="F58" i="1"/>
  <c r="F62" i="1" s="1"/>
  <c r="D72" i="1"/>
  <c r="P79" i="1"/>
  <c r="F60" i="1" l="1"/>
  <c r="R79" i="1"/>
  <c r="M61" i="1"/>
  <c r="F32" i="1"/>
  <c r="G77" i="1"/>
  <c r="G64" i="1"/>
  <c r="G68" i="1" s="1"/>
  <c r="G35" i="1"/>
  <c r="G71" i="1"/>
  <c r="G34" i="1"/>
  <c r="G76" i="1"/>
  <c r="G80" i="1" s="1"/>
  <c r="G65" i="1"/>
  <c r="G66" i="1" s="1"/>
  <c r="G70" i="1"/>
  <c r="G74" i="1" s="1"/>
  <c r="G30" i="1"/>
  <c r="G53" i="1" s="1"/>
  <c r="G58" i="1"/>
  <c r="G62" i="1" s="1"/>
  <c r="H29" i="1"/>
  <c r="G59" i="1"/>
  <c r="F31" i="1"/>
  <c r="L61" i="1"/>
  <c r="M79" i="1"/>
  <c r="F78" i="1"/>
  <c r="F33" i="1"/>
  <c r="G60" i="1" l="1"/>
  <c r="G31" i="1"/>
  <c r="G33" i="1"/>
  <c r="T79" i="1"/>
  <c r="O61" i="1"/>
  <c r="G78" i="1"/>
  <c r="H64" i="1"/>
  <c r="H68" i="1" s="1"/>
  <c r="H77" i="1"/>
  <c r="H71" i="1"/>
  <c r="H58" i="1"/>
  <c r="H62" i="1" s="1"/>
  <c r="H30" i="1"/>
  <c r="H53" i="1" s="1"/>
  <c r="H65" i="1"/>
  <c r="I29" i="1"/>
  <c r="H31" i="1"/>
  <c r="H59" i="1"/>
  <c r="H70" i="1"/>
  <c r="H74" i="1" s="1"/>
  <c r="H76" i="1"/>
  <c r="H80" i="1" s="1"/>
  <c r="H34" i="1"/>
  <c r="H35" i="1" s="1"/>
  <c r="N61" i="1"/>
  <c r="O79" i="1"/>
  <c r="G32" i="1"/>
  <c r="G72" i="1"/>
  <c r="H66" i="1" l="1"/>
  <c r="Q79" i="1"/>
  <c r="H33" i="1"/>
  <c r="H72" i="1"/>
  <c r="I76" i="1"/>
  <c r="I80" i="1" s="1"/>
  <c r="I58" i="1"/>
  <c r="I62" i="1" s="1"/>
  <c r="J29" i="1"/>
  <c r="I77" i="1"/>
  <c r="I64" i="1"/>
  <c r="I68" i="1" s="1"/>
  <c r="I65" i="1"/>
  <c r="I70" i="1"/>
  <c r="I74" i="1" s="1"/>
  <c r="I34" i="1"/>
  <c r="I35" i="1" s="1"/>
  <c r="I30" i="1"/>
  <c r="I53" i="1" s="1"/>
  <c r="I59" i="1"/>
  <c r="I71" i="1"/>
  <c r="P61" i="1"/>
  <c r="H60" i="1"/>
  <c r="H32" i="1"/>
  <c r="H78" i="1"/>
  <c r="Q61" i="1"/>
  <c r="I33" i="1" l="1"/>
  <c r="I31" i="1"/>
  <c r="S61" i="1"/>
  <c r="I66" i="1"/>
  <c r="J70" i="1"/>
  <c r="J74" i="1" s="1"/>
  <c r="J59" i="1"/>
  <c r="J76" i="1"/>
  <c r="J80" i="1" s="1"/>
  <c r="J65" i="1"/>
  <c r="J34" i="1"/>
  <c r="K29" i="1"/>
  <c r="J31" i="1"/>
  <c r="J77" i="1"/>
  <c r="J71" i="1"/>
  <c r="J30" i="1"/>
  <c r="J53" i="1" s="1"/>
  <c r="J64" i="1"/>
  <c r="J68" i="1" s="1"/>
  <c r="J58" i="1"/>
  <c r="J62" i="1" s="1"/>
  <c r="J35" i="1"/>
  <c r="I60" i="1"/>
  <c r="I78" i="1"/>
  <c r="R61" i="1"/>
  <c r="I72" i="1"/>
  <c r="I32" i="1"/>
  <c r="S79" i="1"/>
  <c r="K77" i="1" l="1"/>
  <c r="K64" i="1"/>
  <c r="K68" i="1" s="1"/>
  <c r="K71" i="1"/>
  <c r="K34" i="1"/>
  <c r="K35" i="1" s="1"/>
  <c r="K76" i="1"/>
  <c r="K80" i="1" s="1"/>
  <c r="K70" i="1"/>
  <c r="K74" i="1" s="1"/>
  <c r="K65" i="1"/>
  <c r="K66" i="1" s="1"/>
  <c r="K58" i="1"/>
  <c r="K62" i="1" s="1"/>
  <c r="L29" i="1"/>
  <c r="K30" i="1"/>
  <c r="K53" i="1" s="1"/>
  <c r="K59" i="1"/>
  <c r="J32" i="1"/>
  <c r="J72" i="1"/>
  <c r="J33" i="1"/>
  <c r="T61" i="1"/>
  <c r="J78" i="1"/>
  <c r="J66" i="1"/>
  <c r="J60" i="1"/>
  <c r="K72" i="1" l="1"/>
  <c r="K32" i="1"/>
  <c r="K31" i="1"/>
  <c r="K60" i="1"/>
  <c r="K33" i="1"/>
  <c r="L77" i="1"/>
  <c r="L71" i="1"/>
  <c r="L58" i="1"/>
  <c r="L62" i="1" s="1"/>
  <c r="L30" i="1"/>
  <c r="L53" i="1" s="1"/>
  <c r="L70" i="1"/>
  <c r="L74" i="1" s="1"/>
  <c r="L59" i="1"/>
  <c r="L60" i="1" s="1"/>
  <c r="L32" i="1"/>
  <c r="L65" i="1"/>
  <c r="L31" i="1"/>
  <c r="M29" i="1"/>
  <c r="L64" i="1"/>
  <c r="L68" i="1" s="1"/>
  <c r="L76" i="1"/>
  <c r="L80" i="1" s="1"/>
  <c r="L34" i="1"/>
  <c r="L35" i="1" s="1"/>
  <c r="K78" i="1"/>
  <c r="L33" i="1" l="1"/>
  <c r="L78" i="1"/>
  <c r="M65" i="1"/>
  <c r="M70" i="1"/>
  <c r="M74" i="1" s="1"/>
  <c r="M59" i="1"/>
  <c r="M76" i="1"/>
  <c r="M80" i="1" s="1"/>
  <c r="M58" i="1"/>
  <c r="M62" i="1" s="1"/>
  <c r="M30" i="1"/>
  <c r="M53" i="1" s="1"/>
  <c r="M71" i="1"/>
  <c r="M34" i="1"/>
  <c r="M35" i="1" s="1"/>
  <c r="M64" i="1"/>
  <c r="M68" i="1" s="1"/>
  <c r="M33" i="1"/>
  <c r="N29" i="1"/>
  <c r="M77" i="1"/>
  <c r="M78" i="1" s="1"/>
  <c r="L66" i="1"/>
  <c r="L72" i="1"/>
  <c r="N70" i="1" l="1"/>
  <c r="N74" i="1" s="1"/>
  <c r="N76" i="1"/>
  <c r="N80" i="1" s="1"/>
  <c r="N65" i="1"/>
  <c r="N34" i="1"/>
  <c r="N35" i="1" s="1"/>
  <c r="O29" i="1"/>
  <c r="N64" i="1"/>
  <c r="N68" i="1" s="1"/>
  <c r="N71" i="1"/>
  <c r="N72" i="1" s="1"/>
  <c r="N58" i="1"/>
  <c r="N62" i="1" s="1"/>
  <c r="N30" i="1"/>
  <c r="N53" i="1" s="1"/>
  <c r="N59" i="1"/>
  <c r="N77" i="1"/>
  <c r="N78" i="1" s="1"/>
  <c r="M32" i="1"/>
  <c r="M72" i="1"/>
  <c r="M31" i="1"/>
  <c r="M66" i="1"/>
  <c r="M60" i="1"/>
  <c r="N66" i="1" l="1"/>
  <c r="N33" i="1"/>
  <c r="N32" i="1"/>
  <c r="N60" i="1"/>
  <c r="N31" i="1"/>
  <c r="O77" i="1"/>
  <c r="O64" i="1"/>
  <c r="O68" i="1" s="1"/>
  <c r="O35" i="1"/>
  <c r="O71" i="1"/>
  <c r="O34" i="1"/>
  <c r="O65" i="1"/>
  <c r="O66" i="1" s="1"/>
  <c r="O30" i="1"/>
  <c r="O53" i="1" s="1"/>
  <c r="O70" i="1"/>
  <c r="O74" i="1" s="1"/>
  <c r="O59" i="1"/>
  <c r="O58" i="1"/>
  <c r="O62" i="1" s="1"/>
  <c r="P29" i="1"/>
  <c r="O76" i="1"/>
  <c r="O80" i="1" s="1"/>
  <c r="O32" i="1" l="1"/>
  <c r="O31" i="1"/>
  <c r="O60" i="1"/>
  <c r="O33" i="1"/>
  <c r="O78" i="1"/>
  <c r="P64" i="1"/>
  <c r="P68" i="1" s="1"/>
  <c r="P71" i="1"/>
  <c r="P30" i="1"/>
  <c r="P53" i="1" s="1"/>
  <c r="P77" i="1"/>
  <c r="P58" i="1"/>
  <c r="P62" i="1" s="1"/>
  <c r="P70" i="1"/>
  <c r="P74" i="1" s="1"/>
  <c r="P59" i="1"/>
  <c r="P65" i="1"/>
  <c r="P76" i="1"/>
  <c r="P80" i="1" s="1"/>
  <c r="P34" i="1"/>
  <c r="P35" i="1" s="1"/>
  <c r="Q29" i="1"/>
  <c r="O72" i="1"/>
  <c r="P72" i="1" l="1"/>
  <c r="P66" i="1"/>
  <c r="P31" i="1"/>
  <c r="P78" i="1"/>
  <c r="P32" i="1"/>
  <c r="Q77" i="1"/>
  <c r="Q64" i="1"/>
  <c r="Q68" i="1" s="1"/>
  <c r="Q35" i="1"/>
  <c r="Q34" i="1"/>
  <c r="Q71" i="1"/>
  <c r="Q33" i="1"/>
  <c r="Q65" i="1"/>
  <c r="Q66" i="1" s="1"/>
  <c r="Q30" i="1"/>
  <c r="Q53" i="1" s="1"/>
  <c r="Q70" i="1"/>
  <c r="Q74" i="1" s="1"/>
  <c r="Q59" i="1"/>
  <c r="Q60" i="1" s="1"/>
  <c r="Q31" i="1"/>
  <c r="Q58" i="1"/>
  <c r="Q62" i="1" s="1"/>
  <c r="R29" i="1"/>
  <c r="Q32" i="1"/>
  <c r="Q76" i="1"/>
  <c r="Q80" i="1" s="1"/>
  <c r="P60" i="1"/>
  <c r="P33" i="1"/>
  <c r="Q72" i="1" l="1"/>
  <c r="Q78" i="1"/>
  <c r="R76" i="1"/>
  <c r="R80" i="1" s="1"/>
  <c r="R65" i="1"/>
  <c r="R34" i="1"/>
  <c r="S29" i="1"/>
  <c r="R32" i="1"/>
  <c r="R64" i="1"/>
  <c r="R68" i="1" s="1"/>
  <c r="R35" i="1"/>
  <c r="R77" i="1"/>
  <c r="R71" i="1"/>
  <c r="R72" i="1" s="1"/>
  <c r="R58" i="1"/>
  <c r="R62" i="1" s="1"/>
  <c r="R30" i="1"/>
  <c r="R53" i="1" s="1"/>
  <c r="R70" i="1"/>
  <c r="R74" i="1" s="1"/>
  <c r="R33" i="1"/>
  <c r="R59" i="1"/>
  <c r="R60" i="1" s="1"/>
  <c r="R78" i="1" l="1"/>
  <c r="R66" i="1"/>
  <c r="R31" i="1"/>
  <c r="S77" i="1"/>
  <c r="S64" i="1"/>
  <c r="S68" i="1" s="1"/>
  <c r="S71" i="1"/>
  <c r="S34" i="1"/>
  <c r="S35" i="1" s="1"/>
  <c r="S33" i="1"/>
  <c r="S65" i="1"/>
  <c r="S30" i="1"/>
  <c r="S53" i="1" s="1"/>
  <c r="S70" i="1"/>
  <c r="S74" i="1" s="1"/>
  <c r="S59" i="1"/>
  <c r="T29" i="1"/>
  <c r="S58" i="1"/>
  <c r="S62" i="1" s="1"/>
  <c r="S76" i="1"/>
  <c r="S80" i="1" s="1"/>
  <c r="S32" i="1" l="1"/>
  <c r="S60" i="1"/>
  <c r="S78" i="1"/>
  <c r="S72" i="1"/>
  <c r="T64" i="1"/>
  <c r="T68" i="1" s="1"/>
  <c r="T77" i="1"/>
  <c r="T71" i="1"/>
  <c r="T30" i="1"/>
  <c r="T53" i="1" s="1"/>
  <c r="T58" i="1"/>
  <c r="T62" i="1" s="1"/>
  <c r="T70" i="1"/>
  <c r="T74" i="1" s="1"/>
  <c r="T59" i="1"/>
  <c r="T60" i="1" s="1"/>
  <c r="T34" i="1"/>
  <c r="T35" i="1" s="1"/>
  <c r="U29" i="1"/>
  <c r="T76" i="1"/>
  <c r="T80" i="1" s="1"/>
  <c r="T65" i="1"/>
  <c r="S31" i="1"/>
  <c r="S66" i="1"/>
  <c r="T78" i="1" l="1"/>
  <c r="T72" i="1"/>
  <c r="T66" i="1"/>
  <c r="T32" i="1"/>
  <c r="U58" i="1"/>
  <c r="U62" i="1" s="1"/>
  <c r="U59" i="1"/>
  <c r="U77" i="1"/>
  <c r="U78" i="1" s="1"/>
  <c r="V29" i="1"/>
  <c r="U71" i="1"/>
  <c r="U34" i="1"/>
  <c r="U35" i="1" s="1"/>
  <c r="U64" i="1"/>
  <c r="U68" i="1" s="1"/>
  <c r="U30" i="1"/>
  <c r="U53" i="1" s="1"/>
  <c r="U76" i="1"/>
  <c r="U80" i="1" s="1"/>
  <c r="W80" i="1" s="1"/>
  <c r="U70" i="1"/>
  <c r="U74" i="1" s="1"/>
  <c r="W74" i="1" s="1"/>
  <c r="U65" i="1"/>
  <c r="T31" i="1"/>
  <c r="T33" i="1"/>
  <c r="U33" i="1" l="1"/>
  <c r="U72" i="1"/>
  <c r="U31" i="1"/>
  <c r="U60" i="1"/>
  <c r="U66" i="1"/>
  <c r="V77" i="1"/>
  <c r="V78" i="1" s="1"/>
  <c r="V70" i="1"/>
  <c r="V65" i="1"/>
  <c r="V59" i="1"/>
  <c r="V30" i="1"/>
  <c r="V53" i="1" s="1"/>
  <c r="V33" i="1"/>
  <c r="V64" i="1"/>
  <c r="V68" i="1" s="1"/>
  <c r="W68" i="1" s="1"/>
  <c r="V76" i="1"/>
  <c r="V34" i="1"/>
  <c r="V35" i="1"/>
  <c r="V71" i="1"/>
  <c r="V72" i="1" s="1"/>
  <c r="V58" i="1"/>
  <c r="V62" i="1" s="1"/>
  <c r="W62" i="1" s="1"/>
  <c r="U32" i="1"/>
  <c r="V60" i="1" l="1"/>
  <c r="V66" i="1"/>
  <c r="V31" i="1"/>
  <c r="V32" i="1"/>
</calcChain>
</file>

<file path=xl/sharedStrings.xml><?xml version="1.0" encoding="utf-8"?>
<sst xmlns="http://schemas.openxmlformats.org/spreadsheetml/2006/main" count="102" uniqueCount="72">
  <si>
    <t>задача 2.6</t>
  </si>
  <si>
    <t>λ</t>
  </si>
  <si>
    <t>(1/ч)</t>
  </si>
  <si>
    <t>(ч)</t>
  </si>
  <si>
    <t>m</t>
  </si>
  <si>
    <t>?</t>
  </si>
  <si>
    <t>1/λ</t>
  </si>
  <si>
    <t>(1/λ)*2</t>
  </si>
  <si>
    <t>(1/λ)*3</t>
  </si>
  <si>
    <t>1+2рез</t>
  </si>
  <si>
    <t>(1/λ)*4</t>
  </si>
  <si>
    <t>…</t>
  </si>
  <si>
    <t>p(t)</t>
  </si>
  <si>
    <t>p21(t)</t>
  </si>
  <si>
    <t>p31(t)</t>
  </si>
  <si>
    <t>p41(t)</t>
  </si>
  <si>
    <t>f(t)</t>
  </si>
  <si>
    <t>f21(t)</t>
  </si>
  <si>
    <t>λ(t)</t>
  </si>
  <si>
    <t>Tcp</t>
  </si>
  <si>
    <t>λ21(t)</t>
  </si>
  <si>
    <t>T21</t>
  </si>
  <si>
    <t>f31(t)</t>
  </si>
  <si>
    <t>λ31(t)</t>
  </si>
  <si>
    <t>T31</t>
  </si>
  <si>
    <t>f41(t)</t>
  </si>
  <si>
    <t>λ41(t)</t>
  </si>
  <si>
    <t>T41</t>
  </si>
  <si>
    <t>t</t>
  </si>
  <si>
    <r>
      <t xml:space="preserve">Экспрасп(λ) - частный случай ГАММАРАСП ( ) c параметрами </t>
    </r>
    <r>
      <rPr>
        <sz val="11"/>
        <color indexed="8"/>
        <rFont val="Calibri"/>
        <family val="2"/>
        <charset val="204"/>
      </rPr>
      <t>α=1,β</t>
    </r>
    <r>
      <rPr>
        <sz val="11"/>
        <color theme="1"/>
        <rFont val="Calibri"/>
        <family val="2"/>
        <charset val="204"/>
        <scheme val="minor"/>
      </rPr>
      <t>=1/</t>
    </r>
    <r>
      <rPr>
        <sz val="11"/>
        <color indexed="8"/>
        <rFont val="Calibri"/>
        <family val="2"/>
        <charset val="204"/>
      </rPr>
      <t>λ</t>
    </r>
  </si>
  <si>
    <t>сравните со строкой 30</t>
  </si>
  <si>
    <t>Резервирование замещением</t>
  </si>
  <si>
    <t>Элемент:</t>
  </si>
  <si>
    <r>
      <t xml:space="preserve">эксп. распределение с параметром </t>
    </r>
    <r>
      <rPr>
        <sz val="11"/>
        <color indexed="8"/>
        <rFont val="Calibri"/>
        <family val="2"/>
        <charset val="204"/>
      </rPr>
      <t>λ</t>
    </r>
  </si>
  <si>
    <t>эксп.</t>
  </si>
  <si>
    <t>необходимо</t>
  </si>
  <si>
    <t>Ответ:</t>
  </si>
  <si>
    <t>&lt;800</t>
  </si>
  <si>
    <t>&gt;800</t>
  </si>
  <si>
    <t>Сравним с постоянно включенным резервом</t>
  </si>
  <si>
    <t>Используем ГАММАРАСП()</t>
  </si>
  <si>
    <t>Система из трех таких элементов (1+2резервных) имеет ГАММАРАСП() с параметрами (3*α), β</t>
  </si>
  <si>
    <t>Система из четырех таких элементов (1+3резервных) имеет ГАММАРАСП() с параметрами (4*α), β</t>
  </si>
  <si>
    <t>Система из двух параллельных  элементов c ГАММАРАСП() (1+1резервный) имеет ГАММАРАСП()  с параметрами (2*α), β</t>
  </si>
  <si>
    <t>Задача 2.11</t>
  </si>
  <si>
    <t>T</t>
  </si>
  <si>
    <t>α</t>
  </si>
  <si>
    <t>β</t>
  </si>
  <si>
    <t>Распределение Рэлея с параметром λ - частный случай распределения Вейбулла с параметрами α = 2; β = √(1/λ)</t>
  </si>
  <si>
    <r>
      <t>P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</si>
  <si>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(t)</t>
    </r>
  </si>
  <si>
    <r>
      <t>λ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charset val="204"/>
        <scheme val="minor"/>
      </rPr>
      <t>(t)</t>
    </r>
  </si>
  <si>
    <t>Общее</t>
  </si>
  <si>
    <t>Поэлементное</t>
  </si>
  <si>
    <r>
      <t>P</t>
    </r>
    <r>
      <rPr>
        <sz val="8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charset val="204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</si>
  <si>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charset val="204"/>
        <scheme val="minor"/>
      </rPr>
      <t>(t)</t>
    </r>
  </si>
  <si>
    <r>
      <t>λ</t>
    </r>
    <r>
      <rPr>
        <sz val="8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charset val="204"/>
        <scheme val="minor"/>
      </rPr>
      <t>(t)</t>
    </r>
  </si>
  <si>
    <r>
      <t>P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Общ</t>
    </r>
  </si>
  <si>
    <r>
      <t>f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Общ</t>
    </r>
  </si>
  <si>
    <r>
      <t>λ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Общ</t>
    </r>
  </si>
  <si>
    <r>
      <t>P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Поэлем</t>
    </r>
  </si>
  <si>
    <r>
      <t>f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Поэлем</t>
    </r>
  </si>
  <si>
    <r>
      <t>λ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charset val="204"/>
        <scheme val="minor"/>
      </rPr>
      <t>(t) Поэлем</t>
    </r>
  </si>
  <si>
    <t>Задача 2.12</t>
  </si>
  <si>
    <t>Если у одного элемента Гамма распределение с параметрами (α, β), если из этих элементов собрана система «1основной+m  резервных» (резерв замещением, ненагруженный), то у системы будет  тоже ГАММАРАСП, но с α*(m+1)</t>
  </si>
  <si>
    <t xml:space="preserve">Экспоненциальное распределение с параметром λ – частный случай гамма-распределения, при этом α=1, β=1/λ. </t>
  </si>
  <si>
    <r>
      <t>P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(t) Поэлем</t>
    </r>
  </si>
  <si>
    <r>
      <t>f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(t) Поэлем</t>
    </r>
  </si>
  <si>
    <r>
      <t>λ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(t) Поэлем</t>
    </r>
  </si>
  <si>
    <r>
      <t>P</t>
    </r>
    <r>
      <rPr>
        <sz val="8"/>
        <color theme="1"/>
        <rFont val="Calibri"/>
        <family val="2"/>
        <scheme val="minor"/>
      </rPr>
      <t>с</t>
    </r>
    <r>
      <rPr>
        <sz val="11"/>
        <color theme="1"/>
        <rFont val="Calibri"/>
        <family val="2"/>
        <scheme val="minor"/>
      </rPr>
      <t>(t) Общ</t>
    </r>
  </si>
  <si>
    <r>
      <t>f</t>
    </r>
    <r>
      <rPr>
        <sz val="8"/>
        <color theme="1"/>
        <rFont val="Calibri"/>
        <family val="2"/>
        <scheme val="minor"/>
      </rPr>
      <t>с</t>
    </r>
    <r>
      <rPr>
        <sz val="11"/>
        <color theme="1"/>
        <rFont val="Calibri"/>
        <family val="2"/>
        <scheme val="minor"/>
      </rPr>
      <t>(t) Общ</t>
    </r>
  </si>
  <si>
    <r>
      <t>λ</t>
    </r>
    <r>
      <rPr>
        <sz val="8"/>
        <color theme="1"/>
        <rFont val="Calibri"/>
        <family val="2"/>
        <scheme val="minor"/>
      </rPr>
      <t>с</t>
    </r>
    <r>
      <rPr>
        <sz val="11"/>
        <color theme="1"/>
        <rFont val="Calibri"/>
        <family val="2"/>
        <scheme val="minor"/>
      </rPr>
      <t>(t) Общ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</si>
</sst>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7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2" fillId="0" borderId="0" xfId="0" applyFont="1"/>
    <xf numFmtId="0" fontId="0" fillId="3" borderId="0" xfId="0" applyFill="1"/>
    <xf numFmtId="0" fontId="3" fillId="0" borderId="0" xfId="0" applyFont="1"/>
    <xf numFmtId="0" fontId="3" fillId="0" borderId="3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0" fillId="7" borderId="4" xfId="0" applyFill="1" applyBorder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0" borderId="5" xfId="0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0" xfId="0" applyNumberFormat="1"/>
    <xf numFmtId="165" fontId="0" fillId="0" borderId="25" xfId="0" applyNumberFormat="1" applyBorder="1"/>
    <xf numFmtId="164" fontId="0" fillId="0" borderId="26" xfId="0" applyNumberFormat="1" applyBorder="1"/>
    <xf numFmtId="164" fontId="0" fillId="0" borderId="11" xfId="0" applyNumberFormat="1" applyBorder="1"/>
    <xf numFmtId="165" fontId="0" fillId="0" borderId="8" xfId="0" applyNumberFormat="1" applyBorder="1"/>
    <xf numFmtId="164" fontId="0" fillId="0" borderId="28" xfId="0" applyNumberFormat="1" applyBorder="1"/>
    <xf numFmtId="165" fontId="0" fillId="0" borderId="26" xfId="0" applyNumberFormat="1" applyBorder="1"/>
    <xf numFmtId="165" fontId="0" fillId="0" borderId="11" xfId="0" applyNumberFormat="1" applyBorder="1"/>
    <xf numFmtId="165" fontId="0" fillId="0" borderId="28" xfId="0" applyNumberFormat="1" applyBorder="1"/>
    <xf numFmtId="165" fontId="6" fillId="0" borderId="6" xfId="0" applyNumberFormat="1" applyFont="1" applyBorder="1"/>
    <xf numFmtId="165" fontId="6" fillId="0" borderId="25" xfId="0" applyNumberFormat="1" applyFont="1" applyBorder="1"/>
    <xf numFmtId="165" fontId="6" fillId="0" borderId="26" xfId="0" applyNumberFormat="1" applyFont="1" applyBorder="1"/>
    <xf numFmtId="165" fontId="6" fillId="0" borderId="11" xfId="0" applyNumberFormat="1" applyFont="1" applyBorder="1"/>
    <xf numFmtId="165" fontId="0" fillId="0" borderId="31" xfId="0" applyNumberFormat="1" applyBorder="1"/>
    <xf numFmtId="165" fontId="6" fillId="0" borderId="8" xfId="0" applyNumberFormat="1" applyFont="1" applyBorder="1"/>
    <xf numFmtId="165" fontId="6" fillId="0" borderId="28" xfId="0" applyNumberFormat="1" applyFont="1" applyBorder="1"/>
    <xf numFmtId="0" fontId="0" fillId="5" borderId="16" xfId="0" applyFill="1" applyBorder="1"/>
    <xf numFmtId="0" fontId="0" fillId="5" borderId="19" xfId="0" applyFill="1" applyBorder="1"/>
    <xf numFmtId="0" fontId="0" fillId="5" borderId="17" xfId="0" applyFill="1" applyBorder="1"/>
    <xf numFmtId="0" fontId="0" fillId="5" borderId="29" xfId="0" applyFill="1" applyBorder="1"/>
    <xf numFmtId="0" fontId="0" fillId="5" borderId="18" xfId="0" applyFill="1" applyBorder="1"/>
    <xf numFmtId="0" fontId="0" fillId="6" borderId="15" xfId="0" applyFill="1" applyBorder="1"/>
    <xf numFmtId="0" fontId="0" fillId="6" borderId="20" xfId="0" applyFill="1" applyBorder="1"/>
    <xf numFmtId="2" fontId="0" fillId="6" borderId="15" xfId="0" applyNumberFormat="1" applyFill="1" applyBorder="1"/>
    <xf numFmtId="0" fontId="0" fillId="11" borderId="27" xfId="0" applyFill="1" applyBorder="1"/>
    <xf numFmtId="0" fontId="0" fillId="11" borderId="24" xfId="0" applyFill="1" applyBorder="1"/>
    <xf numFmtId="0" fontId="0" fillId="11" borderId="10" xfId="0" applyFill="1" applyBorder="1"/>
    <xf numFmtId="0" fontId="5" fillId="7" borderId="9" xfId="0" applyFont="1" applyFill="1" applyBorder="1" applyAlignment="1">
      <alignment horizontal="center"/>
    </xf>
    <xf numFmtId="0" fontId="0" fillId="5" borderId="22" xfId="0" applyFill="1" applyBorder="1"/>
    <xf numFmtId="0" fontId="0" fillId="5" borderId="9" xfId="0" applyFill="1" applyBorder="1"/>
    <xf numFmtId="0" fontId="6" fillId="5" borderId="17" xfId="0" applyFont="1" applyFill="1" applyBorder="1"/>
    <xf numFmtId="0" fontId="6" fillId="5" borderId="29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6" fillId="11" borderId="27" xfId="0" applyFont="1" applyFill="1" applyBorder="1"/>
    <xf numFmtId="0" fontId="6" fillId="11" borderId="24" xfId="0" applyFont="1" applyFill="1" applyBorder="1"/>
    <xf numFmtId="0" fontId="6" fillId="11" borderId="10" xfId="0" applyFont="1" applyFill="1" applyBorder="1"/>
    <xf numFmtId="0" fontId="0" fillId="11" borderId="30" xfId="0" applyFill="1" applyBorder="1"/>
    <xf numFmtId="0" fontId="0" fillId="7" borderId="0" xfId="0" applyFill="1"/>
    <xf numFmtId="0" fontId="5" fillId="7" borderId="2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12" borderId="21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left" wrapText="1"/>
    </xf>
    <xf numFmtId="0" fontId="5" fillId="12" borderId="33" xfId="0" applyFont="1" applyFill="1" applyBorder="1" applyAlignment="1">
      <alignment horizontal="left" wrapText="1"/>
    </xf>
    <xf numFmtId="0" fontId="5" fillId="12" borderId="34" xfId="0" applyFont="1" applyFill="1" applyBorder="1" applyAlignment="1">
      <alignment horizontal="left" wrapText="1"/>
    </xf>
    <xf numFmtId="0" fontId="5" fillId="12" borderId="35" xfId="0" applyFont="1" applyFill="1" applyBorder="1" applyAlignment="1">
      <alignment horizontal="left" wrapText="1"/>
    </xf>
    <xf numFmtId="0" fontId="5" fillId="12" borderId="36" xfId="0" applyFont="1" applyFill="1" applyBorder="1" applyAlignment="1">
      <alignment horizontal="left" wrapText="1"/>
    </xf>
    <xf numFmtId="0" fontId="5" fillId="12" borderId="15" xfId="0" applyFont="1" applyFill="1" applyBorder="1" applyAlignment="1">
      <alignment horizontal="left" wrapText="1"/>
    </xf>
    <xf numFmtId="0" fontId="5" fillId="12" borderId="22" xfId="0" applyFont="1" applyFill="1" applyBorder="1" applyAlignment="1">
      <alignment horizontal="left"/>
    </xf>
    <xf numFmtId="0" fontId="5" fillId="12" borderId="23" xfId="0" applyFont="1" applyFill="1" applyBorder="1" applyAlignment="1">
      <alignment horizontal="left"/>
    </xf>
    <xf numFmtId="0" fontId="5" fillId="12" borderId="14" xfId="0" applyFont="1" applyFill="1" applyBorder="1" applyAlignment="1">
      <alignment horizontal="left"/>
    </xf>
    <xf numFmtId="0" fontId="0" fillId="6" borderId="22" xfId="0" applyFill="1" applyBorder="1" applyAlignment="1">
      <alignment horizontal="center"/>
    </xf>
    <xf numFmtId="0" fontId="0" fillId="6" borderId="1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Ненагр!$A$35</c:f>
              <c:strCache>
                <c:ptCount val="1"/>
                <c:pt idx="0">
                  <c:v>f21(t)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Ненагр!$B$35:$V$35</c:f>
              <c:numCache>
                <c:formatCode>General</c:formatCode>
                <c:ptCount val="21"/>
                <c:pt idx="0">
                  <c:v>0</c:v>
                </c:pt>
                <c:pt idx="1">
                  <c:v>2.6812801841425572E-7</c:v>
                </c:pt>
                <c:pt idx="2">
                  <c:v>3.5946317129377721E-7</c:v>
                </c:pt>
                <c:pt idx="3">
                  <c:v>3.6143305429464257E-7</c:v>
                </c:pt>
                <c:pt idx="4">
                  <c:v>3.230344287914486E-7</c:v>
                </c:pt>
                <c:pt idx="5">
                  <c:v>2.7067056647322541E-7</c:v>
                </c:pt>
                <c:pt idx="6">
                  <c:v>2.1772308789459003E-7</c:v>
                </c:pt>
                <c:pt idx="7">
                  <c:v>1.7026817535061028E-7</c:v>
                </c:pt>
                <c:pt idx="8">
                  <c:v>1.3043905273077188E-7</c:v>
                </c:pt>
                <c:pt idx="9">
                  <c:v>9.8365400810253218E-8</c:v>
                </c:pt>
                <c:pt idx="10">
                  <c:v>7.3262555554936719E-8</c:v>
                </c:pt>
                <c:pt idx="11">
                  <c:v>5.4020295573501109E-8</c:v>
                </c:pt>
                <c:pt idx="12">
                  <c:v>3.9502785835296142E-8</c:v>
                </c:pt>
                <c:pt idx="13">
                  <c:v>2.8686134987956012E-8</c:v>
                </c:pt>
                <c:pt idx="14">
                  <c:v>2.0708036812304402E-8</c:v>
                </c:pt>
                <c:pt idx="15">
                  <c:v>1.4872513059998153E-8</c:v>
                </c:pt>
                <c:pt idx="16">
                  <c:v>1.0633966548313176E-8</c:v>
                </c:pt>
                <c:pt idx="17">
                  <c:v>7.573671005344662E-9</c:v>
                </c:pt>
                <c:pt idx="18">
                  <c:v>5.3754178203120901E-9</c:v>
                </c:pt>
                <c:pt idx="19">
                  <c:v>3.8034308941486387E-9</c:v>
                </c:pt>
                <c:pt idx="20">
                  <c:v>2.6837010232200952E-9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2-47E8-8978-B0650B88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39984"/>
        <c:axId val="1"/>
      </c:scatterChart>
      <c:valAx>
        <c:axId val="43693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3693998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λ</a:t>
            </a:r>
            <a:r>
              <a:rPr lang="ru-RU"/>
              <a:t>с</a:t>
            </a:r>
            <a:r>
              <a:rPr lang="en-US"/>
              <a:t>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'2.12'!$A$27</c:f>
              <c:strCache>
                <c:ptCount val="1"/>
                <c:pt idx="0">
                  <c:v>λс(t)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'2.12'!$B$27:$AG$27</c:f>
              <c:numCache>
                <c:formatCode>0.000</c:formatCode>
                <c:ptCount val="32"/>
                <c:pt idx="0">
                  <c:v>0</c:v>
                </c:pt>
                <c:pt idx="1">
                  <c:v>4.5248868778280556E-4</c:v>
                </c:pt>
                <c:pt idx="2">
                  <c:v>1.6393442622950828E-3</c:v>
                </c:pt>
                <c:pt idx="3">
                  <c:v>3.3457249070631954E-3</c:v>
                </c:pt>
                <c:pt idx="4">
                  <c:v>5.4054054054054066E-3</c:v>
                </c:pt>
                <c:pt idx="5">
                  <c:v>7.6923076923076936E-3</c:v>
                </c:pt>
                <c:pt idx="6">
                  <c:v>1.0112359550561795E-2</c:v>
                </c:pt>
                <c:pt idx="7">
                  <c:v>1.2596401028277632E-2</c:v>
                </c:pt>
                <c:pt idx="8">
                  <c:v>1.5094339622641511E-2</c:v>
                </c:pt>
                <c:pt idx="9">
                  <c:v>1.7570498915401304E-2</c:v>
                </c:pt>
                <c:pt idx="10">
                  <c:v>0.02</c:v>
                </c:pt>
                <c:pt idx="11">
                  <c:v>2.2365988909426988E-2</c:v>
                </c:pt>
                <c:pt idx="12">
                  <c:v>2.4657534246575342E-2</c:v>
                </c:pt>
                <c:pt idx="13">
                  <c:v>2.6868044515103363E-2</c:v>
                </c:pt>
                <c:pt idx="14">
                  <c:v>2.8994082840236697E-2</c:v>
                </c:pt>
                <c:pt idx="15">
                  <c:v>3.1034482758620703E-2</c:v>
                </c:pt>
                <c:pt idx="16">
                  <c:v>3.2989690721649492E-2</c:v>
                </c:pt>
                <c:pt idx="17">
                  <c:v>3.4861278648974668E-2</c:v>
                </c:pt>
                <c:pt idx="18">
                  <c:v>3.6651583710407248E-2</c:v>
                </c:pt>
                <c:pt idx="19">
                  <c:v>3.8363443145589822E-2</c:v>
                </c:pt>
                <c:pt idx="20">
                  <c:v>4.0000000000000022E-2</c:v>
                </c:pt>
                <c:pt idx="21">
                  <c:v>4.156456173421301E-2</c:v>
                </c:pt>
                <c:pt idx="22">
                  <c:v>4.3060498220640564E-2</c:v>
                </c:pt>
                <c:pt idx="23">
                  <c:v>4.449116904962154E-2</c:v>
                </c:pt>
                <c:pt idx="24">
                  <c:v>4.5859872611464986E-2</c:v>
                </c:pt>
                <c:pt idx="25">
                  <c:v>4.716981132075472E-2</c:v>
                </c:pt>
                <c:pt idx="26">
                  <c:v>4.8424068767908335E-2</c:v>
                </c:pt>
                <c:pt idx="27">
                  <c:v>4.9625595643294787E-2</c:v>
                </c:pt>
                <c:pt idx="28">
                  <c:v>5.0777202072538878E-2</c:v>
                </c:pt>
                <c:pt idx="29">
                  <c:v>5.1881554595928442E-2</c:v>
                </c:pt>
                <c:pt idx="30">
                  <c:v>5.2941176470588255E-2</c:v>
                </c:pt>
                <c:pt idx="31">
                  <c:v>5.3958450308815284E-2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0-4AFB-B313-813AFA1F5784}"/>
            </c:ext>
          </c:extLst>
        </c:ser>
        <c:ser>
          <c:idx val="2"/>
          <c:order val="1"/>
          <c:tx>
            <c:strRef>
              <c:f>'2.12'!$A$16</c:f>
              <c:strCache>
                <c:ptCount val="1"/>
                <c:pt idx="0">
                  <c:v>λс(t) Общ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'2.12'!$B$16:$AG$16</c:f>
              <c:numCache>
                <c:formatCode>0.000</c:formatCode>
                <c:ptCount val="32"/>
                <c:pt idx="0">
                  <c:v>0</c:v>
                </c:pt>
                <c:pt idx="1">
                  <c:v>7.6923076923076936E-3</c:v>
                </c:pt>
                <c:pt idx="2">
                  <c:v>0.02</c:v>
                </c:pt>
                <c:pt idx="3">
                  <c:v>3.1034482758620703E-2</c:v>
                </c:pt>
                <c:pt idx="4">
                  <c:v>4.0000000000000015E-2</c:v>
                </c:pt>
                <c:pt idx="5">
                  <c:v>4.716981132075472E-2</c:v>
                </c:pt>
                <c:pt idx="6">
                  <c:v>5.2941176470588262E-2</c:v>
                </c:pt>
                <c:pt idx="7">
                  <c:v>5.7647058823529412E-2</c:v>
                </c:pt>
                <c:pt idx="8">
                  <c:v>6.1538461538461556E-2</c:v>
                </c:pt>
                <c:pt idx="9">
                  <c:v>6.4799999999999983E-2</c:v>
                </c:pt>
                <c:pt idx="10">
                  <c:v>6.7567567567567571E-2</c:v>
                </c:pt>
                <c:pt idx="11">
                  <c:v>6.9942196531791873E-2</c:v>
                </c:pt>
                <c:pt idx="12">
                  <c:v>7.1999999999999981E-2</c:v>
                </c:pt>
                <c:pt idx="13">
                  <c:v>7.379912663755471E-2</c:v>
                </c:pt>
                <c:pt idx="14">
                  <c:v>7.5384615384615314E-2</c:v>
                </c:pt>
                <c:pt idx="15">
                  <c:v>7.6791808873720238E-2</c:v>
                </c:pt>
                <c:pt idx="16">
                  <c:v>7.8048780487804476E-2</c:v>
                </c:pt>
                <c:pt idx="17">
                  <c:v>7.9178082191781116E-2</c:v>
                </c:pt>
                <c:pt idx="18">
                  <c:v>8.0198019801980547E-2</c:v>
                </c:pt>
                <c:pt idx="19">
                  <c:v>8.1123595505618221E-2</c:v>
                </c:pt>
                <c:pt idx="20">
                  <c:v>8.1967213114753384E-2</c:v>
                </c:pt>
                <c:pt idx="21">
                  <c:v>8.273921200750553E-2</c:v>
                </c:pt>
                <c:pt idx="22">
                  <c:v>8.3448275862065616E-2</c:v>
                </c:pt>
                <c:pt idx="23">
                  <c:v>8.4101748807635615E-2</c:v>
                </c:pt>
                <c:pt idx="24">
                  <c:v>8.470588235293755E-2</c:v>
                </c:pt>
                <c:pt idx="25">
                  <c:v>8.5266030013639263E-2</c:v>
                </c:pt>
                <c:pt idx="26">
                  <c:v>8.5786802030450249E-2</c:v>
                </c:pt>
                <c:pt idx="27">
                  <c:v>8.6272189349107867E-2</c:v>
                </c:pt>
                <c:pt idx="28">
                  <c:v>8.6725663716774135E-2</c:v>
                </c:pt>
                <c:pt idx="29">
                  <c:v>8.7150259067346095E-2</c:v>
                </c:pt>
                <c:pt idx="30">
                  <c:v>8.7548638132373471E-2</c:v>
                </c:pt>
                <c:pt idx="31">
                  <c:v>8.792314730109313E-2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0-4AFB-B313-813AFA1F5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635208"/>
        <c:axId val="575632584"/>
      </c:lineChart>
      <c:catAx>
        <c:axId val="57563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632584"/>
        <c:crosses val="autoZero"/>
        <c:auto val="1"/>
        <c:lblAlgn val="ctr"/>
        <c:lblOffset val="100"/>
        <c:noMultiLvlLbl val="0"/>
      </c:catAx>
      <c:valAx>
        <c:axId val="5756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63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Ненагр!$A$58</c:f>
              <c:strCache>
                <c:ptCount val="1"/>
                <c:pt idx="0">
                  <c:v>p(t)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Ненагр!$B$58:$V$58</c:f>
              <c:numCache>
                <c:formatCode>General</c:formatCode>
                <c:ptCount val="21"/>
                <c:pt idx="0">
                  <c:v>1</c:v>
                </c:pt>
                <c:pt idx="1">
                  <c:v>0.67032004603563933</c:v>
                </c:pt>
                <c:pt idx="2">
                  <c:v>0.44932896411722156</c:v>
                </c:pt>
                <c:pt idx="3">
                  <c:v>0.30119421191220219</c:v>
                </c:pt>
                <c:pt idx="4">
                  <c:v>0.20189651799465536</c:v>
                </c:pt>
                <c:pt idx="5">
                  <c:v>0.1353352832366127</c:v>
                </c:pt>
                <c:pt idx="6">
                  <c:v>9.0717953289412456E-2</c:v>
                </c:pt>
                <c:pt idx="7">
                  <c:v>6.0810062625217931E-2</c:v>
                </c:pt>
                <c:pt idx="8">
                  <c:v>4.0762203978366163E-2</c:v>
                </c:pt>
                <c:pt idx="9">
                  <c:v>2.7323722447292531E-2</c:v>
                </c:pt>
                <c:pt idx="10">
                  <c:v>1.831563888873422E-2</c:v>
                </c:pt>
                <c:pt idx="11">
                  <c:v>1.2277339903068452E-2</c:v>
                </c:pt>
                <c:pt idx="12">
                  <c:v>8.2297470490200197E-3</c:v>
                </c:pt>
                <c:pt idx="13">
                  <c:v>5.5165644207607611E-3</c:v>
                </c:pt>
                <c:pt idx="14">
                  <c:v>3.697863716482952E-3</c:v>
                </c:pt>
                <c:pt idx="15">
                  <c:v>2.4787521766663767E-3</c:v>
                </c:pt>
                <c:pt idx="16">
                  <c:v>1.6615572731739636E-3</c:v>
                </c:pt>
                <c:pt idx="17">
                  <c:v>1.113775147844831E-3</c:v>
                </c:pt>
                <c:pt idx="18">
                  <c:v>7.4658580837672073E-4</c:v>
                </c:pt>
                <c:pt idx="19">
                  <c:v>5.0045143344057408E-4</c:v>
                </c:pt>
                <c:pt idx="20">
                  <c:v>3.3546262790251635E-4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5-4D86-9A9A-47C3BF4BBB1E}"/>
            </c:ext>
          </c:extLst>
        </c:ser>
        <c:ser>
          <c:idx val="1"/>
          <c:order val="1"/>
          <c:tx>
            <c:strRef>
              <c:f>Ненагр!$A$64</c:f>
              <c:strCache>
                <c:ptCount val="1"/>
                <c:pt idx="0">
                  <c:v>p21(t)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Ненагр!$B$64:$V$64</c:f>
              <c:numCache>
                <c:formatCode>General</c:formatCode>
                <c:ptCount val="21"/>
                <c:pt idx="0">
                  <c:v>1</c:v>
                </c:pt>
                <c:pt idx="1">
                  <c:v>0.93844806444989504</c:v>
                </c:pt>
                <c:pt idx="2">
                  <c:v>0.80879213541099892</c:v>
                </c:pt>
                <c:pt idx="3">
                  <c:v>0.66262726620684465</c:v>
                </c:pt>
                <c:pt idx="4">
                  <c:v>0.52493094678610397</c:v>
                </c:pt>
                <c:pt idx="5">
                  <c:v>0.40600584970983811</c:v>
                </c:pt>
                <c:pt idx="6">
                  <c:v>0.30844104118400251</c:v>
                </c:pt>
                <c:pt idx="7">
                  <c:v>0.23107823797582827</c:v>
                </c:pt>
                <c:pt idx="8">
                  <c:v>0.17120125670913811</c:v>
                </c:pt>
                <c:pt idx="9">
                  <c:v>0.12568912325754578</c:v>
                </c:pt>
                <c:pt idx="10">
                  <c:v>9.1578194443670879E-2</c:v>
                </c:pt>
                <c:pt idx="11">
                  <c:v>6.6297635476569527E-2</c:v>
                </c:pt>
                <c:pt idx="12">
                  <c:v>4.7732532884316115E-2</c:v>
                </c:pt>
                <c:pt idx="13">
                  <c:v>3.4202699408716786E-2</c:v>
                </c:pt>
                <c:pt idx="14">
                  <c:v>2.4405900528787328E-2</c:v>
                </c:pt>
                <c:pt idx="15">
                  <c:v>1.7351265236664526E-2</c:v>
                </c:pt>
                <c:pt idx="16">
                  <c:v>1.2295523821487131E-2</c:v>
                </c:pt>
                <c:pt idx="17">
                  <c:v>8.6874461531893932E-3</c:v>
                </c:pt>
                <c:pt idx="18">
                  <c:v>6.1220036286887547E-3</c:v>
                </c:pt>
                <c:pt idx="19">
                  <c:v>4.3038823275892701E-3</c:v>
                </c:pt>
                <c:pt idx="20">
                  <c:v>3.0191636511225362E-3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25-4D86-9A9A-47C3BF4BBB1E}"/>
            </c:ext>
          </c:extLst>
        </c:ser>
        <c:ser>
          <c:idx val="2"/>
          <c:order val="2"/>
          <c:tx>
            <c:strRef>
              <c:f>Ненагр!$A$70</c:f>
              <c:strCache>
                <c:ptCount val="1"/>
                <c:pt idx="0">
                  <c:v>p31(t)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Ненагр!$B$70:$V$70</c:f>
              <c:numCache>
                <c:formatCode>General</c:formatCode>
                <c:ptCount val="21"/>
                <c:pt idx="0">
                  <c:v>1</c:v>
                </c:pt>
                <c:pt idx="1">
                  <c:v>0.99207366813274611</c:v>
                </c:pt>
                <c:pt idx="2">
                  <c:v>0.95257740392850976</c:v>
                </c:pt>
                <c:pt idx="3">
                  <c:v>0.87948709878363018</c:v>
                </c:pt>
                <c:pt idx="4">
                  <c:v>0.78335848981926293</c:v>
                </c:pt>
                <c:pt idx="5">
                  <c:v>0.6766764161830634</c:v>
                </c:pt>
                <c:pt idx="6">
                  <c:v>0.56970874665751048</c:v>
                </c:pt>
                <c:pt idx="7">
                  <c:v>0.46945368346668259</c:v>
                </c:pt>
                <c:pt idx="8">
                  <c:v>0.3799037410783731</c:v>
                </c:pt>
                <c:pt idx="9">
                  <c:v>0.30274684471600155</c:v>
                </c:pt>
                <c:pt idx="10">
                  <c:v>0.23810330555354431</c:v>
                </c:pt>
                <c:pt idx="11">
                  <c:v>0.18514228573827207</c:v>
                </c:pt>
                <c:pt idx="12">
                  <c:v>0.14253921888902688</c:v>
                </c:pt>
                <c:pt idx="13">
                  <c:v>0.10878665037740243</c:v>
                </c:pt>
                <c:pt idx="14">
                  <c:v>8.2388403603239735E-2</c:v>
                </c:pt>
                <c:pt idx="15">
                  <c:v>6.1968804416658974E-2</c:v>
                </c:pt>
                <c:pt idx="16">
                  <c:v>4.6324216776089333E-2</c:v>
                </c:pt>
                <c:pt idx="17">
                  <c:v>3.4437927571361326E-2</c:v>
                </c:pt>
                <c:pt idx="18">
                  <c:v>2.5473507781812232E-2</c:v>
                </c:pt>
                <c:pt idx="19">
                  <c:v>1.8756919725354093E-2</c:v>
                </c:pt>
                <c:pt idx="20">
                  <c:v>1.3753967744003059E-2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25-4D86-9A9A-47C3BF4BBB1E}"/>
            </c:ext>
          </c:extLst>
        </c:ser>
        <c:ser>
          <c:idx val="3"/>
          <c:order val="3"/>
          <c:tx>
            <c:strRef>
              <c:f>Ненагр!$A$76</c:f>
              <c:strCache>
                <c:ptCount val="1"/>
                <c:pt idx="0">
                  <c:v>p41(t)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Ненагр!$B$76:$V$76</c:f>
              <c:numCache>
                <c:formatCode>General</c:formatCode>
                <c:ptCount val="21"/>
                <c:pt idx="0">
                  <c:v>1</c:v>
                </c:pt>
                <c:pt idx="1">
                  <c:v>0.99922374862379293</c:v>
                </c:pt>
                <c:pt idx="2">
                  <c:v>0.99092014219984603</c:v>
                </c:pt>
                <c:pt idx="3">
                  <c:v>0.96623103181434433</c:v>
                </c:pt>
                <c:pt idx="4">
                  <c:v>0.92118651277028107</c:v>
                </c:pt>
                <c:pt idx="5">
                  <c:v>0.85712346049854693</c:v>
                </c:pt>
                <c:pt idx="6">
                  <c:v>0.77872291103631697</c:v>
                </c:pt>
                <c:pt idx="7">
                  <c:v>0.69193743259148</c:v>
                </c:pt>
                <c:pt idx="8">
                  <c:v>0.60251972440555712</c:v>
                </c:pt>
                <c:pt idx="9">
                  <c:v>0.51521611046614813</c:v>
                </c:pt>
                <c:pt idx="10">
                  <c:v>0.43347012036670896</c:v>
                </c:pt>
                <c:pt idx="11">
                  <c:v>0.35944777278876905</c:v>
                </c:pt>
                <c:pt idx="12">
                  <c:v>0.29422991649656405</c:v>
                </c:pt>
                <c:pt idx="13">
                  <c:v>0.23806549872312421</c:v>
                </c:pt>
                <c:pt idx="14">
                  <c:v>0.19062240934221741</c:v>
                </c:pt>
                <c:pt idx="15">
                  <c:v>0.15120388277664787</c:v>
                </c:pt>
                <c:pt idx="16">
                  <c:v>0.11891876174590721</c:v>
                </c:pt>
                <c:pt idx="17">
                  <c:v>9.2805685452550857E-2</c:v>
                </c:pt>
                <c:pt idx="18">
                  <c:v>7.1917117749308757E-2</c:v>
                </c:pt>
                <c:pt idx="19">
                  <c:v>5.537128113302503E-2</c:v>
                </c:pt>
                <c:pt idx="20">
                  <c:v>4.2380111991684011E-2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25-4D86-9A9A-47C3BF4B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39656"/>
        <c:axId val="1"/>
      </c:scatterChart>
      <c:valAx>
        <c:axId val="43693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369396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Ненагр!$A$65</c:f>
              <c:strCache>
                <c:ptCount val="1"/>
                <c:pt idx="0">
                  <c:v>f21(t)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Ненагр!$B$65:$V$65</c:f>
              <c:numCache>
                <c:formatCode>General</c:formatCode>
                <c:ptCount val="21"/>
                <c:pt idx="0">
                  <c:v>0</c:v>
                </c:pt>
                <c:pt idx="1">
                  <c:v>2.6812801841425571E-4</c:v>
                </c:pt>
                <c:pt idx="2">
                  <c:v>3.5946317129377731E-4</c:v>
                </c:pt>
                <c:pt idx="3">
                  <c:v>3.614330542946426E-4</c:v>
                </c:pt>
                <c:pt idx="4">
                  <c:v>3.2303442879144878E-4</c:v>
                </c:pt>
                <c:pt idx="5">
                  <c:v>2.7067056647322546E-4</c:v>
                </c:pt>
                <c:pt idx="6">
                  <c:v>2.1772308789459009E-4</c:v>
                </c:pt>
                <c:pt idx="7">
                  <c:v>1.7026817535061034E-4</c:v>
                </c:pt>
                <c:pt idx="8">
                  <c:v>1.3043905273077189E-4</c:v>
                </c:pt>
                <c:pt idx="9">
                  <c:v>9.836540081025323E-5</c:v>
                </c:pt>
                <c:pt idx="10">
                  <c:v>7.3262555554936735E-5</c:v>
                </c:pt>
                <c:pt idx="11">
                  <c:v>5.4020295573501128E-5</c:v>
                </c:pt>
                <c:pt idx="12">
                  <c:v>3.950278583529615E-5</c:v>
                </c:pt>
                <c:pt idx="13">
                  <c:v>2.868613498795602E-5</c:v>
                </c:pt>
                <c:pt idx="14">
                  <c:v>2.0708036812304418E-5</c:v>
                </c:pt>
                <c:pt idx="15">
                  <c:v>1.4872513059998153E-5</c:v>
                </c:pt>
                <c:pt idx="16">
                  <c:v>1.0633966548313179E-5</c:v>
                </c:pt>
                <c:pt idx="17">
                  <c:v>7.5736710053446617E-6</c:v>
                </c:pt>
                <c:pt idx="18">
                  <c:v>5.3754178203120902E-6</c:v>
                </c:pt>
                <c:pt idx="19">
                  <c:v>3.803430894148644E-6</c:v>
                </c:pt>
                <c:pt idx="20">
                  <c:v>2.683701023220095E-6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8-4FF6-A2E6-C853B6249652}"/>
            </c:ext>
          </c:extLst>
        </c:ser>
        <c:ser>
          <c:idx val="0"/>
          <c:order val="1"/>
          <c:tx>
            <c:strRef>
              <c:f>Ненагр!$A$71</c:f>
              <c:strCache>
                <c:ptCount val="1"/>
                <c:pt idx="0">
                  <c:v>f31(t)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Ненагр!$B$71:$V$71</c:f>
              <c:numCache>
                <c:formatCode>General</c:formatCode>
                <c:ptCount val="21"/>
                <c:pt idx="0">
                  <c:v>0</c:v>
                </c:pt>
                <c:pt idx="1">
                  <c:v>5.3625603682851154E-5</c:v>
                </c:pt>
                <c:pt idx="2">
                  <c:v>1.4378526851751091E-4</c:v>
                </c:pt>
                <c:pt idx="3">
                  <c:v>2.1685983257678553E-4</c:v>
                </c:pt>
                <c:pt idx="4">
                  <c:v>2.5842754303315895E-4</c:v>
                </c:pt>
                <c:pt idx="5">
                  <c:v>2.7067056647322546E-4</c:v>
                </c:pt>
                <c:pt idx="6">
                  <c:v>2.6126770547350804E-4</c:v>
                </c:pt>
                <c:pt idx="7">
                  <c:v>2.3837544549085447E-4</c:v>
                </c:pt>
                <c:pt idx="8">
                  <c:v>2.0870248436923502E-4</c:v>
                </c:pt>
                <c:pt idx="9">
                  <c:v>1.7705772145845583E-4</c:v>
                </c:pt>
                <c:pt idx="10">
                  <c:v>1.4652511110987347E-4</c:v>
                </c:pt>
                <c:pt idx="11">
                  <c:v>1.1884465026170253E-4</c:v>
                </c:pt>
                <c:pt idx="12">
                  <c:v>9.4806686004710774E-5</c:v>
                </c:pt>
                <c:pt idx="13">
                  <c:v>7.4583950968685675E-5</c:v>
                </c:pt>
                <c:pt idx="14">
                  <c:v>5.7982503074452398E-5</c:v>
                </c:pt>
                <c:pt idx="15">
                  <c:v>4.4617539179994458E-5</c:v>
                </c:pt>
                <c:pt idx="16">
                  <c:v>3.4028692954602167E-5</c:v>
                </c:pt>
                <c:pt idx="17">
                  <c:v>2.5750481418171857E-5</c:v>
                </c:pt>
                <c:pt idx="18">
                  <c:v>1.9351504153123533E-5</c:v>
                </c:pt>
                <c:pt idx="19">
                  <c:v>1.4453037397764846E-5</c:v>
                </c:pt>
                <c:pt idx="20">
                  <c:v>1.073480409288038E-5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8-4FF6-A2E6-C853B6249652}"/>
            </c:ext>
          </c:extLst>
        </c:ser>
        <c:ser>
          <c:idx val="2"/>
          <c:order val="2"/>
          <c:tx>
            <c:strRef>
              <c:f>Ненагр!$A$77</c:f>
              <c:strCache>
                <c:ptCount val="1"/>
                <c:pt idx="0">
                  <c:v>f41(t)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Ненагр!$B$77:$V$77</c:f>
              <c:numCache>
                <c:formatCode>General</c:formatCode>
                <c:ptCount val="21"/>
                <c:pt idx="0">
                  <c:v>0</c:v>
                </c:pt>
                <c:pt idx="1">
                  <c:v>7.1500804910468198E-6</c:v>
                </c:pt>
                <c:pt idx="2">
                  <c:v>3.8342738271336243E-5</c:v>
                </c:pt>
                <c:pt idx="3">
                  <c:v>8.6743933030714179E-5</c:v>
                </c:pt>
                <c:pt idx="4">
                  <c:v>1.3782802295101809E-4</c:v>
                </c:pt>
                <c:pt idx="5">
                  <c:v>1.8044704431548363E-4</c:v>
                </c:pt>
                <c:pt idx="6">
                  <c:v>2.0901416437880645E-4</c:v>
                </c:pt>
                <c:pt idx="7">
                  <c:v>2.224837491247975E-4</c:v>
                </c:pt>
                <c:pt idx="8">
                  <c:v>2.2261598332718409E-4</c:v>
                </c:pt>
                <c:pt idx="9">
                  <c:v>2.1246926575014703E-4</c:v>
                </c:pt>
                <c:pt idx="10">
                  <c:v>1.9536681481316463E-4</c:v>
                </c:pt>
                <c:pt idx="11">
                  <c:v>1.7430548705049705E-4</c:v>
                </c:pt>
                <c:pt idx="12">
                  <c:v>1.516906976075372E-4</c:v>
                </c:pt>
                <c:pt idx="13">
                  <c:v>1.292788483457218E-4</c:v>
                </c:pt>
                <c:pt idx="14">
                  <c:v>1.0823400573897775E-4</c:v>
                </c:pt>
                <c:pt idx="15">
                  <c:v>8.9235078359988917E-5</c:v>
                </c:pt>
                <c:pt idx="16">
                  <c:v>7.2594544969817987E-5</c:v>
                </c:pt>
                <c:pt idx="17">
                  <c:v>5.8367757881189533E-5</c:v>
                </c:pt>
                <c:pt idx="18">
                  <c:v>4.644360996749647E-5</c:v>
                </c:pt>
                <c:pt idx="19">
                  <c:v>3.661436140767094E-5</c:v>
                </c:pt>
                <c:pt idx="20">
                  <c:v>2.8626144247681013E-5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48-4FF6-A2E6-C853B624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43920"/>
        <c:axId val="1"/>
      </c:scatterChart>
      <c:valAx>
        <c:axId val="43694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3694392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Ненагр!$A$30</c:f>
              <c:strCache>
                <c:ptCount val="1"/>
                <c:pt idx="0">
                  <c:v>p(t)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Ненагр!$B$30:$V$30</c:f>
              <c:numCache>
                <c:formatCode>General</c:formatCode>
                <c:ptCount val="21"/>
                <c:pt idx="0">
                  <c:v>1</c:v>
                </c:pt>
                <c:pt idx="1">
                  <c:v>0.67032004603563933</c:v>
                </c:pt>
                <c:pt idx="2">
                  <c:v>0.44932896411722156</c:v>
                </c:pt>
                <c:pt idx="3">
                  <c:v>0.30119421191220219</c:v>
                </c:pt>
                <c:pt idx="4">
                  <c:v>0.20189651799465536</c:v>
                </c:pt>
                <c:pt idx="5">
                  <c:v>0.1353352832366127</c:v>
                </c:pt>
                <c:pt idx="6">
                  <c:v>9.0717953289412456E-2</c:v>
                </c:pt>
                <c:pt idx="7">
                  <c:v>6.0810062625217931E-2</c:v>
                </c:pt>
                <c:pt idx="8">
                  <c:v>4.0762203978366163E-2</c:v>
                </c:pt>
                <c:pt idx="9">
                  <c:v>2.7323722447292531E-2</c:v>
                </c:pt>
                <c:pt idx="10">
                  <c:v>1.831563888873422E-2</c:v>
                </c:pt>
                <c:pt idx="11">
                  <c:v>1.2277339903068452E-2</c:v>
                </c:pt>
                <c:pt idx="12">
                  <c:v>8.2297470490200197E-3</c:v>
                </c:pt>
                <c:pt idx="13">
                  <c:v>5.5165644207607611E-3</c:v>
                </c:pt>
                <c:pt idx="14">
                  <c:v>3.697863716482952E-3</c:v>
                </c:pt>
                <c:pt idx="15">
                  <c:v>2.4787521766663767E-3</c:v>
                </c:pt>
                <c:pt idx="16">
                  <c:v>1.6615572731739636E-3</c:v>
                </c:pt>
                <c:pt idx="17">
                  <c:v>1.113775147844831E-3</c:v>
                </c:pt>
                <c:pt idx="18">
                  <c:v>7.4658580837672073E-4</c:v>
                </c:pt>
                <c:pt idx="19">
                  <c:v>5.0045143344057408E-4</c:v>
                </c:pt>
                <c:pt idx="20">
                  <c:v>3.3546262790251635E-4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B-437C-B9EF-4A156D320845}"/>
            </c:ext>
          </c:extLst>
        </c:ser>
        <c:ser>
          <c:idx val="1"/>
          <c:order val="1"/>
          <c:tx>
            <c:strRef>
              <c:f>Ненагр!$A$31</c:f>
              <c:strCache>
                <c:ptCount val="1"/>
                <c:pt idx="0">
                  <c:v>p21(t)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Ненагр!$B$31:$V$31</c:f>
              <c:numCache>
                <c:formatCode>General</c:formatCode>
                <c:ptCount val="21"/>
                <c:pt idx="0">
                  <c:v>1</c:v>
                </c:pt>
                <c:pt idx="1">
                  <c:v>0.93844806444989504</c:v>
                </c:pt>
                <c:pt idx="2">
                  <c:v>0.80879213541099881</c:v>
                </c:pt>
                <c:pt idx="3">
                  <c:v>0.66262726620684487</c:v>
                </c:pt>
                <c:pt idx="4">
                  <c:v>0.52493094678610397</c:v>
                </c:pt>
                <c:pt idx="5">
                  <c:v>0.40600584970983811</c:v>
                </c:pt>
                <c:pt idx="6">
                  <c:v>0.30844104118400234</c:v>
                </c:pt>
                <c:pt idx="7">
                  <c:v>0.23107823797582816</c:v>
                </c:pt>
                <c:pt idx="8">
                  <c:v>0.17120125670913788</c:v>
                </c:pt>
                <c:pt idx="9">
                  <c:v>0.12568912325754564</c:v>
                </c:pt>
                <c:pt idx="10">
                  <c:v>9.1578194443671102E-2</c:v>
                </c:pt>
                <c:pt idx="11">
                  <c:v>6.6297635476569639E-2</c:v>
                </c:pt>
                <c:pt idx="12">
                  <c:v>4.7732532884316115E-2</c:v>
                </c:pt>
                <c:pt idx="13">
                  <c:v>3.4202699408716723E-2</c:v>
                </c:pt>
                <c:pt idx="14">
                  <c:v>2.4405900528787484E-2</c:v>
                </c:pt>
                <c:pt idx="15">
                  <c:v>1.7351265236664637E-2</c:v>
                </c:pt>
                <c:pt idx="16">
                  <c:v>1.2295523821487332E-2</c:v>
                </c:pt>
                <c:pt idx="17">
                  <c:v>8.6874461531896811E-3</c:v>
                </c:pt>
                <c:pt idx="18">
                  <c:v>6.1220036286891094E-3</c:v>
                </c:pt>
                <c:pt idx="19">
                  <c:v>4.3038823275889379E-3</c:v>
                </c:pt>
                <c:pt idx="20">
                  <c:v>3.0191636511226472E-3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B-437C-B9EF-4A156D320845}"/>
            </c:ext>
          </c:extLst>
        </c:ser>
        <c:ser>
          <c:idx val="2"/>
          <c:order val="2"/>
          <c:tx>
            <c:strRef>
              <c:f>Ненагр!$A$32</c:f>
              <c:strCache>
                <c:ptCount val="1"/>
                <c:pt idx="0">
                  <c:v>p31(t)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Ненагр!$B$32:$V$32</c:f>
              <c:numCache>
                <c:formatCode>General</c:formatCode>
                <c:ptCount val="21"/>
                <c:pt idx="0">
                  <c:v>1</c:v>
                </c:pt>
                <c:pt idx="1">
                  <c:v>0.99207366813274622</c:v>
                </c:pt>
                <c:pt idx="2">
                  <c:v>0.95257740392850976</c:v>
                </c:pt>
                <c:pt idx="3">
                  <c:v>0.87948709878363041</c:v>
                </c:pt>
                <c:pt idx="4">
                  <c:v>0.78335848981926282</c:v>
                </c:pt>
                <c:pt idx="5">
                  <c:v>0.67667641618306351</c:v>
                </c:pt>
                <c:pt idx="6">
                  <c:v>0.56970874665751015</c:v>
                </c:pt>
                <c:pt idx="7">
                  <c:v>0.46945368346668248</c:v>
                </c:pt>
                <c:pt idx="8">
                  <c:v>0.37990374107837266</c:v>
                </c:pt>
                <c:pt idx="9">
                  <c:v>0.30274684471600127</c:v>
                </c:pt>
                <c:pt idx="10">
                  <c:v>0.23810330555354486</c:v>
                </c:pt>
                <c:pt idx="11">
                  <c:v>0.18514228573827227</c:v>
                </c:pt>
                <c:pt idx="12">
                  <c:v>0.14253921888902674</c:v>
                </c:pt>
                <c:pt idx="13">
                  <c:v>0.10878665037740222</c:v>
                </c:pt>
                <c:pt idx="14">
                  <c:v>8.2388403603240193E-2</c:v>
                </c:pt>
                <c:pt idx="15">
                  <c:v>6.1968804416659418E-2</c:v>
                </c:pt>
                <c:pt idx="16">
                  <c:v>4.632421677609011E-2</c:v>
                </c:pt>
                <c:pt idx="17">
                  <c:v>3.4437927571362173E-2</c:v>
                </c:pt>
                <c:pt idx="18">
                  <c:v>2.5473507781813714E-2</c:v>
                </c:pt>
                <c:pt idx="19">
                  <c:v>1.8756919725352719E-2</c:v>
                </c:pt>
                <c:pt idx="20">
                  <c:v>1.375396774400317E-2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3B-437C-B9EF-4A156D320845}"/>
            </c:ext>
          </c:extLst>
        </c:ser>
        <c:ser>
          <c:idx val="3"/>
          <c:order val="3"/>
          <c:tx>
            <c:strRef>
              <c:f>Ненагр!$A$33</c:f>
              <c:strCache>
                <c:ptCount val="1"/>
                <c:pt idx="0">
                  <c:v>p41(t)</c:v>
                </c:pt>
              </c:strCache>
            </c:strRef>
          </c:tx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Ненагр!$B$33:$V$33</c:f>
              <c:numCache>
                <c:formatCode>General</c:formatCode>
                <c:ptCount val="21"/>
                <c:pt idx="0">
                  <c:v>1</c:v>
                </c:pt>
                <c:pt idx="1">
                  <c:v>0.99922374862379293</c:v>
                </c:pt>
                <c:pt idx="2">
                  <c:v>0.99092014219984592</c:v>
                </c:pt>
                <c:pt idx="3">
                  <c:v>0.96623103181434455</c:v>
                </c:pt>
                <c:pt idx="4">
                  <c:v>0.92118651277028085</c:v>
                </c:pt>
                <c:pt idx="5">
                  <c:v>0.85712346049854704</c:v>
                </c:pt>
                <c:pt idx="6">
                  <c:v>0.77872291103631652</c:v>
                </c:pt>
                <c:pt idx="7">
                  <c:v>0.69193743259147977</c:v>
                </c:pt>
                <c:pt idx="8">
                  <c:v>0.60251972440555646</c:v>
                </c:pt>
                <c:pt idx="9">
                  <c:v>0.51521611046614801</c:v>
                </c:pt>
                <c:pt idx="10">
                  <c:v>0.43347012036670984</c:v>
                </c:pt>
                <c:pt idx="11">
                  <c:v>0.35944777278876949</c:v>
                </c:pt>
                <c:pt idx="12">
                  <c:v>0.29422991649656371</c:v>
                </c:pt>
                <c:pt idx="13">
                  <c:v>0.23806549872312374</c:v>
                </c:pt>
                <c:pt idx="14">
                  <c:v>0.19062240934221855</c:v>
                </c:pt>
                <c:pt idx="15">
                  <c:v>0.15120388277664898</c:v>
                </c:pt>
                <c:pt idx="16">
                  <c:v>0.11891876174590939</c:v>
                </c:pt>
                <c:pt idx="17">
                  <c:v>9.2805685452553147E-2</c:v>
                </c:pt>
                <c:pt idx="18">
                  <c:v>7.1917117749312753E-2</c:v>
                </c:pt>
                <c:pt idx="19">
                  <c:v>5.5371281133020964E-2</c:v>
                </c:pt>
                <c:pt idx="20">
                  <c:v>4.2380111991684566E-2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B-437C-B9EF-4A156D320845}"/>
            </c:ext>
          </c:extLst>
        </c:ser>
        <c:ser>
          <c:idx val="4"/>
          <c:order val="4"/>
          <c:tx>
            <c:v>Р21 пост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Ненагр!$B$29:$V$29</c:f>
              <c:numCache>
                <c:formatCode>General</c:formatCode>
                <c:ptCount val="2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</c:numCache>
            </c:numRef>
          </c:xVal>
          <c:yVal>
            <c:numRef>
              <c:f>Ненагр!$B$53:$V$53</c:f>
              <c:numCache>
                <c:formatCode>General</c:formatCode>
                <c:ptCount val="21"/>
                <c:pt idx="0">
                  <c:v>1</c:v>
                </c:pt>
                <c:pt idx="1">
                  <c:v>0.89131112795405698</c:v>
                </c:pt>
                <c:pt idx="2">
                  <c:v>0.69676141023978777</c:v>
                </c:pt>
                <c:pt idx="3">
                  <c:v>0.51167047053499182</c:v>
                </c:pt>
                <c:pt idx="4">
                  <c:v>0.36303083201094455</c:v>
                </c:pt>
                <c:pt idx="5">
                  <c:v>0.25235492758449118</c:v>
                </c:pt>
                <c:pt idx="6">
                  <c:v>0.17320615952980489</c:v>
                </c:pt>
                <c:pt idx="7">
                  <c:v>0.11792226153395291</c:v>
                </c:pt>
                <c:pt idx="8">
                  <c:v>7.9862850683558362E-2</c:v>
                </c:pt>
                <c:pt idx="9">
                  <c:v>5.3900859086208341E-2</c:v>
                </c:pt>
                <c:pt idx="10">
                  <c:v>3.6295815149565924E-2</c:v>
                </c:pt>
                <c:pt idx="11">
                  <c:v>2.4403946731041404E-2</c:v>
                </c:pt>
                <c:pt idx="12">
                  <c:v>1.6391765361549182E-2</c:v>
                </c:pt>
                <c:pt idx="13">
                  <c:v>1.1002696358513142E-2</c:v>
                </c:pt>
                <c:pt idx="14">
                  <c:v>7.3820532369002212E-3</c:v>
                </c:pt>
                <c:pt idx="15">
                  <c:v>4.9513601409794106E-3</c:v>
                </c:pt>
                <c:pt idx="16">
                  <c:v>3.3203537737759303E-3</c:v>
                </c:pt>
                <c:pt idx="17">
                  <c:v>2.2263098006096715E-3</c:v>
                </c:pt>
                <c:pt idx="18">
                  <c:v>1.4926142263841369E-3</c:v>
                </c:pt>
                <c:pt idx="19">
                  <c:v>1.0006524152439411E-3</c:v>
                </c:pt>
                <c:pt idx="20">
                  <c:v>6.7081272063029829E-4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3B-437C-B9EF-4A156D32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45560"/>
        <c:axId val="1"/>
      </c:scatterChart>
      <c:valAx>
        <c:axId val="43694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4369455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sz="800"/>
              <a:t>35</a:t>
            </a:r>
            <a:r>
              <a:rPr lang="en-US"/>
              <a:t>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'2.11'!$A$20</c:f>
              <c:strCache>
                <c:ptCount val="1"/>
                <c:pt idx="0">
                  <c:v>P35(t)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'2.11'!$B$20:$AH$20</c:f>
              <c:numCache>
                <c:formatCode>0.000</c:formatCode>
                <c:ptCount val="33"/>
                <c:pt idx="0">
                  <c:v>1</c:v>
                </c:pt>
                <c:pt idx="1">
                  <c:v>0.99994289405582004</c:v>
                </c:pt>
                <c:pt idx="2">
                  <c:v>0.99692835796233314</c:v>
                </c:pt>
                <c:pt idx="3">
                  <c:v>0.97360979797673475</c:v>
                </c:pt>
                <c:pt idx="4">
                  <c:v>0.89847144524587086</c:v>
                </c:pt>
                <c:pt idx="5">
                  <c:v>0.75545572177103759</c:v>
                </c:pt>
                <c:pt idx="6">
                  <c:v>0.56661018188118106</c:v>
                </c:pt>
                <c:pt idx="7">
                  <c:v>0.37713958984542306</c:v>
                </c:pt>
                <c:pt idx="8">
                  <c:v>0.2238550086879888</c:v>
                </c:pt>
                <c:pt idx="9">
                  <c:v>0.11954197442546122</c:v>
                </c:pt>
                <c:pt idx="10">
                  <c:v>5.7951658066491052E-2</c:v>
                </c:pt>
                <c:pt idx="11">
                  <c:v>2.5688897389429255E-2</c:v>
                </c:pt>
                <c:pt idx="12">
                  <c:v>1.0464601853241606E-2</c:v>
                </c:pt>
                <c:pt idx="13">
                  <c:v>3.9292216018588233E-3</c:v>
                </c:pt>
                <c:pt idx="14">
                  <c:v>1.3620777615563906E-3</c:v>
                </c:pt>
                <c:pt idx="15">
                  <c:v>4.362642171001907E-4</c:v>
                </c:pt>
                <c:pt idx="16">
                  <c:v>1.2915113433742409E-4</c:v>
                </c:pt>
                <c:pt idx="17">
                  <c:v>3.5343256285846891E-5</c:v>
                </c:pt>
                <c:pt idx="18">
                  <c:v>8.9411983086318259E-6</c:v>
                </c:pt>
                <c:pt idx="19">
                  <c:v>2.091089663758261E-6</c:v>
                </c:pt>
                <c:pt idx="20">
                  <c:v>4.5210511445681334E-7</c:v>
                </c:pt>
                <c:pt idx="21">
                  <c:v>9.036423809227756E-8</c:v>
                </c:pt>
                <c:pt idx="22">
                  <c:v>1.6697225491135725E-8</c:v>
                </c:pt>
                <c:pt idx="23">
                  <c:v>2.8522174622125362E-9</c:v>
                </c:pt>
                <c:pt idx="24">
                  <c:v>4.5041370633214228E-10</c:v>
                </c:pt>
                <c:pt idx="25">
                  <c:v>6.5755401124079071E-11</c:v>
                </c:pt>
                <c:pt idx="26">
                  <c:v>8.8745677473411888E-12</c:v>
                </c:pt>
                <c:pt idx="27">
                  <c:v>1.1071144001562061E-12</c:v>
                </c:pt>
                <c:pt idx="28">
                  <c:v>1.2756462552943049E-13</c:v>
                </c:pt>
                <c:pt idx="29">
                  <c:v>1.3655743202889425E-14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C-48FE-85D6-0BAEB37144DF}"/>
            </c:ext>
          </c:extLst>
        </c:ser>
        <c:ser>
          <c:idx val="1"/>
          <c:order val="1"/>
          <c:tx>
            <c:strRef>
              <c:f>'2.11'!$A$31</c:f>
              <c:strCache>
                <c:ptCount val="1"/>
                <c:pt idx="0">
                  <c:v>P35(t)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'2.11'!$B$31:$AH$31</c:f>
              <c:numCache>
                <c:formatCode>0.000</c:formatCode>
                <c:ptCount val="33"/>
                <c:pt idx="0">
                  <c:v>1</c:v>
                </c:pt>
                <c:pt idx="1">
                  <c:v>0.99999760598884402</c:v>
                </c:pt>
                <c:pt idx="2">
                  <c:v>0.99985209533898578</c:v>
                </c:pt>
                <c:pt idx="3">
                  <c:v>0.99841176549560251</c:v>
                </c:pt>
                <c:pt idx="4">
                  <c:v>0.99179338936530259</c:v>
                </c:pt>
                <c:pt idx="5">
                  <c:v>0.97198953596655124</c:v>
                </c:pt>
                <c:pt idx="6">
                  <c:v>0.92750335125160865</c:v>
                </c:pt>
                <c:pt idx="7">
                  <c:v>0.84729778950838031</c:v>
                </c:pt>
                <c:pt idx="8">
                  <c:v>0.72742289782400316</c:v>
                </c:pt>
                <c:pt idx="9">
                  <c:v>0.57658897835783551</c:v>
                </c:pt>
                <c:pt idx="10">
                  <c:v>0.41561920647128658</c:v>
                </c:pt>
                <c:pt idx="11">
                  <c:v>0.26930454659884645</c:v>
                </c:pt>
                <c:pt idx="12">
                  <c:v>0.15563929000550383</c:v>
                </c:pt>
                <c:pt idx="13">
                  <c:v>7.9879925988418435E-2</c:v>
                </c:pt>
                <c:pt idx="14">
                  <c:v>3.6355632860062881E-2</c:v>
                </c:pt>
                <c:pt idx="15">
                  <c:v>1.4684728702542033E-2</c:v>
                </c:pt>
                <c:pt idx="16">
                  <c:v>5.2766907729621679E-3</c:v>
                </c:pt>
                <c:pt idx="17">
                  <c:v>1.69260466938405E-3</c:v>
                </c:pt>
                <c:pt idx="18">
                  <c:v>4.8663074699714756E-4</c:v>
                </c:pt>
                <c:pt idx="19">
                  <c:v>1.2593388404132352E-4</c:v>
                </c:pt>
                <c:pt idx="20">
                  <c:v>2.9458527927455063E-5</c:v>
                </c:pt>
                <c:pt idx="21">
                  <c:v>6.2535055315694554E-6</c:v>
                </c:pt>
                <c:pt idx="22">
                  <c:v>1.2090259430107927E-6</c:v>
                </c:pt>
                <c:pt idx="23">
                  <c:v>2.1355462568224933E-7</c:v>
                </c:pt>
                <c:pt idx="24">
                  <c:v>3.4554181869528608E-8</c:v>
                </c:pt>
                <c:pt idx="25">
                  <c:v>5.1329487200070213E-9</c:v>
                </c:pt>
                <c:pt idx="26">
                  <c:v>7.0125887377893311E-10</c:v>
                </c:pt>
                <c:pt idx="27">
                  <c:v>8.8234927378219194E-11</c:v>
                </c:pt>
                <c:pt idx="28">
                  <c:v>1.0235717750842774E-11</c:v>
                </c:pt>
                <c:pt idx="29">
                  <c:v>1.0956213990077132E-12</c:v>
                </c:pt>
                <c:pt idx="30">
                  <c:v>1.0827374428029005E-13</c:v>
                </c:pt>
                <c:pt idx="31">
                  <c:v>9.883030396743601E-15</c:v>
                </c:pt>
                <c:pt idx="32">
                  <c:v>8.3347149926245138E-16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C-48FE-85D6-0BAEB371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96008"/>
        <c:axId val="422595352"/>
      </c:lineChart>
      <c:catAx>
        <c:axId val="42259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95352"/>
        <c:crosses val="autoZero"/>
        <c:auto val="1"/>
        <c:lblAlgn val="ctr"/>
        <c:lblOffset val="100"/>
        <c:noMultiLvlLbl val="0"/>
      </c:catAx>
      <c:valAx>
        <c:axId val="422595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sz="800"/>
              <a:t>35</a:t>
            </a:r>
            <a:r>
              <a:rPr lang="en-US"/>
              <a:t>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'2.11'!$A$21</c:f>
              <c:strCache>
                <c:ptCount val="1"/>
                <c:pt idx="0">
                  <c:v>f35(t)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'2.11'!$B$21:$AH$21</c:f>
              <c:numCache>
                <c:formatCode>0.000</c:formatCode>
                <c:ptCount val="33"/>
                <c:pt idx="0">
                  <c:v>0</c:v>
                </c:pt>
                <c:pt idx="1">
                  <c:v>6.7190412133670519E-5</c:v>
                </c:pt>
                <c:pt idx="2">
                  <c:v>1.7020254307230091E-3</c:v>
                </c:pt>
                <c:pt idx="3">
                  <c:v>8.8003211924268018E-3</c:v>
                </c:pt>
                <c:pt idx="4">
                  <c:v>2.1885240409904538E-2</c:v>
                </c:pt>
                <c:pt idx="5">
                  <c:v>3.4520880362661828E-2</c:v>
                </c:pt>
                <c:pt idx="6">
                  <c:v>3.938602560329698E-2</c:v>
                </c:pt>
                <c:pt idx="7">
                  <c:v>3.5122531173858537E-2</c:v>
                </c:pt>
                <c:pt idx="8">
                  <c:v>2.5790431505067976E-2</c:v>
                </c:pt>
                <c:pt idx="9">
                  <c:v>1.6187943773397252E-2</c:v>
                </c:pt>
                <c:pt idx="10">
                  <c:v>8.9224916279780925E-3</c:v>
                </c:pt>
                <c:pt idx="11">
                  <c:v>4.400273618885499E-3</c:v>
                </c:pt>
                <c:pt idx="12">
                  <c:v>1.9656181966546653E-3</c:v>
                </c:pt>
                <c:pt idx="13">
                  <c:v>8.013081677355837E-4</c:v>
                </c:pt>
                <c:pt idx="14">
                  <c:v>2.9940046450350533E-4</c:v>
                </c:pt>
                <c:pt idx="15">
                  <c:v>1.0277738335508565E-4</c:v>
                </c:pt>
                <c:pt idx="16">
                  <c:v>3.2457822925078176E-5</c:v>
                </c:pt>
                <c:pt idx="17">
                  <c:v>9.4377885251541408E-6</c:v>
                </c:pt>
                <c:pt idx="18">
                  <c:v>2.5280567281503493E-6</c:v>
                </c:pt>
                <c:pt idx="19">
                  <c:v>6.2408799789674463E-7</c:v>
                </c:pt>
                <c:pt idx="20">
                  <c:v>1.4203298922670744E-7</c:v>
                </c:pt>
                <c:pt idx="21">
                  <c:v>2.9808199881896041E-8</c:v>
                </c:pt>
                <c:pt idx="22">
                  <c:v>5.770146862242734E-9</c:v>
                </c:pt>
                <c:pt idx="23">
                  <c:v>1.0304580757153445E-9</c:v>
                </c:pt>
                <c:pt idx="24">
                  <c:v>1.6980193135387193E-10</c:v>
                </c:pt>
                <c:pt idx="25">
                  <c:v>2.582205941131526E-11</c:v>
                </c:pt>
                <c:pt idx="26">
                  <c:v>3.6243847112767282E-12</c:v>
                </c:pt>
                <c:pt idx="27">
                  <c:v>4.6959706244185801E-13</c:v>
                </c:pt>
                <c:pt idx="28">
                  <c:v>5.6170837013995739E-14</c:v>
                </c:pt>
                <c:pt idx="29">
                  <c:v>6.2034417686590589E-15</c:v>
                </c:pt>
                <c:pt idx="30">
                  <c:v>6.3259886117424615E-16</c:v>
                </c:pt>
                <c:pt idx="31">
                  <c:v>5.9570586377783195E-17</c:v>
                </c:pt>
                <c:pt idx="32">
                  <c:v>5.1805250840600301E-18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A-42EE-83C8-82786803BCCB}"/>
            </c:ext>
          </c:extLst>
        </c:ser>
        <c:ser>
          <c:idx val="1"/>
          <c:order val="1"/>
          <c:tx>
            <c:strRef>
              <c:f>'2.11'!$A$32</c:f>
              <c:strCache>
                <c:ptCount val="1"/>
                <c:pt idx="0">
                  <c:v>f35(t)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'2.11'!$B$32:$AH$32</c:f>
              <c:numCache>
                <c:formatCode>0.000</c:formatCode>
                <c:ptCount val="33"/>
                <c:pt idx="0">
                  <c:v>0</c:v>
                </c:pt>
                <c:pt idx="1">
                  <c:v>2.8615439028624835E-6</c:v>
                </c:pt>
                <c:pt idx="2">
                  <c:v>8.7350958244483486E-5</c:v>
                </c:pt>
                <c:pt idx="3">
                  <c:v>6.1271541360938134E-4</c:v>
                </c:pt>
                <c:pt idx="4">
                  <c:v>2.302921549276909E-3</c:v>
                </c:pt>
                <c:pt idx="5">
                  <c:v>6.0151710313733594E-3</c:v>
                </c:pt>
                <c:pt idx="6">
                  <c:v>1.2171192466295755E-2</c:v>
                </c:pt>
                <c:pt idx="7">
                  <c:v>2.0064173397631165E-2</c:v>
                </c:pt>
                <c:pt idx="8">
                  <c:v>2.7594652677845104E-2</c:v>
                </c:pt>
                <c:pt idx="9">
                  <c:v>3.2014899604678279E-2</c:v>
                </c:pt>
                <c:pt idx="10">
                  <c:v>3.1506496580585824E-2</c:v>
                </c:pt>
                <c:pt idx="11">
                  <c:v>2.639820709723982E-2</c:v>
                </c:pt>
                <c:pt idx="12">
                  <c:v>1.8900795768005439E-2</c:v>
                </c:pt>
                <c:pt idx="13">
                  <c:v>1.1615560055031659E-2</c:v>
                </c:pt>
                <c:pt idx="14">
                  <c:v>6.1596927356608053E-3</c:v>
                </c:pt>
                <c:pt idx="15">
                  <c:v>2.835706259730543E-3</c:v>
                </c:pt>
                <c:pt idx="16">
                  <c:v>1.1407222237920548E-3</c:v>
                </c:pt>
                <c:pt idx="17">
                  <c:v>4.0367807155891155E-4</c:v>
                </c:pt>
                <c:pt idx="18">
                  <c:v>1.2650904486347488E-4</c:v>
                </c:pt>
                <c:pt idx="19">
                  <c:v>3.5335703541194886E-5</c:v>
                </c:pt>
                <c:pt idx="20">
                  <c:v>8.84898185170826E-6</c:v>
                </c:pt>
                <c:pt idx="21">
                  <c:v>1.9975516240176102E-6</c:v>
                </c:pt>
                <c:pt idx="22">
                  <c:v>4.0840554882853151E-7</c:v>
                </c:pt>
                <c:pt idx="23">
                  <c:v>7.5936847038866651E-8</c:v>
                </c:pt>
                <c:pt idx="24">
                  <c:v>1.2884812851356345E-8</c:v>
                </c:pt>
                <c:pt idx="25">
                  <c:v>2.0007881225070198E-9</c:v>
                </c:pt>
                <c:pt idx="26">
                  <c:v>2.8498036336109113E-10</c:v>
                </c:pt>
                <c:pt idx="27">
                  <c:v>3.7299571311440054E-11</c:v>
                </c:pt>
                <c:pt idx="28">
                  <c:v>4.4923643103785844E-12</c:v>
                </c:pt>
                <c:pt idx="29">
                  <c:v>4.9841371041087036E-13</c:v>
                </c:pt>
                <c:pt idx="30">
                  <c:v>5.0979344843302026E-14</c:v>
                </c:pt>
                <c:pt idx="31">
                  <c:v>4.8099723851059818E-15</c:v>
                </c:pt>
                <c:pt idx="32">
                  <c:v>4.1881375905583325E-16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A-42EE-83C8-82786803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4952"/>
        <c:axId val="508975280"/>
      </c:lineChart>
      <c:catAx>
        <c:axId val="50897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975280"/>
        <c:crosses val="autoZero"/>
        <c:auto val="1"/>
        <c:lblAlgn val="ctr"/>
        <c:lblOffset val="100"/>
        <c:noMultiLvlLbl val="0"/>
      </c:catAx>
      <c:valAx>
        <c:axId val="5089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9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λ</a:t>
            </a:r>
            <a:r>
              <a:rPr lang="en-US" sz="800"/>
              <a:t>35</a:t>
            </a:r>
            <a:r>
              <a:rPr lang="en-US"/>
              <a:t>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'2.11'!$A$22</c:f>
              <c:strCache>
                <c:ptCount val="1"/>
                <c:pt idx="0">
                  <c:v>λ35(t)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'2.11'!$B$22:$AE$22</c:f>
              <c:numCache>
                <c:formatCode>0.000</c:formatCode>
                <c:ptCount val="30"/>
                <c:pt idx="0">
                  <c:v>0</c:v>
                </c:pt>
                <c:pt idx="1">
                  <c:v>6.719424932472167E-5</c:v>
                </c:pt>
                <c:pt idx="2">
                  <c:v>1.7072695516474781E-3</c:v>
                </c:pt>
                <c:pt idx="3">
                  <c:v>9.03885849414705E-3</c:v>
                </c:pt>
                <c:pt idx="4">
                  <c:v>2.4358303789961337E-2</c:v>
                </c:pt>
                <c:pt idx="5">
                  <c:v>4.5695438353069176E-2</c:v>
                </c:pt>
                <c:pt idx="6">
                  <c:v>6.9511679921693117E-2</c:v>
                </c:pt>
                <c:pt idx="7">
                  <c:v>9.3128730368122026E-2</c:v>
                </c:pt>
                <c:pt idx="8">
                  <c:v>0.11521042864408239</c:v>
                </c:pt>
                <c:pt idx="9">
                  <c:v>0.13541639956341048</c:v>
                </c:pt>
                <c:pt idx="10">
                  <c:v>0.15396438903854723</c:v>
                </c:pt>
                <c:pt idx="11">
                  <c:v>0.17129087139007262</c:v>
                </c:pt>
                <c:pt idx="12">
                  <c:v>0.18783497205350227</c:v>
                </c:pt>
                <c:pt idx="13">
                  <c:v>0.20393560071961925</c:v>
                </c:pt>
                <c:pt idx="14">
                  <c:v>0.21981157974519214</c:v>
                </c:pt>
                <c:pt idx="15">
                  <c:v>0.23558517826247072</c:v>
                </c:pt>
                <c:pt idx="16">
                  <c:v>0.25131659192615302</c:v>
                </c:pt>
                <c:pt idx="17">
                  <c:v>0.26703222953832573</c:v>
                </c:pt>
                <c:pt idx="18">
                  <c:v>0.28274249612714275</c:v>
                </c:pt>
                <c:pt idx="19">
                  <c:v>0.29845109404590886</c:v>
                </c:pt>
                <c:pt idx="20">
                  <c:v>0.31415921803351976</c:v>
                </c:pt>
                <c:pt idx="21">
                  <c:v>0.32986721861646973</c:v>
                </c:pt>
                <c:pt idx="22">
                  <c:v>0.3455751894412642</c:v>
                </c:pt>
                <c:pt idx="23">
                  <c:v>0.36128313824850944</c:v>
                </c:pt>
                <c:pt idx="24">
                  <c:v>0.37699103949704688</c:v>
                </c:pt>
                <c:pt idx="25">
                  <c:v>0.39269868284416015</c:v>
                </c:pt>
                <c:pt idx="26">
                  <c:v>0.40840126690819278</c:v>
                </c:pt>
                <c:pt idx="27">
                  <c:v>0.42416308773113343</c:v>
                </c:pt>
                <c:pt idx="28">
                  <c:v>0.44033239450882522</c:v>
                </c:pt>
                <c:pt idx="29">
                  <c:v>0.45427346402841479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E-4E76-9796-F44A455C9662}"/>
            </c:ext>
          </c:extLst>
        </c:ser>
        <c:ser>
          <c:idx val="1"/>
          <c:order val="1"/>
          <c:tx>
            <c:strRef>
              <c:f>'2.11'!$A$33</c:f>
              <c:strCache>
                <c:ptCount val="1"/>
                <c:pt idx="0">
                  <c:v>λ35(t)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'2.11'!$B$14:$AH$14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'2.11'!$B$33:$AH$33</c:f>
              <c:numCache>
                <c:formatCode>0.000</c:formatCode>
                <c:ptCount val="33"/>
                <c:pt idx="0">
                  <c:v>0</c:v>
                </c:pt>
                <c:pt idx="1">
                  <c:v>2.8615507534469105E-6</c:v>
                </c:pt>
                <c:pt idx="2">
                  <c:v>8.7363879769505683E-5</c:v>
                </c:pt>
                <c:pt idx="3">
                  <c:v>6.1369009739707442E-4</c:v>
                </c:pt>
                <c:pt idx="4">
                  <c:v>2.3219771113322926E-3</c:v>
                </c:pt>
                <c:pt idx="5">
                  <c:v>6.1885141853835323E-3</c:v>
                </c:pt>
                <c:pt idx="6">
                  <c:v>1.3122532064031337E-2</c:v>
                </c:pt>
                <c:pt idx="7">
                  <c:v>2.3680190891649574E-2</c:v>
                </c:pt>
                <c:pt idx="8">
                  <c:v>3.7934814480532771E-2</c:v>
                </c:pt>
                <c:pt idx="9">
                  <c:v>5.5524647203383737E-2</c:v>
                </c:pt>
                <c:pt idx="10">
                  <c:v>7.5806161240920614E-2</c:v>
                </c:pt>
                <c:pt idx="11">
                  <c:v>9.8023622068892674E-2</c:v>
                </c:pt>
                <c:pt idx="12">
                  <c:v>0.12143974549959111</c:v>
                </c:pt>
                <c:pt idx="13">
                  <c:v>0.14541275434726575</c:v>
                </c:pt>
                <c:pt idx="14">
                  <c:v>0.16942884089984594</c:v>
                </c:pt>
                <c:pt idx="15">
                  <c:v>0.19310579835497144</c:v>
                </c:pt>
                <c:pt idx="16">
                  <c:v>0.21618136685915543</c:v>
                </c:pt>
                <c:pt idx="17">
                  <c:v>0.23849518960964031</c:v>
                </c:pt>
                <c:pt idx="18">
                  <c:v>0.25996927987827373</c:v>
                </c:pt>
                <c:pt idx="19">
                  <c:v>0.28058932518590429</c:v>
                </c:pt>
                <c:pt idx="20">
                  <c:v>0.30038778154495271</c:v>
                </c:pt>
                <c:pt idx="21">
                  <c:v>0.31942909683751097</c:v>
                </c:pt>
                <c:pt idx="22">
                  <c:v>0.33779717564330691</c:v>
                </c:pt>
                <c:pt idx="23">
                  <c:v>0.35558511924651104</c:v>
                </c:pt>
                <c:pt idx="24">
                  <c:v>0.37288722100287192</c:v>
                </c:pt>
                <c:pt idx="25">
                  <c:v>0.3897931250917081</c:v>
                </c:pt>
                <c:pt idx="26">
                  <c:v>0.40638396748606304</c:v>
                </c:pt>
                <c:pt idx="27">
                  <c:v>0.42273023189054565</c:v>
                </c:pt>
                <c:pt idx="28">
                  <c:v>0.43889099130431752</c:v>
                </c:pt>
                <c:pt idx="29">
                  <c:v>0.45491418008289697</c:v>
                </c:pt>
                <c:pt idx="30">
                  <c:v>0.47083755329760224</c:v>
                </c:pt>
                <c:pt idx="31">
                  <c:v>0.48669003251177279</c:v>
                </c:pt>
                <c:pt idx="32">
                  <c:v>0.5024931979395173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E-4E76-9796-F44A455C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2384"/>
        <c:axId val="515360416"/>
      </c:lineChart>
      <c:catAx>
        <c:axId val="5153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60416"/>
        <c:crosses val="autoZero"/>
        <c:auto val="1"/>
        <c:lblAlgn val="ctr"/>
        <c:lblOffset val="100"/>
        <c:noMultiLvlLbl val="0"/>
      </c:catAx>
      <c:valAx>
        <c:axId val="5153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'2.12'!$A$14</c:f>
              <c:strCache>
                <c:ptCount val="1"/>
                <c:pt idx="0">
                  <c:v>Pс(t)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'2.12'!$B$14:$AG$14</c:f>
              <c:numCache>
                <c:formatCode>0.000</c:formatCode>
                <c:ptCount val="32"/>
                <c:pt idx="0">
                  <c:v>1</c:v>
                </c:pt>
                <c:pt idx="1">
                  <c:v>0.98561232203302929</c:v>
                </c:pt>
                <c:pt idx="2">
                  <c:v>0.91969860292860584</c:v>
                </c:pt>
                <c:pt idx="3">
                  <c:v>0.80884683053805806</c:v>
                </c:pt>
                <c:pt idx="4">
                  <c:v>0.6766764161830634</c:v>
                </c:pt>
                <c:pt idx="5">
                  <c:v>0.54381311588332959</c:v>
                </c:pt>
                <c:pt idx="6">
                  <c:v>0.42319008112684342</c:v>
                </c:pt>
                <c:pt idx="7">
                  <c:v>0.32084719886213409</c:v>
                </c:pt>
                <c:pt idx="8">
                  <c:v>0.23810330555354431</c:v>
                </c:pt>
                <c:pt idx="9">
                  <c:v>0.17357807091003608</c:v>
                </c:pt>
                <c:pt idx="10">
                  <c:v>0.12465201948308113</c:v>
                </c:pt>
                <c:pt idx="11">
                  <c:v>8.8376432356785495E-2</c:v>
                </c:pt>
                <c:pt idx="12">
                  <c:v>6.1968804416658974E-2</c:v>
                </c:pt>
                <c:pt idx="13">
                  <c:v>4.3035946898982935E-2</c:v>
                </c:pt>
                <c:pt idx="14">
                  <c:v>2.9636163880521815E-2</c:v>
                </c:pt>
                <c:pt idx="15">
                  <c:v>2.0256715056664376E-2</c:v>
                </c:pt>
                <c:pt idx="16">
                  <c:v>1.3753967744003059E-2</c:v>
                </c:pt>
                <c:pt idx="17">
                  <c:v>9.2832443361106076E-3</c:v>
                </c:pt>
                <c:pt idx="18">
                  <c:v>6.2321951063772918E-3</c:v>
                </c:pt>
                <c:pt idx="19">
                  <c:v>4.1636330375033337E-3</c:v>
                </c:pt>
                <c:pt idx="20">
                  <c:v>2.7693957155116022E-3</c:v>
                </c:pt>
                <c:pt idx="21">
                  <c:v>1.8346159379268867E-3</c:v>
                </c:pt>
                <c:pt idx="22">
                  <c:v>1.210873307292859E-3</c:v>
                </c:pt>
                <c:pt idx="23">
                  <c:v>7.9647860919229707E-4</c:v>
                </c:pt>
                <c:pt idx="24">
                  <c:v>5.2225805003291992E-4</c:v>
                </c:pt>
                <c:pt idx="25">
                  <c:v>3.4145459689172153E-4</c:v>
                </c:pt>
                <c:pt idx="26">
                  <c:v>2.2264244658765087E-4</c:v>
                </c:pt>
                <c:pt idx="27">
                  <c:v>1.448075534993265E-4</c:v>
                </c:pt>
                <c:pt idx="28">
                  <c:v>9.3962745258746594E-5</c:v>
                </c:pt>
                <c:pt idx="29">
                  <c:v>6.0836936797259433E-5</c:v>
                </c:pt>
                <c:pt idx="30">
                  <c:v>3.9308448184449674E-5</c:v>
                </c:pt>
                <c:pt idx="31">
                  <c:v>2.5349284491715807E-5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3-441F-AC68-19310E68862E}"/>
            </c:ext>
          </c:extLst>
        </c:ser>
        <c:ser>
          <c:idx val="1"/>
          <c:order val="1"/>
          <c:tx>
            <c:strRef>
              <c:f>'2.12'!$A$25</c:f>
              <c:strCache>
                <c:ptCount val="1"/>
                <c:pt idx="0">
                  <c:v>Pс(t)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'2.12'!$B$25:$AG$25</c:f>
              <c:numCache>
                <c:formatCode>0.000</c:formatCode>
                <c:ptCount val="32"/>
                <c:pt idx="0">
                  <c:v>1</c:v>
                </c:pt>
                <c:pt idx="1">
                  <c:v>0.99922697378741188</c:v>
                </c:pt>
                <c:pt idx="2">
                  <c:v>0.99427076872751141</c:v>
                </c:pt>
                <c:pt idx="3">
                  <c:v>0.98213163207205723</c:v>
                </c:pt>
                <c:pt idx="4">
                  <c:v>0.96099164788147085</c:v>
                </c:pt>
                <c:pt idx="5">
                  <c:v>0.93010209332468419</c:v>
                </c:pt>
                <c:pt idx="6">
                  <c:v>0.88964463858425502</c:v>
                </c:pt>
                <c:pt idx="7">
                  <c:v>0.84055733370896202</c:v>
                </c:pt>
                <c:pt idx="8">
                  <c:v>0.78433460579165815</c:v>
                </c:pt>
                <c:pt idx="9">
                  <c:v>0.72281886713838706</c:v>
                </c:pt>
                <c:pt idx="10">
                  <c:v>0.65800263662944036</c:v>
                </c:pt>
                <c:pt idx="11">
                  <c:v>0.59185687501359863</c:v>
                </c:pt>
                <c:pt idx="12">
                  <c:v>0.52619578608987605</c:v>
                </c:pt>
                <c:pt idx="13">
                  <c:v>0.46258241225774316</c:v>
                </c:pt>
                <c:pt idx="14">
                  <c:v>0.40227415205007144</c:v>
                </c:pt>
                <c:pt idx="15">
                  <c:v>0.34620348894266856</c:v>
                </c:pt>
                <c:pt idx="16">
                  <c:v>0.29498692908096008</c:v>
                </c:pt>
                <c:pt idx="17">
                  <c:v>0.24895426923789366</c:v>
                </c:pt>
                <c:pt idx="18">
                  <c:v>0.2081905486110375</c:v>
                </c:pt>
                <c:pt idx="19">
                  <c:v>0.1725840120291999</c:v>
                </c:pt>
                <c:pt idx="20">
                  <c:v>0.14187478050776511</c:v>
                </c:pt>
                <c:pt idx="21">
                  <c:v>0.11570040554219668</c:v>
                </c:pt>
                <c:pt idx="22">
                  <c:v>9.3635875800122587E-2</c:v>
                </c:pt>
                <c:pt idx="23">
                  <c:v>7.5226828529820058E-2</c:v>
                </c:pt>
                <c:pt idx="24">
                  <c:v>6.0015639187481797E-2</c:v>
                </c:pt>
                <c:pt idx="25">
                  <c:v>4.7560716569136192E-2</c:v>
                </c:pt>
                <c:pt idx="26">
                  <c:v>3.7449743576620134E-2</c:v>
                </c:pt>
                <c:pt idx="27">
                  <c:v>2.9307818607886903E-2</c:v>
                </c:pt>
                <c:pt idx="28">
                  <c:v>2.2801517691588408E-2</c:v>
                </c:pt>
                <c:pt idx="29">
                  <c:v>1.7639858957151255E-2</c:v>
                </c:pt>
                <c:pt idx="30">
                  <c:v>1.3573048471273762E-2</c:v>
                </c:pt>
                <c:pt idx="31">
                  <c:v>1.0389751241225067E-2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3-441F-AC68-19310E68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37272"/>
        <c:axId val="509740224"/>
      </c:lineChart>
      <c:catAx>
        <c:axId val="50973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740224"/>
        <c:crosses val="autoZero"/>
        <c:auto val="1"/>
        <c:lblAlgn val="ctr"/>
        <c:lblOffset val="100"/>
        <c:noMultiLvlLbl val="0"/>
      </c:catAx>
      <c:valAx>
        <c:axId val="509740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73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ru-RU"/>
              <a:t>с</a:t>
            </a:r>
            <a:r>
              <a:rPr lang="en-US"/>
              <a:t>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'2.12'!$A$15</c:f>
              <c:strCache>
                <c:ptCount val="1"/>
                <c:pt idx="0">
                  <c:v>fс(t)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'2.12'!$B$15:$AG$15</c:f>
              <c:numCache>
                <c:formatCode>0.000</c:formatCode>
                <c:ptCount val="32"/>
                <c:pt idx="0">
                  <c:v>0</c:v>
                </c:pt>
                <c:pt idx="1">
                  <c:v>7.5816332464079192E-3</c:v>
                </c:pt>
                <c:pt idx="2">
                  <c:v>1.8393972058572117E-2</c:v>
                </c:pt>
                <c:pt idx="3">
                  <c:v>2.5102143016698365E-2</c:v>
                </c:pt>
                <c:pt idx="4">
                  <c:v>2.7067056647322545E-2</c:v>
                </c:pt>
                <c:pt idx="5">
                  <c:v>2.5651562069968378E-2</c:v>
                </c:pt>
                <c:pt idx="6">
                  <c:v>2.2404180765538781E-2</c:v>
                </c:pt>
                <c:pt idx="7">
                  <c:v>1.8495897346170083E-2</c:v>
                </c:pt>
                <c:pt idx="8">
                  <c:v>1.4652511110987346E-2</c:v>
                </c:pt>
                <c:pt idx="9">
                  <c:v>1.1247858994970335E-2</c:v>
                </c:pt>
                <c:pt idx="10">
                  <c:v>8.4224337488568342E-3</c:v>
                </c:pt>
                <c:pt idx="11">
                  <c:v>6.181241800676902E-3</c:v>
                </c:pt>
                <c:pt idx="12">
                  <c:v>4.4617539179994453E-3</c:v>
                </c:pt>
                <c:pt idx="13">
                  <c:v>3.1760152951651214E-3</c:v>
                </c:pt>
                <c:pt idx="14">
                  <c:v>2.2341108156085656E-3</c:v>
                </c:pt>
                <c:pt idx="15">
                  <c:v>1.5555497910407817E-3</c:v>
                </c:pt>
                <c:pt idx="16">
                  <c:v>1.0734804092880381E-3</c:v>
                </c:pt>
                <c:pt idx="17">
                  <c:v>7.3502948305095221E-4</c:v>
                </c:pt>
                <c:pt idx="18">
                  <c:v>4.998097065510523E-4</c:v>
                </c:pt>
                <c:pt idx="19">
                  <c:v>3.3776888236824901E-4</c:v>
                </c:pt>
                <c:pt idx="20">
                  <c:v>2.2699964881242444E-4</c:v>
                </c:pt>
                <c:pt idx="21">
                  <c:v>1.5179467704048129E-4</c:v>
                </c:pt>
                <c:pt idx="22">
                  <c:v>1.0104528978098625E-4</c:v>
                </c:pt>
                <c:pt idx="23">
                  <c:v>6.6985243920945545E-5</c:v>
                </c:pt>
                <c:pt idx="24">
                  <c:v>4.4238328943963091E-5</c:v>
                </c:pt>
                <c:pt idx="25">
                  <c:v>2.9114477906864625E-5</c:v>
                </c:pt>
                <c:pt idx="26">
                  <c:v>1.9099783488989898E-5</c:v>
                </c:pt>
                <c:pt idx="27">
                  <c:v>1.2492864674674963E-5</c:v>
                </c:pt>
                <c:pt idx="28">
                  <c:v>8.1489814472149706E-6</c:v>
                </c:pt>
                <c:pt idx="29">
                  <c:v>5.3019548027449201E-6</c:v>
                </c:pt>
                <c:pt idx="30">
                  <c:v>3.4414011056455377E-6</c:v>
                </c:pt>
                <c:pt idx="31">
                  <c:v>2.2287888743424447E-6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F99-8892-72FF483371FF}"/>
            </c:ext>
          </c:extLst>
        </c:ser>
        <c:ser>
          <c:idx val="1"/>
          <c:order val="1"/>
          <c:tx>
            <c:strRef>
              <c:f>'2.12'!$A$26</c:f>
              <c:strCache>
                <c:ptCount val="1"/>
                <c:pt idx="0">
                  <c:v>fс(t)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'2.12'!$B$13:$AG$13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'2.12'!$B$26:$AG$26</c:f>
              <c:numCache>
                <c:formatCode>0.000</c:formatCode>
                <c:ptCount val="32"/>
                <c:pt idx="0">
                  <c:v>0</c:v>
                </c:pt>
                <c:pt idx="1">
                  <c:v>4.5213890216624984E-4</c:v>
                </c:pt>
                <c:pt idx="2">
                  <c:v>1.6299520798811671E-3</c:v>
                </c:pt>
                <c:pt idx="3">
                  <c:v>3.2859422634381082E-3</c:v>
                </c:pt>
                <c:pt idx="4">
                  <c:v>5.1945494480079516E-3</c:v>
                </c:pt>
                <c:pt idx="5">
                  <c:v>7.1546314871129566E-3</c:v>
                </c:pt>
                <c:pt idx="6">
                  <c:v>8.9964064575935882E-3</c:v>
                </c:pt>
                <c:pt idx="7">
                  <c:v>1.0587997262657875E-2</c:v>
                </c:pt>
                <c:pt idx="8">
                  <c:v>1.1839012917609935E-2</c:v>
                </c:pt>
                <c:pt idx="9">
                  <c:v>1.2700288121086629E-2</c:v>
                </c:pt>
                <c:pt idx="10">
                  <c:v>1.3160052732588808E-2</c:v>
                </c:pt>
                <c:pt idx="11">
                  <c:v>1.3237464302522262E-2</c:v>
                </c:pt>
                <c:pt idx="12">
                  <c:v>1.2974690615914752E-2</c:v>
                </c:pt>
                <c:pt idx="13">
                  <c:v>1.2428684844444938E-2</c:v>
                </c:pt>
                <c:pt idx="14">
                  <c:v>1.1663570089025745E-2</c:v>
                </c:pt>
                <c:pt idx="15">
                  <c:v>1.074424620856558E-2</c:v>
                </c:pt>
                <c:pt idx="16">
                  <c:v>9.7315275573100248E-3</c:v>
                </c:pt>
                <c:pt idx="17">
                  <c:v>8.6788641507540738E-3</c:v>
                </c:pt>
                <c:pt idx="18">
                  <c:v>7.6305133201330505E-3</c:v>
                </c:pt>
                <c:pt idx="19">
                  <c:v>6.6209169333200004E-3</c:v>
                </c:pt>
                <c:pt idx="20">
                  <c:v>5.6749912203106073E-3</c:v>
                </c:pt>
                <c:pt idx="21">
                  <c:v>4.8090366488321148E-3</c:v>
                </c:pt>
                <c:pt idx="22">
                  <c:v>4.0320074632792993E-3</c:v>
                </c:pt>
                <c:pt idx="23">
                  <c:v>3.346929545187117E-3</c:v>
                </c:pt>
                <c:pt idx="24">
                  <c:v>2.7523095678335611E-3</c:v>
                </c:pt>
                <c:pt idx="25">
                  <c:v>2.2434300268460469E-3</c:v>
                </c:pt>
                <c:pt idx="26">
                  <c:v>1.8134689582947868E-3</c:v>
                </c:pt>
                <c:pt idx="27">
                  <c:v>1.4544179554220262E-3</c:v>
                </c:pt>
                <c:pt idx="28">
                  <c:v>1.1577972713863549E-3</c:v>
                </c:pt>
                <c:pt idx="29">
                  <c:v>9.1518330554992019E-4</c:v>
                </c:pt>
                <c:pt idx="30">
                  <c:v>7.1857315436155242E-4</c:v>
                </c:pt>
                <c:pt idx="31">
                  <c:v>5.6061487607059473E-4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F99-8892-72FF4833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81344"/>
        <c:axId val="499888888"/>
      </c:lineChart>
      <c:catAx>
        <c:axId val="4998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888888"/>
        <c:crosses val="autoZero"/>
        <c:auto val="1"/>
        <c:lblAlgn val="ctr"/>
        <c:lblOffset val="100"/>
        <c:noMultiLvlLbl val="0"/>
      </c:catAx>
      <c:valAx>
        <c:axId val="4998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8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12</xdr:row>
      <xdr:rowOff>123825</xdr:rowOff>
    </xdr:from>
    <xdr:to>
      <xdr:col>2</xdr:col>
      <xdr:colOff>209550</xdr:colOff>
      <xdr:row>17</xdr:row>
      <xdr:rowOff>85725</xdr:rowOff>
    </xdr:to>
    <xdr:grpSp>
      <xdr:nvGrpSpPr>
        <xdr:cNvPr id="64899" name="Group 121">
          <a:extLst>
            <a:ext uri="{FF2B5EF4-FFF2-40B4-BE49-F238E27FC236}">
              <a16:creationId xmlns:a16="http://schemas.microsoft.com/office/drawing/2014/main" id="{00000000-0008-0000-0000-000083FD0000}"/>
            </a:ext>
          </a:extLst>
        </xdr:cNvPr>
        <xdr:cNvGrpSpPr>
          <a:grpSpLocks/>
        </xdr:cNvGrpSpPr>
      </xdr:nvGrpSpPr>
      <xdr:grpSpPr bwMode="auto">
        <a:xfrm>
          <a:off x="200025" y="2609850"/>
          <a:ext cx="1466850" cy="914400"/>
          <a:chOff x="1635" y="7689"/>
          <a:chExt cx="1935" cy="1440"/>
        </a:xfrm>
      </xdr:grpSpPr>
      <xdr:grpSp>
        <xdr:nvGrpSpPr>
          <xdr:cNvPr id="64978" name="Group 122">
            <a:extLst>
              <a:ext uri="{FF2B5EF4-FFF2-40B4-BE49-F238E27FC236}">
                <a16:creationId xmlns:a16="http://schemas.microsoft.com/office/drawing/2014/main" id="{00000000-0008-0000-0000-0000D2FD0000}"/>
              </a:ext>
            </a:extLst>
          </xdr:cNvPr>
          <xdr:cNvGrpSpPr>
            <a:grpSpLocks/>
          </xdr:cNvGrpSpPr>
        </xdr:nvGrpSpPr>
        <xdr:grpSpPr bwMode="auto">
          <a:xfrm>
            <a:off x="1980" y="8154"/>
            <a:ext cx="1245" cy="240"/>
            <a:chOff x="1935" y="1170"/>
            <a:chExt cx="1245" cy="240"/>
          </a:xfrm>
        </xdr:grpSpPr>
        <xdr:sp macro="" textlink="">
          <xdr:nvSpPr>
            <xdr:cNvPr id="64989" name="Rectangle 123">
              <a:extLst>
                <a:ext uri="{FF2B5EF4-FFF2-40B4-BE49-F238E27FC236}">
                  <a16:creationId xmlns:a16="http://schemas.microsoft.com/office/drawing/2014/main" id="{00000000-0008-0000-0000-0000DDF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64990" name="AutoShape 124">
              <a:extLst>
                <a:ext uri="{FF2B5EF4-FFF2-40B4-BE49-F238E27FC236}">
                  <a16:creationId xmlns:a16="http://schemas.microsoft.com/office/drawing/2014/main" id="{00000000-0008-0000-0000-0000DE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91" name="AutoShape 125">
              <a:extLst>
                <a:ext uri="{FF2B5EF4-FFF2-40B4-BE49-F238E27FC236}">
                  <a16:creationId xmlns:a16="http://schemas.microsoft.com/office/drawing/2014/main" id="{00000000-0008-0000-0000-0000DF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64979" name="Group 126">
            <a:extLst>
              <a:ext uri="{FF2B5EF4-FFF2-40B4-BE49-F238E27FC236}">
                <a16:creationId xmlns:a16="http://schemas.microsoft.com/office/drawing/2014/main" id="{00000000-0008-0000-0000-0000D3FD0000}"/>
              </a:ext>
            </a:extLst>
          </xdr:cNvPr>
          <xdr:cNvGrpSpPr>
            <a:grpSpLocks/>
          </xdr:cNvGrpSpPr>
        </xdr:nvGrpSpPr>
        <xdr:grpSpPr bwMode="auto">
          <a:xfrm>
            <a:off x="1980" y="8889"/>
            <a:ext cx="1245" cy="240"/>
            <a:chOff x="1935" y="1170"/>
            <a:chExt cx="1245" cy="240"/>
          </a:xfrm>
        </xdr:grpSpPr>
        <xdr:sp macro="" textlink="">
          <xdr:nvSpPr>
            <xdr:cNvPr id="64986" name="Rectangle 127">
              <a:extLst>
                <a:ext uri="{FF2B5EF4-FFF2-40B4-BE49-F238E27FC236}">
                  <a16:creationId xmlns:a16="http://schemas.microsoft.com/office/drawing/2014/main" id="{00000000-0008-0000-0000-0000DAF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64987" name="AutoShape 128">
              <a:extLst>
                <a:ext uri="{FF2B5EF4-FFF2-40B4-BE49-F238E27FC236}">
                  <a16:creationId xmlns:a16="http://schemas.microsoft.com/office/drawing/2014/main" id="{00000000-0008-0000-0000-0000DB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88" name="AutoShape 129">
              <a:extLst>
                <a:ext uri="{FF2B5EF4-FFF2-40B4-BE49-F238E27FC236}">
                  <a16:creationId xmlns:a16="http://schemas.microsoft.com/office/drawing/2014/main" id="{00000000-0008-0000-0000-0000DC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64980" name="AutoShape 130">
            <a:extLst>
              <a:ext uri="{FF2B5EF4-FFF2-40B4-BE49-F238E27FC236}">
                <a16:creationId xmlns:a16="http://schemas.microsoft.com/office/drawing/2014/main" id="{00000000-0008-0000-0000-0000D4F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2007" y="8579"/>
            <a:ext cx="0" cy="445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81" name="AutoShape 131">
            <a:extLst>
              <a:ext uri="{FF2B5EF4-FFF2-40B4-BE49-F238E27FC236}">
                <a16:creationId xmlns:a16="http://schemas.microsoft.com/office/drawing/2014/main" id="{00000000-0008-0000-0000-0000D5F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192" y="8579"/>
            <a:ext cx="0" cy="445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82" name="AutoShape 132">
            <a:extLst>
              <a:ext uri="{FF2B5EF4-FFF2-40B4-BE49-F238E27FC236}">
                <a16:creationId xmlns:a16="http://schemas.microsoft.com/office/drawing/2014/main" id="{00000000-0008-0000-0000-0000D6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635" y="8289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83" name="AutoShape 133">
            <a:extLst>
              <a:ext uri="{FF2B5EF4-FFF2-40B4-BE49-F238E27FC236}">
                <a16:creationId xmlns:a16="http://schemas.microsoft.com/office/drawing/2014/main" id="{00000000-0008-0000-0000-0000D7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195" y="8289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9" name="Text Box 13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7" y="7689"/>
            <a:ext cx="459" cy="46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0">
              <a:lnSpc>
                <a:spcPts val="12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10" name="Text Box 135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7" y="8484"/>
            <a:ext cx="459" cy="465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2</a:t>
            </a: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6</xdr:col>
      <xdr:colOff>0</xdr:colOff>
      <xdr:row>12</xdr:row>
      <xdr:rowOff>161925</xdr:rowOff>
    </xdr:from>
    <xdr:to>
      <xdr:col>8</xdr:col>
      <xdr:colOff>9525</xdr:colOff>
      <xdr:row>18</xdr:row>
      <xdr:rowOff>171450</xdr:rowOff>
    </xdr:to>
    <xdr:grpSp>
      <xdr:nvGrpSpPr>
        <xdr:cNvPr id="64900" name="Group 158">
          <a:extLst>
            <a:ext uri="{FF2B5EF4-FFF2-40B4-BE49-F238E27FC236}">
              <a16:creationId xmlns:a16="http://schemas.microsoft.com/office/drawing/2014/main" id="{00000000-0008-0000-0000-000084FD0000}"/>
            </a:ext>
          </a:extLst>
        </xdr:cNvPr>
        <xdr:cNvGrpSpPr>
          <a:grpSpLocks/>
        </xdr:cNvGrpSpPr>
      </xdr:nvGrpSpPr>
      <xdr:grpSpPr bwMode="auto">
        <a:xfrm>
          <a:off x="3819525" y="2647950"/>
          <a:ext cx="1190625" cy="1152525"/>
          <a:chOff x="3998" y="10358"/>
          <a:chExt cx="1935" cy="1825"/>
        </a:xfrm>
      </xdr:grpSpPr>
      <xdr:grpSp>
        <xdr:nvGrpSpPr>
          <xdr:cNvPr id="64955" name="Group 159">
            <a:extLst>
              <a:ext uri="{FF2B5EF4-FFF2-40B4-BE49-F238E27FC236}">
                <a16:creationId xmlns:a16="http://schemas.microsoft.com/office/drawing/2014/main" id="{00000000-0008-0000-0000-0000BBFD0000}"/>
              </a:ext>
            </a:extLst>
          </xdr:cNvPr>
          <xdr:cNvGrpSpPr>
            <a:grpSpLocks/>
          </xdr:cNvGrpSpPr>
        </xdr:nvGrpSpPr>
        <xdr:grpSpPr bwMode="auto">
          <a:xfrm>
            <a:off x="4343" y="10823"/>
            <a:ext cx="1245" cy="240"/>
            <a:chOff x="1935" y="1170"/>
            <a:chExt cx="1245" cy="240"/>
          </a:xfrm>
        </xdr:grpSpPr>
        <xdr:sp macro="" textlink="">
          <xdr:nvSpPr>
            <xdr:cNvPr id="64975" name="Rectangle 160">
              <a:extLst>
                <a:ext uri="{FF2B5EF4-FFF2-40B4-BE49-F238E27FC236}">
                  <a16:creationId xmlns:a16="http://schemas.microsoft.com/office/drawing/2014/main" id="{00000000-0008-0000-0000-0000CFF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64976" name="AutoShape 161">
              <a:extLst>
                <a:ext uri="{FF2B5EF4-FFF2-40B4-BE49-F238E27FC236}">
                  <a16:creationId xmlns:a16="http://schemas.microsoft.com/office/drawing/2014/main" id="{00000000-0008-0000-0000-0000D0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77" name="AutoShape 162">
              <a:extLst>
                <a:ext uri="{FF2B5EF4-FFF2-40B4-BE49-F238E27FC236}">
                  <a16:creationId xmlns:a16="http://schemas.microsoft.com/office/drawing/2014/main" id="{00000000-0008-0000-0000-0000D1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64956" name="Group 163">
            <a:extLst>
              <a:ext uri="{FF2B5EF4-FFF2-40B4-BE49-F238E27FC236}">
                <a16:creationId xmlns:a16="http://schemas.microsoft.com/office/drawing/2014/main" id="{00000000-0008-0000-0000-0000BCFD0000}"/>
              </a:ext>
            </a:extLst>
          </xdr:cNvPr>
          <xdr:cNvGrpSpPr>
            <a:grpSpLocks/>
          </xdr:cNvGrpSpPr>
        </xdr:nvGrpSpPr>
        <xdr:grpSpPr bwMode="auto">
          <a:xfrm>
            <a:off x="4343" y="11062"/>
            <a:ext cx="1245" cy="550"/>
            <a:chOff x="4343" y="11140"/>
            <a:chExt cx="1245" cy="550"/>
          </a:xfrm>
        </xdr:grpSpPr>
        <xdr:grpSp>
          <xdr:nvGrpSpPr>
            <xdr:cNvPr id="64969" name="Group 164">
              <a:extLst>
                <a:ext uri="{FF2B5EF4-FFF2-40B4-BE49-F238E27FC236}">
                  <a16:creationId xmlns:a16="http://schemas.microsoft.com/office/drawing/2014/main" id="{00000000-0008-0000-0000-0000C9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343" y="11450"/>
              <a:ext cx="1245" cy="240"/>
              <a:chOff x="1935" y="1170"/>
              <a:chExt cx="1245" cy="240"/>
            </a:xfrm>
          </xdr:grpSpPr>
          <xdr:sp macro="" textlink="">
            <xdr:nvSpPr>
              <xdr:cNvPr id="64972" name="Rectangle 165">
                <a:extLst>
                  <a:ext uri="{FF2B5EF4-FFF2-40B4-BE49-F238E27FC236}">
                    <a16:creationId xmlns:a16="http://schemas.microsoft.com/office/drawing/2014/main" id="{00000000-0008-0000-0000-0000CCFD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310" y="1170"/>
                <a:ext cx="495" cy="240"/>
              </a:xfrm>
              <a:prstGeom prst="rect">
                <a:avLst/>
              </a:prstGeom>
              <a:solidFill>
                <a:srgbClr val="FFFFFF"/>
              </a:solidFill>
              <a:ln w="254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cxnSp macro="">
            <xdr:nvCxnSpPr>
              <xdr:cNvPr id="64973" name="AutoShape 166">
                <a:extLst>
                  <a:ext uri="{FF2B5EF4-FFF2-40B4-BE49-F238E27FC236}">
                    <a16:creationId xmlns:a16="http://schemas.microsoft.com/office/drawing/2014/main" id="{00000000-0008-0000-0000-0000CD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80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74" name="AutoShape 167">
                <a:extLst>
                  <a:ext uri="{FF2B5EF4-FFF2-40B4-BE49-F238E27FC236}">
                    <a16:creationId xmlns:a16="http://schemas.microsoft.com/office/drawing/2014/main" id="{00000000-0008-0000-0000-0000CE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193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cxnSp macro="">
          <xdr:nvCxnSpPr>
            <xdr:cNvPr id="64970" name="AutoShape 168">
              <a:extLst>
                <a:ext uri="{FF2B5EF4-FFF2-40B4-BE49-F238E27FC236}">
                  <a16:creationId xmlns:a16="http://schemas.microsoft.com/office/drawing/2014/main" id="{00000000-0008-0000-0000-0000CAFD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4370" y="11140"/>
              <a:ext cx="0" cy="445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71" name="AutoShape 169">
              <a:extLst>
                <a:ext uri="{FF2B5EF4-FFF2-40B4-BE49-F238E27FC236}">
                  <a16:creationId xmlns:a16="http://schemas.microsoft.com/office/drawing/2014/main" id="{00000000-0008-0000-0000-0000CBFD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555" y="11140"/>
              <a:ext cx="0" cy="445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64957" name="AutoShape 170">
            <a:extLst>
              <a:ext uri="{FF2B5EF4-FFF2-40B4-BE49-F238E27FC236}">
                <a16:creationId xmlns:a16="http://schemas.microsoft.com/office/drawing/2014/main" id="{00000000-0008-0000-0000-0000BD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998" y="10958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58" name="AutoShape 171">
            <a:extLst>
              <a:ext uri="{FF2B5EF4-FFF2-40B4-BE49-F238E27FC236}">
                <a16:creationId xmlns:a16="http://schemas.microsoft.com/office/drawing/2014/main" id="{00000000-0008-0000-0000-0000BE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58" y="10958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22" name="Text Box 172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33" y="10358"/>
            <a:ext cx="450" cy="468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0">
              <a:lnSpc>
                <a:spcPts val="12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23" name="Text Box 17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33" y="11007"/>
            <a:ext cx="450" cy="468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2</a:t>
            </a: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4" name="Text Box 17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48" y="11565"/>
            <a:ext cx="480" cy="468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3</a:t>
            </a:r>
          </a:p>
          <a:p>
            <a:pPr algn="l" rtl="0">
              <a:lnSpc>
                <a:spcPts val="12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grpSp>
        <xdr:nvGrpSpPr>
          <xdr:cNvPr id="64962" name="Group 175">
            <a:extLst>
              <a:ext uri="{FF2B5EF4-FFF2-40B4-BE49-F238E27FC236}">
                <a16:creationId xmlns:a16="http://schemas.microsoft.com/office/drawing/2014/main" id="{00000000-0008-0000-0000-0000C2FD0000}"/>
              </a:ext>
            </a:extLst>
          </xdr:cNvPr>
          <xdr:cNvGrpSpPr>
            <a:grpSpLocks/>
          </xdr:cNvGrpSpPr>
        </xdr:nvGrpSpPr>
        <xdr:grpSpPr bwMode="auto">
          <a:xfrm>
            <a:off x="4338" y="11633"/>
            <a:ext cx="1245" cy="550"/>
            <a:chOff x="4343" y="11140"/>
            <a:chExt cx="1245" cy="550"/>
          </a:xfrm>
        </xdr:grpSpPr>
        <xdr:grpSp>
          <xdr:nvGrpSpPr>
            <xdr:cNvPr id="64963" name="Group 176">
              <a:extLst>
                <a:ext uri="{FF2B5EF4-FFF2-40B4-BE49-F238E27FC236}">
                  <a16:creationId xmlns:a16="http://schemas.microsoft.com/office/drawing/2014/main" id="{00000000-0008-0000-0000-0000C3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343" y="11450"/>
              <a:ext cx="1245" cy="240"/>
              <a:chOff x="1935" y="1170"/>
              <a:chExt cx="1245" cy="240"/>
            </a:xfrm>
          </xdr:grpSpPr>
          <xdr:sp macro="" textlink="">
            <xdr:nvSpPr>
              <xdr:cNvPr id="64966" name="Rectangle 177">
                <a:extLst>
                  <a:ext uri="{FF2B5EF4-FFF2-40B4-BE49-F238E27FC236}">
                    <a16:creationId xmlns:a16="http://schemas.microsoft.com/office/drawing/2014/main" id="{00000000-0008-0000-0000-0000C6FD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310" y="1170"/>
                <a:ext cx="495" cy="240"/>
              </a:xfrm>
              <a:prstGeom prst="rect">
                <a:avLst/>
              </a:prstGeom>
              <a:solidFill>
                <a:srgbClr val="FFFFFF"/>
              </a:solidFill>
              <a:ln w="254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cxnSp macro="">
            <xdr:nvCxnSpPr>
              <xdr:cNvPr id="64967" name="AutoShape 178">
                <a:extLst>
                  <a:ext uri="{FF2B5EF4-FFF2-40B4-BE49-F238E27FC236}">
                    <a16:creationId xmlns:a16="http://schemas.microsoft.com/office/drawing/2014/main" id="{00000000-0008-0000-0000-0000C7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80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68" name="AutoShape 179">
                <a:extLst>
                  <a:ext uri="{FF2B5EF4-FFF2-40B4-BE49-F238E27FC236}">
                    <a16:creationId xmlns:a16="http://schemas.microsoft.com/office/drawing/2014/main" id="{00000000-0008-0000-0000-0000C8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193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cxnSp macro="">
          <xdr:nvCxnSpPr>
            <xdr:cNvPr id="64964" name="AutoShape 180">
              <a:extLst>
                <a:ext uri="{FF2B5EF4-FFF2-40B4-BE49-F238E27FC236}">
                  <a16:creationId xmlns:a16="http://schemas.microsoft.com/office/drawing/2014/main" id="{00000000-0008-0000-0000-0000C4FD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4370" y="11140"/>
              <a:ext cx="0" cy="445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65" name="AutoShape 181">
              <a:extLst>
                <a:ext uri="{FF2B5EF4-FFF2-40B4-BE49-F238E27FC236}">
                  <a16:creationId xmlns:a16="http://schemas.microsoft.com/office/drawing/2014/main" id="{00000000-0008-0000-0000-0000C5FD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555" y="11140"/>
              <a:ext cx="0" cy="445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 type="arrow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</xdr:grpSp>
    <xdr:clientData/>
  </xdr:twoCellAnchor>
  <xdr:twoCellAnchor>
    <xdr:from>
      <xdr:col>11</xdr:col>
      <xdr:colOff>361950</xdr:colOff>
      <xdr:row>12</xdr:row>
      <xdr:rowOff>66675</xdr:rowOff>
    </xdr:from>
    <xdr:to>
      <xdr:col>13</xdr:col>
      <xdr:colOff>371475</xdr:colOff>
      <xdr:row>19</xdr:row>
      <xdr:rowOff>180975</xdr:rowOff>
    </xdr:to>
    <xdr:grpSp>
      <xdr:nvGrpSpPr>
        <xdr:cNvPr id="64901" name="Group 182">
          <a:extLst>
            <a:ext uri="{FF2B5EF4-FFF2-40B4-BE49-F238E27FC236}">
              <a16:creationId xmlns:a16="http://schemas.microsoft.com/office/drawing/2014/main" id="{00000000-0008-0000-0000-000085FD0000}"/>
            </a:ext>
          </a:extLst>
        </xdr:cNvPr>
        <xdr:cNvGrpSpPr>
          <a:grpSpLocks/>
        </xdr:cNvGrpSpPr>
      </xdr:nvGrpSpPr>
      <xdr:grpSpPr bwMode="auto">
        <a:xfrm>
          <a:off x="7134225" y="2552700"/>
          <a:ext cx="1190625" cy="1447800"/>
          <a:chOff x="2120" y="12398"/>
          <a:chExt cx="1935" cy="2291"/>
        </a:xfrm>
      </xdr:grpSpPr>
      <xdr:cxnSp macro="">
        <xdr:nvCxnSpPr>
          <xdr:cNvPr id="64923" name="AutoShape 183">
            <a:extLst>
              <a:ext uri="{FF2B5EF4-FFF2-40B4-BE49-F238E27FC236}">
                <a16:creationId xmlns:a16="http://schemas.microsoft.com/office/drawing/2014/main" id="{00000000-0008-0000-0000-00009B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80" y="12914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grpSp>
        <xdr:nvGrpSpPr>
          <xdr:cNvPr id="64924" name="Group 184">
            <a:extLst>
              <a:ext uri="{FF2B5EF4-FFF2-40B4-BE49-F238E27FC236}">
                <a16:creationId xmlns:a16="http://schemas.microsoft.com/office/drawing/2014/main" id="{00000000-0008-0000-0000-00009CFD0000}"/>
              </a:ext>
            </a:extLst>
          </xdr:cNvPr>
          <xdr:cNvGrpSpPr>
            <a:grpSpLocks/>
          </xdr:cNvGrpSpPr>
        </xdr:nvGrpSpPr>
        <xdr:grpSpPr bwMode="auto">
          <a:xfrm>
            <a:off x="2120" y="12398"/>
            <a:ext cx="1590" cy="2291"/>
            <a:chOff x="2120" y="12398"/>
            <a:chExt cx="1590" cy="2291"/>
          </a:xfrm>
        </xdr:grpSpPr>
        <xdr:grpSp>
          <xdr:nvGrpSpPr>
            <xdr:cNvPr id="64925" name="Group 185">
              <a:extLst>
                <a:ext uri="{FF2B5EF4-FFF2-40B4-BE49-F238E27FC236}">
                  <a16:creationId xmlns:a16="http://schemas.microsoft.com/office/drawing/2014/main" id="{00000000-0008-0000-0000-00009D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465" y="12779"/>
              <a:ext cx="1245" cy="240"/>
              <a:chOff x="1935" y="1170"/>
              <a:chExt cx="1245" cy="240"/>
            </a:xfrm>
          </xdr:grpSpPr>
          <xdr:sp macro="" textlink="">
            <xdr:nvSpPr>
              <xdr:cNvPr id="64952" name="Rectangle 186">
                <a:extLst>
                  <a:ext uri="{FF2B5EF4-FFF2-40B4-BE49-F238E27FC236}">
                    <a16:creationId xmlns:a16="http://schemas.microsoft.com/office/drawing/2014/main" id="{00000000-0008-0000-0000-0000B8FD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310" y="1170"/>
                <a:ext cx="495" cy="240"/>
              </a:xfrm>
              <a:prstGeom prst="rect">
                <a:avLst/>
              </a:prstGeom>
              <a:solidFill>
                <a:srgbClr val="FFFFFF"/>
              </a:solidFill>
              <a:ln w="2540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cxnSp macro="">
            <xdr:nvCxnSpPr>
              <xdr:cNvPr id="64953" name="AutoShape 187">
                <a:extLst>
                  <a:ext uri="{FF2B5EF4-FFF2-40B4-BE49-F238E27FC236}">
                    <a16:creationId xmlns:a16="http://schemas.microsoft.com/office/drawing/2014/main" id="{00000000-0008-0000-0000-0000B9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280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54" name="AutoShape 188">
                <a:extLst>
                  <a:ext uri="{FF2B5EF4-FFF2-40B4-BE49-F238E27FC236}">
                    <a16:creationId xmlns:a16="http://schemas.microsoft.com/office/drawing/2014/main" id="{00000000-0008-0000-0000-0000BA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1935" y="1305"/>
                <a:ext cx="375" cy="0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grpSp>
          <xdr:nvGrpSpPr>
            <xdr:cNvPr id="64926" name="Group 189">
              <a:extLst>
                <a:ext uri="{FF2B5EF4-FFF2-40B4-BE49-F238E27FC236}">
                  <a16:creationId xmlns:a16="http://schemas.microsoft.com/office/drawing/2014/main" id="{00000000-0008-0000-0000-00009E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465" y="13018"/>
              <a:ext cx="1245" cy="550"/>
              <a:chOff x="4343" y="11140"/>
              <a:chExt cx="1245" cy="550"/>
            </a:xfrm>
          </xdr:grpSpPr>
          <xdr:grpSp>
            <xdr:nvGrpSpPr>
              <xdr:cNvPr id="64946" name="Group 190">
                <a:extLst>
                  <a:ext uri="{FF2B5EF4-FFF2-40B4-BE49-F238E27FC236}">
                    <a16:creationId xmlns:a16="http://schemas.microsoft.com/office/drawing/2014/main" id="{00000000-0008-0000-0000-0000B2FD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343" y="11450"/>
                <a:ext cx="1245" cy="240"/>
                <a:chOff x="1935" y="1170"/>
                <a:chExt cx="1245" cy="240"/>
              </a:xfrm>
            </xdr:grpSpPr>
            <xdr:sp macro="" textlink="">
              <xdr:nvSpPr>
                <xdr:cNvPr id="64949" name="Rectangle 191">
                  <a:extLst>
                    <a:ext uri="{FF2B5EF4-FFF2-40B4-BE49-F238E27FC236}">
                      <a16:creationId xmlns:a16="http://schemas.microsoft.com/office/drawing/2014/main" id="{00000000-0008-0000-0000-0000B5FD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2310" y="1170"/>
                  <a:ext cx="495" cy="240"/>
                </a:xfrm>
                <a:prstGeom prst="rect">
                  <a:avLst/>
                </a:prstGeom>
                <a:solidFill>
                  <a:srgbClr val="FFFFFF"/>
                </a:solidFill>
                <a:ln w="254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cxnSp macro="">
              <xdr:nvCxnSpPr>
                <xdr:cNvPr id="64950" name="AutoShape 192">
                  <a:extLst>
                    <a:ext uri="{FF2B5EF4-FFF2-40B4-BE49-F238E27FC236}">
                      <a16:creationId xmlns:a16="http://schemas.microsoft.com/office/drawing/2014/main" id="{00000000-0008-0000-0000-0000B6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80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64951" name="AutoShape 193">
                  <a:extLst>
                    <a:ext uri="{FF2B5EF4-FFF2-40B4-BE49-F238E27FC236}">
                      <a16:creationId xmlns:a16="http://schemas.microsoft.com/office/drawing/2014/main" id="{00000000-0008-0000-0000-0000B7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193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cxnSp macro="">
            <xdr:nvCxnSpPr>
              <xdr:cNvPr id="64947" name="AutoShape 194">
                <a:extLst>
                  <a:ext uri="{FF2B5EF4-FFF2-40B4-BE49-F238E27FC236}">
                    <a16:creationId xmlns:a16="http://schemas.microsoft.com/office/drawing/2014/main" id="{00000000-0008-0000-0000-0000B3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4370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48" name="AutoShape 195">
                <a:extLst>
                  <a:ext uri="{FF2B5EF4-FFF2-40B4-BE49-F238E27FC236}">
                    <a16:creationId xmlns:a16="http://schemas.microsoft.com/office/drawing/2014/main" id="{00000000-0008-0000-0000-0000B4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555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cxnSp macro="">
          <xdr:nvCxnSpPr>
            <xdr:cNvPr id="64927" name="AutoShape 196">
              <a:extLst>
                <a:ext uri="{FF2B5EF4-FFF2-40B4-BE49-F238E27FC236}">
                  <a16:creationId xmlns:a16="http://schemas.microsoft.com/office/drawing/2014/main" id="{00000000-0008-0000-0000-00009F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120" y="12914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47" name="Text Box 197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855" y="12398"/>
              <a:ext cx="450" cy="467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ru-RU" sz="1200" b="0" i="0" u="none" strike="noStrike" baseline="0">
                  <a:solidFill>
                    <a:srgbClr val="000000"/>
                  </a:solidFill>
                  <a:latin typeface="Calibri"/>
                </a:rPr>
                <a:t>1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ru-RU" sz="12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sp macro="" textlink="">
          <xdr:nvSpPr>
            <xdr:cNvPr id="48" name="Text Box 198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855" y="12956"/>
              <a:ext cx="450" cy="467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300"/>
                </a:lnSpc>
                <a:defRPr sz="1000"/>
              </a:pPr>
              <a:r>
                <a:rPr lang="ru-RU" sz="1200" b="0" i="0" u="none" strike="noStrike" baseline="0">
                  <a:solidFill>
                    <a:srgbClr val="000000"/>
                  </a:solidFill>
                  <a:latin typeface="Calibri"/>
                </a:rPr>
                <a:t>2</a:t>
              </a:r>
              <a:endPara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sp macro="" textlink="">
          <xdr:nvSpPr>
            <xdr:cNvPr id="49" name="Text Box 199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870" y="13528"/>
              <a:ext cx="480" cy="467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200"/>
                </a:lnSpc>
                <a:defRPr sz="1000"/>
              </a:pPr>
              <a:r>
                <a:rPr lang="ru-RU" sz="1200" b="0" i="0" u="none" strike="noStrike" baseline="0">
                  <a:solidFill>
                    <a:srgbClr val="000000"/>
                  </a:solidFill>
                  <a:latin typeface="Calibri"/>
                </a:rPr>
                <a:t>3</a:t>
              </a:r>
            </a:p>
            <a:p>
              <a:pPr algn="l" rtl="0">
                <a:lnSpc>
                  <a:spcPts val="1200"/>
                </a:lnSpc>
                <a:defRPr sz="1000"/>
              </a:pPr>
              <a:endParaRPr lang="ru-RU" sz="12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grpSp>
          <xdr:nvGrpSpPr>
            <xdr:cNvPr id="64931" name="Group 200">
              <a:extLst>
                <a:ext uri="{FF2B5EF4-FFF2-40B4-BE49-F238E27FC236}">
                  <a16:creationId xmlns:a16="http://schemas.microsoft.com/office/drawing/2014/main" id="{00000000-0008-0000-0000-0000A3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460" y="13589"/>
              <a:ext cx="1245" cy="550"/>
              <a:chOff x="4343" y="11140"/>
              <a:chExt cx="1245" cy="550"/>
            </a:xfrm>
          </xdr:grpSpPr>
          <xdr:grpSp>
            <xdr:nvGrpSpPr>
              <xdr:cNvPr id="64940" name="Group 201">
                <a:extLst>
                  <a:ext uri="{FF2B5EF4-FFF2-40B4-BE49-F238E27FC236}">
                    <a16:creationId xmlns:a16="http://schemas.microsoft.com/office/drawing/2014/main" id="{00000000-0008-0000-0000-0000ACFD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343" y="11450"/>
                <a:ext cx="1245" cy="240"/>
                <a:chOff x="1935" y="1170"/>
                <a:chExt cx="1245" cy="240"/>
              </a:xfrm>
            </xdr:grpSpPr>
            <xdr:sp macro="" textlink="">
              <xdr:nvSpPr>
                <xdr:cNvPr id="64943" name="Rectangle 202">
                  <a:extLst>
                    <a:ext uri="{FF2B5EF4-FFF2-40B4-BE49-F238E27FC236}">
                      <a16:creationId xmlns:a16="http://schemas.microsoft.com/office/drawing/2014/main" id="{00000000-0008-0000-0000-0000AFFD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2310" y="1170"/>
                  <a:ext cx="495" cy="240"/>
                </a:xfrm>
                <a:prstGeom prst="rect">
                  <a:avLst/>
                </a:prstGeom>
                <a:solidFill>
                  <a:srgbClr val="FFFFFF"/>
                </a:solidFill>
                <a:ln w="254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cxnSp macro="">
              <xdr:nvCxnSpPr>
                <xdr:cNvPr id="64944" name="AutoShape 203">
                  <a:extLst>
                    <a:ext uri="{FF2B5EF4-FFF2-40B4-BE49-F238E27FC236}">
                      <a16:creationId xmlns:a16="http://schemas.microsoft.com/office/drawing/2014/main" id="{00000000-0008-0000-0000-0000B0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80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64945" name="AutoShape 204">
                  <a:extLst>
                    <a:ext uri="{FF2B5EF4-FFF2-40B4-BE49-F238E27FC236}">
                      <a16:creationId xmlns:a16="http://schemas.microsoft.com/office/drawing/2014/main" id="{00000000-0008-0000-0000-0000B1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193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cxnSp macro="">
            <xdr:nvCxnSpPr>
              <xdr:cNvPr id="64941" name="AutoShape 205">
                <a:extLst>
                  <a:ext uri="{FF2B5EF4-FFF2-40B4-BE49-F238E27FC236}">
                    <a16:creationId xmlns:a16="http://schemas.microsoft.com/office/drawing/2014/main" id="{00000000-0008-0000-0000-0000AD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4370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42" name="AutoShape 206">
                <a:extLst>
                  <a:ext uri="{FF2B5EF4-FFF2-40B4-BE49-F238E27FC236}">
                    <a16:creationId xmlns:a16="http://schemas.microsoft.com/office/drawing/2014/main" id="{00000000-0008-0000-0000-0000AE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555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grpSp>
          <xdr:nvGrpSpPr>
            <xdr:cNvPr id="64932" name="Group 207">
              <a:extLst>
                <a:ext uri="{FF2B5EF4-FFF2-40B4-BE49-F238E27FC236}">
                  <a16:creationId xmlns:a16="http://schemas.microsoft.com/office/drawing/2014/main" id="{00000000-0008-0000-0000-0000A4FD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451" y="14139"/>
              <a:ext cx="1245" cy="550"/>
              <a:chOff x="4343" y="11140"/>
              <a:chExt cx="1245" cy="550"/>
            </a:xfrm>
          </xdr:grpSpPr>
          <xdr:grpSp>
            <xdr:nvGrpSpPr>
              <xdr:cNvPr id="64934" name="Group 208">
                <a:extLst>
                  <a:ext uri="{FF2B5EF4-FFF2-40B4-BE49-F238E27FC236}">
                    <a16:creationId xmlns:a16="http://schemas.microsoft.com/office/drawing/2014/main" id="{00000000-0008-0000-0000-0000A6FD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4343" y="11450"/>
                <a:ext cx="1245" cy="240"/>
                <a:chOff x="1935" y="1170"/>
                <a:chExt cx="1245" cy="240"/>
              </a:xfrm>
            </xdr:grpSpPr>
            <xdr:sp macro="" textlink="">
              <xdr:nvSpPr>
                <xdr:cNvPr id="64937" name="Rectangle 209">
                  <a:extLst>
                    <a:ext uri="{FF2B5EF4-FFF2-40B4-BE49-F238E27FC236}">
                      <a16:creationId xmlns:a16="http://schemas.microsoft.com/office/drawing/2014/main" id="{00000000-0008-0000-0000-0000A9FD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2310" y="1170"/>
                  <a:ext cx="495" cy="240"/>
                </a:xfrm>
                <a:prstGeom prst="rect">
                  <a:avLst/>
                </a:prstGeom>
                <a:solidFill>
                  <a:srgbClr val="FFFFFF"/>
                </a:solidFill>
                <a:ln w="25400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cxnSp macro="">
              <xdr:nvCxnSpPr>
                <xdr:cNvPr id="64938" name="AutoShape 210">
                  <a:extLst>
                    <a:ext uri="{FF2B5EF4-FFF2-40B4-BE49-F238E27FC236}">
                      <a16:creationId xmlns:a16="http://schemas.microsoft.com/office/drawing/2014/main" id="{00000000-0008-0000-0000-0000AA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80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64939" name="AutoShape 211">
                  <a:extLst>
                    <a:ext uri="{FF2B5EF4-FFF2-40B4-BE49-F238E27FC236}">
                      <a16:creationId xmlns:a16="http://schemas.microsoft.com/office/drawing/2014/main" id="{00000000-0008-0000-0000-0000ABFD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1935" y="1305"/>
                  <a:ext cx="375" cy="0"/>
                </a:xfrm>
                <a:prstGeom prst="straightConnector1">
                  <a:avLst/>
                </a:prstGeom>
                <a:noFill/>
                <a:ln w="25400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cxnSp macro="">
            <xdr:nvCxnSpPr>
              <xdr:cNvPr id="64935" name="AutoShape 212">
                <a:extLst>
                  <a:ext uri="{FF2B5EF4-FFF2-40B4-BE49-F238E27FC236}">
                    <a16:creationId xmlns:a16="http://schemas.microsoft.com/office/drawing/2014/main" id="{00000000-0008-0000-0000-0000A7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4370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cxnSp macro="">
            <xdr:nvCxnSpPr>
              <xdr:cNvPr id="64936" name="AutoShape 213">
                <a:extLst>
                  <a:ext uri="{FF2B5EF4-FFF2-40B4-BE49-F238E27FC236}">
                    <a16:creationId xmlns:a16="http://schemas.microsoft.com/office/drawing/2014/main" id="{00000000-0008-0000-0000-0000A8FD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555" y="11140"/>
                <a:ext cx="0" cy="445"/>
              </a:xfrm>
              <a:prstGeom prst="straightConnector1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 type="arrow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</xdr:grpSp>
        <xdr:sp macro="" textlink="">
          <xdr:nvSpPr>
            <xdr:cNvPr id="52" name="Text Box 214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855" y="14101"/>
              <a:ext cx="450" cy="467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300"/>
                </a:lnSpc>
                <a:defRPr sz="1000"/>
              </a:pPr>
              <a:r>
                <a:rPr lang="ru-RU" sz="1200" b="0" i="0" u="none" strike="noStrike" baseline="0">
                  <a:solidFill>
                    <a:srgbClr val="000000"/>
                  </a:solidFill>
                  <a:latin typeface="Calibri"/>
                </a:rPr>
                <a:t>4</a:t>
              </a:r>
              <a:endPara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</xdr:grpSp>
    </xdr:grpSp>
    <xdr:clientData/>
  </xdr:twoCellAnchor>
  <xdr:twoCellAnchor>
    <xdr:from>
      <xdr:col>11</xdr:col>
      <xdr:colOff>57150</xdr:colOff>
      <xdr:row>35</xdr:row>
      <xdr:rowOff>123825</xdr:rowOff>
    </xdr:from>
    <xdr:to>
      <xdr:col>18</xdr:col>
      <xdr:colOff>0</xdr:colOff>
      <xdr:row>47</xdr:row>
      <xdr:rowOff>104775</xdr:rowOff>
    </xdr:to>
    <xdr:graphicFrame macro="">
      <xdr:nvGraphicFramePr>
        <xdr:cNvPr id="64902" name="Диаграмма 77">
          <a:extLst>
            <a:ext uri="{FF2B5EF4-FFF2-40B4-BE49-F238E27FC236}">
              <a16:creationId xmlns:a16="http://schemas.microsoft.com/office/drawing/2014/main" id="{00000000-0008-0000-0000-000086F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81</xdr:row>
      <xdr:rowOff>161925</xdr:rowOff>
    </xdr:from>
    <xdr:to>
      <xdr:col>8</xdr:col>
      <xdr:colOff>238125</xdr:colOff>
      <xdr:row>96</xdr:row>
      <xdr:rowOff>47625</xdr:rowOff>
    </xdr:to>
    <xdr:graphicFrame macro="">
      <xdr:nvGraphicFramePr>
        <xdr:cNvPr id="64903" name="Диаграмма 79">
          <a:extLst>
            <a:ext uri="{FF2B5EF4-FFF2-40B4-BE49-F238E27FC236}">
              <a16:creationId xmlns:a16="http://schemas.microsoft.com/office/drawing/2014/main" id="{00000000-0008-0000-0000-000087F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81</xdr:row>
      <xdr:rowOff>180975</xdr:rowOff>
    </xdr:from>
    <xdr:to>
      <xdr:col>16</xdr:col>
      <xdr:colOff>533400</xdr:colOff>
      <xdr:row>96</xdr:row>
      <xdr:rowOff>66675</xdr:rowOff>
    </xdr:to>
    <xdr:graphicFrame macro="">
      <xdr:nvGraphicFramePr>
        <xdr:cNvPr id="64904" name="Диаграмма 80">
          <a:extLst>
            <a:ext uri="{FF2B5EF4-FFF2-40B4-BE49-F238E27FC236}">
              <a16:creationId xmlns:a16="http://schemas.microsoft.com/office/drawing/2014/main" id="{00000000-0008-0000-0000-000088F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638175</xdr:colOff>
      <xdr:row>35</xdr:row>
      <xdr:rowOff>123825</xdr:rowOff>
    </xdr:from>
    <xdr:to>
      <xdr:col>8</xdr:col>
      <xdr:colOff>485775</xdr:colOff>
      <xdr:row>47</xdr:row>
      <xdr:rowOff>152400</xdr:rowOff>
    </xdr:to>
    <xdr:graphicFrame macro="">
      <xdr:nvGraphicFramePr>
        <xdr:cNvPr id="64905" name="Диаграмма 78">
          <a:extLst>
            <a:ext uri="{FF2B5EF4-FFF2-40B4-BE49-F238E27FC236}">
              <a16:creationId xmlns:a16="http://schemas.microsoft.com/office/drawing/2014/main" id="{00000000-0008-0000-0000-000089F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29</xdr:row>
      <xdr:rowOff>97805</xdr:rowOff>
    </xdr:from>
    <xdr:to>
      <xdr:col>28</xdr:col>
      <xdr:colOff>114300</xdr:colOff>
      <xdr:row>57</xdr:row>
      <xdr:rowOff>119839</xdr:rowOff>
    </xdr:to>
    <xdr:sp macro="" textlink="">
      <xdr:nvSpPr>
        <xdr:cNvPr id="79" name="Полилиния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13677900" y="5860430"/>
          <a:ext cx="3762375" cy="4975034"/>
        </a:xfrm>
        <a:custGeom>
          <a:avLst/>
          <a:gdLst>
            <a:gd name="connsiteX0" fmla="*/ 1838325 w 2657475"/>
            <a:gd name="connsiteY0" fmla="*/ 4007470 h 4022534"/>
            <a:gd name="connsiteX1" fmla="*/ 2276475 w 2657475"/>
            <a:gd name="connsiteY1" fmla="*/ 3988420 h 4022534"/>
            <a:gd name="connsiteX2" fmla="*/ 2305050 w 2657475"/>
            <a:gd name="connsiteY2" fmla="*/ 3978895 h 4022534"/>
            <a:gd name="connsiteX3" fmla="*/ 2409825 w 2657475"/>
            <a:gd name="connsiteY3" fmla="*/ 3902695 h 4022534"/>
            <a:gd name="connsiteX4" fmla="*/ 2438400 w 2657475"/>
            <a:gd name="connsiteY4" fmla="*/ 3874120 h 4022534"/>
            <a:gd name="connsiteX5" fmla="*/ 2466975 w 2657475"/>
            <a:gd name="connsiteY5" fmla="*/ 3816970 h 4022534"/>
            <a:gd name="connsiteX6" fmla="*/ 2486025 w 2657475"/>
            <a:gd name="connsiteY6" fmla="*/ 3778870 h 4022534"/>
            <a:gd name="connsiteX7" fmla="*/ 2533650 w 2657475"/>
            <a:gd name="connsiteY7" fmla="*/ 3721720 h 4022534"/>
            <a:gd name="connsiteX8" fmla="*/ 2571750 w 2657475"/>
            <a:gd name="connsiteY8" fmla="*/ 3645520 h 4022534"/>
            <a:gd name="connsiteX9" fmla="*/ 2581275 w 2657475"/>
            <a:gd name="connsiteY9" fmla="*/ 3607420 h 4022534"/>
            <a:gd name="connsiteX10" fmla="*/ 2600325 w 2657475"/>
            <a:gd name="connsiteY10" fmla="*/ 3550270 h 4022534"/>
            <a:gd name="connsiteX11" fmla="*/ 2609850 w 2657475"/>
            <a:gd name="connsiteY11" fmla="*/ 3254995 h 4022534"/>
            <a:gd name="connsiteX12" fmla="*/ 2619375 w 2657475"/>
            <a:gd name="connsiteY12" fmla="*/ 3216895 h 4022534"/>
            <a:gd name="connsiteX13" fmla="*/ 2638425 w 2657475"/>
            <a:gd name="connsiteY13" fmla="*/ 3131170 h 4022534"/>
            <a:gd name="connsiteX14" fmla="*/ 2647950 w 2657475"/>
            <a:gd name="connsiteY14" fmla="*/ 3026395 h 4022534"/>
            <a:gd name="connsiteX15" fmla="*/ 2657475 w 2657475"/>
            <a:gd name="connsiteY15" fmla="*/ 2997820 h 4022534"/>
            <a:gd name="connsiteX16" fmla="*/ 2647950 w 2657475"/>
            <a:gd name="connsiteY16" fmla="*/ 2645395 h 4022534"/>
            <a:gd name="connsiteX17" fmla="*/ 2628900 w 2657475"/>
            <a:gd name="connsiteY17" fmla="*/ 2531095 h 4022534"/>
            <a:gd name="connsiteX18" fmla="*/ 2619375 w 2657475"/>
            <a:gd name="connsiteY18" fmla="*/ 2473945 h 4022534"/>
            <a:gd name="connsiteX19" fmla="*/ 2609850 w 2657475"/>
            <a:gd name="connsiteY19" fmla="*/ 2407270 h 4022534"/>
            <a:gd name="connsiteX20" fmla="*/ 2600325 w 2657475"/>
            <a:gd name="connsiteY20" fmla="*/ 2378695 h 4022534"/>
            <a:gd name="connsiteX21" fmla="*/ 2581275 w 2657475"/>
            <a:gd name="connsiteY21" fmla="*/ 2273920 h 4022534"/>
            <a:gd name="connsiteX22" fmla="*/ 2552700 w 2657475"/>
            <a:gd name="connsiteY22" fmla="*/ 2207245 h 4022534"/>
            <a:gd name="connsiteX23" fmla="*/ 2533650 w 2657475"/>
            <a:gd name="connsiteY23" fmla="*/ 2178670 h 4022534"/>
            <a:gd name="connsiteX24" fmla="*/ 2514600 w 2657475"/>
            <a:gd name="connsiteY24" fmla="*/ 2111995 h 4022534"/>
            <a:gd name="connsiteX25" fmla="*/ 2505075 w 2657475"/>
            <a:gd name="connsiteY25" fmla="*/ 2083420 h 4022534"/>
            <a:gd name="connsiteX26" fmla="*/ 2495550 w 2657475"/>
            <a:gd name="connsiteY26" fmla="*/ 2026270 h 4022534"/>
            <a:gd name="connsiteX27" fmla="*/ 2476500 w 2657475"/>
            <a:gd name="connsiteY27" fmla="*/ 1950070 h 4022534"/>
            <a:gd name="connsiteX28" fmla="*/ 2447925 w 2657475"/>
            <a:gd name="connsiteY28" fmla="*/ 1883395 h 4022534"/>
            <a:gd name="connsiteX29" fmla="*/ 2428875 w 2657475"/>
            <a:gd name="connsiteY29" fmla="*/ 1788145 h 4022534"/>
            <a:gd name="connsiteX30" fmla="*/ 2409825 w 2657475"/>
            <a:gd name="connsiteY30" fmla="*/ 1750045 h 4022534"/>
            <a:gd name="connsiteX31" fmla="*/ 2381250 w 2657475"/>
            <a:gd name="connsiteY31" fmla="*/ 1664320 h 4022534"/>
            <a:gd name="connsiteX32" fmla="*/ 2343150 w 2657475"/>
            <a:gd name="connsiteY32" fmla="*/ 1578595 h 4022534"/>
            <a:gd name="connsiteX33" fmla="*/ 2324100 w 2657475"/>
            <a:gd name="connsiteY33" fmla="*/ 1530970 h 4022534"/>
            <a:gd name="connsiteX34" fmla="*/ 2295525 w 2657475"/>
            <a:gd name="connsiteY34" fmla="*/ 1454770 h 4022534"/>
            <a:gd name="connsiteX35" fmla="*/ 2238375 w 2657475"/>
            <a:gd name="connsiteY35" fmla="*/ 1378570 h 4022534"/>
            <a:gd name="connsiteX36" fmla="*/ 2219325 w 2657475"/>
            <a:gd name="connsiteY36" fmla="*/ 1330945 h 4022534"/>
            <a:gd name="connsiteX37" fmla="*/ 2171700 w 2657475"/>
            <a:gd name="connsiteY37" fmla="*/ 1254745 h 4022534"/>
            <a:gd name="connsiteX38" fmla="*/ 2162175 w 2657475"/>
            <a:gd name="connsiteY38" fmla="*/ 1216645 h 4022534"/>
            <a:gd name="connsiteX39" fmla="*/ 2133600 w 2657475"/>
            <a:gd name="connsiteY39" fmla="*/ 1169020 h 4022534"/>
            <a:gd name="connsiteX40" fmla="*/ 2057400 w 2657475"/>
            <a:gd name="connsiteY40" fmla="*/ 1035670 h 4022534"/>
            <a:gd name="connsiteX41" fmla="*/ 2028825 w 2657475"/>
            <a:gd name="connsiteY41" fmla="*/ 968995 h 4022534"/>
            <a:gd name="connsiteX42" fmla="*/ 1971675 w 2657475"/>
            <a:gd name="connsiteY42" fmla="*/ 873745 h 4022534"/>
            <a:gd name="connsiteX43" fmla="*/ 1943100 w 2657475"/>
            <a:gd name="connsiteY43" fmla="*/ 807070 h 4022534"/>
            <a:gd name="connsiteX44" fmla="*/ 1914525 w 2657475"/>
            <a:gd name="connsiteY44" fmla="*/ 797545 h 4022534"/>
            <a:gd name="connsiteX45" fmla="*/ 1876425 w 2657475"/>
            <a:gd name="connsiteY45" fmla="*/ 768970 h 4022534"/>
            <a:gd name="connsiteX46" fmla="*/ 1847850 w 2657475"/>
            <a:gd name="connsiteY46" fmla="*/ 740395 h 4022534"/>
            <a:gd name="connsiteX47" fmla="*/ 1752600 w 2657475"/>
            <a:gd name="connsiteY47" fmla="*/ 683245 h 4022534"/>
            <a:gd name="connsiteX48" fmla="*/ 1657350 w 2657475"/>
            <a:gd name="connsiteY48" fmla="*/ 645145 h 4022534"/>
            <a:gd name="connsiteX49" fmla="*/ 1628775 w 2657475"/>
            <a:gd name="connsiteY49" fmla="*/ 626095 h 4022534"/>
            <a:gd name="connsiteX50" fmla="*/ 1600200 w 2657475"/>
            <a:gd name="connsiteY50" fmla="*/ 616570 h 4022534"/>
            <a:gd name="connsiteX51" fmla="*/ 1533525 w 2657475"/>
            <a:gd name="connsiteY51" fmla="*/ 578470 h 4022534"/>
            <a:gd name="connsiteX52" fmla="*/ 1504950 w 2657475"/>
            <a:gd name="connsiteY52" fmla="*/ 568945 h 4022534"/>
            <a:gd name="connsiteX53" fmla="*/ 1466850 w 2657475"/>
            <a:gd name="connsiteY53" fmla="*/ 549895 h 4022534"/>
            <a:gd name="connsiteX54" fmla="*/ 1419225 w 2657475"/>
            <a:gd name="connsiteY54" fmla="*/ 530845 h 4022534"/>
            <a:gd name="connsiteX55" fmla="*/ 1323975 w 2657475"/>
            <a:gd name="connsiteY55" fmla="*/ 483220 h 4022534"/>
            <a:gd name="connsiteX56" fmla="*/ 1238250 w 2657475"/>
            <a:gd name="connsiteY56" fmla="*/ 454645 h 4022534"/>
            <a:gd name="connsiteX57" fmla="*/ 1209675 w 2657475"/>
            <a:gd name="connsiteY57" fmla="*/ 445120 h 4022534"/>
            <a:gd name="connsiteX58" fmla="*/ 1171575 w 2657475"/>
            <a:gd name="connsiteY58" fmla="*/ 435595 h 4022534"/>
            <a:gd name="connsiteX59" fmla="*/ 1133475 w 2657475"/>
            <a:gd name="connsiteY59" fmla="*/ 416545 h 4022534"/>
            <a:gd name="connsiteX60" fmla="*/ 1095375 w 2657475"/>
            <a:gd name="connsiteY60" fmla="*/ 407020 h 4022534"/>
            <a:gd name="connsiteX61" fmla="*/ 1066800 w 2657475"/>
            <a:gd name="connsiteY61" fmla="*/ 397495 h 4022534"/>
            <a:gd name="connsiteX62" fmla="*/ 1000125 w 2657475"/>
            <a:gd name="connsiteY62" fmla="*/ 378445 h 4022534"/>
            <a:gd name="connsiteX63" fmla="*/ 971550 w 2657475"/>
            <a:gd name="connsiteY63" fmla="*/ 359395 h 4022534"/>
            <a:gd name="connsiteX64" fmla="*/ 904875 w 2657475"/>
            <a:gd name="connsiteY64" fmla="*/ 340345 h 4022534"/>
            <a:gd name="connsiteX65" fmla="*/ 847725 w 2657475"/>
            <a:gd name="connsiteY65" fmla="*/ 321295 h 4022534"/>
            <a:gd name="connsiteX66" fmla="*/ 781050 w 2657475"/>
            <a:gd name="connsiteY66" fmla="*/ 292720 h 4022534"/>
            <a:gd name="connsiteX67" fmla="*/ 742950 w 2657475"/>
            <a:gd name="connsiteY67" fmla="*/ 264145 h 4022534"/>
            <a:gd name="connsiteX68" fmla="*/ 695325 w 2657475"/>
            <a:gd name="connsiteY68" fmla="*/ 245095 h 4022534"/>
            <a:gd name="connsiteX69" fmla="*/ 657225 w 2657475"/>
            <a:gd name="connsiteY69" fmla="*/ 226045 h 4022534"/>
            <a:gd name="connsiteX70" fmla="*/ 590550 w 2657475"/>
            <a:gd name="connsiteY70" fmla="*/ 206995 h 4022534"/>
            <a:gd name="connsiteX71" fmla="*/ 542925 w 2657475"/>
            <a:gd name="connsiteY71" fmla="*/ 187945 h 4022534"/>
            <a:gd name="connsiteX72" fmla="*/ 495300 w 2657475"/>
            <a:gd name="connsiteY72" fmla="*/ 178420 h 4022534"/>
            <a:gd name="connsiteX73" fmla="*/ 466725 w 2657475"/>
            <a:gd name="connsiteY73" fmla="*/ 168895 h 4022534"/>
            <a:gd name="connsiteX74" fmla="*/ 428625 w 2657475"/>
            <a:gd name="connsiteY74" fmla="*/ 159370 h 4022534"/>
            <a:gd name="connsiteX75" fmla="*/ 381000 w 2657475"/>
            <a:gd name="connsiteY75" fmla="*/ 140320 h 4022534"/>
            <a:gd name="connsiteX76" fmla="*/ 323850 w 2657475"/>
            <a:gd name="connsiteY76" fmla="*/ 130795 h 4022534"/>
            <a:gd name="connsiteX77" fmla="*/ 266700 w 2657475"/>
            <a:gd name="connsiteY77" fmla="*/ 111745 h 4022534"/>
            <a:gd name="connsiteX78" fmla="*/ 238125 w 2657475"/>
            <a:gd name="connsiteY78" fmla="*/ 102220 h 4022534"/>
            <a:gd name="connsiteX79" fmla="*/ 171450 w 2657475"/>
            <a:gd name="connsiteY79" fmla="*/ 73645 h 4022534"/>
            <a:gd name="connsiteX80" fmla="*/ 114300 w 2657475"/>
            <a:gd name="connsiteY80" fmla="*/ 54595 h 4022534"/>
            <a:gd name="connsiteX81" fmla="*/ 57150 w 2657475"/>
            <a:gd name="connsiteY81" fmla="*/ 26020 h 4022534"/>
            <a:gd name="connsiteX82" fmla="*/ 0 w 2657475"/>
            <a:gd name="connsiteY82" fmla="*/ 6970 h 40225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</a:cxnLst>
          <a:rect l="l" t="t" r="r" b="b"/>
          <a:pathLst>
            <a:path w="2657475" h="4022534">
              <a:moveTo>
                <a:pt x="1838325" y="4007470"/>
              </a:moveTo>
              <a:cubicBezTo>
                <a:pt x="1932538" y="4005172"/>
                <a:pt x="2140017" y="4022534"/>
                <a:pt x="2276475" y="3988420"/>
              </a:cubicBezTo>
              <a:cubicBezTo>
                <a:pt x="2286215" y="3985985"/>
                <a:pt x="2295525" y="3982070"/>
                <a:pt x="2305050" y="3978895"/>
              </a:cubicBezTo>
              <a:cubicBezTo>
                <a:pt x="2360043" y="3942233"/>
                <a:pt x="2324467" y="3966714"/>
                <a:pt x="2409825" y="3902695"/>
              </a:cubicBezTo>
              <a:cubicBezTo>
                <a:pt x="2420601" y="3894613"/>
                <a:pt x="2429776" y="3884468"/>
                <a:pt x="2438400" y="3874120"/>
              </a:cubicBezTo>
              <a:cubicBezTo>
                <a:pt x="2465319" y="3841818"/>
                <a:pt x="2451813" y="3852347"/>
                <a:pt x="2466975" y="3816970"/>
              </a:cubicBezTo>
              <a:cubicBezTo>
                <a:pt x="2472568" y="3803919"/>
                <a:pt x="2478980" y="3791198"/>
                <a:pt x="2486025" y="3778870"/>
              </a:cubicBezTo>
              <a:cubicBezTo>
                <a:pt x="2503706" y="3747928"/>
                <a:pt x="2507383" y="3747987"/>
                <a:pt x="2533650" y="3721720"/>
              </a:cubicBezTo>
              <a:cubicBezTo>
                <a:pt x="2563262" y="3632885"/>
                <a:pt x="2511767" y="3780483"/>
                <a:pt x="2571750" y="3645520"/>
              </a:cubicBezTo>
              <a:cubicBezTo>
                <a:pt x="2577067" y="3633557"/>
                <a:pt x="2577513" y="3619959"/>
                <a:pt x="2581275" y="3607420"/>
              </a:cubicBezTo>
              <a:cubicBezTo>
                <a:pt x="2587045" y="3588186"/>
                <a:pt x="2600325" y="3550270"/>
                <a:pt x="2600325" y="3550270"/>
              </a:cubicBezTo>
              <a:cubicBezTo>
                <a:pt x="2603500" y="3451845"/>
                <a:pt x="2604232" y="3353311"/>
                <a:pt x="2609850" y="3254995"/>
              </a:cubicBezTo>
              <a:cubicBezTo>
                <a:pt x="2610597" y="3241925"/>
                <a:pt x="2616535" y="3229674"/>
                <a:pt x="2619375" y="3216895"/>
              </a:cubicBezTo>
              <a:cubicBezTo>
                <a:pt x="2643560" y="3108064"/>
                <a:pt x="2615196" y="3224088"/>
                <a:pt x="2638425" y="3131170"/>
              </a:cubicBezTo>
              <a:cubicBezTo>
                <a:pt x="2641600" y="3096245"/>
                <a:pt x="2642990" y="3061112"/>
                <a:pt x="2647950" y="3026395"/>
              </a:cubicBezTo>
              <a:cubicBezTo>
                <a:pt x="2649370" y="3016456"/>
                <a:pt x="2657475" y="3007860"/>
                <a:pt x="2657475" y="2997820"/>
              </a:cubicBezTo>
              <a:cubicBezTo>
                <a:pt x="2657475" y="2880302"/>
                <a:pt x="2653168" y="2762797"/>
                <a:pt x="2647950" y="2645395"/>
              </a:cubicBezTo>
              <a:cubicBezTo>
                <a:pt x="2644281" y="2562838"/>
                <a:pt x="2640808" y="2590636"/>
                <a:pt x="2628900" y="2531095"/>
              </a:cubicBezTo>
              <a:cubicBezTo>
                <a:pt x="2625112" y="2512157"/>
                <a:pt x="2622312" y="2493033"/>
                <a:pt x="2619375" y="2473945"/>
              </a:cubicBezTo>
              <a:cubicBezTo>
                <a:pt x="2615961" y="2451755"/>
                <a:pt x="2614253" y="2429285"/>
                <a:pt x="2609850" y="2407270"/>
              </a:cubicBezTo>
              <a:cubicBezTo>
                <a:pt x="2607881" y="2397425"/>
                <a:pt x="2602760" y="2388435"/>
                <a:pt x="2600325" y="2378695"/>
              </a:cubicBezTo>
              <a:cubicBezTo>
                <a:pt x="2582991" y="2309358"/>
                <a:pt x="2598259" y="2350349"/>
                <a:pt x="2581275" y="2273920"/>
              </a:cubicBezTo>
              <a:cubicBezTo>
                <a:pt x="2576418" y="2252062"/>
                <a:pt x="2563289" y="2225776"/>
                <a:pt x="2552700" y="2207245"/>
              </a:cubicBezTo>
              <a:cubicBezTo>
                <a:pt x="2547020" y="2197306"/>
                <a:pt x="2538770" y="2188909"/>
                <a:pt x="2533650" y="2178670"/>
              </a:cubicBezTo>
              <a:cubicBezTo>
                <a:pt x="2526037" y="2163445"/>
                <a:pt x="2518669" y="2126237"/>
                <a:pt x="2514600" y="2111995"/>
              </a:cubicBezTo>
              <a:cubicBezTo>
                <a:pt x="2511842" y="2102341"/>
                <a:pt x="2507253" y="2093221"/>
                <a:pt x="2505075" y="2083420"/>
              </a:cubicBezTo>
              <a:cubicBezTo>
                <a:pt x="2500885" y="2064567"/>
                <a:pt x="2499597" y="2045154"/>
                <a:pt x="2495550" y="2026270"/>
              </a:cubicBezTo>
              <a:cubicBezTo>
                <a:pt x="2490064" y="2000669"/>
                <a:pt x="2482850" y="1975470"/>
                <a:pt x="2476500" y="1950070"/>
              </a:cubicBezTo>
              <a:cubicBezTo>
                <a:pt x="2464674" y="1902764"/>
                <a:pt x="2468370" y="1937915"/>
                <a:pt x="2447925" y="1883395"/>
              </a:cubicBezTo>
              <a:cubicBezTo>
                <a:pt x="2430473" y="1836857"/>
                <a:pt x="2445336" y="1843014"/>
                <a:pt x="2428875" y="1788145"/>
              </a:cubicBezTo>
              <a:cubicBezTo>
                <a:pt x="2424795" y="1774545"/>
                <a:pt x="2414922" y="1763298"/>
                <a:pt x="2409825" y="1750045"/>
              </a:cubicBezTo>
              <a:cubicBezTo>
                <a:pt x="2399012" y="1721932"/>
                <a:pt x="2392437" y="1692286"/>
                <a:pt x="2381250" y="1664320"/>
              </a:cubicBezTo>
              <a:cubicBezTo>
                <a:pt x="2324780" y="1523145"/>
                <a:pt x="2396543" y="1698729"/>
                <a:pt x="2343150" y="1578595"/>
              </a:cubicBezTo>
              <a:cubicBezTo>
                <a:pt x="2336206" y="1562971"/>
                <a:pt x="2330103" y="1546979"/>
                <a:pt x="2324100" y="1530970"/>
              </a:cubicBezTo>
              <a:cubicBezTo>
                <a:pt x="2311734" y="1497995"/>
                <a:pt x="2313934" y="1491587"/>
                <a:pt x="2295525" y="1454770"/>
              </a:cubicBezTo>
              <a:cubicBezTo>
                <a:pt x="2278838" y="1421395"/>
                <a:pt x="2259403" y="1413617"/>
                <a:pt x="2238375" y="1378570"/>
              </a:cubicBezTo>
              <a:cubicBezTo>
                <a:pt x="2229578" y="1363909"/>
                <a:pt x="2227628" y="1345891"/>
                <a:pt x="2219325" y="1330945"/>
              </a:cubicBezTo>
              <a:cubicBezTo>
                <a:pt x="2184746" y="1268703"/>
                <a:pt x="2195600" y="1318478"/>
                <a:pt x="2171700" y="1254745"/>
              </a:cubicBezTo>
              <a:cubicBezTo>
                <a:pt x="2167103" y="1242488"/>
                <a:pt x="2167492" y="1228608"/>
                <a:pt x="2162175" y="1216645"/>
              </a:cubicBezTo>
              <a:cubicBezTo>
                <a:pt x="2154656" y="1199727"/>
                <a:pt x="2142312" y="1185355"/>
                <a:pt x="2133600" y="1169020"/>
              </a:cubicBezTo>
              <a:cubicBezTo>
                <a:pt x="2066247" y="1042733"/>
                <a:pt x="2112921" y="1109698"/>
                <a:pt x="2057400" y="1035670"/>
              </a:cubicBezTo>
              <a:cubicBezTo>
                <a:pt x="2046714" y="1003612"/>
                <a:pt x="2047657" y="1001951"/>
                <a:pt x="2028825" y="968995"/>
              </a:cubicBezTo>
              <a:cubicBezTo>
                <a:pt x="2010455" y="936847"/>
                <a:pt x="1983384" y="908871"/>
                <a:pt x="1971675" y="873745"/>
              </a:cubicBezTo>
              <a:cubicBezTo>
                <a:pt x="1965983" y="856668"/>
                <a:pt x="1954870" y="818840"/>
                <a:pt x="1943100" y="807070"/>
              </a:cubicBezTo>
              <a:cubicBezTo>
                <a:pt x="1936000" y="799970"/>
                <a:pt x="1924050" y="800720"/>
                <a:pt x="1914525" y="797545"/>
              </a:cubicBezTo>
              <a:cubicBezTo>
                <a:pt x="1901825" y="788020"/>
                <a:pt x="1888478" y="779301"/>
                <a:pt x="1876425" y="768970"/>
              </a:cubicBezTo>
              <a:cubicBezTo>
                <a:pt x="1866198" y="760204"/>
                <a:pt x="1858483" y="748665"/>
                <a:pt x="1847850" y="740395"/>
              </a:cubicBezTo>
              <a:cubicBezTo>
                <a:pt x="1820149" y="718850"/>
                <a:pt x="1785588" y="697383"/>
                <a:pt x="1752600" y="683245"/>
              </a:cubicBezTo>
              <a:cubicBezTo>
                <a:pt x="1721169" y="669775"/>
                <a:pt x="1689100" y="657845"/>
                <a:pt x="1657350" y="645145"/>
              </a:cubicBezTo>
              <a:cubicBezTo>
                <a:pt x="1646721" y="640893"/>
                <a:pt x="1639014" y="631215"/>
                <a:pt x="1628775" y="626095"/>
              </a:cubicBezTo>
              <a:cubicBezTo>
                <a:pt x="1619795" y="621605"/>
                <a:pt x="1609725" y="619745"/>
                <a:pt x="1600200" y="616570"/>
              </a:cubicBezTo>
              <a:cubicBezTo>
                <a:pt x="1571502" y="597438"/>
                <a:pt x="1567362" y="592972"/>
                <a:pt x="1533525" y="578470"/>
              </a:cubicBezTo>
              <a:cubicBezTo>
                <a:pt x="1524297" y="574515"/>
                <a:pt x="1514178" y="572900"/>
                <a:pt x="1504950" y="568945"/>
              </a:cubicBezTo>
              <a:cubicBezTo>
                <a:pt x="1491899" y="563352"/>
                <a:pt x="1479825" y="555662"/>
                <a:pt x="1466850" y="549895"/>
              </a:cubicBezTo>
              <a:cubicBezTo>
                <a:pt x="1451226" y="542951"/>
                <a:pt x="1434719" y="538075"/>
                <a:pt x="1419225" y="530845"/>
              </a:cubicBezTo>
              <a:cubicBezTo>
                <a:pt x="1387058" y="515834"/>
                <a:pt x="1357651" y="494445"/>
                <a:pt x="1323975" y="483220"/>
              </a:cubicBezTo>
              <a:lnTo>
                <a:pt x="1238250" y="454645"/>
              </a:lnTo>
              <a:cubicBezTo>
                <a:pt x="1228725" y="451470"/>
                <a:pt x="1219415" y="447555"/>
                <a:pt x="1209675" y="445120"/>
              </a:cubicBezTo>
              <a:cubicBezTo>
                <a:pt x="1196975" y="441945"/>
                <a:pt x="1183832" y="440192"/>
                <a:pt x="1171575" y="435595"/>
              </a:cubicBezTo>
              <a:cubicBezTo>
                <a:pt x="1158280" y="430609"/>
                <a:pt x="1146770" y="421531"/>
                <a:pt x="1133475" y="416545"/>
              </a:cubicBezTo>
              <a:cubicBezTo>
                <a:pt x="1121218" y="411948"/>
                <a:pt x="1107962" y="410616"/>
                <a:pt x="1095375" y="407020"/>
              </a:cubicBezTo>
              <a:cubicBezTo>
                <a:pt x="1085721" y="404262"/>
                <a:pt x="1076454" y="400253"/>
                <a:pt x="1066800" y="397495"/>
              </a:cubicBezTo>
              <a:cubicBezTo>
                <a:pt x="983079" y="373575"/>
                <a:pt x="1068638" y="401283"/>
                <a:pt x="1000125" y="378445"/>
              </a:cubicBezTo>
              <a:cubicBezTo>
                <a:pt x="990600" y="372095"/>
                <a:pt x="981789" y="364515"/>
                <a:pt x="971550" y="359395"/>
              </a:cubicBezTo>
              <a:cubicBezTo>
                <a:pt x="955545" y="351392"/>
                <a:pt x="920134" y="344923"/>
                <a:pt x="904875" y="340345"/>
              </a:cubicBezTo>
              <a:cubicBezTo>
                <a:pt x="885641" y="334575"/>
                <a:pt x="847725" y="321295"/>
                <a:pt x="847725" y="321295"/>
              </a:cubicBezTo>
              <a:cubicBezTo>
                <a:pt x="743714" y="251954"/>
                <a:pt x="904065" y="354227"/>
                <a:pt x="781050" y="292720"/>
              </a:cubicBezTo>
              <a:cubicBezTo>
                <a:pt x="766851" y="285620"/>
                <a:pt x="756827" y="271855"/>
                <a:pt x="742950" y="264145"/>
              </a:cubicBezTo>
              <a:cubicBezTo>
                <a:pt x="728004" y="255842"/>
                <a:pt x="710949" y="252039"/>
                <a:pt x="695325" y="245095"/>
              </a:cubicBezTo>
              <a:cubicBezTo>
                <a:pt x="682350" y="239328"/>
                <a:pt x="670276" y="231638"/>
                <a:pt x="657225" y="226045"/>
              </a:cubicBezTo>
              <a:cubicBezTo>
                <a:pt x="625120" y="212286"/>
                <a:pt x="626801" y="219079"/>
                <a:pt x="590550" y="206995"/>
              </a:cubicBezTo>
              <a:cubicBezTo>
                <a:pt x="574330" y="201588"/>
                <a:pt x="559302" y="192858"/>
                <a:pt x="542925" y="187945"/>
              </a:cubicBezTo>
              <a:cubicBezTo>
                <a:pt x="527418" y="183293"/>
                <a:pt x="511006" y="182347"/>
                <a:pt x="495300" y="178420"/>
              </a:cubicBezTo>
              <a:cubicBezTo>
                <a:pt x="485560" y="175985"/>
                <a:pt x="476379" y="171653"/>
                <a:pt x="466725" y="168895"/>
              </a:cubicBezTo>
              <a:cubicBezTo>
                <a:pt x="454138" y="165299"/>
                <a:pt x="441044" y="163510"/>
                <a:pt x="428625" y="159370"/>
              </a:cubicBezTo>
              <a:cubicBezTo>
                <a:pt x="412405" y="153963"/>
                <a:pt x="397495" y="144819"/>
                <a:pt x="381000" y="140320"/>
              </a:cubicBezTo>
              <a:cubicBezTo>
                <a:pt x="362368" y="135238"/>
                <a:pt x="342900" y="133970"/>
                <a:pt x="323850" y="130795"/>
              </a:cubicBezTo>
              <a:lnTo>
                <a:pt x="266700" y="111745"/>
              </a:lnTo>
              <a:lnTo>
                <a:pt x="238125" y="102220"/>
              </a:lnTo>
              <a:cubicBezTo>
                <a:pt x="192790" y="71997"/>
                <a:pt x="227366" y="90420"/>
                <a:pt x="171450" y="73645"/>
              </a:cubicBezTo>
              <a:cubicBezTo>
                <a:pt x="152216" y="67875"/>
                <a:pt x="114300" y="54595"/>
                <a:pt x="114300" y="54595"/>
              </a:cubicBezTo>
              <a:cubicBezTo>
                <a:pt x="32408" y="0"/>
                <a:pt x="136020" y="65455"/>
                <a:pt x="57150" y="26020"/>
              </a:cubicBezTo>
              <a:cubicBezTo>
                <a:pt x="8483" y="1686"/>
                <a:pt x="50146" y="6970"/>
                <a:pt x="0" y="6970"/>
              </a:cubicBezTo>
            </a:path>
          </a:pathLst>
        </a:custGeom>
        <a:ln>
          <a:prstDash val="sys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ru-RU"/>
        </a:p>
      </xdr:txBody>
    </xdr:sp>
    <xdr:clientData/>
  </xdr:twoCellAnchor>
  <xdr:twoCellAnchor>
    <xdr:from>
      <xdr:col>2</xdr:col>
      <xdr:colOff>523875</xdr:colOff>
      <xdr:row>2</xdr:row>
      <xdr:rowOff>114300</xdr:rowOff>
    </xdr:from>
    <xdr:to>
      <xdr:col>3</xdr:col>
      <xdr:colOff>552450</xdr:colOff>
      <xdr:row>2</xdr:row>
      <xdr:rowOff>114300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>
          <a:off x="1743075" y="504825"/>
          <a:ext cx="6381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48</xdr:row>
      <xdr:rowOff>38100</xdr:rowOff>
    </xdr:from>
    <xdr:to>
      <xdr:col>7</xdr:col>
      <xdr:colOff>200025</xdr:colOff>
      <xdr:row>51</xdr:row>
      <xdr:rowOff>171450</xdr:rowOff>
    </xdr:to>
    <xdr:grpSp>
      <xdr:nvGrpSpPr>
        <xdr:cNvPr id="64908" name="Group 136">
          <a:extLst>
            <a:ext uri="{FF2B5EF4-FFF2-40B4-BE49-F238E27FC236}">
              <a16:creationId xmlns:a16="http://schemas.microsoft.com/office/drawing/2014/main" id="{00000000-0008-0000-0000-00008CFD0000}"/>
            </a:ext>
          </a:extLst>
        </xdr:cNvPr>
        <xdr:cNvGrpSpPr>
          <a:grpSpLocks/>
        </xdr:cNvGrpSpPr>
      </xdr:nvGrpSpPr>
      <xdr:grpSpPr bwMode="auto">
        <a:xfrm>
          <a:off x="3419475" y="9420225"/>
          <a:ext cx="1190625" cy="704850"/>
          <a:chOff x="1860" y="3135"/>
          <a:chExt cx="1935" cy="1440"/>
        </a:xfrm>
      </xdr:grpSpPr>
      <xdr:grpSp>
        <xdr:nvGrpSpPr>
          <xdr:cNvPr id="64909" name="Group 137">
            <a:extLst>
              <a:ext uri="{FF2B5EF4-FFF2-40B4-BE49-F238E27FC236}">
                <a16:creationId xmlns:a16="http://schemas.microsoft.com/office/drawing/2014/main" id="{00000000-0008-0000-0000-00008DFD0000}"/>
              </a:ext>
            </a:extLst>
          </xdr:cNvPr>
          <xdr:cNvGrpSpPr>
            <a:grpSpLocks/>
          </xdr:cNvGrpSpPr>
        </xdr:nvGrpSpPr>
        <xdr:grpSpPr bwMode="auto">
          <a:xfrm>
            <a:off x="2205" y="3600"/>
            <a:ext cx="1245" cy="240"/>
            <a:chOff x="1935" y="1170"/>
            <a:chExt cx="1245" cy="240"/>
          </a:xfrm>
        </xdr:grpSpPr>
        <xdr:sp macro="" textlink="">
          <xdr:nvSpPr>
            <xdr:cNvPr id="64920" name="Rectangle 138">
              <a:extLst>
                <a:ext uri="{FF2B5EF4-FFF2-40B4-BE49-F238E27FC236}">
                  <a16:creationId xmlns:a16="http://schemas.microsoft.com/office/drawing/2014/main" id="{00000000-0008-0000-0000-000098F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64921" name="AutoShape 139">
              <a:extLst>
                <a:ext uri="{FF2B5EF4-FFF2-40B4-BE49-F238E27FC236}">
                  <a16:creationId xmlns:a16="http://schemas.microsoft.com/office/drawing/2014/main" id="{00000000-0008-0000-0000-000099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22" name="AutoShape 140">
              <a:extLst>
                <a:ext uri="{FF2B5EF4-FFF2-40B4-BE49-F238E27FC236}">
                  <a16:creationId xmlns:a16="http://schemas.microsoft.com/office/drawing/2014/main" id="{00000000-0008-0000-0000-00009A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64910" name="Group 141">
            <a:extLst>
              <a:ext uri="{FF2B5EF4-FFF2-40B4-BE49-F238E27FC236}">
                <a16:creationId xmlns:a16="http://schemas.microsoft.com/office/drawing/2014/main" id="{00000000-0008-0000-0000-00008EFD0000}"/>
              </a:ext>
            </a:extLst>
          </xdr:cNvPr>
          <xdr:cNvGrpSpPr>
            <a:grpSpLocks/>
          </xdr:cNvGrpSpPr>
        </xdr:nvGrpSpPr>
        <xdr:grpSpPr bwMode="auto">
          <a:xfrm>
            <a:off x="2205" y="4335"/>
            <a:ext cx="1245" cy="240"/>
            <a:chOff x="1935" y="1170"/>
            <a:chExt cx="1245" cy="240"/>
          </a:xfrm>
        </xdr:grpSpPr>
        <xdr:sp macro="" textlink="">
          <xdr:nvSpPr>
            <xdr:cNvPr id="64917" name="Rectangle 142">
              <a:extLst>
                <a:ext uri="{FF2B5EF4-FFF2-40B4-BE49-F238E27FC236}">
                  <a16:creationId xmlns:a16="http://schemas.microsoft.com/office/drawing/2014/main" id="{00000000-0008-0000-0000-000095FD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0" y="1170"/>
              <a:ext cx="495" cy="240"/>
            </a:xfrm>
            <a:prstGeom prst="rect">
              <a:avLst/>
            </a:prstGeom>
            <a:solidFill>
              <a:srgbClr val="FFFFFF"/>
            </a:solidFill>
            <a:ln w="25400">
              <a:solidFill>
                <a:srgbClr val="000000"/>
              </a:solidFill>
              <a:miter lim="800000"/>
              <a:headEnd/>
              <a:tailEnd/>
            </a:ln>
          </xdr:spPr>
        </xdr:sp>
        <xdr:cxnSp macro="">
          <xdr:nvCxnSpPr>
            <xdr:cNvPr id="64918" name="AutoShape 143">
              <a:extLst>
                <a:ext uri="{FF2B5EF4-FFF2-40B4-BE49-F238E27FC236}">
                  <a16:creationId xmlns:a16="http://schemas.microsoft.com/office/drawing/2014/main" id="{00000000-0008-0000-0000-000096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0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64919" name="AutoShape 144">
              <a:extLst>
                <a:ext uri="{FF2B5EF4-FFF2-40B4-BE49-F238E27FC236}">
                  <a16:creationId xmlns:a16="http://schemas.microsoft.com/office/drawing/2014/main" id="{00000000-0008-0000-0000-000097FD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935" y="1305"/>
              <a:ext cx="375" cy="0"/>
            </a:xfrm>
            <a:prstGeom prst="straightConnector1">
              <a:avLst/>
            </a:prstGeom>
            <a:noFill/>
            <a:ln w="254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64911" name="AutoShape 145">
            <a:extLst>
              <a:ext uri="{FF2B5EF4-FFF2-40B4-BE49-F238E27FC236}">
                <a16:creationId xmlns:a16="http://schemas.microsoft.com/office/drawing/2014/main" id="{00000000-0008-0000-0000-00008FF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2235" y="3735"/>
            <a:ext cx="0" cy="735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12" name="AutoShape 146">
            <a:extLst>
              <a:ext uri="{FF2B5EF4-FFF2-40B4-BE49-F238E27FC236}">
                <a16:creationId xmlns:a16="http://schemas.microsoft.com/office/drawing/2014/main" id="{00000000-0008-0000-0000-000090F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420" y="3735"/>
            <a:ext cx="0" cy="735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13" name="AutoShape 147">
            <a:extLst>
              <a:ext uri="{FF2B5EF4-FFF2-40B4-BE49-F238E27FC236}">
                <a16:creationId xmlns:a16="http://schemas.microsoft.com/office/drawing/2014/main" id="{00000000-0008-0000-0000-000091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860" y="373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64914" name="AutoShape 148">
            <a:extLst>
              <a:ext uri="{FF2B5EF4-FFF2-40B4-BE49-F238E27FC236}">
                <a16:creationId xmlns:a16="http://schemas.microsoft.com/office/drawing/2014/main" id="{00000000-0008-0000-0000-000092F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420" y="3735"/>
            <a:ext cx="375" cy="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88" name="Text Box 149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5" y="3135"/>
            <a:ext cx="450" cy="467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1</a:t>
            </a:r>
          </a:p>
          <a:p>
            <a:pPr algn="l" rtl="0">
              <a:lnSpc>
                <a:spcPts val="12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89" name="Text Box 150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5" y="3836"/>
            <a:ext cx="450" cy="467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Calibri"/>
              </a:rPr>
              <a:t>2</a:t>
            </a: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endPara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22</xdr:row>
          <xdr:rowOff>9525</xdr:rowOff>
        </xdr:from>
        <xdr:to>
          <xdr:col>2</xdr:col>
          <xdr:colOff>495300</xdr:colOff>
          <xdr:row>23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21</xdr:row>
          <xdr:rowOff>9525</xdr:rowOff>
        </xdr:from>
        <xdr:to>
          <xdr:col>8</xdr:col>
          <xdr:colOff>409575</xdr:colOff>
          <xdr:row>24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600075</xdr:colOff>
          <xdr:row>21</xdr:row>
          <xdr:rowOff>9525</xdr:rowOff>
        </xdr:from>
        <xdr:to>
          <xdr:col>14</xdr:col>
          <xdr:colOff>371475</xdr:colOff>
          <xdr:row>24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24</xdr:row>
          <xdr:rowOff>0</xdr:rowOff>
        </xdr:from>
        <xdr:to>
          <xdr:col>3</xdr:col>
          <xdr:colOff>142875</xdr:colOff>
          <xdr:row>25</xdr:row>
          <xdr:rowOff>104775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238125</xdr:colOff>
          <xdr:row>24</xdr:row>
          <xdr:rowOff>0</xdr:rowOff>
        </xdr:from>
        <xdr:to>
          <xdr:col>8</xdr:col>
          <xdr:colOff>266700</xdr:colOff>
          <xdr:row>25</xdr:row>
          <xdr:rowOff>142875</xdr:rowOff>
        </xdr:to>
        <xdr:sp macro="" textlink="">
          <xdr:nvSpPr>
            <xdr:cNvPr id="1791" name="Object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600075</xdr:colOff>
          <xdr:row>24</xdr:row>
          <xdr:rowOff>0</xdr:rowOff>
        </xdr:from>
        <xdr:to>
          <xdr:col>14</xdr:col>
          <xdr:colOff>28575</xdr:colOff>
          <xdr:row>25</xdr:row>
          <xdr:rowOff>142875</xdr:rowOff>
        </xdr:to>
        <xdr:sp macro="" textlink="">
          <xdr:nvSpPr>
            <xdr:cNvPr id="1792" name="Object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34</xdr:row>
      <xdr:rowOff>123825</xdr:rowOff>
    </xdr:from>
    <xdr:to>
      <xdr:col>7</xdr:col>
      <xdr:colOff>47625</xdr:colOff>
      <xdr:row>49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34</xdr:row>
      <xdr:rowOff>133350</xdr:rowOff>
    </xdr:from>
    <xdr:to>
      <xdr:col>15</xdr:col>
      <xdr:colOff>161925</xdr:colOff>
      <xdr:row>49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34</xdr:row>
      <xdr:rowOff>104775</xdr:rowOff>
    </xdr:from>
    <xdr:to>
      <xdr:col>23</xdr:col>
      <xdr:colOff>266700</xdr:colOff>
      <xdr:row>48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28</xdr:row>
      <xdr:rowOff>85725</xdr:rowOff>
    </xdr:from>
    <xdr:to>
      <xdr:col>7</xdr:col>
      <xdr:colOff>95250</xdr:colOff>
      <xdr:row>42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28</xdr:row>
      <xdr:rowOff>123825</xdr:rowOff>
    </xdr:from>
    <xdr:to>
      <xdr:col>15</xdr:col>
      <xdr:colOff>123825</xdr:colOff>
      <xdr:row>43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29</xdr:row>
      <xdr:rowOff>28575</xdr:rowOff>
    </xdr:from>
    <xdr:to>
      <xdr:col>23</xdr:col>
      <xdr:colOff>152400</xdr:colOff>
      <xdr:row>43</xdr:row>
      <xdr:rowOff>104775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1"/>
  <sheetViews>
    <sheetView workbookViewId="0">
      <selection activeCell="S16" sqref="S16"/>
    </sheetView>
  </sheetViews>
  <sheetFormatPr defaultColWidth="8.85546875" defaultRowHeight="15" x14ac:dyDescent="0.25"/>
  <cols>
    <col min="1" max="1" width="13" customWidth="1"/>
  </cols>
  <sheetData>
    <row r="1" spans="1:14" x14ac:dyDescent="0.25">
      <c r="A1" t="s">
        <v>31</v>
      </c>
    </row>
    <row r="2" spans="1:14" ht="15.75" thickBot="1" x14ac:dyDescent="0.3">
      <c r="A2" s="60" t="s">
        <v>0</v>
      </c>
      <c r="B2" s="60"/>
    </row>
    <row r="3" spans="1:14" ht="16.5" thickTop="1" thickBot="1" x14ac:dyDescent="0.3">
      <c r="A3" s="1" t="s">
        <v>1</v>
      </c>
      <c r="B3" s="1">
        <v>3.5000000000000001E-3</v>
      </c>
      <c r="C3" t="s">
        <v>2</v>
      </c>
      <c r="E3" s="17" t="s">
        <v>34</v>
      </c>
    </row>
    <row r="4" spans="1:14" ht="16.5" thickTop="1" thickBot="1" x14ac:dyDescent="0.3">
      <c r="A4" s="1" t="s">
        <v>35</v>
      </c>
      <c r="B4" s="1">
        <v>800</v>
      </c>
      <c r="C4" t="s">
        <v>3</v>
      </c>
    </row>
    <row r="5" spans="1:14" ht="15.75" thickTop="1" x14ac:dyDescent="0.25">
      <c r="A5" t="s">
        <v>4</v>
      </c>
      <c r="B5" t="s">
        <v>5</v>
      </c>
    </row>
    <row r="6" spans="1:14" ht="15.75" thickBot="1" x14ac:dyDescent="0.3"/>
    <row r="7" spans="1:14" ht="16.5" thickTop="1" thickBot="1" x14ac:dyDescent="0.3">
      <c r="A7" s="2" t="s">
        <v>6</v>
      </c>
      <c r="B7" s="2">
        <f>1/B3</f>
        <v>285.71428571428572</v>
      </c>
      <c r="C7" s="18" t="s">
        <v>37</v>
      </c>
    </row>
    <row r="8" spans="1:14" ht="16.5" thickTop="1" thickBot="1" x14ac:dyDescent="0.3">
      <c r="A8" s="2" t="s">
        <v>7</v>
      </c>
      <c r="B8" s="2">
        <f>B7*2</f>
        <v>571.42857142857144</v>
      </c>
      <c r="C8" s="18" t="s">
        <v>37</v>
      </c>
    </row>
    <row r="9" spans="1:14" ht="16.5" thickTop="1" thickBot="1" x14ac:dyDescent="0.3">
      <c r="A9" s="3" t="s">
        <v>8</v>
      </c>
      <c r="B9" s="3">
        <f>B7*3</f>
        <v>857.14285714285711</v>
      </c>
      <c r="C9" s="18" t="s">
        <v>38</v>
      </c>
      <c r="D9" t="s">
        <v>36</v>
      </c>
      <c r="E9" t="s">
        <v>9</v>
      </c>
    </row>
    <row r="10" spans="1:14" ht="16.5" thickTop="1" thickBot="1" x14ac:dyDescent="0.3">
      <c r="A10" s="2" t="s">
        <v>10</v>
      </c>
      <c r="B10" s="2">
        <f>B7*4</f>
        <v>1142.8571428571429</v>
      </c>
    </row>
    <row r="11" spans="1:14" ht="19.5" thickTop="1" x14ac:dyDescent="0.3">
      <c r="B11" s="4" t="s">
        <v>11</v>
      </c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 t="s">
        <v>32</v>
      </c>
      <c r="B13" t="s">
        <v>33</v>
      </c>
    </row>
    <row r="24" spans="1:22" x14ac:dyDescent="0.25">
      <c r="E24" s="6"/>
    </row>
    <row r="27" spans="1:22" ht="15.75" thickBot="1" x14ac:dyDescent="0.3"/>
    <row r="28" spans="1:22" ht="16.5" thickTop="1" thickBot="1" x14ac:dyDescent="0.3">
      <c r="A28" s="7" t="s">
        <v>1</v>
      </c>
      <c r="B28" s="14">
        <v>1E-3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22" ht="15.75" thickTop="1" x14ac:dyDescent="0.25">
      <c r="A29" t="s">
        <v>28</v>
      </c>
      <c r="B29">
        <v>0</v>
      </c>
      <c r="C29">
        <f>B29+400</f>
        <v>400</v>
      </c>
      <c r="D29">
        <f t="shared" ref="D29:V29" si="0">C29+400</f>
        <v>800</v>
      </c>
      <c r="E29">
        <f t="shared" si="0"/>
        <v>1200</v>
      </c>
      <c r="F29">
        <f t="shared" si="0"/>
        <v>1600</v>
      </c>
      <c r="G29">
        <f t="shared" si="0"/>
        <v>2000</v>
      </c>
      <c r="H29">
        <f t="shared" si="0"/>
        <v>2400</v>
      </c>
      <c r="I29">
        <f t="shared" si="0"/>
        <v>2800</v>
      </c>
      <c r="J29">
        <f t="shared" si="0"/>
        <v>3200</v>
      </c>
      <c r="K29">
        <f t="shared" si="0"/>
        <v>3600</v>
      </c>
      <c r="L29">
        <f t="shared" si="0"/>
        <v>4000</v>
      </c>
      <c r="M29">
        <f t="shared" si="0"/>
        <v>4400</v>
      </c>
      <c r="N29">
        <f t="shared" si="0"/>
        <v>4800</v>
      </c>
      <c r="O29">
        <f t="shared" si="0"/>
        <v>5200</v>
      </c>
      <c r="P29">
        <f t="shared" si="0"/>
        <v>5600</v>
      </c>
      <c r="Q29">
        <f t="shared" si="0"/>
        <v>6000</v>
      </c>
      <c r="R29">
        <f t="shared" si="0"/>
        <v>6400</v>
      </c>
      <c r="S29">
        <f t="shared" si="0"/>
        <v>6800</v>
      </c>
      <c r="T29">
        <f t="shared" si="0"/>
        <v>7200</v>
      </c>
      <c r="U29">
        <f t="shared" si="0"/>
        <v>7600</v>
      </c>
      <c r="V29">
        <f t="shared" si="0"/>
        <v>8000</v>
      </c>
    </row>
    <row r="30" spans="1:22" x14ac:dyDescent="0.25">
      <c r="A30" t="s">
        <v>12</v>
      </c>
      <c r="B30">
        <f>1- EXPONDIST(B29,$B$28,1)</f>
        <v>1</v>
      </c>
      <c r="C30">
        <f t="shared" ref="C30:V30" si="1">1- EXPONDIST(C29,$B$28,1)</f>
        <v>0.67032004603563933</v>
      </c>
      <c r="D30">
        <f t="shared" si="1"/>
        <v>0.44932896411722156</v>
      </c>
      <c r="E30">
        <f t="shared" si="1"/>
        <v>0.30119421191220219</v>
      </c>
      <c r="F30">
        <f t="shared" si="1"/>
        <v>0.20189651799465536</v>
      </c>
      <c r="G30">
        <f t="shared" si="1"/>
        <v>0.1353352832366127</v>
      </c>
      <c r="H30">
        <f t="shared" si="1"/>
        <v>9.0717953289412456E-2</v>
      </c>
      <c r="I30">
        <f t="shared" si="1"/>
        <v>6.0810062625217931E-2</v>
      </c>
      <c r="J30">
        <f t="shared" si="1"/>
        <v>4.0762203978366163E-2</v>
      </c>
      <c r="K30">
        <f t="shared" si="1"/>
        <v>2.7323722447292531E-2</v>
      </c>
      <c r="L30">
        <f t="shared" si="1"/>
        <v>1.831563888873422E-2</v>
      </c>
      <c r="M30">
        <f t="shared" si="1"/>
        <v>1.2277339903068452E-2</v>
      </c>
      <c r="N30">
        <f t="shared" si="1"/>
        <v>8.2297470490200197E-3</v>
      </c>
      <c r="O30">
        <f t="shared" si="1"/>
        <v>5.5165644207607611E-3</v>
      </c>
      <c r="P30">
        <f t="shared" si="1"/>
        <v>3.697863716482952E-3</v>
      </c>
      <c r="Q30">
        <f t="shared" si="1"/>
        <v>2.4787521766663767E-3</v>
      </c>
      <c r="R30">
        <f t="shared" si="1"/>
        <v>1.6615572731739636E-3</v>
      </c>
      <c r="S30">
        <f t="shared" si="1"/>
        <v>1.113775147844831E-3</v>
      </c>
      <c r="T30">
        <f t="shared" si="1"/>
        <v>7.4658580837672073E-4</v>
      </c>
      <c r="U30">
        <f t="shared" si="1"/>
        <v>5.0045143344057408E-4</v>
      </c>
      <c r="V30">
        <f t="shared" si="1"/>
        <v>3.3546262790251635E-4</v>
      </c>
    </row>
    <row r="31" spans="1:22" x14ac:dyDescent="0.25">
      <c r="A31" t="s">
        <v>13</v>
      </c>
      <c r="B31">
        <f>(1+$B$28*B29)*B30</f>
        <v>1</v>
      </c>
      <c r="C31">
        <f t="shared" ref="C31:V31" si="2">(1+$B$28*C29)*C30</f>
        <v>0.93844806444989504</v>
      </c>
      <c r="D31">
        <f t="shared" si="2"/>
        <v>0.80879213541099881</v>
      </c>
      <c r="E31">
        <f t="shared" si="2"/>
        <v>0.66262726620684487</v>
      </c>
      <c r="F31">
        <f t="shared" si="2"/>
        <v>0.52493094678610397</v>
      </c>
      <c r="G31">
        <f t="shared" si="2"/>
        <v>0.40600584970983811</v>
      </c>
      <c r="H31">
        <f t="shared" si="2"/>
        <v>0.30844104118400234</v>
      </c>
      <c r="I31">
        <f t="shared" si="2"/>
        <v>0.23107823797582816</v>
      </c>
      <c r="J31">
        <f t="shared" si="2"/>
        <v>0.17120125670913788</v>
      </c>
      <c r="K31">
        <f t="shared" si="2"/>
        <v>0.12568912325754564</v>
      </c>
      <c r="L31">
        <f t="shared" si="2"/>
        <v>9.1578194443671102E-2</v>
      </c>
      <c r="M31">
        <f t="shared" si="2"/>
        <v>6.6297635476569639E-2</v>
      </c>
      <c r="N31">
        <f t="shared" si="2"/>
        <v>4.7732532884316115E-2</v>
      </c>
      <c r="O31">
        <f t="shared" si="2"/>
        <v>3.4202699408716723E-2</v>
      </c>
      <c r="P31">
        <f t="shared" si="2"/>
        <v>2.4405900528787484E-2</v>
      </c>
      <c r="Q31">
        <f t="shared" si="2"/>
        <v>1.7351265236664637E-2</v>
      </c>
      <c r="R31">
        <f t="shared" si="2"/>
        <v>1.2295523821487332E-2</v>
      </c>
      <c r="S31">
        <f t="shared" si="2"/>
        <v>8.6874461531896811E-3</v>
      </c>
      <c r="T31">
        <f t="shared" si="2"/>
        <v>6.1220036286891094E-3</v>
      </c>
      <c r="U31">
        <f t="shared" si="2"/>
        <v>4.3038823275889379E-3</v>
      </c>
      <c r="V31">
        <f t="shared" si="2"/>
        <v>3.0191636511226472E-3</v>
      </c>
    </row>
    <row r="32" spans="1:22" x14ac:dyDescent="0.25">
      <c r="A32" t="s">
        <v>14</v>
      </c>
      <c r="B32">
        <f>(1+$B$28*B29+($B$28*B29)^2/2)*B30</f>
        <v>1</v>
      </c>
      <c r="C32">
        <f t="shared" ref="C32:V32" si="3">(1+$B$28*C29+($B$28*C29)^2/2)*C30</f>
        <v>0.99207366813274622</v>
      </c>
      <c r="D32">
        <f t="shared" si="3"/>
        <v>0.95257740392850976</v>
      </c>
      <c r="E32">
        <f t="shared" si="3"/>
        <v>0.87948709878363041</v>
      </c>
      <c r="F32">
        <f t="shared" si="3"/>
        <v>0.78335848981926282</v>
      </c>
      <c r="G32">
        <f t="shared" si="3"/>
        <v>0.67667641618306351</v>
      </c>
      <c r="H32">
        <f t="shared" si="3"/>
        <v>0.56970874665751015</v>
      </c>
      <c r="I32">
        <f t="shared" si="3"/>
        <v>0.46945368346668248</v>
      </c>
      <c r="J32">
        <f t="shared" si="3"/>
        <v>0.37990374107837266</v>
      </c>
      <c r="K32">
        <f t="shared" si="3"/>
        <v>0.30274684471600127</v>
      </c>
      <c r="L32">
        <f t="shared" si="3"/>
        <v>0.23810330555354486</v>
      </c>
      <c r="M32">
        <f t="shared" si="3"/>
        <v>0.18514228573827227</v>
      </c>
      <c r="N32">
        <f t="shared" si="3"/>
        <v>0.14253921888902674</v>
      </c>
      <c r="O32">
        <f t="shared" si="3"/>
        <v>0.10878665037740222</v>
      </c>
      <c r="P32">
        <f t="shared" si="3"/>
        <v>8.2388403603240193E-2</v>
      </c>
      <c r="Q32">
        <f t="shared" si="3"/>
        <v>6.1968804416659418E-2</v>
      </c>
      <c r="R32">
        <f t="shared" si="3"/>
        <v>4.632421677609011E-2</v>
      </c>
      <c r="S32">
        <f t="shared" si="3"/>
        <v>3.4437927571362173E-2</v>
      </c>
      <c r="T32">
        <f t="shared" si="3"/>
        <v>2.5473507781813714E-2</v>
      </c>
      <c r="U32">
        <f t="shared" si="3"/>
        <v>1.8756919725352719E-2</v>
      </c>
      <c r="V32">
        <f t="shared" si="3"/>
        <v>1.375396774400317E-2</v>
      </c>
    </row>
    <row r="33" spans="1:22" x14ac:dyDescent="0.25">
      <c r="A33" t="s">
        <v>15</v>
      </c>
      <c r="B33">
        <f>(1+$B$28*B29+($B$28*B29)^2/2+($B$28*B29)^3/6)*B30</f>
        <v>1</v>
      </c>
      <c r="C33">
        <f t="shared" ref="C33:V33" si="4">(1+$B$28*C29+($B$28*C29)^2/2+($B$28*C29)^3/6)*C30</f>
        <v>0.99922374862379293</v>
      </c>
      <c r="D33">
        <f t="shared" si="4"/>
        <v>0.99092014219984592</v>
      </c>
      <c r="E33">
        <f t="shared" si="4"/>
        <v>0.96623103181434455</v>
      </c>
      <c r="F33">
        <f t="shared" si="4"/>
        <v>0.92118651277028085</v>
      </c>
      <c r="G33">
        <f t="shared" si="4"/>
        <v>0.85712346049854704</v>
      </c>
      <c r="H33">
        <f t="shared" si="4"/>
        <v>0.77872291103631652</v>
      </c>
      <c r="I33">
        <f t="shared" si="4"/>
        <v>0.69193743259147977</v>
      </c>
      <c r="J33">
        <f t="shared" si="4"/>
        <v>0.60251972440555646</v>
      </c>
      <c r="K33">
        <f t="shared" si="4"/>
        <v>0.51521611046614801</v>
      </c>
      <c r="L33">
        <f t="shared" si="4"/>
        <v>0.43347012036670984</v>
      </c>
      <c r="M33">
        <f t="shared" si="4"/>
        <v>0.35944777278876949</v>
      </c>
      <c r="N33">
        <f t="shared" si="4"/>
        <v>0.29422991649656371</v>
      </c>
      <c r="O33">
        <f t="shared" si="4"/>
        <v>0.23806549872312374</v>
      </c>
      <c r="P33">
        <f t="shared" si="4"/>
        <v>0.19062240934221855</v>
      </c>
      <c r="Q33">
        <f t="shared" si="4"/>
        <v>0.15120388277664898</v>
      </c>
      <c r="R33">
        <f t="shared" si="4"/>
        <v>0.11891876174590939</v>
      </c>
      <c r="S33">
        <f t="shared" si="4"/>
        <v>9.2805685452553147E-2</v>
      </c>
      <c r="T33">
        <f t="shared" si="4"/>
        <v>7.1917117749312753E-2</v>
      </c>
      <c r="U33">
        <f t="shared" si="4"/>
        <v>5.5371281133020964E-2</v>
      </c>
      <c r="V33">
        <f t="shared" si="4"/>
        <v>4.2380111991684566E-2</v>
      </c>
    </row>
    <row r="34" spans="1:22" x14ac:dyDescent="0.25">
      <c r="A34" t="s">
        <v>16</v>
      </c>
      <c r="B34">
        <f>EXPONDIST(B29,$B$28,0)</f>
        <v>1E-3</v>
      </c>
      <c r="C34">
        <f t="shared" ref="C34:V34" si="5">EXPONDIST(C29,$B$28,0)</f>
        <v>6.7032004603563935E-4</v>
      </c>
      <c r="D34">
        <f t="shared" si="5"/>
        <v>4.4932896411722158E-4</v>
      </c>
      <c r="E34">
        <f t="shared" si="5"/>
        <v>3.0119421191220216E-4</v>
      </c>
      <c r="F34">
        <f t="shared" si="5"/>
        <v>2.0189651799465538E-4</v>
      </c>
      <c r="G34">
        <f t="shared" si="5"/>
        <v>1.353352832366127E-4</v>
      </c>
      <c r="H34">
        <f t="shared" si="5"/>
        <v>9.0717953289412516E-5</v>
      </c>
      <c r="I34">
        <f t="shared" si="5"/>
        <v>6.0810062625217954E-5</v>
      </c>
      <c r="J34">
        <f t="shared" si="5"/>
        <v>4.0762203978366214E-5</v>
      </c>
      <c r="K34">
        <f t="shared" si="5"/>
        <v>2.7323722447292561E-5</v>
      </c>
      <c r="L34">
        <f t="shared" si="5"/>
        <v>1.831563888873418E-5</v>
      </c>
      <c r="M34">
        <f t="shared" si="5"/>
        <v>1.2277339903068436E-5</v>
      </c>
      <c r="N34">
        <f t="shared" si="5"/>
        <v>8.2297470490200298E-6</v>
      </c>
      <c r="O34">
        <f t="shared" si="5"/>
        <v>5.5165644207607719E-6</v>
      </c>
      <c r="P34">
        <f t="shared" si="5"/>
        <v>3.6978637164829289E-6</v>
      </c>
      <c r="Q34">
        <f t="shared" si="5"/>
        <v>2.4787521766663587E-6</v>
      </c>
      <c r="R34">
        <f t="shared" si="5"/>
        <v>1.661557273173934E-6</v>
      </c>
      <c r="S34">
        <f t="shared" si="5"/>
        <v>1.1137751478448033E-6</v>
      </c>
      <c r="T34">
        <f t="shared" si="5"/>
        <v>7.4658580837667921E-7</v>
      </c>
      <c r="U34">
        <f t="shared" si="5"/>
        <v>5.0045143344061036E-7</v>
      </c>
      <c r="V34">
        <f t="shared" si="5"/>
        <v>3.3546262790251187E-7</v>
      </c>
    </row>
    <row r="35" spans="1:22" x14ac:dyDescent="0.25">
      <c r="A35" t="s">
        <v>17</v>
      </c>
      <c r="B35">
        <f>$B$28^2*B29*B34</f>
        <v>0</v>
      </c>
      <c r="C35">
        <f t="shared" ref="C35:V35" si="6">$B$28^2*C29*C34</f>
        <v>2.6812801841425572E-7</v>
      </c>
      <c r="D35">
        <f t="shared" si="6"/>
        <v>3.5946317129377721E-7</v>
      </c>
      <c r="E35">
        <f t="shared" si="6"/>
        <v>3.6143305429464257E-7</v>
      </c>
      <c r="F35">
        <f t="shared" si="6"/>
        <v>3.230344287914486E-7</v>
      </c>
      <c r="G35">
        <f t="shared" si="6"/>
        <v>2.7067056647322541E-7</v>
      </c>
      <c r="H35">
        <f t="shared" si="6"/>
        <v>2.1772308789459003E-7</v>
      </c>
      <c r="I35">
        <f t="shared" si="6"/>
        <v>1.7026817535061028E-7</v>
      </c>
      <c r="J35">
        <f t="shared" si="6"/>
        <v>1.3043905273077188E-7</v>
      </c>
      <c r="K35">
        <f t="shared" si="6"/>
        <v>9.8365400810253218E-8</v>
      </c>
      <c r="L35">
        <f t="shared" si="6"/>
        <v>7.3262555554936719E-8</v>
      </c>
      <c r="M35">
        <f t="shared" si="6"/>
        <v>5.4020295573501109E-8</v>
      </c>
      <c r="N35">
        <f t="shared" si="6"/>
        <v>3.9502785835296142E-8</v>
      </c>
      <c r="O35">
        <f t="shared" si="6"/>
        <v>2.8686134987956012E-8</v>
      </c>
      <c r="P35">
        <f t="shared" si="6"/>
        <v>2.0708036812304402E-8</v>
      </c>
      <c r="Q35">
        <f t="shared" si="6"/>
        <v>1.4872513059998153E-8</v>
      </c>
      <c r="R35">
        <f t="shared" si="6"/>
        <v>1.0633966548313176E-8</v>
      </c>
      <c r="S35">
        <f t="shared" si="6"/>
        <v>7.573671005344662E-9</v>
      </c>
      <c r="T35">
        <f t="shared" si="6"/>
        <v>5.3754178203120901E-9</v>
      </c>
      <c r="U35">
        <f t="shared" si="6"/>
        <v>3.8034308941486387E-9</v>
      </c>
      <c r="V35">
        <f t="shared" si="6"/>
        <v>2.6837010232200952E-9</v>
      </c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50" spans="1:25" x14ac:dyDescent="0.25">
      <c r="A50" s="16" t="s">
        <v>39</v>
      </c>
      <c r="B50" s="16"/>
      <c r="C50" s="16"/>
      <c r="D50" s="16"/>
      <c r="E50" s="16"/>
    </row>
    <row r="53" spans="1:25" x14ac:dyDescent="0.25">
      <c r="A53" t="s">
        <v>13</v>
      </c>
      <c r="B53">
        <f>1-(1-B30)^2</f>
        <v>1</v>
      </c>
      <c r="C53">
        <f t="shared" ref="C53:V53" si="7">1-(1-C30)^2</f>
        <v>0.89131112795405698</v>
      </c>
      <c r="D53">
        <f t="shared" si="7"/>
        <v>0.69676141023978777</v>
      </c>
      <c r="E53">
        <f t="shared" si="7"/>
        <v>0.51167047053499182</v>
      </c>
      <c r="F53">
        <f t="shared" si="7"/>
        <v>0.36303083201094455</v>
      </c>
      <c r="G53">
        <f t="shared" si="7"/>
        <v>0.25235492758449118</v>
      </c>
      <c r="H53">
        <f t="shared" si="7"/>
        <v>0.17320615952980489</v>
      </c>
      <c r="I53">
        <f t="shared" si="7"/>
        <v>0.11792226153395291</v>
      </c>
      <c r="J53">
        <f t="shared" si="7"/>
        <v>7.9862850683558362E-2</v>
      </c>
      <c r="K53">
        <f t="shared" si="7"/>
        <v>5.3900859086208341E-2</v>
      </c>
      <c r="L53">
        <f t="shared" si="7"/>
        <v>3.6295815149565924E-2</v>
      </c>
      <c r="M53">
        <f t="shared" si="7"/>
        <v>2.4403946731041404E-2</v>
      </c>
      <c r="N53">
        <f t="shared" si="7"/>
        <v>1.6391765361549182E-2</v>
      </c>
      <c r="O53">
        <f t="shared" si="7"/>
        <v>1.1002696358513142E-2</v>
      </c>
      <c r="P53">
        <f t="shared" si="7"/>
        <v>7.3820532369002212E-3</v>
      </c>
      <c r="Q53">
        <f t="shared" si="7"/>
        <v>4.9513601409794106E-3</v>
      </c>
      <c r="R53">
        <f t="shared" si="7"/>
        <v>3.3203537737759303E-3</v>
      </c>
      <c r="S53">
        <f t="shared" si="7"/>
        <v>2.2263098006096715E-3</v>
      </c>
      <c r="T53">
        <f t="shared" si="7"/>
        <v>1.4926142263841369E-3</v>
      </c>
      <c r="U53">
        <f t="shared" si="7"/>
        <v>1.0006524152439411E-3</v>
      </c>
      <c r="V53">
        <f t="shared" si="7"/>
        <v>6.7081272063029829E-4</v>
      </c>
    </row>
    <row r="56" spans="1:25" x14ac:dyDescent="0.25">
      <c r="A56" s="16" t="s">
        <v>40</v>
      </c>
      <c r="B56" s="16"/>
      <c r="C56" s="16"/>
    </row>
    <row r="57" spans="1:25" x14ac:dyDescent="0.25">
      <c r="A57" s="10" t="s">
        <v>29</v>
      </c>
      <c r="B57" s="10"/>
      <c r="C57" s="10"/>
      <c r="D57" s="10"/>
      <c r="E57" s="10"/>
      <c r="F57" s="10"/>
      <c r="G57" s="10"/>
    </row>
    <row r="58" spans="1:25" x14ac:dyDescent="0.25">
      <c r="A58" t="s">
        <v>12</v>
      </c>
      <c r="B58">
        <f>1- GAMMADIST(B29,1,1/$B$28,1)</f>
        <v>1</v>
      </c>
      <c r="C58">
        <f t="shared" ref="C58:V58" si="8">1- GAMMADIST(C29,1,1/$B$28,1)</f>
        <v>0.67032004603563933</v>
      </c>
      <c r="D58">
        <f t="shared" si="8"/>
        <v>0.44932896411722156</v>
      </c>
      <c r="E58">
        <f t="shared" si="8"/>
        <v>0.30119421191220219</v>
      </c>
      <c r="F58">
        <f t="shared" si="8"/>
        <v>0.20189651799465536</v>
      </c>
      <c r="G58">
        <f t="shared" si="8"/>
        <v>0.1353352832366127</v>
      </c>
      <c r="H58">
        <f t="shared" si="8"/>
        <v>9.0717953289412456E-2</v>
      </c>
      <c r="I58">
        <f t="shared" si="8"/>
        <v>6.0810062625217931E-2</v>
      </c>
      <c r="J58">
        <f t="shared" si="8"/>
        <v>4.0762203978366163E-2</v>
      </c>
      <c r="K58">
        <f t="shared" si="8"/>
        <v>2.7323722447292531E-2</v>
      </c>
      <c r="L58">
        <f t="shared" si="8"/>
        <v>1.831563888873422E-2</v>
      </c>
      <c r="M58">
        <f t="shared" si="8"/>
        <v>1.2277339903068452E-2</v>
      </c>
      <c r="N58">
        <f t="shared" si="8"/>
        <v>8.2297470490200197E-3</v>
      </c>
      <c r="O58">
        <f t="shared" si="8"/>
        <v>5.5165644207607611E-3</v>
      </c>
      <c r="P58">
        <f t="shared" si="8"/>
        <v>3.697863716482952E-3</v>
      </c>
      <c r="Q58">
        <f t="shared" si="8"/>
        <v>2.4787521766663767E-3</v>
      </c>
      <c r="R58">
        <f t="shared" si="8"/>
        <v>1.6615572731739636E-3</v>
      </c>
      <c r="S58">
        <f t="shared" si="8"/>
        <v>1.113775147844831E-3</v>
      </c>
      <c r="T58">
        <f t="shared" si="8"/>
        <v>7.4658580837672073E-4</v>
      </c>
      <c r="U58">
        <f t="shared" si="8"/>
        <v>5.0045143344057408E-4</v>
      </c>
      <c r="V58">
        <f t="shared" si="8"/>
        <v>3.3546262790251635E-4</v>
      </c>
      <c r="W58" s="15" t="s">
        <v>30</v>
      </c>
      <c r="X58" s="15"/>
      <c r="Y58" s="15"/>
    </row>
    <row r="59" spans="1:25" x14ac:dyDescent="0.25">
      <c r="A59" t="s">
        <v>16</v>
      </c>
      <c r="B59" s="19" t="e">
        <f>GAMMADIST(B29,1,1/$B$28,0)</f>
        <v>#NUM!</v>
      </c>
      <c r="C59">
        <f t="shared" ref="C59:V59" si="9">GAMMADIST(C29,1,1/$B$28,0)</f>
        <v>6.7032004603563924E-4</v>
      </c>
      <c r="D59">
        <f t="shared" si="9"/>
        <v>4.4932896411722158E-4</v>
      </c>
      <c r="E59">
        <f t="shared" si="9"/>
        <v>3.011942119122021E-4</v>
      </c>
      <c r="F59">
        <f t="shared" si="9"/>
        <v>2.0189651799465544E-4</v>
      </c>
      <c r="G59">
        <f t="shared" si="9"/>
        <v>1.3533528323661268E-4</v>
      </c>
      <c r="H59">
        <f t="shared" si="9"/>
        <v>9.0717953289412516E-5</v>
      </c>
      <c r="I59">
        <f t="shared" si="9"/>
        <v>6.0810062625217968E-5</v>
      </c>
      <c r="J59">
        <f t="shared" si="9"/>
        <v>4.0762203978366208E-5</v>
      </c>
      <c r="K59">
        <f t="shared" si="9"/>
        <v>2.7323722447292554E-5</v>
      </c>
      <c r="L59">
        <f t="shared" si="9"/>
        <v>1.831563888873418E-5</v>
      </c>
      <c r="M59">
        <f t="shared" si="9"/>
        <v>1.2277339903068437E-5</v>
      </c>
      <c r="N59">
        <f t="shared" si="9"/>
        <v>8.2297470490200298E-6</v>
      </c>
      <c r="O59">
        <f t="shared" si="9"/>
        <v>5.5165644207607711E-6</v>
      </c>
      <c r="P59">
        <f t="shared" si="9"/>
        <v>3.6978637164829323E-6</v>
      </c>
      <c r="Q59">
        <f t="shared" si="9"/>
        <v>2.4787521766663583E-6</v>
      </c>
      <c r="R59">
        <f t="shared" si="9"/>
        <v>1.661557273173934E-6</v>
      </c>
      <c r="S59">
        <f t="shared" si="9"/>
        <v>1.1137751478448033E-6</v>
      </c>
      <c r="T59">
        <f t="shared" si="9"/>
        <v>7.4658580837667921E-7</v>
      </c>
      <c r="U59">
        <f t="shared" si="9"/>
        <v>5.0045143344061078E-7</v>
      </c>
      <c r="V59">
        <f t="shared" si="9"/>
        <v>3.3546262790251177E-7</v>
      </c>
    </row>
    <row r="60" spans="1:25" x14ac:dyDescent="0.25">
      <c r="A60" t="s">
        <v>18</v>
      </c>
      <c r="C60">
        <f>C59/C58</f>
        <v>9.999999999999998E-4</v>
      </c>
      <c r="D60">
        <f t="shared" ref="D60:V60" si="10">D59/D58</f>
        <v>1E-3</v>
      </c>
      <c r="E60">
        <f t="shared" si="10"/>
        <v>9.999999999999998E-4</v>
      </c>
      <c r="F60">
        <f t="shared" si="10"/>
        <v>1.0000000000000005E-3</v>
      </c>
      <c r="G60">
        <f t="shared" si="10"/>
        <v>9.999999999999998E-4</v>
      </c>
      <c r="H60">
        <f t="shared" si="10"/>
        <v>1.0000000000000007E-3</v>
      </c>
      <c r="I60">
        <f t="shared" si="10"/>
        <v>1.0000000000000007E-3</v>
      </c>
      <c r="J60">
        <f t="shared" si="10"/>
        <v>1.0000000000000011E-3</v>
      </c>
      <c r="K60">
        <f t="shared" si="10"/>
        <v>1.0000000000000009E-3</v>
      </c>
      <c r="L60">
        <f t="shared" si="10"/>
        <v>9.9999999999999785E-4</v>
      </c>
      <c r="M60">
        <f t="shared" si="10"/>
        <v>9.9999999999999894E-4</v>
      </c>
      <c r="N60">
        <f t="shared" si="10"/>
        <v>1.0000000000000013E-3</v>
      </c>
      <c r="O60">
        <f t="shared" si="10"/>
        <v>1.0000000000000018E-3</v>
      </c>
      <c r="P60">
        <f t="shared" si="10"/>
        <v>9.999999999999946E-4</v>
      </c>
      <c r="Q60">
        <f t="shared" si="10"/>
        <v>9.9999999999999265E-4</v>
      </c>
      <c r="R60">
        <f t="shared" si="10"/>
        <v>9.9999999999998224E-4</v>
      </c>
      <c r="S60">
        <f t="shared" si="10"/>
        <v>9.9999999999997508E-4</v>
      </c>
      <c r="T60">
        <f t="shared" si="10"/>
        <v>9.9999999999994429E-4</v>
      </c>
      <c r="U60">
        <f t="shared" si="10"/>
        <v>1.0000000000000733E-3</v>
      </c>
      <c r="V60">
        <f t="shared" si="10"/>
        <v>9.9999999999998636E-4</v>
      </c>
    </row>
    <row r="61" spans="1:25" x14ac:dyDescent="0.25">
      <c r="B61">
        <v>1</v>
      </c>
      <c r="C61">
        <v>4</v>
      </c>
      <c r="D61">
        <v>2</v>
      </c>
      <c r="E61">
        <f>C61</f>
        <v>4</v>
      </c>
      <c r="F61">
        <f>D61</f>
        <v>2</v>
      </c>
      <c r="G61">
        <f t="shared" ref="G61:O61" si="11">E61</f>
        <v>4</v>
      </c>
      <c r="H61">
        <f t="shared" si="11"/>
        <v>2</v>
      </c>
      <c r="I61">
        <f t="shared" si="11"/>
        <v>4</v>
      </c>
      <c r="J61">
        <f t="shared" si="11"/>
        <v>2</v>
      </c>
      <c r="K61">
        <f t="shared" si="11"/>
        <v>4</v>
      </c>
      <c r="L61">
        <f t="shared" si="11"/>
        <v>2</v>
      </c>
      <c r="M61">
        <f t="shared" si="11"/>
        <v>4</v>
      </c>
      <c r="N61">
        <f t="shared" si="11"/>
        <v>2</v>
      </c>
      <c r="O61">
        <f t="shared" si="11"/>
        <v>4</v>
      </c>
      <c r="P61">
        <f>N61</f>
        <v>2</v>
      </c>
      <c r="Q61">
        <f>O61</f>
        <v>4</v>
      </c>
      <c r="R61">
        <f>P61</f>
        <v>2</v>
      </c>
      <c r="S61">
        <f>Q61</f>
        <v>4</v>
      </c>
      <c r="T61">
        <f>R61</f>
        <v>2</v>
      </c>
      <c r="U61">
        <v>1</v>
      </c>
      <c r="X61" t="s">
        <v>19</v>
      </c>
    </row>
    <row r="62" spans="1:25" x14ac:dyDescent="0.25">
      <c r="B62">
        <f>B61*B58</f>
        <v>1</v>
      </c>
      <c r="C62">
        <f t="shared" ref="C62:V62" si="12">C61*C58</f>
        <v>2.6812801841425573</v>
      </c>
      <c r="D62">
        <f t="shared" si="12"/>
        <v>0.89865792823444313</v>
      </c>
      <c r="E62">
        <f t="shared" si="12"/>
        <v>1.2047768476488088</v>
      </c>
      <c r="F62">
        <f t="shared" si="12"/>
        <v>0.40379303598931071</v>
      </c>
      <c r="G62">
        <f t="shared" si="12"/>
        <v>0.54134113294645081</v>
      </c>
      <c r="H62">
        <f t="shared" si="12"/>
        <v>0.18143590657882491</v>
      </c>
      <c r="I62">
        <f t="shared" si="12"/>
        <v>0.24324025050087172</v>
      </c>
      <c r="J62">
        <f t="shared" si="12"/>
        <v>8.1524407956732325E-2</v>
      </c>
      <c r="K62">
        <f t="shared" si="12"/>
        <v>0.10929488978917012</v>
      </c>
      <c r="L62">
        <f t="shared" si="12"/>
        <v>3.6631277777468441E-2</v>
      </c>
      <c r="M62">
        <f t="shared" si="12"/>
        <v>4.9109359612273806E-2</v>
      </c>
      <c r="N62">
        <f t="shared" si="12"/>
        <v>1.6459494098040039E-2</v>
      </c>
      <c r="O62">
        <f t="shared" si="12"/>
        <v>2.2066257683043045E-2</v>
      </c>
      <c r="P62">
        <f t="shared" si="12"/>
        <v>7.395727432965904E-3</v>
      </c>
      <c r="Q62">
        <f t="shared" si="12"/>
        <v>9.9150087066655068E-3</v>
      </c>
      <c r="R62">
        <f t="shared" si="12"/>
        <v>3.3231145463479272E-3</v>
      </c>
      <c r="S62">
        <f t="shared" si="12"/>
        <v>4.455100591379324E-3</v>
      </c>
      <c r="T62">
        <f t="shared" si="12"/>
        <v>1.4931716167534415E-3</v>
      </c>
      <c r="U62">
        <f t="shared" si="12"/>
        <v>5.0045143344057408E-4</v>
      </c>
      <c r="V62">
        <f t="shared" si="12"/>
        <v>0</v>
      </c>
      <c r="W62" s="11">
        <f>(C29/3)*SUM(B62:V62)</f>
        <v>999.55913963807291</v>
      </c>
      <c r="X62" s="12">
        <f>1/B28</f>
        <v>1000</v>
      </c>
    </row>
    <row r="63" spans="1:25" x14ac:dyDescent="0.25">
      <c r="A63" s="10" t="s">
        <v>43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25" x14ac:dyDescent="0.25">
      <c r="A64" t="s">
        <v>13</v>
      </c>
      <c r="B64">
        <f>1-GAMMADIST(B29,2,1/$B$28,1)</f>
        <v>1</v>
      </c>
      <c r="C64">
        <f t="shared" ref="C64:V64" si="13">1-GAMMADIST(C29,2,1/$B$28,1)</f>
        <v>0.93844806444989504</v>
      </c>
      <c r="D64">
        <f t="shared" si="13"/>
        <v>0.80879213541099892</v>
      </c>
      <c r="E64">
        <f t="shared" si="13"/>
        <v>0.66262726620684465</v>
      </c>
      <c r="F64">
        <f t="shared" si="13"/>
        <v>0.52493094678610397</v>
      </c>
      <c r="G64">
        <f t="shared" si="13"/>
        <v>0.40600584970983811</v>
      </c>
      <c r="H64">
        <f t="shared" si="13"/>
        <v>0.30844104118400251</v>
      </c>
      <c r="I64">
        <f t="shared" si="13"/>
        <v>0.23107823797582827</v>
      </c>
      <c r="J64">
        <f t="shared" si="13"/>
        <v>0.17120125670913811</v>
      </c>
      <c r="K64">
        <f t="shared" si="13"/>
        <v>0.12568912325754578</v>
      </c>
      <c r="L64">
        <f t="shared" si="13"/>
        <v>9.1578194443670879E-2</v>
      </c>
      <c r="M64">
        <f t="shared" si="13"/>
        <v>6.6297635476569527E-2</v>
      </c>
      <c r="N64">
        <f t="shared" si="13"/>
        <v>4.7732532884316115E-2</v>
      </c>
      <c r="O64">
        <f t="shared" si="13"/>
        <v>3.4202699408716786E-2</v>
      </c>
      <c r="P64">
        <f t="shared" si="13"/>
        <v>2.4405900528787328E-2</v>
      </c>
      <c r="Q64">
        <f t="shared" si="13"/>
        <v>1.7351265236664526E-2</v>
      </c>
      <c r="R64">
        <f t="shared" si="13"/>
        <v>1.2295523821487131E-2</v>
      </c>
      <c r="S64">
        <f t="shared" si="13"/>
        <v>8.6874461531893932E-3</v>
      </c>
      <c r="T64">
        <f t="shared" si="13"/>
        <v>6.1220036286887547E-3</v>
      </c>
      <c r="U64">
        <f t="shared" si="13"/>
        <v>4.3038823275892701E-3</v>
      </c>
      <c r="V64">
        <f t="shared" si="13"/>
        <v>3.0191636511225362E-3</v>
      </c>
    </row>
    <row r="65" spans="1:24" x14ac:dyDescent="0.25">
      <c r="A65" t="s">
        <v>17</v>
      </c>
      <c r="B65">
        <f>GAMMADIST(B29,2,1/$B$28,0)</f>
        <v>0</v>
      </c>
      <c r="C65">
        <f t="shared" ref="C65:V65" si="14">GAMMADIST(C29,2,1/$B$28,0)</f>
        <v>2.6812801841425571E-4</v>
      </c>
      <c r="D65">
        <f t="shared" si="14"/>
        <v>3.5946317129377731E-4</v>
      </c>
      <c r="E65">
        <f t="shared" si="14"/>
        <v>3.614330542946426E-4</v>
      </c>
      <c r="F65">
        <f t="shared" si="14"/>
        <v>3.2303442879144878E-4</v>
      </c>
      <c r="G65">
        <f t="shared" si="14"/>
        <v>2.7067056647322546E-4</v>
      </c>
      <c r="H65">
        <f t="shared" si="14"/>
        <v>2.1772308789459009E-4</v>
      </c>
      <c r="I65">
        <f t="shared" si="14"/>
        <v>1.7026817535061034E-4</v>
      </c>
      <c r="J65">
        <f t="shared" si="14"/>
        <v>1.3043905273077189E-4</v>
      </c>
      <c r="K65">
        <f t="shared" si="14"/>
        <v>9.836540081025323E-5</v>
      </c>
      <c r="L65">
        <f t="shared" si="14"/>
        <v>7.3262555554936735E-5</v>
      </c>
      <c r="M65">
        <f t="shared" si="14"/>
        <v>5.4020295573501128E-5</v>
      </c>
      <c r="N65">
        <f t="shared" si="14"/>
        <v>3.950278583529615E-5</v>
      </c>
      <c r="O65">
        <f t="shared" si="14"/>
        <v>2.868613498795602E-5</v>
      </c>
      <c r="P65">
        <f t="shared" si="14"/>
        <v>2.0708036812304418E-5</v>
      </c>
      <c r="Q65">
        <f t="shared" si="14"/>
        <v>1.4872513059998153E-5</v>
      </c>
      <c r="R65">
        <f t="shared" si="14"/>
        <v>1.0633966548313179E-5</v>
      </c>
      <c r="S65">
        <f t="shared" si="14"/>
        <v>7.5736710053446617E-6</v>
      </c>
      <c r="T65">
        <f t="shared" si="14"/>
        <v>5.3754178203120902E-6</v>
      </c>
      <c r="U65">
        <f t="shared" si="14"/>
        <v>3.803430894148644E-6</v>
      </c>
      <c r="V65">
        <f t="shared" si="14"/>
        <v>2.683701023220095E-6</v>
      </c>
    </row>
    <row r="66" spans="1:24" x14ac:dyDescent="0.25">
      <c r="A66" t="s">
        <v>20</v>
      </c>
      <c r="B66">
        <f>B65/B64</f>
        <v>0</v>
      </c>
      <c r="C66">
        <f>C65/C64</f>
        <v>2.8571428571428568E-4</v>
      </c>
      <c r="D66">
        <f t="shared" ref="D66:V66" si="15">D65/D64</f>
        <v>4.4444444444444447E-4</v>
      </c>
      <c r="E66">
        <f t="shared" si="15"/>
        <v>5.4545454545454558E-4</v>
      </c>
      <c r="F66">
        <f t="shared" si="15"/>
        <v>6.1538461538461573E-4</v>
      </c>
      <c r="G66">
        <f t="shared" si="15"/>
        <v>6.6666666666666675E-4</v>
      </c>
      <c r="H66">
        <f t="shared" si="15"/>
        <v>7.0588235294117673E-4</v>
      </c>
      <c r="I66">
        <f t="shared" si="15"/>
        <v>7.3684210526315803E-4</v>
      </c>
      <c r="J66">
        <f t="shared" si="15"/>
        <v>7.6190476190476193E-4</v>
      </c>
      <c r="K66">
        <f t="shared" si="15"/>
        <v>7.8260869565217406E-4</v>
      </c>
      <c r="L66">
        <f t="shared" si="15"/>
        <v>8.0000000000000036E-4</v>
      </c>
      <c r="M66">
        <f t="shared" si="15"/>
        <v>8.1481481481481531E-4</v>
      </c>
      <c r="N66">
        <f t="shared" si="15"/>
        <v>8.275862068965529E-4</v>
      </c>
      <c r="O66">
        <f t="shared" si="15"/>
        <v>8.3870967741935508E-4</v>
      </c>
      <c r="P66">
        <f t="shared" si="15"/>
        <v>8.4848484848484926E-4</v>
      </c>
      <c r="Q66">
        <f t="shared" si="15"/>
        <v>8.5714285714285645E-4</v>
      </c>
      <c r="R66">
        <f t="shared" si="15"/>
        <v>8.6486486486486366E-4</v>
      </c>
      <c r="S66">
        <f t="shared" si="15"/>
        <v>8.7179487179487897E-4</v>
      </c>
      <c r="T66">
        <f t="shared" si="15"/>
        <v>8.7804878048780696E-4</v>
      </c>
      <c r="U66">
        <f t="shared" si="15"/>
        <v>8.83720930232555E-4</v>
      </c>
      <c r="V66">
        <f t="shared" si="15"/>
        <v>8.8888888888890975E-4</v>
      </c>
    </row>
    <row r="67" spans="1:24" x14ac:dyDescent="0.25">
      <c r="B67">
        <v>1</v>
      </c>
      <c r="C67">
        <v>4</v>
      </c>
      <c r="D67">
        <v>2</v>
      </c>
      <c r="E67">
        <f t="shared" ref="E67:T67" si="16">C67</f>
        <v>4</v>
      </c>
      <c r="F67">
        <f t="shared" si="16"/>
        <v>2</v>
      </c>
      <c r="G67">
        <f t="shared" si="16"/>
        <v>4</v>
      </c>
      <c r="H67">
        <f t="shared" si="16"/>
        <v>2</v>
      </c>
      <c r="I67">
        <f t="shared" si="16"/>
        <v>4</v>
      </c>
      <c r="J67">
        <f t="shared" si="16"/>
        <v>2</v>
      </c>
      <c r="K67">
        <f t="shared" si="16"/>
        <v>4</v>
      </c>
      <c r="L67">
        <f t="shared" si="16"/>
        <v>2</v>
      </c>
      <c r="M67">
        <f t="shared" si="16"/>
        <v>4</v>
      </c>
      <c r="N67">
        <f t="shared" si="16"/>
        <v>2</v>
      </c>
      <c r="O67">
        <f t="shared" si="16"/>
        <v>4</v>
      </c>
      <c r="P67">
        <f t="shared" si="16"/>
        <v>2</v>
      </c>
      <c r="Q67">
        <f t="shared" si="16"/>
        <v>4</v>
      </c>
      <c r="R67">
        <f t="shared" si="16"/>
        <v>2</v>
      </c>
      <c r="S67">
        <f t="shared" si="16"/>
        <v>4</v>
      </c>
      <c r="T67">
        <f t="shared" si="16"/>
        <v>2</v>
      </c>
      <c r="U67">
        <v>1</v>
      </c>
      <c r="X67" t="s">
        <v>21</v>
      </c>
    </row>
    <row r="68" spans="1:24" x14ac:dyDescent="0.25">
      <c r="B68">
        <f>B67*B64</f>
        <v>1</v>
      </c>
      <c r="C68">
        <f t="shared" ref="C68:V68" si="17">C67*C64</f>
        <v>3.7537922577995801</v>
      </c>
      <c r="D68">
        <f t="shared" si="17"/>
        <v>1.6175842708219978</v>
      </c>
      <c r="E68">
        <f t="shared" si="17"/>
        <v>2.6505090648273786</v>
      </c>
      <c r="F68">
        <f t="shared" si="17"/>
        <v>1.0498618935722079</v>
      </c>
      <c r="G68">
        <f t="shared" si="17"/>
        <v>1.6240233988393524</v>
      </c>
      <c r="H68">
        <f t="shared" si="17"/>
        <v>0.61688208236800501</v>
      </c>
      <c r="I68">
        <f t="shared" si="17"/>
        <v>0.92431295190331308</v>
      </c>
      <c r="J68">
        <f t="shared" si="17"/>
        <v>0.34240251341827621</v>
      </c>
      <c r="K68">
        <f t="shared" si="17"/>
        <v>0.5027564930301831</v>
      </c>
      <c r="L68">
        <f t="shared" si="17"/>
        <v>0.18315638888734176</v>
      </c>
      <c r="M68">
        <f t="shared" si="17"/>
        <v>0.26519054190627811</v>
      </c>
      <c r="N68">
        <f t="shared" si="17"/>
        <v>9.5465065768632229E-2</v>
      </c>
      <c r="O68">
        <f t="shared" si="17"/>
        <v>0.13681079763486714</v>
      </c>
      <c r="P68">
        <f t="shared" si="17"/>
        <v>4.8811801057574655E-2</v>
      </c>
      <c r="Q68">
        <f t="shared" si="17"/>
        <v>6.9405060946658104E-2</v>
      </c>
      <c r="R68">
        <f t="shared" si="17"/>
        <v>2.4591047642974262E-2</v>
      </c>
      <c r="S68">
        <f t="shared" si="17"/>
        <v>3.4749784612757573E-2</v>
      </c>
      <c r="T68">
        <f t="shared" si="17"/>
        <v>1.2244007257377509E-2</v>
      </c>
      <c r="U68">
        <f t="shared" si="17"/>
        <v>4.3038823275892701E-3</v>
      </c>
      <c r="V68">
        <f t="shared" si="17"/>
        <v>0</v>
      </c>
      <c r="W68" s="11">
        <f>(C29/3)*SUM(B68:V68)</f>
        <v>1994.2471072829796</v>
      </c>
      <c r="X68" s="12">
        <f>2/B28</f>
        <v>2000</v>
      </c>
    </row>
    <row r="69" spans="1:24" x14ac:dyDescent="0.25">
      <c r="A69" s="10" t="s">
        <v>41</v>
      </c>
      <c r="B69" s="10"/>
      <c r="C69" s="10"/>
      <c r="D69" s="10"/>
      <c r="E69" s="10"/>
      <c r="F69" s="10"/>
      <c r="G69" s="10"/>
      <c r="H69" s="10"/>
      <c r="I69" s="10"/>
      <c r="J69" s="10"/>
    </row>
    <row r="70" spans="1:24" x14ac:dyDescent="0.25">
      <c r="A70" t="s">
        <v>14</v>
      </c>
      <c r="B70">
        <f>1-GAMMADIST(B29,3,1/$B$28,1)</f>
        <v>1</v>
      </c>
      <c r="C70">
        <f t="shared" ref="C70:V70" si="18">1-GAMMADIST(C29,3,1/$B$28,1)</f>
        <v>0.99207366813274611</v>
      </c>
      <c r="D70">
        <f t="shared" si="18"/>
        <v>0.95257740392850976</v>
      </c>
      <c r="E70">
        <f t="shared" si="18"/>
        <v>0.87948709878363018</v>
      </c>
      <c r="F70">
        <f t="shared" si="18"/>
        <v>0.78335848981926293</v>
      </c>
      <c r="G70">
        <f t="shared" si="18"/>
        <v>0.6766764161830634</v>
      </c>
      <c r="H70">
        <f t="shared" si="18"/>
        <v>0.56970874665751048</v>
      </c>
      <c r="I70">
        <f t="shared" si="18"/>
        <v>0.46945368346668259</v>
      </c>
      <c r="J70">
        <f t="shared" si="18"/>
        <v>0.3799037410783731</v>
      </c>
      <c r="K70">
        <f t="shared" si="18"/>
        <v>0.30274684471600155</v>
      </c>
      <c r="L70">
        <f t="shared" si="18"/>
        <v>0.23810330555354431</v>
      </c>
      <c r="M70">
        <f t="shared" si="18"/>
        <v>0.18514228573827207</v>
      </c>
      <c r="N70">
        <f t="shared" si="18"/>
        <v>0.14253921888902688</v>
      </c>
      <c r="O70">
        <f t="shared" si="18"/>
        <v>0.10878665037740243</v>
      </c>
      <c r="P70">
        <f t="shared" si="18"/>
        <v>8.2388403603239735E-2</v>
      </c>
      <c r="Q70">
        <f t="shared" si="18"/>
        <v>6.1968804416658974E-2</v>
      </c>
      <c r="R70">
        <f t="shared" si="18"/>
        <v>4.6324216776089333E-2</v>
      </c>
      <c r="S70">
        <f t="shared" si="18"/>
        <v>3.4437927571361326E-2</v>
      </c>
      <c r="T70">
        <f t="shared" si="18"/>
        <v>2.5473507781812232E-2</v>
      </c>
      <c r="U70">
        <f t="shared" si="18"/>
        <v>1.8756919725354093E-2</v>
      </c>
      <c r="V70">
        <f t="shared" si="18"/>
        <v>1.3753967744003059E-2</v>
      </c>
    </row>
    <row r="71" spans="1:24" x14ac:dyDescent="0.25">
      <c r="A71" t="s">
        <v>22</v>
      </c>
      <c r="B71">
        <f>GAMMADIST(B29,3,1/$B$28,0)</f>
        <v>0</v>
      </c>
      <c r="C71">
        <f t="shared" ref="C71:V71" si="19">GAMMADIST(C29,3,1/$B$28,0)</f>
        <v>5.3625603682851154E-5</v>
      </c>
      <c r="D71">
        <f t="shared" si="19"/>
        <v>1.4378526851751091E-4</v>
      </c>
      <c r="E71">
        <f t="shared" si="19"/>
        <v>2.1685983257678553E-4</v>
      </c>
      <c r="F71">
        <f t="shared" si="19"/>
        <v>2.5842754303315895E-4</v>
      </c>
      <c r="G71">
        <f t="shared" si="19"/>
        <v>2.7067056647322546E-4</v>
      </c>
      <c r="H71">
        <f t="shared" si="19"/>
        <v>2.6126770547350804E-4</v>
      </c>
      <c r="I71">
        <f t="shared" si="19"/>
        <v>2.3837544549085447E-4</v>
      </c>
      <c r="J71">
        <f t="shared" si="19"/>
        <v>2.0870248436923502E-4</v>
      </c>
      <c r="K71">
        <f t="shared" si="19"/>
        <v>1.7705772145845583E-4</v>
      </c>
      <c r="L71">
        <f t="shared" si="19"/>
        <v>1.4652511110987347E-4</v>
      </c>
      <c r="M71">
        <f t="shared" si="19"/>
        <v>1.1884465026170253E-4</v>
      </c>
      <c r="N71">
        <f t="shared" si="19"/>
        <v>9.4806686004710774E-5</v>
      </c>
      <c r="O71">
        <f t="shared" si="19"/>
        <v>7.4583950968685675E-5</v>
      </c>
      <c r="P71">
        <f t="shared" si="19"/>
        <v>5.7982503074452398E-5</v>
      </c>
      <c r="Q71">
        <f t="shared" si="19"/>
        <v>4.4617539179994458E-5</v>
      </c>
      <c r="R71">
        <f t="shared" si="19"/>
        <v>3.4028692954602167E-5</v>
      </c>
      <c r="S71">
        <f t="shared" si="19"/>
        <v>2.5750481418171857E-5</v>
      </c>
      <c r="T71">
        <f t="shared" si="19"/>
        <v>1.9351504153123533E-5</v>
      </c>
      <c r="U71">
        <f t="shared" si="19"/>
        <v>1.4453037397764846E-5</v>
      </c>
      <c r="V71">
        <f t="shared" si="19"/>
        <v>1.073480409288038E-5</v>
      </c>
    </row>
    <row r="72" spans="1:24" x14ac:dyDescent="0.25">
      <c r="A72" t="s">
        <v>23</v>
      </c>
      <c r="B72">
        <f>B71/B70</f>
        <v>0</v>
      </c>
      <c r="C72">
        <f>C71/C70</f>
        <v>5.4054054054054067E-5</v>
      </c>
      <c r="D72">
        <f t="shared" ref="D72:V72" si="20">D71/D70</f>
        <v>1.509433962264151E-4</v>
      </c>
      <c r="E72">
        <f t="shared" si="20"/>
        <v>2.4657534246575342E-4</v>
      </c>
      <c r="F72">
        <f t="shared" si="20"/>
        <v>3.2989690721649489E-4</v>
      </c>
      <c r="G72">
        <f t="shared" si="20"/>
        <v>4.0000000000000013E-4</v>
      </c>
      <c r="H72">
        <f t="shared" si="20"/>
        <v>4.5859872611464975E-4</v>
      </c>
      <c r="I72">
        <f t="shared" si="20"/>
        <v>5.0777202072538883E-4</v>
      </c>
      <c r="J72">
        <f t="shared" si="20"/>
        <v>5.4935622317596575E-4</v>
      </c>
      <c r="K72">
        <f t="shared" si="20"/>
        <v>5.8483754512635394E-4</v>
      </c>
      <c r="L72">
        <f t="shared" si="20"/>
        <v>6.1538461538461562E-4</v>
      </c>
      <c r="M72">
        <f t="shared" si="20"/>
        <v>6.4190981432360765E-4</v>
      </c>
      <c r="N72">
        <f t="shared" si="20"/>
        <v>6.6512702078521985E-4</v>
      </c>
      <c r="O72">
        <f t="shared" si="20"/>
        <v>6.8559837728194759E-4</v>
      </c>
      <c r="P72">
        <f t="shared" si="20"/>
        <v>7.037701974865352E-4</v>
      </c>
      <c r="Q72">
        <f t="shared" si="20"/>
        <v>7.1999999999999994E-4</v>
      </c>
      <c r="R72">
        <f t="shared" si="20"/>
        <v>7.3457675753228031E-4</v>
      </c>
      <c r="S72">
        <f t="shared" si="20"/>
        <v>7.4773609314359628E-4</v>
      </c>
      <c r="T72">
        <f t="shared" si="20"/>
        <v>7.5967174677608656E-4</v>
      </c>
      <c r="U72">
        <f t="shared" si="20"/>
        <v>7.7054429028815393E-4</v>
      </c>
      <c r="V72">
        <f t="shared" si="20"/>
        <v>7.804878048780447E-4</v>
      </c>
    </row>
    <row r="73" spans="1:24" x14ac:dyDescent="0.25">
      <c r="B73">
        <v>1</v>
      </c>
      <c r="C73">
        <v>4</v>
      </c>
      <c r="D73">
        <v>2</v>
      </c>
      <c r="E73">
        <f t="shared" ref="E73:T73" si="21">C73</f>
        <v>4</v>
      </c>
      <c r="F73">
        <f t="shared" si="21"/>
        <v>2</v>
      </c>
      <c r="G73">
        <f t="shared" si="21"/>
        <v>4</v>
      </c>
      <c r="H73">
        <f t="shared" si="21"/>
        <v>2</v>
      </c>
      <c r="I73">
        <f t="shared" si="21"/>
        <v>4</v>
      </c>
      <c r="J73">
        <f t="shared" si="21"/>
        <v>2</v>
      </c>
      <c r="K73">
        <f t="shared" si="21"/>
        <v>4</v>
      </c>
      <c r="L73">
        <f t="shared" si="21"/>
        <v>2</v>
      </c>
      <c r="M73">
        <f t="shared" si="21"/>
        <v>4</v>
      </c>
      <c r="N73">
        <f t="shared" si="21"/>
        <v>2</v>
      </c>
      <c r="O73">
        <f t="shared" si="21"/>
        <v>4</v>
      </c>
      <c r="P73">
        <f t="shared" si="21"/>
        <v>2</v>
      </c>
      <c r="Q73">
        <f t="shared" si="21"/>
        <v>4</v>
      </c>
      <c r="R73">
        <f t="shared" si="21"/>
        <v>2</v>
      </c>
      <c r="S73">
        <f t="shared" si="21"/>
        <v>4</v>
      </c>
      <c r="T73">
        <f t="shared" si="21"/>
        <v>2</v>
      </c>
      <c r="U73">
        <v>1</v>
      </c>
      <c r="X73" t="s">
        <v>24</v>
      </c>
    </row>
    <row r="74" spans="1:24" x14ac:dyDescent="0.25">
      <c r="B74">
        <f>B70*B73</f>
        <v>1</v>
      </c>
      <c r="C74">
        <f t="shared" ref="C74:U74" si="22">C70*C73</f>
        <v>3.9682946725309844</v>
      </c>
      <c r="D74">
        <f t="shared" si="22"/>
        <v>1.9051548078570195</v>
      </c>
      <c r="E74">
        <f t="shared" si="22"/>
        <v>3.5179483951345207</v>
      </c>
      <c r="F74">
        <f t="shared" si="22"/>
        <v>1.5667169796385259</v>
      </c>
      <c r="G74">
        <f t="shared" si="22"/>
        <v>2.7067056647322536</v>
      </c>
      <c r="H74">
        <f t="shared" si="22"/>
        <v>1.139417493315021</v>
      </c>
      <c r="I74">
        <f t="shared" si="22"/>
        <v>1.8778147338667304</v>
      </c>
      <c r="J74">
        <f t="shared" si="22"/>
        <v>0.75980748215674621</v>
      </c>
      <c r="K74">
        <f t="shared" si="22"/>
        <v>1.2109873788640062</v>
      </c>
      <c r="L74">
        <f t="shared" si="22"/>
        <v>0.47620661110708862</v>
      </c>
      <c r="M74">
        <f t="shared" si="22"/>
        <v>0.74056914295308829</v>
      </c>
      <c r="N74">
        <f t="shared" si="22"/>
        <v>0.28507843777805375</v>
      </c>
      <c r="O74">
        <f t="shared" si="22"/>
        <v>0.43514660150960971</v>
      </c>
      <c r="P74">
        <f t="shared" si="22"/>
        <v>0.16477680720647947</v>
      </c>
      <c r="Q74">
        <f t="shared" si="22"/>
        <v>0.24787521766663589</v>
      </c>
      <c r="R74">
        <f t="shared" si="22"/>
        <v>9.2648433552178666E-2</v>
      </c>
      <c r="S74">
        <f t="shared" si="22"/>
        <v>0.13775171028544531</v>
      </c>
      <c r="T74">
        <f t="shared" si="22"/>
        <v>5.0947015563624465E-2</v>
      </c>
      <c r="U74">
        <f t="shared" si="22"/>
        <v>1.8756919725354093E-2</v>
      </c>
      <c r="W74" s="11">
        <f>(C29/3)*SUM(B74:U74)</f>
        <v>2973.6806007257824</v>
      </c>
      <c r="X74" s="12">
        <f>3/B28</f>
        <v>3000</v>
      </c>
    </row>
    <row r="75" spans="1:24" x14ac:dyDescent="0.25">
      <c r="A75" s="10" t="s">
        <v>42</v>
      </c>
      <c r="B75" s="10"/>
      <c r="C75" s="10"/>
      <c r="D75" s="10"/>
      <c r="E75" s="10"/>
      <c r="F75" s="10"/>
      <c r="G75" s="10"/>
      <c r="H75" s="10"/>
      <c r="I75" s="10"/>
      <c r="J75" s="10"/>
    </row>
    <row r="76" spans="1:24" x14ac:dyDescent="0.25">
      <c r="A76" t="s">
        <v>15</v>
      </c>
      <c r="B76">
        <f>1-GAMMADIST(B29,4,1/$B$28,1)</f>
        <v>1</v>
      </c>
      <c r="C76">
        <f t="shared" ref="C76:V76" si="23">1-GAMMADIST(C29,4,1/$B$28,1)</f>
        <v>0.99922374862379293</v>
      </c>
      <c r="D76">
        <f t="shared" si="23"/>
        <v>0.99092014219984603</v>
      </c>
      <c r="E76">
        <f t="shared" si="23"/>
        <v>0.96623103181434433</v>
      </c>
      <c r="F76">
        <f t="shared" si="23"/>
        <v>0.92118651277028107</v>
      </c>
      <c r="G76">
        <f t="shared" si="23"/>
        <v>0.85712346049854693</v>
      </c>
      <c r="H76">
        <f t="shared" si="23"/>
        <v>0.77872291103631697</v>
      </c>
      <c r="I76">
        <f t="shared" si="23"/>
        <v>0.69193743259148</v>
      </c>
      <c r="J76">
        <f t="shared" si="23"/>
        <v>0.60251972440555712</v>
      </c>
      <c r="K76">
        <f t="shared" si="23"/>
        <v>0.51521611046614813</v>
      </c>
      <c r="L76">
        <f t="shared" si="23"/>
        <v>0.43347012036670896</v>
      </c>
      <c r="M76">
        <f t="shared" si="23"/>
        <v>0.35944777278876905</v>
      </c>
      <c r="N76">
        <f t="shared" si="23"/>
        <v>0.29422991649656405</v>
      </c>
      <c r="O76">
        <f t="shared" si="23"/>
        <v>0.23806549872312421</v>
      </c>
      <c r="P76">
        <f t="shared" si="23"/>
        <v>0.19062240934221741</v>
      </c>
      <c r="Q76">
        <f t="shared" si="23"/>
        <v>0.15120388277664787</v>
      </c>
      <c r="R76">
        <f t="shared" si="23"/>
        <v>0.11891876174590721</v>
      </c>
      <c r="S76">
        <f t="shared" si="23"/>
        <v>9.2805685452550857E-2</v>
      </c>
      <c r="T76">
        <f t="shared" si="23"/>
        <v>7.1917117749308757E-2</v>
      </c>
      <c r="U76">
        <f t="shared" si="23"/>
        <v>5.537128113302503E-2</v>
      </c>
      <c r="V76">
        <f t="shared" si="23"/>
        <v>4.2380111991684011E-2</v>
      </c>
    </row>
    <row r="77" spans="1:24" x14ac:dyDescent="0.25">
      <c r="A77" t="s">
        <v>25</v>
      </c>
      <c r="B77">
        <f>GAMMADIST(B29,4,1/$B$28,0)</f>
        <v>0</v>
      </c>
      <c r="C77">
        <f t="shared" ref="C77:V77" si="24">GAMMADIST(C29,4,1/$B$28,0)</f>
        <v>7.1500804910468198E-6</v>
      </c>
      <c r="D77">
        <f t="shared" si="24"/>
        <v>3.8342738271336243E-5</v>
      </c>
      <c r="E77">
        <f t="shared" si="24"/>
        <v>8.6743933030714179E-5</v>
      </c>
      <c r="F77">
        <f t="shared" si="24"/>
        <v>1.3782802295101809E-4</v>
      </c>
      <c r="G77">
        <f t="shared" si="24"/>
        <v>1.8044704431548363E-4</v>
      </c>
      <c r="H77">
        <f t="shared" si="24"/>
        <v>2.0901416437880645E-4</v>
      </c>
      <c r="I77">
        <f t="shared" si="24"/>
        <v>2.224837491247975E-4</v>
      </c>
      <c r="J77">
        <f t="shared" si="24"/>
        <v>2.2261598332718409E-4</v>
      </c>
      <c r="K77">
        <f t="shared" si="24"/>
        <v>2.1246926575014703E-4</v>
      </c>
      <c r="L77">
        <f t="shared" si="24"/>
        <v>1.9536681481316463E-4</v>
      </c>
      <c r="M77">
        <f t="shared" si="24"/>
        <v>1.7430548705049705E-4</v>
      </c>
      <c r="N77">
        <f t="shared" si="24"/>
        <v>1.516906976075372E-4</v>
      </c>
      <c r="O77">
        <f t="shared" si="24"/>
        <v>1.292788483457218E-4</v>
      </c>
      <c r="P77">
        <f t="shared" si="24"/>
        <v>1.0823400573897775E-4</v>
      </c>
      <c r="Q77">
        <f t="shared" si="24"/>
        <v>8.9235078359988917E-5</v>
      </c>
      <c r="R77">
        <f t="shared" si="24"/>
        <v>7.2594544969817987E-5</v>
      </c>
      <c r="S77">
        <f t="shared" si="24"/>
        <v>5.8367757881189533E-5</v>
      </c>
      <c r="T77">
        <f t="shared" si="24"/>
        <v>4.644360996749647E-5</v>
      </c>
      <c r="U77">
        <f t="shared" si="24"/>
        <v>3.661436140767094E-5</v>
      </c>
      <c r="V77">
        <f t="shared" si="24"/>
        <v>2.8626144247681013E-5</v>
      </c>
    </row>
    <row r="78" spans="1:24" x14ac:dyDescent="0.25">
      <c r="A78" t="s">
        <v>26</v>
      </c>
      <c r="B78">
        <f>B77/B76</f>
        <v>0</v>
      </c>
      <c r="C78">
        <f>C77/C76</f>
        <v>7.1556350626118077E-6</v>
      </c>
      <c r="D78">
        <f t="shared" ref="D78:V78" si="25">D77/D76</f>
        <v>3.8694074969770252E-5</v>
      </c>
      <c r="E78">
        <f t="shared" si="25"/>
        <v>8.9775561097256833E-5</v>
      </c>
      <c r="F78">
        <f t="shared" si="25"/>
        <v>1.4962010520163646E-4</v>
      </c>
      <c r="G78">
        <f t="shared" si="25"/>
        <v>2.1052631578947375E-4</v>
      </c>
      <c r="H78">
        <f t="shared" si="25"/>
        <v>2.6840633737185463E-4</v>
      </c>
      <c r="I78">
        <f t="shared" si="25"/>
        <v>3.2153737989219604E-4</v>
      </c>
      <c r="J78">
        <f t="shared" si="25"/>
        <v>3.6947501353057924E-4</v>
      </c>
      <c r="K78">
        <f t="shared" si="25"/>
        <v>4.1238862961391647E-4</v>
      </c>
      <c r="L78">
        <f t="shared" si="25"/>
        <v>4.5070422535211274E-4</v>
      </c>
      <c r="M78">
        <f t="shared" si="25"/>
        <v>4.8492576737407795E-4</v>
      </c>
      <c r="N78">
        <f t="shared" si="25"/>
        <v>5.1555157753412409E-4</v>
      </c>
      <c r="O78">
        <f t="shared" si="25"/>
        <v>5.4303899153432624E-4</v>
      </c>
      <c r="P78">
        <f t="shared" si="25"/>
        <v>5.6779266463193848E-4</v>
      </c>
      <c r="Q78">
        <f t="shared" si="25"/>
        <v>5.9016393442622953E-4</v>
      </c>
      <c r="R78">
        <f t="shared" si="25"/>
        <v>6.1045493498267491E-4</v>
      </c>
      <c r="S78">
        <f t="shared" si="25"/>
        <v>6.2892437674016706E-4</v>
      </c>
      <c r="T78">
        <f t="shared" si="25"/>
        <v>6.4579353874262948E-4</v>
      </c>
      <c r="U78">
        <f t="shared" si="25"/>
        <v>6.6125183774794541E-4</v>
      </c>
      <c r="V78">
        <f t="shared" si="25"/>
        <v>6.754617414248019E-4</v>
      </c>
    </row>
    <row r="79" spans="1:24" x14ac:dyDescent="0.25">
      <c r="B79">
        <v>1</v>
      </c>
      <c r="C79">
        <v>4</v>
      </c>
      <c r="D79">
        <v>2</v>
      </c>
      <c r="E79">
        <f t="shared" ref="E79:T79" si="26">C79</f>
        <v>4</v>
      </c>
      <c r="F79">
        <f t="shared" si="26"/>
        <v>2</v>
      </c>
      <c r="G79">
        <f t="shared" si="26"/>
        <v>4</v>
      </c>
      <c r="H79">
        <f t="shared" si="26"/>
        <v>2</v>
      </c>
      <c r="I79">
        <f t="shared" si="26"/>
        <v>4</v>
      </c>
      <c r="J79">
        <f t="shared" si="26"/>
        <v>2</v>
      </c>
      <c r="K79">
        <f t="shared" si="26"/>
        <v>4</v>
      </c>
      <c r="L79">
        <f t="shared" si="26"/>
        <v>2</v>
      </c>
      <c r="M79">
        <f t="shared" si="26"/>
        <v>4</v>
      </c>
      <c r="N79">
        <f t="shared" si="26"/>
        <v>2</v>
      </c>
      <c r="O79">
        <f t="shared" si="26"/>
        <v>4</v>
      </c>
      <c r="P79">
        <f t="shared" si="26"/>
        <v>2</v>
      </c>
      <c r="Q79">
        <f t="shared" si="26"/>
        <v>4</v>
      </c>
      <c r="R79">
        <f t="shared" si="26"/>
        <v>2</v>
      </c>
      <c r="S79">
        <f t="shared" si="26"/>
        <v>4</v>
      </c>
      <c r="T79">
        <f t="shared" si="26"/>
        <v>2</v>
      </c>
      <c r="U79">
        <v>1</v>
      </c>
      <c r="X79" t="s">
        <v>27</v>
      </c>
    </row>
    <row r="80" spans="1:24" x14ac:dyDescent="0.25">
      <c r="B80">
        <f t="shared" ref="B80:U80" si="27">B79*B76</f>
        <v>1</v>
      </c>
      <c r="C80">
        <f t="shared" si="27"/>
        <v>3.9968949944951717</v>
      </c>
      <c r="D80">
        <f t="shared" si="27"/>
        <v>1.9818402843996921</v>
      </c>
      <c r="E80">
        <f t="shared" si="27"/>
        <v>3.8649241272573773</v>
      </c>
      <c r="F80">
        <f t="shared" si="27"/>
        <v>1.8423730255405621</v>
      </c>
      <c r="G80">
        <f t="shared" si="27"/>
        <v>3.4284938419941877</v>
      </c>
      <c r="H80">
        <f t="shared" si="27"/>
        <v>1.5574458220726339</v>
      </c>
      <c r="I80">
        <f t="shared" si="27"/>
        <v>2.76774973036592</v>
      </c>
      <c r="J80">
        <f t="shared" si="27"/>
        <v>1.2050394488111142</v>
      </c>
      <c r="K80">
        <f t="shared" si="27"/>
        <v>2.0608644418645925</v>
      </c>
      <c r="L80">
        <f t="shared" si="27"/>
        <v>0.86694024073341791</v>
      </c>
      <c r="M80">
        <f t="shared" si="27"/>
        <v>1.4377910911550762</v>
      </c>
      <c r="N80">
        <f t="shared" si="27"/>
        <v>0.5884598329931281</v>
      </c>
      <c r="O80">
        <f t="shared" si="27"/>
        <v>0.95226199489249685</v>
      </c>
      <c r="P80">
        <f t="shared" si="27"/>
        <v>0.38124481868443483</v>
      </c>
      <c r="Q80">
        <f t="shared" si="27"/>
        <v>0.60481553110659148</v>
      </c>
      <c r="R80">
        <f t="shared" si="27"/>
        <v>0.23783752349181442</v>
      </c>
      <c r="S80">
        <f t="shared" si="27"/>
        <v>0.37122274181020343</v>
      </c>
      <c r="T80">
        <f t="shared" si="27"/>
        <v>0.14383423549861751</v>
      </c>
      <c r="U80">
        <f t="shared" si="27"/>
        <v>5.537128113302503E-2</v>
      </c>
      <c r="W80" s="11">
        <f>(C29/3)*SUM(B80:U80)</f>
        <v>3912.7206677733411</v>
      </c>
      <c r="X80" s="12">
        <f>4/B28</f>
        <v>4000</v>
      </c>
    </row>
    <row r="81" spans="1:1" ht="18.75" x14ac:dyDescent="0.3">
      <c r="A81" s="13" t="s">
        <v>11</v>
      </c>
    </row>
  </sheetData>
  <mergeCells count="1">
    <mergeCell ref="A2:B2"/>
  </mergeCells>
  <pageMargins left="0.7" right="0.7" top="0.75" bottom="0.75" header="0.3" footer="0.3"/>
  <pageSetup paperSize="9" orientation="portrait" horizontalDpi="180" verticalDpi="18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123825</xdr:colOff>
                <xdr:row>22</xdr:row>
                <xdr:rowOff>9525</xdr:rowOff>
              </from>
              <to>
                <xdr:col>2</xdr:col>
                <xdr:colOff>495300</xdr:colOff>
                <xdr:row>23</xdr:row>
                <xdr:rowOff>85725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5</xdr:col>
                <xdr:colOff>295275</xdr:colOff>
                <xdr:row>21</xdr:row>
                <xdr:rowOff>9525</xdr:rowOff>
              </from>
              <to>
                <xdr:col>8</xdr:col>
                <xdr:colOff>409575</xdr:colOff>
                <xdr:row>24</xdr:row>
                <xdr:rowOff>9525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10</xdr:col>
                <xdr:colOff>600075</xdr:colOff>
                <xdr:row>21</xdr:row>
                <xdr:rowOff>9525</xdr:rowOff>
              </from>
              <to>
                <xdr:col>14</xdr:col>
                <xdr:colOff>371475</xdr:colOff>
                <xdr:row>24</xdr:row>
                <xdr:rowOff>9525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0</xdr:col>
                <xdr:colOff>104775</xdr:colOff>
                <xdr:row>24</xdr:row>
                <xdr:rowOff>0</xdr:rowOff>
              </from>
              <to>
                <xdr:col>3</xdr:col>
                <xdr:colOff>142875</xdr:colOff>
                <xdr:row>25</xdr:row>
                <xdr:rowOff>104775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791" r:id="rId12">
          <objectPr defaultSize="0" autoPict="0" r:id="rId13">
            <anchor moveWithCells="1" sizeWithCells="1">
              <from>
                <xdr:col>5</xdr:col>
                <xdr:colOff>238125</xdr:colOff>
                <xdr:row>24</xdr:row>
                <xdr:rowOff>0</xdr:rowOff>
              </from>
              <to>
                <xdr:col>8</xdr:col>
                <xdr:colOff>266700</xdr:colOff>
                <xdr:row>25</xdr:row>
                <xdr:rowOff>142875</xdr:rowOff>
              </to>
            </anchor>
          </objectPr>
        </oleObject>
      </mc:Choice>
      <mc:Fallback>
        <oleObject progId="Equation.3" shapeId="1791" r:id="rId12"/>
      </mc:Fallback>
    </mc:AlternateContent>
    <mc:AlternateContent xmlns:mc="http://schemas.openxmlformats.org/markup-compatibility/2006">
      <mc:Choice Requires="x14">
        <oleObject progId="Equation.3" shapeId="1792" r:id="rId14">
          <objectPr defaultSize="0" autoPict="0" r:id="rId15">
            <anchor moveWithCells="1" sizeWithCells="1">
              <from>
                <xdr:col>10</xdr:col>
                <xdr:colOff>600075</xdr:colOff>
                <xdr:row>24</xdr:row>
                <xdr:rowOff>0</xdr:rowOff>
              </from>
              <to>
                <xdr:col>14</xdr:col>
                <xdr:colOff>28575</xdr:colOff>
                <xdr:row>25</xdr:row>
                <xdr:rowOff>142875</xdr:rowOff>
              </to>
            </anchor>
          </objectPr>
        </oleObject>
      </mc:Choice>
      <mc:Fallback>
        <oleObject progId="Equation.3" shapeId="1792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topLeftCell="A19" zoomScaleNormal="100" workbookViewId="0">
      <selection activeCell="M4" sqref="M4"/>
    </sheetView>
  </sheetViews>
  <sheetFormatPr defaultColWidth="8.85546875" defaultRowHeight="15" x14ac:dyDescent="0.25"/>
  <cols>
    <col min="1" max="1" width="13.42578125" customWidth="1"/>
  </cols>
  <sheetData>
    <row r="1" spans="1:34" ht="15.75" thickBot="1" x14ac:dyDescent="0.3">
      <c r="A1" s="61" t="s">
        <v>44</v>
      </c>
      <c r="B1" s="62"/>
      <c r="C1" s="63"/>
    </row>
    <row r="2" spans="1:34" ht="15.75" thickBot="1" x14ac:dyDescent="0.3">
      <c r="A2" s="38" t="s">
        <v>45</v>
      </c>
      <c r="B2" s="43">
        <v>50</v>
      </c>
    </row>
    <row r="3" spans="1:34" ht="15.75" thickBot="1" x14ac:dyDescent="0.3">
      <c r="A3" s="39" t="s">
        <v>1</v>
      </c>
      <c r="B3" s="44">
        <f>PI()/(4*B2^2)</f>
        <v>3.1415926535897931E-4</v>
      </c>
      <c r="I3" s="6"/>
      <c r="J3" s="6"/>
    </row>
    <row r="4" spans="1:34" ht="15.75" thickBot="1" x14ac:dyDescent="0.3">
      <c r="A4" s="64" t="s">
        <v>48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6"/>
    </row>
    <row r="5" spans="1:34" ht="15.75" thickBot="1" x14ac:dyDescent="0.3">
      <c r="A5" s="38" t="s">
        <v>46</v>
      </c>
      <c r="B5" s="43">
        <v>2</v>
      </c>
    </row>
    <row r="6" spans="1:34" ht="15.75" thickBot="1" x14ac:dyDescent="0.3">
      <c r="A6" s="38" t="s">
        <v>47</v>
      </c>
      <c r="B6" s="45">
        <f>SQRT(1/B3)</f>
        <v>56.418958354775633</v>
      </c>
    </row>
    <row r="7" spans="1:34" ht="15.75" thickBot="1" x14ac:dyDescent="0.3"/>
    <row r="8" spans="1:34" x14ac:dyDescent="0.25">
      <c r="A8" s="40" t="s">
        <v>28</v>
      </c>
      <c r="B8" s="46">
        <v>0</v>
      </c>
      <c r="C8" s="47">
        <v>5</v>
      </c>
      <c r="D8" s="47">
        <v>10</v>
      </c>
      <c r="E8" s="47">
        <v>15</v>
      </c>
      <c r="F8" s="47">
        <v>20</v>
      </c>
      <c r="G8" s="47">
        <v>25</v>
      </c>
      <c r="H8" s="47">
        <v>30</v>
      </c>
      <c r="I8" s="47">
        <v>35</v>
      </c>
      <c r="J8" s="47">
        <v>40</v>
      </c>
      <c r="K8" s="47">
        <v>45</v>
      </c>
      <c r="L8" s="47">
        <v>50</v>
      </c>
      <c r="M8" s="47">
        <v>55</v>
      </c>
      <c r="N8" s="47">
        <v>60</v>
      </c>
      <c r="O8" s="47">
        <v>65</v>
      </c>
      <c r="P8" s="47">
        <v>70</v>
      </c>
      <c r="Q8" s="47">
        <v>75</v>
      </c>
      <c r="R8" s="47">
        <v>80</v>
      </c>
      <c r="S8" s="47">
        <v>85</v>
      </c>
      <c r="T8" s="47">
        <v>90</v>
      </c>
      <c r="U8" s="47">
        <v>95</v>
      </c>
      <c r="V8" s="47">
        <v>100</v>
      </c>
      <c r="W8" s="47">
        <v>105</v>
      </c>
      <c r="X8" s="47">
        <v>110</v>
      </c>
      <c r="Y8" s="47">
        <v>115</v>
      </c>
      <c r="Z8" s="47">
        <v>120</v>
      </c>
      <c r="AA8" s="47">
        <v>125</v>
      </c>
      <c r="AB8" s="47">
        <v>130</v>
      </c>
      <c r="AC8" s="47">
        <v>135</v>
      </c>
      <c r="AD8" s="47">
        <v>140</v>
      </c>
      <c r="AE8" s="47">
        <v>145</v>
      </c>
      <c r="AF8" s="47">
        <v>150</v>
      </c>
      <c r="AG8" s="47">
        <v>155</v>
      </c>
      <c r="AH8" s="48">
        <v>160</v>
      </c>
    </row>
    <row r="9" spans="1:34" x14ac:dyDescent="0.25">
      <c r="A9" s="41" t="s">
        <v>12</v>
      </c>
      <c r="B9" s="26">
        <f>1-WEIBULL(B8,$B$5,$B$6,1)</f>
        <v>1</v>
      </c>
      <c r="C9" s="20">
        <f t="shared" ref="C9:L9" si="0">1-WEIBULL(C8,$B$5,$B$6,1)</f>
        <v>0.99217678029256151</v>
      </c>
      <c r="D9" s="20">
        <f t="shared" si="0"/>
        <v>0.96907242630481061</v>
      </c>
      <c r="E9" s="20">
        <f t="shared" si="0"/>
        <v>0.93175457109937643</v>
      </c>
      <c r="F9" s="20">
        <f t="shared" si="0"/>
        <v>0.88191137829817634</v>
      </c>
      <c r="G9" s="20">
        <f t="shared" si="0"/>
        <v>0.82172495803387724</v>
      </c>
      <c r="H9" s="20">
        <f t="shared" si="0"/>
        <v>0.75371321195646723</v>
      </c>
      <c r="I9" s="20">
        <f t="shared" si="0"/>
        <v>0.68055604612786125</v>
      </c>
      <c r="J9" s="20">
        <f t="shared" si="0"/>
        <v>0.60492256276427103</v>
      </c>
      <c r="K9" s="20">
        <f t="shared" si="0"/>
        <v>0.52931449654319562</v>
      </c>
      <c r="L9" s="20">
        <f t="shared" si="0"/>
        <v>0.45593812776599629</v>
      </c>
      <c r="M9" s="20">
        <f t="shared" ref="M9" si="1">1-WEIBULL(M8,$B$5,$B$6,1)</f>
        <v>0.38661273268620922</v>
      </c>
      <c r="N9" s="20">
        <f t="shared" ref="N9" si="2">1-WEIBULL(N8,$B$5,$B$6,1)</f>
        <v>0.32271898326704906</v>
      </c>
      <c r="O9" s="20">
        <f t="shared" ref="O9" si="3">1-WEIBULL(O8,$B$5,$B$6,1)</f>
        <v>0.26518624298185145</v>
      </c>
      <c r="P9" s="20">
        <f t="shared" ref="P9" si="4">1-WEIBULL(P8,$B$5,$B$6,1)</f>
        <v>0.21451397306126208</v>
      </c>
      <c r="Q9" s="20">
        <f t="shared" ref="Q9" si="5">1-WEIBULL(Q8,$B$5,$B$6,1)</f>
        <v>0.17081983615292995</v>
      </c>
      <c r="R9" s="20">
        <f t="shared" ref="R9" si="6">1-WEIBULL(R8,$B$5,$B$6,1)</f>
        <v>0.13390572139976298</v>
      </c>
      <c r="S9" s="20">
        <f t="shared" ref="S9" si="7">1-WEIBULL(S8,$B$5,$B$6,1)</f>
        <v>0.10333277305660327</v>
      </c>
      <c r="T9" s="20">
        <f t="shared" ref="T9" si="8">1-WEIBULL(T8,$B$5,$B$6,1)</f>
        <v>7.8497378519477023E-2</v>
      </c>
      <c r="U9" s="20">
        <f t="shared" ref="U9" si="9">1-WEIBULL(U8,$B$5,$B$6,1)</f>
        <v>5.8701654323340735E-2</v>
      </c>
      <c r="V9" s="20">
        <f t="shared" ref="V9" si="10">1-WEIBULL(V8,$B$5,$B$6,1)</f>
        <v>4.32139182637723E-2</v>
      </c>
      <c r="W9" s="20">
        <f t="shared" ref="W9" si="11">1-WEIBULL(W8,$B$5,$B$6,1)</f>
        <v>3.1316633508848946E-2</v>
      </c>
      <c r="X9" s="20">
        <f t="shared" ref="X9" si="12">1-WEIBULL(X8,$B$5,$B$6,1)</f>
        <v>2.2341103053503786E-2</v>
      </c>
      <c r="Y9" s="20">
        <f t="shared" ref="Y9" si="13">1-WEIBULL(Y8,$B$5,$B$6,1)</f>
        <v>1.568961446793371E-2</v>
      </c>
      <c r="Z9" s="20">
        <f t="shared" ref="Z9" si="14">1-WEIBULL(Z8,$B$5,$B$6,1)</f>
        <v>1.084671053816022E-2</v>
      </c>
      <c r="AA9" s="20">
        <f t="shared" ref="AA9" si="15">1-WEIBULL(AA8,$B$5,$B$6,1)</f>
        <v>7.3817944373436584E-3</v>
      </c>
      <c r="AB9" s="20">
        <f t="shared" ref="AB9" si="16">1-WEIBULL(AB8,$B$5,$B$6,1)</f>
        <v>4.9454288951884529E-3</v>
      </c>
      <c r="AC9" s="20">
        <f t="shared" ref="AC9" si="17">1-WEIBULL(AC8,$B$5,$B$6,1)</f>
        <v>3.2615504087009084E-3</v>
      </c>
      <c r="AD9" s="20">
        <f t="shared" ref="AD9" si="18">1-WEIBULL(AD8,$B$5,$B$6,1)</f>
        <v>2.1174947706328329E-3</v>
      </c>
      <c r="AE9" s="20">
        <f t="shared" ref="AE9" si="19">1-WEIBULL(AE8,$B$5,$B$6,1)</f>
        <v>1.3533144407479325E-3</v>
      </c>
      <c r="AF9" s="20">
        <f t="shared" ref="AF9" si="20">1-WEIBULL(AF8,$B$5,$B$6,1)</f>
        <v>8.514383428052108E-4</v>
      </c>
      <c r="AG9" s="20">
        <f t="shared" ref="AG9" si="21">1-WEIBULL(AG8,$B$5,$B$6,1)</f>
        <v>5.2733404420834962E-4</v>
      </c>
      <c r="AH9" s="23">
        <f t="shared" ref="AH9" si="22">1-WEIBULL(AH8,$B$5,$B$6,1)</f>
        <v>3.2151151668891043E-4</v>
      </c>
    </row>
    <row r="10" spans="1:34" x14ac:dyDescent="0.25">
      <c r="A10" s="41" t="s">
        <v>16</v>
      </c>
      <c r="B10" s="26">
        <f>WEIBULL(B8,$B$5,$B$6,0)</f>
        <v>0</v>
      </c>
      <c r="C10" s="20">
        <f t="shared" ref="C10:L10" si="23">WEIBULL(C8,$B$5,$B$6,0)</f>
        <v>3.1170152840294843E-3</v>
      </c>
      <c r="D10" s="20">
        <f t="shared" si="23"/>
        <v>6.0888616305512589E-3</v>
      </c>
      <c r="E10" s="20">
        <f t="shared" si="23"/>
        <v>8.781579946543527E-3</v>
      </c>
      <c r="F10" s="20">
        <f t="shared" si="23"/>
        <v>1.1082425228715194E-2</v>
      </c>
      <c r="G10" s="20">
        <f t="shared" si="23"/>
        <v>1.2907625457153044E-2</v>
      </c>
      <c r="H10" s="20">
        <f t="shared" si="23"/>
        <v>1.4207159337576023E-2</v>
      </c>
      <c r="I10" s="20">
        <f t="shared" si="23"/>
        <v>1.4966209124099832E-2</v>
      </c>
      <c r="J10" s="20">
        <f t="shared" si="23"/>
        <v>1.5203362233367552E-2</v>
      </c>
      <c r="K10" s="20">
        <f t="shared" si="23"/>
        <v>1.4966014804008144E-2</v>
      </c>
      <c r="L10" s="20">
        <f t="shared" si="23"/>
        <v>1.4323718726811379E-2</v>
      </c>
      <c r="M10" s="20">
        <f t="shared" ref="M10:X10" si="24">WEIBULL(M8,$B$5,$B$6,0)</f>
        <v>1.3360376928703961E-2</v>
      </c>
      <c r="N10" s="20">
        <f t="shared" si="24"/>
        <v>1.2166219044068741E-2</v>
      </c>
      <c r="O10" s="20">
        <f t="shared" si="24"/>
        <v>1.0830392986203207E-2</v>
      </c>
      <c r="P10" s="20">
        <f t="shared" si="24"/>
        <v>9.4348173060626785E-3</v>
      </c>
      <c r="Q10" s="20">
        <f t="shared" si="24"/>
        <v>8.0496951351818509E-3</v>
      </c>
      <c r="R10" s="20">
        <f t="shared" si="24"/>
        <v>6.7308356899701887E-3</v>
      </c>
      <c r="S10" s="20">
        <f t="shared" si="24"/>
        <v>5.5187011720646655E-3</v>
      </c>
      <c r="T10" s="20">
        <f t="shared" si="24"/>
        <v>4.4389221782912295E-3</v>
      </c>
      <c r="U10" s="20">
        <f t="shared" si="24"/>
        <v>3.5039170335397231E-3</v>
      </c>
      <c r="V10" s="20">
        <f t="shared" si="24"/>
        <v>2.7152105630059362E-3</v>
      </c>
      <c r="W10" s="20">
        <f t="shared" si="24"/>
        <v>2.0660662210978363E-3</v>
      </c>
      <c r="X10" s="20">
        <f t="shared" si="24"/>
        <v>1.5441061949715605E-3</v>
      </c>
      <c r="Y10" s="20">
        <f t="shared" ref="Y10:AH10" si="25">WEIBULL(Y8,$B$5,$B$6,0)</f>
        <v>1.1336786836526874E-3</v>
      </c>
      <c r="Z10" s="20">
        <f t="shared" si="25"/>
        <v>8.1782270741517619E-4</v>
      </c>
      <c r="AA10" s="20">
        <f t="shared" si="25"/>
        <v>5.7976477936672413E-4</v>
      </c>
      <c r="AB10" s="20">
        <f t="shared" si="25"/>
        <v>4.0394960023534262E-4</v>
      </c>
      <c r="AC10" s="20">
        <f t="shared" si="25"/>
        <v>2.7665449568875988E-4</v>
      </c>
      <c r="AD10" s="20">
        <f t="shared" si="25"/>
        <v>1.862645684321785E-4</v>
      </c>
      <c r="AE10" s="20">
        <f t="shared" si="25"/>
        <v>1.2329531844646743E-4</v>
      </c>
      <c r="AF10" s="20">
        <f t="shared" si="25"/>
        <v>8.0246173282240557E-5</v>
      </c>
      <c r="AG10" s="20">
        <f t="shared" si="25"/>
        <v>5.1356731537451289E-5</v>
      </c>
      <c r="AH10" s="23">
        <f t="shared" si="25"/>
        <v>3.2321863003976235E-5</v>
      </c>
    </row>
    <row r="11" spans="1:34" ht="15.75" thickBot="1" x14ac:dyDescent="0.3">
      <c r="A11" s="42" t="s">
        <v>18</v>
      </c>
      <c r="B11" s="27">
        <f>B10/B9</f>
        <v>0</v>
      </c>
      <c r="C11" s="24">
        <f t="shared" ref="C11:W11" si="26">C10/C9</f>
        <v>3.141592653589792E-3</v>
      </c>
      <c r="D11" s="24">
        <f t="shared" si="26"/>
        <v>6.2831853071795866E-3</v>
      </c>
      <c r="E11" s="24">
        <f t="shared" si="26"/>
        <v>9.4247779607693778E-3</v>
      </c>
      <c r="F11" s="24">
        <f t="shared" si="26"/>
        <v>1.2566370614359168E-2</v>
      </c>
      <c r="G11" s="24">
        <f t="shared" si="26"/>
        <v>1.570796326794896E-2</v>
      </c>
      <c r="H11" s="24">
        <f t="shared" si="26"/>
        <v>1.8849555921538756E-2</v>
      </c>
      <c r="I11" s="24">
        <f t="shared" si="26"/>
        <v>2.1991148575128544E-2</v>
      </c>
      <c r="J11" s="24">
        <f t="shared" si="26"/>
        <v>2.513274122871834E-2</v>
      </c>
      <c r="K11" s="24">
        <f t="shared" si="26"/>
        <v>2.8274333882308128E-2</v>
      </c>
      <c r="L11" s="24">
        <f t="shared" si="26"/>
        <v>3.141592653589792E-2</v>
      </c>
      <c r="M11" s="24">
        <f t="shared" si="26"/>
        <v>3.4557519189487719E-2</v>
      </c>
      <c r="N11" s="24">
        <f t="shared" si="26"/>
        <v>3.7699111843077504E-2</v>
      </c>
      <c r="O11" s="24">
        <f t="shared" si="26"/>
        <v>4.0840704496667296E-2</v>
      </c>
      <c r="P11" s="24">
        <f t="shared" si="26"/>
        <v>4.3982297150257116E-2</v>
      </c>
      <c r="Q11" s="24">
        <f t="shared" si="26"/>
        <v>4.7123889803846887E-2</v>
      </c>
      <c r="R11" s="24">
        <f t="shared" si="26"/>
        <v>5.0265482457436672E-2</v>
      </c>
      <c r="S11" s="24">
        <f t="shared" si="26"/>
        <v>5.3407075111026492E-2</v>
      </c>
      <c r="T11" s="24">
        <f t="shared" si="26"/>
        <v>5.6548667764616235E-2</v>
      </c>
      <c r="U11" s="24">
        <f t="shared" si="26"/>
        <v>5.9690260418206111E-2</v>
      </c>
      <c r="V11" s="24">
        <f t="shared" si="26"/>
        <v>6.283185307179584E-2</v>
      </c>
      <c r="W11" s="24">
        <f t="shared" si="26"/>
        <v>6.5973445725385549E-2</v>
      </c>
      <c r="X11" s="24">
        <f>X10/X9</f>
        <v>6.911503837897548E-2</v>
      </c>
      <c r="Y11" s="24">
        <f t="shared" ref="Y11" si="27">Y10/Y9</f>
        <v>7.225663103256548E-2</v>
      </c>
      <c r="Z11" s="24">
        <f t="shared" ref="Z11" si="28">Z10/Z9</f>
        <v>7.5398223686154744E-2</v>
      </c>
      <c r="AA11" s="24">
        <f t="shared" ref="AA11" si="29">AA10/AA9</f>
        <v>7.8539816339745258E-2</v>
      </c>
      <c r="AB11" s="24">
        <f>AB10/AB9</f>
        <v>8.1681408993334551E-2</v>
      </c>
      <c r="AC11" s="24">
        <f t="shared" ref="AC11" si="30">AC10/AC9</f>
        <v>8.4823001646923107E-2</v>
      </c>
      <c r="AD11" s="24">
        <f>AD10/AD9</f>
        <v>8.7964594300514662E-2</v>
      </c>
      <c r="AE11" s="24">
        <f t="shared" ref="AE11" si="31">AE10/AE9</f>
        <v>9.110618695410222E-2</v>
      </c>
      <c r="AF11" s="24">
        <f>AF10/AF9</f>
        <v>9.4247779607687932E-2</v>
      </c>
      <c r="AG11" s="24">
        <f t="shared" ref="AG11" si="32">AG10/AG9</f>
        <v>9.7389372261276294E-2</v>
      </c>
      <c r="AH11" s="25">
        <f>AH10/AH9</f>
        <v>0.10053096491485987</v>
      </c>
    </row>
    <row r="12" spans="1:34" ht="15.75" thickBot="1" x14ac:dyDescent="0.3"/>
    <row r="13" spans="1:34" ht="15.75" thickBot="1" x14ac:dyDescent="0.3">
      <c r="A13" s="49" t="s">
        <v>52</v>
      </c>
    </row>
    <row r="14" spans="1:34" x14ac:dyDescent="0.25">
      <c r="A14" s="40" t="s">
        <v>28</v>
      </c>
      <c r="B14" s="46">
        <v>0</v>
      </c>
      <c r="C14" s="47">
        <v>5</v>
      </c>
      <c r="D14" s="47">
        <v>10</v>
      </c>
      <c r="E14" s="47">
        <v>15</v>
      </c>
      <c r="F14" s="47">
        <v>20</v>
      </c>
      <c r="G14" s="47">
        <v>25</v>
      </c>
      <c r="H14" s="47">
        <v>30</v>
      </c>
      <c r="I14" s="47">
        <v>35</v>
      </c>
      <c r="J14" s="47">
        <v>40</v>
      </c>
      <c r="K14" s="47">
        <v>45</v>
      </c>
      <c r="L14" s="47">
        <v>50</v>
      </c>
      <c r="M14" s="47">
        <v>55</v>
      </c>
      <c r="N14" s="47">
        <v>60</v>
      </c>
      <c r="O14" s="47">
        <v>65</v>
      </c>
      <c r="P14" s="47">
        <v>70</v>
      </c>
      <c r="Q14" s="47">
        <v>75</v>
      </c>
      <c r="R14" s="47">
        <v>80</v>
      </c>
      <c r="S14" s="47">
        <v>85</v>
      </c>
      <c r="T14" s="47">
        <v>90</v>
      </c>
      <c r="U14" s="47">
        <v>95</v>
      </c>
      <c r="V14" s="47">
        <v>100</v>
      </c>
      <c r="W14" s="47">
        <v>105</v>
      </c>
      <c r="X14" s="47">
        <v>110</v>
      </c>
      <c r="Y14" s="47">
        <v>115</v>
      </c>
      <c r="Z14" s="47">
        <v>120</v>
      </c>
      <c r="AA14" s="47">
        <v>125</v>
      </c>
      <c r="AB14" s="47">
        <v>130</v>
      </c>
      <c r="AC14" s="47">
        <v>135</v>
      </c>
      <c r="AD14" s="47">
        <v>140</v>
      </c>
      <c r="AE14" s="47">
        <v>145</v>
      </c>
      <c r="AF14" s="47">
        <v>150</v>
      </c>
      <c r="AG14" s="47">
        <v>155</v>
      </c>
      <c r="AH14" s="48">
        <v>160</v>
      </c>
    </row>
    <row r="15" spans="1:34" x14ac:dyDescent="0.25">
      <c r="A15" s="41" t="s">
        <v>49</v>
      </c>
      <c r="B15" s="26">
        <f t="shared" ref="B15:AB15" si="33">POWER(B9,5)</f>
        <v>1</v>
      </c>
      <c r="C15" s="20">
        <f t="shared" si="33"/>
        <v>0.96149115980140776</v>
      </c>
      <c r="D15" s="20">
        <f t="shared" si="33"/>
        <v>0.85463599915323329</v>
      </c>
      <c r="E15" s="20">
        <f t="shared" si="33"/>
        <v>0.7022757305384314</v>
      </c>
      <c r="F15" s="20">
        <f t="shared" si="33"/>
        <v>0.5334880910911034</v>
      </c>
      <c r="G15" s="20">
        <f t="shared" si="33"/>
        <v>0.37465573890455789</v>
      </c>
      <c r="H15" s="20">
        <f t="shared" si="33"/>
        <v>0.24323756143753308</v>
      </c>
      <c r="I15" s="20">
        <f t="shared" si="33"/>
        <v>0.14598878134575105</v>
      </c>
      <c r="J15" s="20">
        <f t="shared" si="33"/>
        <v>8.1002592157943198E-2</v>
      </c>
      <c r="K15" s="20">
        <f t="shared" si="33"/>
        <v>4.1549800390997628E-2</v>
      </c>
      <c r="L15" s="20">
        <f t="shared" si="33"/>
        <v>1.9702872986617121E-2</v>
      </c>
      <c r="M15" s="20">
        <f t="shared" si="33"/>
        <v>8.6373549027393207E-3</v>
      </c>
      <c r="N15" s="20">
        <f t="shared" si="33"/>
        <v>3.500439396667037E-3</v>
      </c>
      <c r="O15" s="20">
        <f t="shared" si="33"/>
        <v>1.3114597086489141E-3</v>
      </c>
      <c r="P15" s="20">
        <f t="shared" si="33"/>
        <v>4.5423221618489751E-4</v>
      </c>
      <c r="Q15" s="20">
        <f t="shared" si="33"/>
        <v>1.4544255821229913E-4</v>
      </c>
      <c r="R15" s="20">
        <f t="shared" si="33"/>
        <v>4.3052231580554673E-5</v>
      </c>
      <c r="S15" s="20">
        <f t="shared" si="33"/>
        <v>1.1781224225278781E-5</v>
      </c>
      <c r="T15" s="20">
        <f t="shared" si="33"/>
        <v>2.9804083189880756E-6</v>
      </c>
      <c r="U15" s="20">
        <f t="shared" si="33"/>
        <v>6.9703037373456425E-7</v>
      </c>
      <c r="V15" s="20">
        <f t="shared" si="33"/>
        <v>1.5070172753900736E-7</v>
      </c>
      <c r="W15" s="20">
        <f t="shared" si="33"/>
        <v>3.0121413597932507E-8</v>
      </c>
      <c r="X15" s="20">
        <f t="shared" si="33"/>
        <v>5.5657418528163014E-9</v>
      </c>
      <c r="Y15" s="20">
        <f t="shared" si="33"/>
        <v>9.5073911136757267E-10</v>
      </c>
      <c r="Z15" s="20">
        <f t="shared" si="33"/>
        <v>1.5013787072019117E-10</v>
      </c>
      <c r="AA15" s="20">
        <f t="shared" si="33"/>
        <v>2.1918444780285628E-11</v>
      </c>
      <c r="AB15" s="20">
        <f t="shared" si="33"/>
        <v>2.958147397281008E-12</v>
      </c>
      <c r="AC15" s="20">
        <f t="shared" ref="AC15:AH15" si="34">POWER(AC9,5)</f>
        <v>3.6907996913141459E-13</v>
      </c>
      <c r="AD15" s="20">
        <f t="shared" si="34"/>
        <v>4.2570792230415881E-14</v>
      </c>
      <c r="AE15" s="20">
        <f t="shared" si="34"/>
        <v>4.539349065125735E-15</v>
      </c>
      <c r="AF15" s="20">
        <f t="shared" si="34"/>
        <v>4.4747215888973907E-16</v>
      </c>
      <c r="AG15" s="20">
        <f t="shared" si="34"/>
        <v>4.0778293698527442E-17</v>
      </c>
      <c r="AH15" s="23">
        <f t="shared" si="34"/>
        <v>3.4354423955825887E-18</v>
      </c>
    </row>
    <row r="16" spans="1:34" x14ac:dyDescent="0.25">
      <c r="A16" s="41" t="s">
        <v>50</v>
      </c>
      <c r="B16" s="26">
        <f>B15*B17</f>
        <v>0</v>
      </c>
      <c r="C16" s="20">
        <f t="shared" ref="C16:AB16" si="35">C15*C17</f>
        <v>1.5103067820618156E-2</v>
      </c>
      <c r="D16" s="20">
        <f t="shared" si="35"/>
        <v>2.6849181764331705E-2</v>
      </c>
      <c r="E16" s="20">
        <f t="shared" si="35"/>
        <v>3.3093964137809108E-2</v>
      </c>
      <c r="F16" s="20">
        <f t="shared" si="35"/>
        <v>3.3520045354989043E-2</v>
      </c>
      <c r="G16" s="20">
        <f t="shared" si="35"/>
        <v>2.9425392924195357E-2</v>
      </c>
      <c r="H16" s="20">
        <f t="shared" si="35"/>
        <v>2.2924600082677493E-2</v>
      </c>
      <c r="I16" s="20">
        <f t="shared" si="35"/>
        <v>1.605230490438183E-2</v>
      </c>
      <c r="J16" s="20">
        <f t="shared" si="35"/>
        <v>1.017908593780498E-2</v>
      </c>
      <c r="K16" s="20">
        <f t="shared" si="35"/>
        <v>5.8739646449916189E-3</v>
      </c>
      <c r="L16" s="20">
        <f t="shared" si="35"/>
        <v>3.0949200514684555E-3</v>
      </c>
      <c r="M16" s="20">
        <f t="shared" si="35"/>
        <v>1.4924277889891496E-3</v>
      </c>
      <c r="N16" s="20">
        <f t="shared" si="35"/>
        <v>6.5981728157432683E-4</v>
      </c>
      <c r="O16" s="20">
        <f t="shared" si="35"/>
        <v>2.6780469210107845E-4</v>
      </c>
      <c r="P16" s="20">
        <f t="shared" si="35"/>
        <v>9.9890881537319955E-5</v>
      </c>
      <c r="Q16" s="20">
        <f t="shared" si="35"/>
        <v>3.4269095429929848E-5</v>
      </c>
      <c r="R16" s="20">
        <f t="shared" si="35"/>
        <v>1.082020595632936E-5</v>
      </c>
      <c r="S16" s="20">
        <f t="shared" si="35"/>
        <v>3.1460036354965436E-6</v>
      </c>
      <c r="T16" s="20">
        <f t="shared" si="35"/>
        <v>8.4269059916677527E-7</v>
      </c>
      <c r="U16" s="20">
        <f t="shared" si="35"/>
        <v>2.0802962263807836E-7</v>
      </c>
      <c r="V16" s="20">
        <f t="shared" si="35"/>
        <v>4.7344344011983598E-8</v>
      </c>
      <c r="W16" s="20">
        <f t="shared" si="35"/>
        <v>9.9360672258754523E-9</v>
      </c>
      <c r="X16" s="20">
        <f t="shared" si="35"/>
        <v>1.9233823088243437E-9</v>
      </c>
      <c r="Y16" s="20">
        <f t="shared" si="35"/>
        <v>3.4348602589157941E-10</v>
      </c>
      <c r="Z16" s="20">
        <f t="shared" si="35"/>
        <v>5.6600643801619782E-11</v>
      </c>
      <c r="AA16" s="20">
        <f t="shared" si="35"/>
        <v>8.6073531374824069E-12</v>
      </c>
      <c r="AB16" s="20">
        <f t="shared" si="35"/>
        <v>1.2081282370993905E-12</v>
      </c>
      <c r="AC16" s="20">
        <f t="shared" ref="AC16" si="36">AC15*AC17</f>
        <v>1.5653235414740156E-13</v>
      </c>
      <c r="AD16" s="20">
        <f t="shared" ref="AD16" si="37">AD15*AD17</f>
        <v>1.8723612338000172E-14</v>
      </c>
      <c r="AE16" s="20">
        <f t="shared" ref="AE16" si="38">AE15*AE17</f>
        <v>2.0678139228863719E-15</v>
      </c>
      <c r="AF16" s="20">
        <f t="shared" ref="AF16" si="39">AF15*AF17</f>
        <v>2.1086628705808223E-16</v>
      </c>
      <c r="AG16" s="20">
        <f t="shared" ref="AG16" si="40">AG15*AG17</f>
        <v>1.9856862125927732E-17</v>
      </c>
      <c r="AH16" s="23">
        <f t="shared" ref="AH16" si="41">AH15*AH17</f>
        <v>1.7268416946866768E-18</v>
      </c>
    </row>
    <row r="17" spans="1:34" ht="15.75" thickBot="1" x14ac:dyDescent="0.3">
      <c r="A17" s="42" t="s">
        <v>51</v>
      </c>
      <c r="B17" s="30">
        <f t="shared" ref="B17:AB17" si="42">5*B11</f>
        <v>0</v>
      </c>
      <c r="C17" s="28">
        <f t="shared" si="42"/>
        <v>1.570796326794896E-2</v>
      </c>
      <c r="D17" s="28">
        <f t="shared" si="42"/>
        <v>3.1415926535897934E-2</v>
      </c>
      <c r="E17" s="28">
        <f t="shared" si="42"/>
        <v>4.7123889803846887E-2</v>
      </c>
      <c r="F17" s="28">
        <f t="shared" si="42"/>
        <v>6.283185307179584E-2</v>
      </c>
      <c r="G17" s="28">
        <f t="shared" si="42"/>
        <v>7.85398163397448E-2</v>
      </c>
      <c r="H17" s="28">
        <f t="shared" si="42"/>
        <v>9.4247779607693774E-2</v>
      </c>
      <c r="I17" s="28">
        <f t="shared" si="42"/>
        <v>0.10995574287564272</v>
      </c>
      <c r="J17" s="28">
        <f t="shared" si="42"/>
        <v>0.12566370614359171</v>
      </c>
      <c r="K17" s="28">
        <f t="shared" si="42"/>
        <v>0.14137166941154064</v>
      </c>
      <c r="L17" s="28">
        <f t="shared" si="42"/>
        <v>0.1570796326794896</v>
      </c>
      <c r="M17" s="28">
        <f t="shared" si="42"/>
        <v>0.17278759594743859</v>
      </c>
      <c r="N17" s="28">
        <f t="shared" si="42"/>
        <v>0.18849555921538752</v>
      </c>
      <c r="O17" s="28">
        <f t="shared" si="42"/>
        <v>0.20420352248333648</v>
      </c>
      <c r="P17" s="28">
        <f t="shared" si="42"/>
        <v>0.21991148575128558</v>
      </c>
      <c r="Q17" s="28">
        <f t="shared" si="42"/>
        <v>0.23561944901923443</v>
      </c>
      <c r="R17" s="28">
        <f t="shared" si="42"/>
        <v>0.25132741228718336</v>
      </c>
      <c r="S17" s="28">
        <f t="shared" si="42"/>
        <v>0.26703537555513246</v>
      </c>
      <c r="T17" s="28">
        <f t="shared" si="42"/>
        <v>0.28274333882308117</v>
      </c>
      <c r="U17" s="28">
        <f t="shared" si="42"/>
        <v>0.29845130209103055</v>
      </c>
      <c r="V17" s="28">
        <f t="shared" si="42"/>
        <v>0.3141592653589792</v>
      </c>
      <c r="W17" s="28">
        <f t="shared" si="42"/>
        <v>0.32986722862692774</v>
      </c>
      <c r="X17" s="28">
        <f t="shared" si="42"/>
        <v>0.3455751918948774</v>
      </c>
      <c r="Y17" s="28">
        <f t="shared" si="42"/>
        <v>0.36128315516282739</v>
      </c>
      <c r="Z17" s="28">
        <f t="shared" si="42"/>
        <v>0.37699111843077371</v>
      </c>
      <c r="AA17" s="28">
        <f t="shared" si="42"/>
        <v>0.3926990816987263</v>
      </c>
      <c r="AB17" s="28">
        <f t="shared" si="42"/>
        <v>0.40840704496667274</v>
      </c>
      <c r="AC17" s="28">
        <f t="shared" ref="AC17:AH17" si="43">5*AC11</f>
        <v>0.42411500823461556</v>
      </c>
      <c r="AD17" s="28">
        <f t="shared" si="43"/>
        <v>0.43982297150257332</v>
      </c>
      <c r="AE17" s="28">
        <f t="shared" si="43"/>
        <v>0.4555309347705111</v>
      </c>
      <c r="AF17" s="28">
        <f t="shared" si="43"/>
        <v>0.47123889803843966</v>
      </c>
      <c r="AG17" s="28">
        <f t="shared" si="43"/>
        <v>0.48694686130638148</v>
      </c>
      <c r="AH17" s="29">
        <f t="shared" si="43"/>
        <v>0.50265482457429933</v>
      </c>
    </row>
    <row r="18" spans="1:34" ht="15.75" thickBot="1" x14ac:dyDescent="0.3"/>
    <row r="19" spans="1:34" x14ac:dyDescent="0.25">
      <c r="A19" s="40" t="s">
        <v>28</v>
      </c>
      <c r="B19" s="46">
        <v>0</v>
      </c>
      <c r="C19" s="47">
        <v>5</v>
      </c>
      <c r="D19" s="47">
        <v>10</v>
      </c>
      <c r="E19" s="47">
        <v>15</v>
      </c>
      <c r="F19" s="47">
        <v>20</v>
      </c>
      <c r="G19" s="47">
        <v>25</v>
      </c>
      <c r="H19" s="47">
        <v>30</v>
      </c>
      <c r="I19" s="47">
        <v>35</v>
      </c>
      <c r="J19" s="47">
        <v>40</v>
      </c>
      <c r="K19" s="47">
        <v>45</v>
      </c>
      <c r="L19" s="47">
        <v>50</v>
      </c>
      <c r="M19" s="47">
        <v>55</v>
      </c>
      <c r="N19" s="47">
        <v>60</v>
      </c>
      <c r="O19" s="47">
        <v>65</v>
      </c>
      <c r="P19" s="47">
        <v>70</v>
      </c>
      <c r="Q19" s="47">
        <v>75</v>
      </c>
      <c r="R19" s="47">
        <v>80</v>
      </c>
      <c r="S19" s="47">
        <v>85</v>
      </c>
      <c r="T19" s="47">
        <v>90</v>
      </c>
      <c r="U19" s="47">
        <v>95</v>
      </c>
      <c r="V19" s="47">
        <v>100</v>
      </c>
      <c r="W19" s="47">
        <v>105</v>
      </c>
      <c r="X19" s="47">
        <v>110</v>
      </c>
      <c r="Y19" s="47">
        <v>115</v>
      </c>
      <c r="Z19" s="47">
        <v>120</v>
      </c>
      <c r="AA19" s="47">
        <v>125</v>
      </c>
      <c r="AB19" s="47">
        <v>130</v>
      </c>
      <c r="AC19" s="47">
        <v>135</v>
      </c>
      <c r="AD19" s="47">
        <v>140</v>
      </c>
      <c r="AE19" s="47">
        <v>145</v>
      </c>
      <c r="AF19" s="47">
        <v>150</v>
      </c>
      <c r="AG19" s="47">
        <v>155</v>
      </c>
      <c r="AH19" s="48">
        <v>160</v>
      </c>
    </row>
    <row r="20" spans="1:34" x14ac:dyDescent="0.25">
      <c r="A20" s="41" t="s">
        <v>57</v>
      </c>
      <c r="B20" s="26">
        <f>1-POWER((1-POWER(B9,5)),3)</f>
        <v>1</v>
      </c>
      <c r="C20" s="20">
        <f t="shared" ref="C20:AB20" si="44">1-POWER((1-POWER(C9,5)),3)</f>
        <v>0.99994289405582004</v>
      </c>
      <c r="D20" s="20">
        <f t="shared" si="44"/>
        <v>0.99692835796233314</v>
      </c>
      <c r="E20" s="20">
        <f t="shared" si="44"/>
        <v>0.97360979797673475</v>
      </c>
      <c r="F20" s="20">
        <f t="shared" si="44"/>
        <v>0.89847144524587086</v>
      </c>
      <c r="G20" s="20">
        <f t="shared" si="44"/>
        <v>0.75545572177103759</v>
      </c>
      <c r="H20" s="20">
        <f t="shared" si="44"/>
        <v>0.56661018188118106</v>
      </c>
      <c r="I20" s="20">
        <f t="shared" si="44"/>
        <v>0.37713958984542306</v>
      </c>
      <c r="J20" s="20">
        <f t="shared" si="44"/>
        <v>0.2238550086879888</v>
      </c>
      <c r="K20" s="20">
        <f t="shared" si="44"/>
        <v>0.11954197442546122</v>
      </c>
      <c r="L20" s="20">
        <f t="shared" si="44"/>
        <v>5.7951658066491052E-2</v>
      </c>
      <c r="M20" s="20">
        <f t="shared" si="44"/>
        <v>2.5688897389429255E-2</v>
      </c>
      <c r="N20" s="20">
        <f t="shared" si="44"/>
        <v>1.0464601853241606E-2</v>
      </c>
      <c r="O20" s="20">
        <f t="shared" si="44"/>
        <v>3.9292216018588233E-3</v>
      </c>
      <c r="P20" s="20">
        <f t="shared" si="44"/>
        <v>1.3620777615563906E-3</v>
      </c>
      <c r="Q20" s="20">
        <f t="shared" si="44"/>
        <v>4.362642171001907E-4</v>
      </c>
      <c r="R20" s="20">
        <f t="shared" si="44"/>
        <v>1.2915113433742409E-4</v>
      </c>
      <c r="S20" s="20">
        <f t="shared" si="44"/>
        <v>3.5343256285846891E-5</v>
      </c>
      <c r="T20" s="20">
        <f t="shared" si="44"/>
        <v>8.9411983086318259E-6</v>
      </c>
      <c r="U20" s="20">
        <f t="shared" si="44"/>
        <v>2.091089663758261E-6</v>
      </c>
      <c r="V20" s="20">
        <f t="shared" si="44"/>
        <v>4.5210511445681334E-7</v>
      </c>
      <c r="W20" s="20">
        <f t="shared" si="44"/>
        <v>9.036423809227756E-8</v>
      </c>
      <c r="X20" s="20">
        <f t="shared" si="44"/>
        <v>1.6697225491135725E-8</v>
      </c>
      <c r="Y20" s="20">
        <f t="shared" si="44"/>
        <v>2.8522174622125362E-9</v>
      </c>
      <c r="Z20" s="20">
        <f t="shared" si="44"/>
        <v>4.5041370633214228E-10</v>
      </c>
      <c r="AA20" s="20">
        <f t="shared" si="44"/>
        <v>6.5755401124079071E-11</v>
      </c>
      <c r="AB20" s="20">
        <f t="shared" si="44"/>
        <v>8.8745677473411888E-12</v>
      </c>
      <c r="AC20" s="20">
        <f t="shared" ref="AC20:AH20" si="45">1-POWER((1-POWER(AC9,5)),3)</f>
        <v>1.1071144001562061E-12</v>
      </c>
      <c r="AD20" s="20">
        <f t="shared" si="45"/>
        <v>1.2756462552943049E-13</v>
      </c>
      <c r="AE20" s="20">
        <f t="shared" si="45"/>
        <v>1.3655743202889425E-14</v>
      </c>
      <c r="AF20" s="20">
        <f t="shared" si="45"/>
        <v>0</v>
      </c>
      <c r="AG20" s="20">
        <f t="shared" si="45"/>
        <v>0</v>
      </c>
      <c r="AH20" s="23">
        <f t="shared" si="45"/>
        <v>0</v>
      </c>
    </row>
    <row r="21" spans="1:34" x14ac:dyDescent="0.25">
      <c r="A21" s="41" t="s">
        <v>58</v>
      </c>
      <c r="B21" s="26">
        <f>3*B16*POWER((1-B15),2)</f>
        <v>0</v>
      </c>
      <c r="C21" s="20">
        <f t="shared" ref="C21:AB21" si="46">3*C16*POWER((1-C15),2)</f>
        <v>6.7190412133670519E-5</v>
      </c>
      <c r="D21" s="20">
        <f t="shared" si="46"/>
        <v>1.7020254307230091E-3</v>
      </c>
      <c r="E21" s="20">
        <f t="shared" si="46"/>
        <v>8.8003211924268018E-3</v>
      </c>
      <c r="F21" s="20">
        <f t="shared" si="46"/>
        <v>2.1885240409904538E-2</v>
      </c>
      <c r="G21" s="20">
        <f t="shared" si="46"/>
        <v>3.4520880362661828E-2</v>
      </c>
      <c r="H21" s="20">
        <f t="shared" si="46"/>
        <v>3.938602560329698E-2</v>
      </c>
      <c r="I21" s="20">
        <f t="shared" si="46"/>
        <v>3.5122531173858537E-2</v>
      </c>
      <c r="J21" s="20">
        <f t="shared" si="46"/>
        <v>2.5790431505067976E-2</v>
      </c>
      <c r="K21" s="20">
        <f t="shared" si="46"/>
        <v>1.6187943773397252E-2</v>
      </c>
      <c r="L21" s="20">
        <f t="shared" si="46"/>
        <v>8.9224916279780925E-3</v>
      </c>
      <c r="M21" s="20">
        <f t="shared" si="46"/>
        <v>4.400273618885499E-3</v>
      </c>
      <c r="N21" s="20">
        <f t="shared" si="46"/>
        <v>1.9656181966546653E-3</v>
      </c>
      <c r="O21" s="20">
        <f t="shared" si="46"/>
        <v>8.013081677355837E-4</v>
      </c>
      <c r="P21" s="20">
        <f t="shared" si="46"/>
        <v>2.9940046450350533E-4</v>
      </c>
      <c r="Q21" s="20">
        <f t="shared" si="46"/>
        <v>1.0277738335508565E-4</v>
      </c>
      <c r="R21" s="20">
        <f t="shared" si="46"/>
        <v>3.2457822925078176E-5</v>
      </c>
      <c r="S21" s="20">
        <f t="shared" si="46"/>
        <v>9.4377885251541408E-6</v>
      </c>
      <c r="T21" s="20">
        <f t="shared" si="46"/>
        <v>2.5280567281503493E-6</v>
      </c>
      <c r="U21" s="20">
        <f t="shared" si="46"/>
        <v>6.2408799789674463E-7</v>
      </c>
      <c r="V21" s="20">
        <f t="shared" si="46"/>
        <v>1.4203298922670744E-7</v>
      </c>
      <c r="W21" s="20">
        <f t="shared" si="46"/>
        <v>2.9808199881896041E-8</v>
      </c>
      <c r="X21" s="20">
        <f t="shared" si="46"/>
        <v>5.770146862242734E-9</v>
      </c>
      <c r="Y21" s="20">
        <f t="shared" si="46"/>
        <v>1.0304580757153445E-9</v>
      </c>
      <c r="Z21" s="20">
        <f t="shared" si="46"/>
        <v>1.6980193135387193E-10</v>
      </c>
      <c r="AA21" s="20">
        <f t="shared" si="46"/>
        <v>2.582205941131526E-11</v>
      </c>
      <c r="AB21" s="20">
        <f t="shared" si="46"/>
        <v>3.6243847112767282E-12</v>
      </c>
      <c r="AC21" s="20">
        <f t="shared" ref="AC21:AH21" si="47">3*AC16*POWER((1-AC15),2)</f>
        <v>4.6959706244185801E-13</v>
      </c>
      <c r="AD21" s="20">
        <f t="shared" si="47"/>
        <v>5.6170837013995739E-14</v>
      </c>
      <c r="AE21" s="20">
        <f t="shared" si="47"/>
        <v>6.2034417686590589E-15</v>
      </c>
      <c r="AF21" s="20">
        <f t="shared" si="47"/>
        <v>6.3259886117424615E-16</v>
      </c>
      <c r="AG21" s="20">
        <f t="shared" si="47"/>
        <v>5.9570586377783195E-17</v>
      </c>
      <c r="AH21" s="23">
        <f t="shared" si="47"/>
        <v>5.1805250840600301E-18</v>
      </c>
    </row>
    <row r="22" spans="1:34" ht="15.75" thickBot="1" x14ac:dyDescent="0.3">
      <c r="A22" s="42" t="s">
        <v>59</v>
      </c>
      <c r="B22" s="30">
        <f>B21/B20</f>
        <v>0</v>
      </c>
      <c r="C22" s="28">
        <f t="shared" ref="C22:AB22" si="48">C21/C20</f>
        <v>6.719424932472167E-5</v>
      </c>
      <c r="D22" s="28">
        <f t="shared" si="48"/>
        <v>1.7072695516474781E-3</v>
      </c>
      <c r="E22" s="28">
        <f t="shared" si="48"/>
        <v>9.03885849414705E-3</v>
      </c>
      <c r="F22" s="28">
        <f t="shared" si="48"/>
        <v>2.4358303789961337E-2</v>
      </c>
      <c r="G22" s="28">
        <f t="shared" si="48"/>
        <v>4.5695438353069176E-2</v>
      </c>
      <c r="H22" s="28">
        <f t="shared" si="48"/>
        <v>6.9511679921693117E-2</v>
      </c>
      <c r="I22" s="28">
        <f t="shared" si="48"/>
        <v>9.3128730368122026E-2</v>
      </c>
      <c r="J22" s="28">
        <f t="shared" si="48"/>
        <v>0.11521042864408239</v>
      </c>
      <c r="K22" s="28">
        <f t="shared" si="48"/>
        <v>0.13541639956341048</v>
      </c>
      <c r="L22" s="28">
        <f t="shared" si="48"/>
        <v>0.15396438903854723</v>
      </c>
      <c r="M22" s="28">
        <f t="shared" si="48"/>
        <v>0.17129087139007262</v>
      </c>
      <c r="N22" s="28">
        <f t="shared" si="48"/>
        <v>0.18783497205350227</v>
      </c>
      <c r="O22" s="28">
        <f t="shared" si="48"/>
        <v>0.20393560071961925</v>
      </c>
      <c r="P22" s="28">
        <f t="shared" si="48"/>
        <v>0.21981157974519214</v>
      </c>
      <c r="Q22" s="28">
        <f t="shared" si="48"/>
        <v>0.23558517826247072</v>
      </c>
      <c r="R22" s="28">
        <f t="shared" si="48"/>
        <v>0.25131659192615302</v>
      </c>
      <c r="S22" s="28">
        <f t="shared" si="48"/>
        <v>0.26703222953832573</v>
      </c>
      <c r="T22" s="28">
        <f t="shared" si="48"/>
        <v>0.28274249612714275</v>
      </c>
      <c r="U22" s="28">
        <f t="shared" si="48"/>
        <v>0.29845109404590886</v>
      </c>
      <c r="V22" s="28">
        <f t="shared" si="48"/>
        <v>0.31415921803351976</v>
      </c>
      <c r="W22" s="28">
        <f t="shared" si="48"/>
        <v>0.32986721861646973</v>
      </c>
      <c r="X22" s="28">
        <f t="shared" si="48"/>
        <v>0.3455751894412642</v>
      </c>
      <c r="Y22" s="28">
        <f t="shared" si="48"/>
        <v>0.36128313824850944</v>
      </c>
      <c r="Z22" s="28">
        <f t="shared" si="48"/>
        <v>0.37699103949704688</v>
      </c>
      <c r="AA22" s="28">
        <f t="shared" si="48"/>
        <v>0.39269868284416015</v>
      </c>
      <c r="AB22" s="28">
        <f t="shared" si="48"/>
        <v>0.40840126690819278</v>
      </c>
      <c r="AC22" s="28">
        <f t="shared" ref="AC22" si="49">AC21/AC20</f>
        <v>0.42416308773113343</v>
      </c>
      <c r="AD22" s="28">
        <f t="shared" ref="AD22" si="50">AD21/AD20</f>
        <v>0.44033239450882522</v>
      </c>
      <c r="AE22" s="28">
        <f t="shared" ref="AE22" si="51">AE21/AE20</f>
        <v>0.45427346402841479</v>
      </c>
      <c r="AF22" s="28"/>
      <c r="AG22" s="28"/>
      <c r="AH22" s="29"/>
    </row>
    <row r="23" spans="1:34" ht="15.75" thickBot="1" x14ac:dyDescent="0.3"/>
    <row r="24" spans="1:34" ht="15.75" thickBot="1" x14ac:dyDescent="0.3">
      <c r="A24" s="61" t="s">
        <v>53</v>
      </c>
      <c r="B24" s="63"/>
    </row>
    <row r="25" spans="1:34" x14ac:dyDescent="0.25">
      <c r="A25" s="40" t="s">
        <v>28</v>
      </c>
      <c r="B25" s="46">
        <v>0</v>
      </c>
      <c r="C25" s="47">
        <v>5</v>
      </c>
      <c r="D25" s="47">
        <v>10</v>
      </c>
      <c r="E25" s="47">
        <v>15</v>
      </c>
      <c r="F25" s="47">
        <v>20</v>
      </c>
      <c r="G25" s="47">
        <v>25</v>
      </c>
      <c r="H25" s="47">
        <v>30</v>
      </c>
      <c r="I25" s="47">
        <v>35</v>
      </c>
      <c r="J25" s="47">
        <v>40</v>
      </c>
      <c r="K25" s="47">
        <v>45</v>
      </c>
      <c r="L25" s="47">
        <v>50</v>
      </c>
      <c r="M25" s="47">
        <v>55</v>
      </c>
      <c r="N25" s="47">
        <v>60</v>
      </c>
      <c r="O25" s="47">
        <v>65</v>
      </c>
      <c r="P25" s="47">
        <v>70</v>
      </c>
      <c r="Q25" s="47">
        <v>75</v>
      </c>
      <c r="R25" s="47">
        <v>80</v>
      </c>
      <c r="S25" s="47">
        <v>85</v>
      </c>
      <c r="T25" s="47">
        <v>90</v>
      </c>
      <c r="U25" s="47">
        <v>95</v>
      </c>
      <c r="V25" s="47">
        <v>100</v>
      </c>
      <c r="W25" s="47">
        <v>105</v>
      </c>
      <c r="X25" s="47">
        <v>110</v>
      </c>
      <c r="Y25" s="47">
        <v>115</v>
      </c>
      <c r="Z25" s="47">
        <v>120</v>
      </c>
      <c r="AA25" s="47">
        <v>125</v>
      </c>
      <c r="AB25" s="47">
        <v>130</v>
      </c>
      <c r="AC25" s="47">
        <v>135</v>
      </c>
      <c r="AD25" s="47">
        <v>140</v>
      </c>
      <c r="AE25" s="47">
        <v>145</v>
      </c>
      <c r="AF25" s="47">
        <v>150</v>
      </c>
      <c r="AG25" s="47">
        <v>155</v>
      </c>
      <c r="AH25" s="48">
        <v>160</v>
      </c>
    </row>
    <row r="26" spans="1:34" x14ac:dyDescent="0.25">
      <c r="A26" s="41" t="s">
        <v>54</v>
      </c>
      <c r="B26" s="26">
        <f>1-POWER((1-B9),3)</f>
        <v>1</v>
      </c>
      <c r="C26" s="20">
        <f t="shared" ref="C26:AB26" si="52">1-POWER((1-C9),3)</f>
        <v>0.99999952119731028</v>
      </c>
      <c r="D26" s="20">
        <f t="shared" si="52"/>
        <v>0.99997041731757874</v>
      </c>
      <c r="E26" s="20">
        <f t="shared" si="52"/>
        <v>0.99968215110749659</v>
      </c>
      <c r="F26" s="20">
        <f t="shared" si="52"/>
        <v>0.99835326331332808</v>
      </c>
      <c r="G26" s="20">
        <f t="shared" si="52"/>
        <v>0.99433406429415327</v>
      </c>
      <c r="H26" s="20">
        <f t="shared" si="52"/>
        <v>0.98506093748211732</v>
      </c>
      <c r="I26" s="20">
        <f t="shared" si="52"/>
        <v>0.96740252072259691</v>
      </c>
      <c r="J26" s="20">
        <f t="shared" si="52"/>
        <v>0.93833387145953917</v>
      </c>
      <c r="K26" s="20">
        <f t="shared" si="52"/>
        <v>0.89572205395691251</v>
      </c>
      <c r="L26" s="20">
        <f t="shared" si="52"/>
        <v>0.83895587908785785</v>
      </c>
      <c r="M26" s="20">
        <f t="shared" si="52"/>
        <v>0.76921675798239852</v>
      </c>
      <c r="N26" s="20">
        <f t="shared" si="52"/>
        <v>0.68932471223432712</v>
      </c>
      <c r="O26" s="20">
        <f t="shared" si="52"/>
        <v>0.6032363878674537</v>
      </c>
      <c r="P26" s="20">
        <f t="shared" si="52"/>
        <v>0.51536431273097227</v>
      </c>
      <c r="Q26" s="20">
        <f t="shared" si="52"/>
        <v>0.42990568232131698</v>
      </c>
      <c r="R26" s="20">
        <f t="shared" si="52"/>
        <v>0.35032596650119929</v>
      </c>
      <c r="S26" s="20">
        <f t="shared" si="52"/>
        <v>0.27906868563004383</v>
      </c>
      <c r="T26" s="20">
        <f t="shared" si="52"/>
        <v>0.21749030841910422</v>
      </c>
      <c r="U26" s="20">
        <f t="shared" si="52"/>
        <v>0.1659695894134694</v>
      </c>
      <c r="V26" s="20">
        <f t="shared" si="52"/>
        <v>0.12412012611376322</v>
      </c>
      <c r="W26" s="20">
        <f t="shared" si="52"/>
        <v>9.1038419133595339E-2</v>
      </c>
      <c r="X26" s="20">
        <f t="shared" si="52"/>
        <v>6.5537085504076331E-2</v>
      </c>
      <c r="Y26" s="20">
        <f t="shared" si="52"/>
        <v>4.6334213615633613E-2</v>
      </c>
      <c r="Z26" s="20">
        <f t="shared" si="52"/>
        <v>3.2188454353730855E-2</v>
      </c>
      <c r="AA26" s="20">
        <f t="shared" si="52"/>
        <v>2.1982312885227451E-2</v>
      </c>
      <c r="AB26" s="20">
        <f t="shared" si="52"/>
        <v>1.4763035836368066E-2</v>
      </c>
      <c r="AC26" s="20">
        <f t="shared" ref="AC26:AH26" si="53">1-POWER((1-AC9),3)</f>
        <v>9.7527727883282012E-3</v>
      </c>
      <c r="AD26" s="20">
        <f t="shared" si="53"/>
        <v>6.339042453976873E-3</v>
      </c>
      <c r="AE26" s="20">
        <f t="shared" si="53"/>
        <v>4.0544514208583626E-3</v>
      </c>
      <c r="AF26" s="20">
        <f t="shared" si="53"/>
        <v>2.5521408039087534E-3</v>
      </c>
      <c r="AG26" s="20">
        <f t="shared" si="53"/>
        <v>1.5811680356841995E-3</v>
      </c>
      <c r="AH26" s="23">
        <f t="shared" si="53"/>
        <v>9.6422447433519576E-4</v>
      </c>
    </row>
    <row r="27" spans="1:34" x14ac:dyDescent="0.25">
      <c r="A27" s="41" t="s">
        <v>55</v>
      </c>
      <c r="B27" s="26">
        <f>3*B10*POWER((1-B9),2)</f>
        <v>0</v>
      </c>
      <c r="C27" s="20">
        <f t="shared" ref="C27:AB27" si="54">3*C10*POWER((1-C9),2)</f>
        <v>5.7230987666574264E-7</v>
      </c>
      <c r="D27" s="20">
        <f t="shared" si="54"/>
        <v>1.7472259062319077E-5</v>
      </c>
      <c r="E27" s="20">
        <f t="shared" si="54"/>
        <v>1.226990073358553E-4</v>
      </c>
      <c r="F27" s="20">
        <f t="shared" si="54"/>
        <v>4.6363068528748987E-4</v>
      </c>
      <c r="G27" s="20">
        <f t="shared" si="54"/>
        <v>1.2306900923788856E-3</v>
      </c>
      <c r="H27" s="20">
        <f t="shared" si="54"/>
        <v>2.5852987474267704E-3</v>
      </c>
      <c r="I27" s="20">
        <f t="shared" si="54"/>
        <v>4.5816552719548159E-3</v>
      </c>
      <c r="J27" s="20">
        <f t="shared" si="54"/>
        <v>7.1191042669235408E-3</v>
      </c>
      <c r="K27" s="20">
        <f t="shared" si="54"/>
        <v>9.9469302076495639E-3</v>
      </c>
      <c r="L27" s="20">
        <f t="shared" si="54"/>
        <v>1.2719604928830491E-2</v>
      </c>
      <c r="M27" s="20">
        <f t="shared" si="54"/>
        <v>1.5080282554705103E-2</v>
      </c>
      <c r="N27" s="20">
        <f t="shared" si="54"/>
        <v>1.6742283524063113E-2</v>
      </c>
      <c r="O27" s="20">
        <f t="shared" si="54"/>
        <v>1.7543652936460392E-2</v>
      </c>
      <c r="P27" s="20">
        <f t="shared" si="54"/>
        <v>1.7463515629430871E-2</v>
      </c>
      <c r="Q27" s="20">
        <f t="shared" si="54"/>
        <v>1.6603456000399329E-2</v>
      </c>
      <c r="R27" s="20">
        <f t="shared" si="54"/>
        <v>1.5146789256896793E-2</v>
      </c>
      <c r="S27" s="20">
        <f t="shared" si="54"/>
        <v>1.3311307818690082E-2</v>
      </c>
      <c r="T27" s="20">
        <f t="shared" si="54"/>
        <v>1.1308159772043636E-2</v>
      </c>
      <c r="U27" s="20">
        <f t="shared" si="54"/>
        <v>9.313859018981397E-3</v>
      </c>
      <c r="V27" s="20">
        <f t="shared" si="54"/>
        <v>7.4568338656786168E-3</v>
      </c>
      <c r="W27" s="20">
        <f t="shared" si="54"/>
        <v>5.816064000271827E-3</v>
      </c>
      <c r="X27" s="20">
        <f t="shared" si="54"/>
        <v>4.4276484766341793E-3</v>
      </c>
      <c r="Y27" s="20">
        <f t="shared" si="54"/>
        <v>3.2951513747416792E-3</v>
      </c>
      <c r="Z27" s="20">
        <f t="shared" si="54"/>
        <v>2.4005326584680985E-3</v>
      </c>
      <c r="AA27" s="20">
        <f t="shared" si="54"/>
        <v>1.7137108872553061E-3</v>
      </c>
      <c r="AB27" s="20">
        <f t="shared" si="54"/>
        <v>1.1998922150644367E-3</v>
      </c>
      <c r="AC27" s="20">
        <f t="shared" ref="AC27:AH27" si="55">3*AC10*POWER((1-AC9),2)</f>
        <v>8.245583804771567E-4</v>
      </c>
      <c r="AD27" s="20">
        <f t="shared" si="55"/>
        <v>5.5642972530921264E-4</v>
      </c>
      <c r="AE27" s="20">
        <f t="shared" si="55"/>
        <v>3.688854887611437E-4</v>
      </c>
      <c r="AF27" s="20">
        <f t="shared" si="55"/>
        <v>2.4032874635667462E-4</v>
      </c>
      <c r="AG27" s="20">
        <f t="shared" si="55"/>
        <v>1.5390774453874378E-4</v>
      </c>
      <c r="AH27" s="23">
        <f t="shared" si="55"/>
        <v>9.6903247928048511E-5</v>
      </c>
    </row>
    <row r="28" spans="1:34" ht="15.75" thickBot="1" x14ac:dyDescent="0.3">
      <c r="A28" s="42" t="s">
        <v>56</v>
      </c>
      <c r="B28" s="30">
        <f>B27/B26</f>
        <v>0</v>
      </c>
      <c r="C28" s="28">
        <f t="shared" ref="C28:AB28" si="56">C27/C26</f>
        <v>5.723101506893821E-7</v>
      </c>
      <c r="D28" s="28">
        <f t="shared" si="56"/>
        <v>1.7472775953901137E-5</v>
      </c>
      <c r="E28" s="28">
        <f t="shared" si="56"/>
        <v>1.2273801947941488E-4</v>
      </c>
      <c r="F28" s="28">
        <f t="shared" si="56"/>
        <v>4.6439542226645855E-4</v>
      </c>
      <c r="G28" s="28">
        <f t="shared" si="56"/>
        <v>1.2377028370767064E-3</v>
      </c>
      <c r="H28" s="28">
        <f t="shared" si="56"/>
        <v>2.6245064128062674E-3</v>
      </c>
      <c r="I28" s="28">
        <f t="shared" si="56"/>
        <v>4.7360381783299148E-3</v>
      </c>
      <c r="J28" s="28">
        <f t="shared" si="56"/>
        <v>7.5869628961065545E-3</v>
      </c>
      <c r="K28" s="28">
        <f t="shared" si="56"/>
        <v>1.1104929440676748E-2</v>
      </c>
      <c r="L28" s="28">
        <f t="shared" si="56"/>
        <v>1.5161232248184123E-2</v>
      </c>
      <c r="M28" s="28">
        <f t="shared" si="56"/>
        <v>1.9604724413778536E-2</v>
      </c>
      <c r="N28" s="28">
        <f t="shared" si="56"/>
        <v>2.4287949099918223E-2</v>
      </c>
      <c r="O28" s="28">
        <f t="shared" si="56"/>
        <v>2.9082550869453147E-2</v>
      </c>
      <c r="P28" s="28">
        <f t="shared" si="56"/>
        <v>3.3885768179969189E-2</v>
      </c>
      <c r="Q28" s="28">
        <f t="shared" si="56"/>
        <v>3.862115967099429E-2</v>
      </c>
      <c r="R28" s="28">
        <f t="shared" si="56"/>
        <v>4.3236273371831085E-2</v>
      </c>
      <c r="S28" s="28">
        <f t="shared" si="56"/>
        <v>4.7699037921928061E-2</v>
      </c>
      <c r="T28" s="28">
        <f t="shared" si="56"/>
        <v>5.1993855975654743E-2</v>
      </c>
      <c r="U28" s="28">
        <f t="shared" si="56"/>
        <v>5.6117865037180859E-2</v>
      </c>
      <c r="V28" s="28">
        <f t="shared" si="56"/>
        <v>6.0077556308990539E-2</v>
      </c>
      <c r="W28" s="28">
        <f t="shared" si="56"/>
        <v>6.3885819367502192E-2</v>
      </c>
      <c r="X28" s="28">
        <f t="shared" si="56"/>
        <v>6.7559435128661388E-2</v>
      </c>
      <c r="Y28" s="28">
        <f t="shared" si="56"/>
        <v>7.1117023849302213E-2</v>
      </c>
      <c r="Z28" s="28">
        <f t="shared" si="56"/>
        <v>7.4577444200574383E-2</v>
      </c>
      <c r="AA28" s="28">
        <f t="shared" si="56"/>
        <v>7.7958625018341624E-2</v>
      </c>
      <c r="AB28" s="28">
        <f t="shared" si="56"/>
        <v>8.1276793497212604E-2</v>
      </c>
      <c r="AC28" s="28">
        <f t="shared" ref="AC28" si="57">AC27/AC26</f>
        <v>8.4546046378109127E-2</v>
      </c>
      <c r="AD28" s="28">
        <f t="shared" ref="AD28" si="58">AD27/AD26</f>
        <v>8.7778198260863499E-2</v>
      </c>
      <c r="AE28" s="28">
        <f t="shared" ref="AE28" si="59">AE27/AE26</f>
        <v>9.0982836016579388E-2</v>
      </c>
      <c r="AF28" s="28">
        <f t="shared" ref="AF28" si="60">AF27/AF26</f>
        <v>9.4167510659520448E-2</v>
      </c>
      <c r="AG28" s="28">
        <f t="shared" ref="AG28" si="61">AG27/AG26</f>
        <v>9.7338006502354552E-2</v>
      </c>
      <c r="AH28" s="29">
        <f t="shared" ref="AH28" si="62">AH27/AH26</f>
        <v>0.10049863958790346</v>
      </c>
    </row>
    <row r="29" spans="1:34" ht="15.75" thickBot="1" x14ac:dyDescent="0.3"/>
    <row r="30" spans="1:34" x14ac:dyDescent="0.25">
      <c r="A30" s="40" t="s">
        <v>28</v>
      </c>
      <c r="B30" s="46">
        <v>0</v>
      </c>
      <c r="C30" s="47">
        <v>5</v>
      </c>
      <c r="D30" s="47">
        <v>10</v>
      </c>
      <c r="E30" s="47">
        <v>15</v>
      </c>
      <c r="F30" s="47">
        <v>20</v>
      </c>
      <c r="G30" s="47">
        <v>25</v>
      </c>
      <c r="H30" s="47">
        <v>30</v>
      </c>
      <c r="I30" s="47">
        <v>35</v>
      </c>
      <c r="J30" s="47">
        <v>40</v>
      </c>
      <c r="K30" s="47">
        <v>45</v>
      </c>
      <c r="L30" s="47">
        <v>50</v>
      </c>
      <c r="M30" s="47">
        <v>55</v>
      </c>
      <c r="N30" s="47">
        <v>60</v>
      </c>
      <c r="O30" s="47">
        <v>65</v>
      </c>
      <c r="P30" s="47">
        <v>70</v>
      </c>
      <c r="Q30" s="47">
        <v>75</v>
      </c>
      <c r="R30" s="47">
        <v>80</v>
      </c>
      <c r="S30" s="47">
        <v>85</v>
      </c>
      <c r="T30" s="47">
        <v>90</v>
      </c>
      <c r="U30" s="47">
        <v>95</v>
      </c>
      <c r="V30" s="47">
        <v>100</v>
      </c>
      <c r="W30" s="47">
        <v>105</v>
      </c>
      <c r="X30" s="47">
        <v>110</v>
      </c>
      <c r="Y30" s="47">
        <v>115</v>
      </c>
      <c r="Z30" s="47">
        <v>120</v>
      </c>
      <c r="AA30" s="47">
        <v>125</v>
      </c>
      <c r="AB30" s="47">
        <v>130</v>
      </c>
      <c r="AC30" s="47">
        <v>135</v>
      </c>
      <c r="AD30" s="47">
        <v>140</v>
      </c>
      <c r="AE30" s="47">
        <v>145</v>
      </c>
      <c r="AF30" s="47">
        <v>150</v>
      </c>
      <c r="AG30" s="47">
        <v>155</v>
      </c>
      <c r="AH30" s="48">
        <v>160</v>
      </c>
    </row>
    <row r="31" spans="1:34" x14ac:dyDescent="0.25">
      <c r="A31" s="41" t="s">
        <v>60</v>
      </c>
      <c r="B31" s="26">
        <f>POWER((1-POWER((1-B9),3)),5)</f>
        <v>1</v>
      </c>
      <c r="C31" s="20">
        <f t="shared" ref="C31:AB31" si="63">POWER((1-POWER((1-C9),3)),5)</f>
        <v>0.99999760598884402</v>
      </c>
      <c r="D31" s="20">
        <f t="shared" si="63"/>
        <v>0.99985209533898578</v>
      </c>
      <c r="E31" s="20">
        <f t="shared" si="63"/>
        <v>0.99841176549560251</v>
      </c>
      <c r="F31" s="20">
        <f t="shared" si="63"/>
        <v>0.99179338936530259</v>
      </c>
      <c r="G31" s="20">
        <f t="shared" si="63"/>
        <v>0.97198953596655124</v>
      </c>
      <c r="H31" s="20">
        <f t="shared" si="63"/>
        <v>0.92750335125160865</v>
      </c>
      <c r="I31" s="20">
        <f t="shared" si="63"/>
        <v>0.84729778950838031</v>
      </c>
      <c r="J31" s="20">
        <f t="shared" si="63"/>
        <v>0.72742289782400316</v>
      </c>
      <c r="K31" s="20">
        <f t="shared" si="63"/>
        <v>0.57658897835783551</v>
      </c>
      <c r="L31" s="20">
        <f t="shared" si="63"/>
        <v>0.41561920647128658</v>
      </c>
      <c r="M31" s="20">
        <f t="shared" si="63"/>
        <v>0.26930454659884645</v>
      </c>
      <c r="N31" s="20">
        <f t="shared" si="63"/>
        <v>0.15563929000550383</v>
      </c>
      <c r="O31" s="20">
        <f t="shared" si="63"/>
        <v>7.9879925988418435E-2</v>
      </c>
      <c r="P31" s="20">
        <f t="shared" si="63"/>
        <v>3.6355632860062881E-2</v>
      </c>
      <c r="Q31" s="20">
        <f t="shared" si="63"/>
        <v>1.4684728702542033E-2</v>
      </c>
      <c r="R31" s="20">
        <f t="shared" si="63"/>
        <v>5.2766907729621679E-3</v>
      </c>
      <c r="S31" s="20">
        <f t="shared" si="63"/>
        <v>1.69260466938405E-3</v>
      </c>
      <c r="T31" s="20">
        <f t="shared" si="63"/>
        <v>4.8663074699714756E-4</v>
      </c>
      <c r="U31" s="20">
        <f t="shared" si="63"/>
        <v>1.2593388404132352E-4</v>
      </c>
      <c r="V31" s="20">
        <f t="shared" si="63"/>
        <v>2.9458527927455063E-5</v>
      </c>
      <c r="W31" s="20">
        <f t="shared" si="63"/>
        <v>6.2535055315694554E-6</v>
      </c>
      <c r="X31" s="20">
        <f t="shared" si="63"/>
        <v>1.2090259430107927E-6</v>
      </c>
      <c r="Y31" s="20">
        <f t="shared" si="63"/>
        <v>2.1355462568224933E-7</v>
      </c>
      <c r="Z31" s="20">
        <f t="shared" si="63"/>
        <v>3.4554181869528608E-8</v>
      </c>
      <c r="AA31" s="20">
        <f t="shared" si="63"/>
        <v>5.1329487200070213E-9</v>
      </c>
      <c r="AB31" s="20">
        <f t="shared" si="63"/>
        <v>7.0125887377893311E-10</v>
      </c>
      <c r="AC31" s="20">
        <f t="shared" ref="AC31:AH31" si="64">POWER((1-POWER((1-AC9),3)),5)</f>
        <v>8.8234927378219194E-11</v>
      </c>
      <c r="AD31" s="20">
        <f t="shared" si="64"/>
        <v>1.0235717750842774E-11</v>
      </c>
      <c r="AE31" s="20">
        <f t="shared" si="64"/>
        <v>1.0956213990077132E-12</v>
      </c>
      <c r="AF31" s="20">
        <f t="shared" si="64"/>
        <v>1.0827374428029005E-13</v>
      </c>
      <c r="AG31" s="20">
        <f t="shared" si="64"/>
        <v>9.883030396743601E-15</v>
      </c>
      <c r="AH31" s="23">
        <f t="shared" si="64"/>
        <v>8.3347149926245138E-16</v>
      </c>
    </row>
    <row r="32" spans="1:34" x14ac:dyDescent="0.25">
      <c r="A32" s="41" t="s">
        <v>61</v>
      </c>
      <c r="B32" s="26">
        <f>B33*B31</f>
        <v>0</v>
      </c>
      <c r="C32" s="20">
        <f t="shared" ref="C32:AB32" si="65">C33*C31</f>
        <v>2.8615439028624835E-6</v>
      </c>
      <c r="D32" s="20">
        <f t="shared" si="65"/>
        <v>8.7350958244483486E-5</v>
      </c>
      <c r="E32" s="20">
        <f t="shared" si="65"/>
        <v>6.1271541360938134E-4</v>
      </c>
      <c r="F32" s="20">
        <f t="shared" si="65"/>
        <v>2.302921549276909E-3</v>
      </c>
      <c r="G32" s="20">
        <f t="shared" si="65"/>
        <v>6.0151710313733594E-3</v>
      </c>
      <c r="H32" s="20">
        <f t="shared" si="65"/>
        <v>1.2171192466295755E-2</v>
      </c>
      <c r="I32" s="20">
        <f t="shared" si="65"/>
        <v>2.0064173397631165E-2</v>
      </c>
      <c r="J32" s="20">
        <f t="shared" si="65"/>
        <v>2.7594652677845104E-2</v>
      </c>
      <c r="K32" s="20">
        <f t="shared" si="65"/>
        <v>3.2014899604678279E-2</v>
      </c>
      <c r="L32" s="20">
        <f t="shared" si="65"/>
        <v>3.1506496580585824E-2</v>
      </c>
      <c r="M32" s="20">
        <f t="shared" si="65"/>
        <v>2.639820709723982E-2</v>
      </c>
      <c r="N32" s="20">
        <f t="shared" si="65"/>
        <v>1.8900795768005439E-2</v>
      </c>
      <c r="O32" s="20">
        <f t="shared" si="65"/>
        <v>1.1615560055031659E-2</v>
      </c>
      <c r="P32" s="20">
        <f t="shared" si="65"/>
        <v>6.1596927356608053E-3</v>
      </c>
      <c r="Q32" s="20">
        <f t="shared" si="65"/>
        <v>2.835706259730543E-3</v>
      </c>
      <c r="R32" s="20">
        <f t="shared" si="65"/>
        <v>1.1407222237920548E-3</v>
      </c>
      <c r="S32" s="20">
        <f t="shared" si="65"/>
        <v>4.0367807155891155E-4</v>
      </c>
      <c r="T32" s="20">
        <f t="shared" si="65"/>
        <v>1.2650904486347488E-4</v>
      </c>
      <c r="U32" s="20">
        <f t="shared" si="65"/>
        <v>3.5335703541194886E-5</v>
      </c>
      <c r="V32" s="20">
        <f t="shared" si="65"/>
        <v>8.84898185170826E-6</v>
      </c>
      <c r="W32" s="20">
        <f t="shared" si="65"/>
        <v>1.9975516240176102E-6</v>
      </c>
      <c r="X32" s="20">
        <f t="shared" si="65"/>
        <v>4.0840554882853151E-7</v>
      </c>
      <c r="Y32" s="20">
        <f t="shared" si="65"/>
        <v>7.5936847038866651E-8</v>
      </c>
      <c r="Z32" s="20">
        <f t="shared" si="65"/>
        <v>1.2884812851356345E-8</v>
      </c>
      <c r="AA32" s="20">
        <f t="shared" si="65"/>
        <v>2.0007881225070198E-9</v>
      </c>
      <c r="AB32" s="20">
        <f t="shared" si="65"/>
        <v>2.8498036336109113E-10</v>
      </c>
      <c r="AC32" s="20">
        <f t="shared" ref="AC32" si="66">AC33*AC31</f>
        <v>3.7299571311440054E-11</v>
      </c>
      <c r="AD32" s="20">
        <f t="shared" ref="AD32" si="67">AD33*AD31</f>
        <v>4.4923643103785844E-12</v>
      </c>
      <c r="AE32" s="20">
        <f t="shared" ref="AE32" si="68">AE33*AE31</f>
        <v>4.9841371041087036E-13</v>
      </c>
      <c r="AF32" s="20">
        <f t="shared" ref="AF32" si="69">AF33*AF31</f>
        <v>5.0979344843302026E-14</v>
      </c>
      <c r="AG32" s="20">
        <f t="shared" ref="AG32" si="70">AG33*AG31</f>
        <v>4.8099723851059818E-15</v>
      </c>
      <c r="AH32" s="23">
        <f t="shared" ref="AH32" si="71">AH33*AH31</f>
        <v>4.1881375905583325E-16</v>
      </c>
    </row>
    <row r="33" spans="1:34" ht="15.75" thickBot="1" x14ac:dyDescent="0.3">
      <c r="A33" s="42" t="s">
        <v>62</v>
      </c>
      <c r="B33" s="30">
        <f>B28*5</f>
        <v>0</v>
      </c>
      <c r="C33" s="28">
        <f t="shared" ref="C33:AB33" si="72">C28*5</f>
        <v>2.8615507534469105E-6</v>
      </c>
      <c r="D33" s="28">
        <f t="shared" si="72"/>
        <v>8.7363879769505683E-5</v>
      </c>
      <c r="E33" s="28">
        <f t="shared" si="72"/>
        <v>6.1369009739707442E-4</v>
      </c>
      <c r="F33" s="28">
        <f t="shared" si="72"/>
        <v>2.3219771113322926E-3</v>
      </c>
      <c r="G33" s="28">
        <f t="shared" si="72"/>
        <v>6.1885141853835323E-3</v>
      </c>
      <c r="H33" s="28">
        <f t="shared" si="72"/>
        <v>1.3122532064031337E-2</v>
      </c>
      <c r="I33" s="28">
        <f t="shared" si="72"/>
        <v>2.3680190891649574E-2</v>
      </c>
      <c r="J33" s="28">
        <f t="shared" si="72"/>
        <v>3.7934814480532771E-2</v>
      </c>
      <c r="K33" s="28">
        <f t="shared" si="72"/>
        <v>5.5524647203383737E-2</v>
      </c>
      <c r="L33" s="28">
        <f t="shared" si="72"/>
        <v>7.5806161240920614E-2</v>
      </c>
      <c r="M33" s="28">
        <f t="shared" si="72"/>
        <v>9.8023622068892674E-2</v>
      </c>
      <c r="N33" s="28">
        <f t="shared" si="72"/>
        <v>0.12143974549959111</v>
      </c>
      <c r="O33" s="28">
        <f t="shared" si="72"/>
        <v>0.14541275434726575</v>
      </c>
      <c r="P33" s="28">
        <f t="shared" si="72"/>
        <v>0.16942884089984594</v>
      </c>
      <c r="Q33" s="28">
        <f t="shared" si="72"/>
        <v>0.19310579835497144</v>
      </c>
      <c r="R33" s="28">
        <f t="shared" si="72"/>
        <v>0.21618136685915543</v>
      </c>
      <c r="S33" s="28">
        <f t="shared" si="72"/>
        <v>0.23849518960964031</v>
      </c>
      <c r="T33" s="28">
        <f t="shared" si="72"/>
        <v>0.25996927987827373</v>
      </c>
      <c r="U33" s="28">
        <f t="shared" si="72"/>
        <v>0.28058932518590429</v>
      </c>
      <c r="V33" s="28">
        <f t="shared" si="72"/>
        <v>0.30038778154495271</v>
      </c>
      <c r="W33" s="28">
        <f t="shared" si="72"/>
        <v>0.31942909683751097</v>
      </c>
      <c r="X33" s="28">
        <f t="shared" si="72"/>
        <v>0.33779717564330691</v>
      </c>
      <c r="Y33" s="28">
        <f t="shared" si="72"/>
        <v>0.35558511924651104</v>
      </c>
      <c r="Z33" s="28">
        <f t="shared" si="72"/>
        <v>0.37288722100287192</v>
      </c>
      <c r="AA33" s="28">
        <f t="shared" si="72"/>
        <v>0.3897931250917081</v>
      </c>
      <c r="AB33" s="28">
        <f t="shared" si="72"/>
        <v>0.40638396748606304</v>
      </c>
      <c r="AC33" s="28">
        <f t="shared" ref="AC33:AH33" si="73">AC28*5</f>
        <v>0.42273023189054565</v>
      </c>
      <c r="AD33" s="28">
        <f t="shared" si="73"/>
        <v>0.43889099130431752</v>
      </c>
      <c r="AE33" s="28">
        <f t="shared" si="73"/>
        <v>0.45491418008289697</v>
      </c>
      <c r="AF33" s="28">
        <f t="shared" si="73"/>
        <v>0.47083755329760224</v>
      </c>
      <c r="AG33" s="28">
        <f t="shared" si="73"/>
        <v>0.48669003251177279</v>
      </c>
      <c r="AH33" s="29">
        <f t="shared" si="73"/>
        <v>0.5024931979395173</v>
      </c>
    </row>
  </sheetData>
  <mergeCells count="3">
    <mergeCell ref="A1:C1"/>
    <mergeCell ref="A4:L4"/>
    <mergeCell ref="A24:B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7"/>
  <sheetViews>
    <sheetView tabSelected="1" zoomScale="85" zoomScaleNormal="85" workbookViewId="0">
      <selection activeCell="I9" sqref="I9"/>
    </sheetView>
  </sheetViews>
  <sheetFormatPr defaultColWidth="8.85546875" defaultRowHeight="15" x14ac:dyDescent="0.25"/>
  <cols>
    <col min="1" max="1" width="13.140625" customWidth="1"/>
  </cols>
  <sheetData>
    <row r="1" spans="1:44" ht="15.75" thickBot="1" x14ac:dyDescent="0.3">
      <c r="A1" s="61" t="s">
        <v>63</v>
      </c>
      <c r="B1" s="62"/>
      <c r="C1" s="63"/>
    </row>
    <row r="2" spans="1:44" ht="15.75" thickBot="1" x14ac:dyDescent="0.3">
      <c r="A2" s="50" t="s">
        <v>1</v>
      </c>
      <c r="B2" s="76">
        <v>0.02</v>
      </c>
      <c r="C2" s="77"/>
    </row>
    <row r="3" spans="1:44" ht="15.75" thickBot="1" x14ac:dyDescent="0.3"/>
    <row r="4" spans="1:44" x14ac:dyDescent="0.25">
      <c r="A4" s="67" t="s">
        <v>64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</row>
    <row r="5" spans="1:44" ht="15.75" thickBot="1" x14ac:dyDescent="0.3">
      <c r="A5" s="70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2"/>
    </row>
    <row r="6" spans="1:44" ht="15.75" thickBot="1" x14ac:dyDescent="0.3"/>
    <row r="7" spans="1:44" ht="15.75" thickBot="1" x14ac:dyDescent="0.3">
      <c r="A7" s="73" t="s">
        <v>65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5"/>
    </row>
    <row r="8" spans="1:44" ht="15.75" thickBot="1" x14ac:dyDescent="0.3"/>
    <row r="9" spans="1:44" ht="15.75" thickBot="1" x14ac:dyDescent="0.3">
      <c r="A9" s="51" t="s">
        <v>46</v>
      </c>
      <c r="B9" s="55">
        <v>1</v>
      </c>
    </row>
    <row r="10" spans="1:44" ht="15.75" thickBot="1" x14ac:dyDescent="0.3">
      <c r="A10" s="38" t="s">
        <v>47</v>
      </c>
      <c r="B10" s="45">
        <f>1/B2</f>
        <v>50</v>
      </c>
    </row>
    <row r="11" spans="1:44" ht="15.75" thickBot="1" x14ac:dyDescent="0.3"/>
    <row r="12" spans="1:44" ht="15.75" thickBot="1" x14ac:dyDescent="0.3">
      <c r="A12" s="49" t="s">
        <v>52</v>
      </c>
    </row>
    <row r="13" spans="1:44" x14ac:dyDescent="0.25">
      <c r="A13" s="52" t="s">
        <v>28</v>
      </c>
      <c r="B13" s="56">
        <v>0</v>
      </c>
      <c r="C13" s="57">
        <v>5</v>
      </c>
      <c r="D13" s="57">
        <v>10</v>
      </c>
      <c r="E13" s="57">
        <v>15</v>
      </c>
      <c r="F13" s="57">
        <v>20</v>
      </c>
      <c r="G13" s="57">
        <v>25</v>
      </c>
      <c r="H13" s="57">
        <v>30</v>
      </c>
      <c r="I13" s="57">
        <v>35</v>
      </c>
      <c r="J13" s="57">
        <v>40</v>
      </c>
      <c r="K13" s="57">
        <v>45</v>
      </c>
      <c r="L13" s="57">
        <v>50</v>
      </c>
      <c r="M13" s="57">
        <v>55</v>
      </c>
      <c r="N13" s="57">
        <v>60</v>
      </c>
      <c r="O13" s="57">
        <v>65</v>
      </c>
      <c r="P13" s="57">
        <v>70</v>
      </c>
      <c r="Q13" s="57">
        <v>75</v>
      </c>
      <c r="R13" s="57">
        <v>80</v>
      </c>
      <c r="S13" s="57">
        <v>85</v>
      </c>
      <c r="T13" s="57">
        <v>90</v>
      </c>
      <c r="U13" s="57">
        <v>95</v>
      </c>
      <c r="V13" s="57">
        <v>100</v>
      </c>
      <c r="W13" s="57">
        <v>105</v>
      </c>
      <c r="X13" s="57">
        <v>110</v>
      </c>
      <c r="Y13" s="57">
        <v>115</v>
      </c>
      <c r="Z13" s="57">
        <v>120</v>
      </c>
      <c r="AA13" s="57">
        <v>125</v>
      </c>
      <c r="AB13" s="57">
        <v>130</v>
      </c>
      <c r="AC13" s="57">
        <v>135</v>
      </c>
      <c r="AD13" s="57">
        <v>140</v>
      </c>
      <c r="AE13" s="57">
        <v>145</v>
      </c>
      <c r="AF13" s="57">
        <v>150</v>
      </c>
      <c r="AG13" s="58">
        <v>155</v>
      </c>
    </row>
    <row r="14" spans="1:44" x14ac:dyDescent="0.25">
      <c r="A14" s="53" t="s">
        <v>69</v>
      </c>
      <c r="B14" s="36">
        <f>1-GAMMADIST(B13,3,1/(5*$B$2),1)</f>
        <v>1</v>
      </c>
      <c r="C14" s="31">
        <f t="shared" ref="C14:S14" si="0">1-GAMMADIST(C13,3,1/(5*$B$2),1)</f>
        <v>0.98561232203302929</v>
      </c>
      <c r="D14" s="31">
        <f t="shared" si="0"/>
        <v>0.91969860292860584</v>
      </c>
      <c r="E14" s="31">
        <f t="shared" si="0"/>
        <v>0.80884683053805806</v>
      </c>
      <c r="F14" s="31">
        <f t="shared" si="0"/>
        <v>0.6766764161830634</v>
      </c>
      <c r="G14" s="31">
        <f t="shared" si="0"/>
        <v>0.54381311588332959</v>
      </c>
      <c r="H14" s="31">
        <f t="shared" si="0"/>
        <v>0.42319008112684342</v>
      </c>
      <c r="I14" s="31">
        <f t="shared" si="0"/>
        <v>0.32084719886213409</v>
      </c>
      <c r="J14" s="31">
        <f t="shared" si="0"/>
        <v>0.23810330555354431</v>
      </c>
      <c r="K14" s="31">
        <f t="shared" si="0"/>
        <v>0.17357807091003608</v>
      </c>
      <c r="L14" s="31">
        <f t="shared" si="0"/>
        <v>0.12465201948308113</v>
      </c>
      <c r="M14" s="31">
        <f t="shared" si="0"/>
        <v>8.8376432356785495E-2</v>
      </c>
      <c r="N14" s="31">
        <f t="shared" si="0"/>
        <v>6.1968804416658974E-2</v>
      </c>
      <c r="O14" s="31">
        <f t="shared" si="0"/>
        <v>4.3035946898982935E-2</v>
      </c>
      <c r="P14" s="31">
        <f t="shared" si="0"/>
        <v>2.9636163880521815E-2</v>
      </c>
      <c r="Q14" s="31">
        <f t="shared" si="0"/>
        <v>2.0256715056664376E-2</v>
      </c>
      <c r="R14" s="31">
        <f t="shared" si="0"/>
        <v>1.3753967744003059E-2</v>
      </c>
      <c r="S14" s="31">
        <f t="shared" si="0"/>
        <v>9.2832443361106076E-3</v>
      </c>
      <c r="T14" s="31">
        <f>1-GAMMADIST(T13,3,1/(5*$B$2),1)</f>
        <v>6.2321951063772918E-3</v>
      </c>
      <c r="U14" s="31">
        <f t="shared" ref="U14" si="1">1-GAMMADIST(U13,3,1/(5*$B$2),1)</f>
        <v>4.1636330375033337E-3</v>
      </c>
      <c r="V14" s="31">
        <f>1-GAMMADIST(V13,3,1/(5*$B$2),1)</f>
        <v>2.7693957155116022E-3</v>
      </c>
      <c r="W14" s="31">
        <f t="shared" ref="W14" si="2">1-GAMMADIST(W13,3,1/(5*$B$2),1)</f>
        <v>1.8346159379268867E-3</v>
      </c>
      <c r="X14" s="31">
        <f t="shared" ref="X14" si="3">1-GAMMADIST(X13,3,1/(5*$B$2),1)</f>
        <v>1.210873307292859E-3</v>
      </c>
      <c r="Y14" s="31">
        <f t="shared" ref="Y14:Z14" si="4">1-GAMMADIST(Y13,3,1/(5*$B$2),1)</f>
        <v>7.9647860919229707E-4</v>
      </c>
      <c r="Z14" s="31">
        <f t="shared" si="4"/>
        <v>5.2225805003291992E-4</v>
      </c>
      <c r="AA14" s="31">
        <f t="shared" ref="AA14" si="5">1-GAMMADIST(AA13,3,1/(5*$B$2),1)</f>
        <v>3.4145459689172153E-4</v>
      </c>
      <c r="AB14" s="31">
        <f t="shared" ref="AB14" si="6">1-GAMMADIST(AB13,3,1/(5*$B$2),1)</f>
        <v>2.2264244658765087E-4</v>
      </c>
      <c r="AC14" s="31">
        <f t="shared" ref="AC14" si="7">1-GAMMADIST(AC13,3,1/(5*$B$2),1)</f>
        <v>1.448075534993265E-4</v>
      </c>
      <c r="AD14" s="31">
        <f t="shared" ref="AD14" si="8">1-GAMMADIST(AD13,3,1/(5*$B$2),1)</f>
        <v>9.3962745258746594E-5</v>
      </c>
      <c r="AE14" s="31">
        <f t="shared" ref="AE14" si="9">1-GAMMADIST(AE13,3,1/(5*$B$2),1)</f>
        <v>6.0836936797259433E-5</v>
      </c>
      <c r="AF14" s="31">
        <f t="shared" ref="AF14" si="10">1-GAMMADIST(AF13,3,1/(5*$B$2),1)</f>
        <v>3.9308448184449674E-5</v>
      </c>
      <c r="AG14" s="32">
        <f t="shared" ref="AG14" si="11">1-GAMMADIST(AG13,3,1/(5*$B$2),1)</f>
        <v>2.5349284491715807E-5</v>
      </c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spans="1:44" x14ac:dyDescent="0.25">
      <c r="A15" s="53" t="s">
        <v>70</v>
      </c>
      <c r="B15" s="36">
        <f>GAMMADIST(B13,3,1/(5*$B$2),0)</f>
        <v>0</v>
      </c>
      <c r="C15" s="31">
        <f t="shared" ref="C15:S15" si="12">GAMMADIST(C13,3,1/(5*$B$2),0)</f>
        <v>7.5816332464079192E-3</v>
      </c>
      <c r="D15" s="31">
        <f t="shared" si="12"/>
        <v>1.8393972058572117E-2</v>
      </c>
      <c r="E15" s="31">
        <f t="shared" si="12"/>
        <v>2.5102143016698365E-2</v>
      </c>
      <c r="F15" s="31">
        <f t="shared" si="12"/>
        <v>2.7067056647322545E-2</v>
      </c>
      <c r="G15" s="31">
        <f t="shared" si="12"/>
        <v>2.5651562069968378E-2</v>
      </c>
      <c r="H15" s="31">
        <f t="shared" si="12"/>
        <v>2.2404180765538781E-2</v>
      </c>
      <c r="I15" s="31">
        <f t="shared" si="12"/>
        <v>1.8495897346170083E-2</v>
      </c>
      <c r="J15" s="31">
        <f t="shared" si="12"/>
        <v>1.4652511110987346E-2</v>
      </c>
      <c r="K15" s="31">
        <f t="shared" si="12"/>
        <v>1.1247858994970335E-2</v>
      </c>
      <c r="L15" s="31">
        <f t="shared" si="12"/>
        <v>8.4224337488568342E-3</v>
      </c>
      <c r="M15" s="31">
        <f t="shared" si="12"/>
        <v>6.181241800676902E-3</v>
      </c>
      <c r="N15" s="31">
        <f t="shared" si="12"/>
        <v>4.4617539179994453E-3</v>
      </c>
      <c r="O15" s="31">
        <f t="shared" si="12"/>
        <v>3.1760152951651214E-3</v>
      </c>
      <c r="P15" s="31">
        <f t="shared" si="12"/>
        <v>2.2341108156085656E-3</v>
      </c>
      <c r="Q15" s="31">
        <f t="shared" si="12"/>
        <v>1.5555497910407817E-3</v>
      </c>
      <c r="R15" s="31">
        <f t="shared" si="12"/>
        <v>1.0734804092880381E-3</v>
      </c>
      <c r="S15" s="31">
        <f t="shared" si="12"/>
        <v>7.3502948305095221E-4</v>
      </c>
      <c r="T15" s="31">
        <f>GAMMADIST(T13,3,1/(5*$B$2),0)</f>
        <v>4.998097065510523E-4</v>
      </c>
      <c r="U15" s="31">
        <f t="shared" ref="U15" si="13">GAMMADIST(U13,3,1/(5*$B$2),0)</f>
        <v>3.3776888236824901E-4</v>
      </c>
      <c r="V15" s="31">
        <f>GAMMADIST(V13,3,1/(5*$B$2),0)</f>
        <v>2.2699964881242444E-4</v>
      </c>
      <c r="W15" s="31">
        <f t="shared" ref="W15:Y15" si="14">GAMMADIST(W13,3,1/(5*$B$2),0)</f>
        <v>1.5179467704048129E-4</v>
      </c>
      <c r="X15" s="31">
        <f t="shared" si="14"/>
        <v>1.0104528978098625E-4</v>
      </c>
      <c r="Y15" s="31">
        <f t="shared" si="14"/>
        <v>6.6985243920945545E-5</v>
      </c>
      <c r="Z15" s="31">
        <f t="shared" ref="Z15:AA15" si="15">GAMMADIST(Z13,3,1/(5*$B$2),0)</f>
        <v>4.4238328943963091E-5</v>
      </c>
      <c r="AA15" s="31">
        <f t="shared" si="15"/>
        <v>2.9114477906864625E-5</v>
      </c>
      <c r="AB15" s="31">
        <f t="shared" ref="AB15:AG15" si="16">GAMMADIST(AB13,3,1/(5*$B$2),0)</f>
        <v>1.9099783488989898E-5</v>
      </c>
      <c r="AC15" s="31">
        <f t="shared" si="16"/>
        <v>1.2492864674674963E-5</v>
      </c>
      <c r="AD15" s="31">
        <f t="shared" si="16"/>
        <v>8.1489814472149706E-6</v>
      </c>
      <c r="AE15" s="31">
        <f t="shared" si="16"/>
        <v>5.3019548027449201E-6</v>
      </c>
      <c r="AF15" s="31">
        <f t="shared" si="16"/>
        <v>3.4414011056455377E-6</v>
      </c>
      <c r="AG15" s="32">
        <f t="shared" si="16"/>
        <v>2.2287888743424447E-6</v>
      </c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</row>
    <row r="16" spans="1:44" ht="15.75" thickBot="1" x14ac:dyDescent="0.3">
      <c r="A16" s="54" t="s">
        <v>71</v>
      </c>
      <c r="B16" s="37">
        <f>B15/B14</f>
        <v>0</v>
      </c>
      <c r="C16" s="33">
        <f t="shared" ref="C16:S16" si="17">C15/C14</f>
        <v>7.6923076923076936E-3</v>
      </c>
      <c r="D16" s="33">
        <f t="shared" si="17"/>
        <v>0.02</v>
      </c>
      <c r="E16" s="33">
        <f t="shared" si="17"/>
        <v>3.1034482758620703E-2</v>
      </c>
      <c r="F16" s="33">
        <f t="shared" si="17"/>
        <v>4.0000000000000015E-2</v>
      </c>
      <c r="G16" s="33">
        <f t="shared" si="17"/>
        <v>4.716981132075472E-2</v>
      </c>
      <c r="H16" s="33">
        <f t="shared" si="17"/>
        <v>5.2941176470588262E-2</v>
      </c>
      <c r="I16" s="33">
        <f t="shared" si="17"/>
        <v>5.7647058823529412E-2</v>
      </c>
      <c r="J16" s="33">
        <f t="shared" si="17"/>
        <v>6.1538461538461556E-2</v>
      </c>
      <c r="K16" s="33">
        <f t="shared" si="17"/>
        <v>6.4799999999999983E-2</v>
      </c>
      <c r="L16" s="33">
        <f t="shared" si="17"/>
        <v>6.7567567567567571E-2</v>
      </c>
      <c r="M16" s="33">
        <f t="shared" si="17"/>
        <v>6.9942196531791873E-2</v>
      </c>
      <c r="N16" s="33">
        <f t="shared" si="17"/>
        <v>7.1999999999999981E-2</v>
      </c>
      <c r="O16" s="33">
        <f t="shared" si="17"/>
        <v>7.379912663755471E-2</v>
      </c>
      <c r="P16" s="33">
        <f t="shared" si="17"/>
        <v>7.5384615384615314E-2</v>
      </c>
      <c r="Q16" s="33">
        <f t="shared" si="17"/>
        <v>7.6791808873720238E-2</v>
      </c>
      <c r="R16" s="33">
        <f t="shared" si="17"/>
        <v>7.8048780487804476E-2</v>
      </c>
      <c r="S16" s="33">
        <f t="shared" si="17"/>
        <v>7.9178082191781116E-2</v>
      </c>
      <c r="T16" s="33">
        <f>T15/T14</f>
        <v>8.0198019801980547E-2</v>
      </c>
      <c r="U16" s="33">
        <f t="shared" ref="U16" si="18">U15/U14</f>
        <v>8.1123595505618221E-2</v>
      </c>
      <c r="V16" s="33">
        <f>V15/V14</f>
        <v>8.1967213114753384E-2</v>
      </c>
      <c r="W16" s="33">
        <f t="shared" ref="W16" si="19">W15/W14</f>
        <v>8.273921200750553E-2</v>
      </c>
      <c r="X16" s="33">
        <f t="shared" ref="X16" si="20">X15/X14</f>
        <v>8.3448275862065616E-2</v>
      </c>
      <c r="Y16" s="33">
        <f t="shared" ref="Y16:Z16" si="21">Y15/Y14</f>
        <v>8.4101748807635615E-2</v>
      </c>
      <c r="Z16" s="33">
        <f t="shared" si="21"/>
        <v>8.470588235293755E-2</v>
      </c>
      <c r="AA16" s="33">
        <f t="shared" ref="AA16" si="22">AA15/AA14</f>
        <v>8.5266030013639263E-2</v>
      </c>
      <c r="AB16" s="33">
        <f t="shared" ref="AB16" si="23">AB15/AB14</f>
        <v>8.5786802030450249E-2</v>
      </c>
      <c r="AC16" s="33">
        <f t="shared" ref="AC16" si="24">AC15/AC14</f>
        <v>8.6272189349107867E-2</v>
      </c>
      <c r="AD16" s="33">
        <f t="shared" ref="AD16" si="25">AD15/AD14</f>
        <v>8.6725663716774135E-2</v>
      </c>
      <c r="AE16" s="33">
        <f t="shared" ref="AE16" si="26">AE15/AE14</f>
        <v>8.7150259067346095E-2</v>
      </c>
      <c r="AF16" s="33">
        <f t="shared" ref="AF16" si="27">AF15/AF14</f>
        <v>8.7548638132373471E-2</v>
      </c>
      <c r="AG16" s="34">
        <f t="shared" ref="AG16" si="28">AG15/AG14</f>
        <v>8.792314730109313E-2</v>
      </c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</row>
    <row r="17" spans="1:44" ht="15.75" thickBot="1" x14ac:dyDescent="0.3"/>
    <row r="18" spans="1:44" ht="15.75" thickBot="1" x14ac:dyDescent="0.3">
      <c r="A18" s="61" t="s">
        <v>53</v>
      </c>
      <c r="B18" s="63"/>
    </row>
    <row r="19" spans="1:44" x14ac:dyDescent="0.25">
      <c r="A19" s="40" t="s">
        <v>28</v>
      </c>
      <c r="B19" s="46">
        <v>0</v>
      </c>
      <c r="C19" s="47">
        <v>5</v>
      </c>
      <c r="D19" s="47">
        <v>10</v>
      </c>
      <c r="E19" s="47">
        <v>15</v>
      </c>
      <c r="F19" s="47">
        <v>20</v>
      </c>
      <c r="G19" s="47">
        <v>25</v>
      </c>
      <c r="H19" s="47">
        <v>30</v>
      </c>
      <c r="I19" s="47">
        <v>35</v>
      </c>
      <c r="J19" s="47">
        <v>40</v>
      </c>
      <c r="K19" s="47">
        <v>45</v>
      </c>
      <c r="L19" s="47">
        <v>50</v>
      </c>
      <c r="M19" s="47">
        <v>55</v>
      </c>
      <c r="N19" s="47">
        <v>60</v>
      </c>
      <c r="O19" s="47">
        <v>65</v>
      </c>
      <c r="P19" s="47">
        <v>70</v>
      </c>
      <c r="Q19" s="47">
        <v>75</v>
      </c>
      <c r="R19" s="47">
        <v>80</v>
      </c>
      <c r="S19" s="47">
        <v>85</v>
      </c>
      <c r="T19" s="47">
        <v>90</v>
      </c>
      <c r="U19" s="47">
        <v>95</v>
      </c>
      <c r="V19" s="47">
        <v>100</v>
      </c>
      <c r="W19" s="47">
        <v>105</v>
      </c>
      <c r="X19" s="47">
        <v>110</v>
      </c>
      <c r="Y19" s="47">
        <v>115</v>
      </c>
      <c r="Z19" s="47">
        <v>120</v>
      </c>
      <c r="AA19" s="47">
        <v>125</v>
      </c>
      <c r="AB19" s="47">
        <v>130</v>
      </c>
      <c r="AC19" s="47">
        <v>135</v>
      </c>
      <c r="AD19" s="47">
        <v>140</v>
      </c>
      <c r="AE19" s="47">
        <v>145</v>
      </c>
      <c r="AF19" s="47">
        <v>150</v>
      </c>
      <c r="AG19" s="48">
        <v>155</v>
      </c>
    </row>
    <row r="20" spans="1:44" x14ac:dyDescent="0.25">
      <c r="A20" s="41" t="s">
        <v>54</v>
      </c>
      <c r="B20" s="26">
        <f>1-GAMMADIST(B19,3,1/$B$2,1)</f>
        <v>1</v>
      </c>
      <c r="C20" s="20">
        <f t="shared" ref="C20:AB20" si="29">1-GAMMADIST(C19,3,1/$B$2,1)</f>
        <v>0.99984534692973537</v>
      </c>
      <c r="D20" s="20">
        <f t="shared" si="29"/>
        <v>0.99885151875513789</v>
      </c>
      <c r="E20" s="20">
        <f t="shared" si="29"/>
        <v>0.9964005068169105</v>
      </c>
      <c r="F20" s="20">
        <f t="shared" si="29"/>
        <v>0.99207366813274611</v>
      </c>
      <c r="G20" s="20">
        <f t="shared" si="29"/>
        <v>0.98561232203302929</v>
      </c>
      <c r="H20" s="20">
        <f t="shared" si="29"/>
        <v>0.97688471224736706</v>
      </c>
      <c r="I20" s="20">
        <f t="shared" si="29"/>
        <v>0.96585841587429155</v>
      </c>
      <c r="J20" s="20">
        <f t="shared" si="29"/>
        <v>0.95257740392850976</v>
      </c>
      <c r="K20" s="20">
        <f t="shared" si="29"/>
        <v>0.93714306570208095</v>
      </c>
      <c r="L20" s="20">
        <f t="shared" si="29"/>
        <v>0.91969860292860584</v>
      </c>
      <c r="M20" s="20">
        <f t="shared" si="29"/>
        <v>0.90041628140330521</v>
      </c>
      <c r="N20" s="20">
        <f t="shared" si="29"/>
        <v>0.87948709878363018</v>
      </c>
      <c r="O20" s="20">
        <f t="shared" si="29"/>
        <v>0.85711248909196958</v>
      </c>
      <c r="P20" s="20">
        <f t="shared" si="29"/>
        <v>0.83349773812262984</v>
      </c>
      <c r="Q20" s="20">
        <f t="shared" si="29"/>
        <v>0.80884683053805806</v>
      </c>
      <c r="R20" s="20">
        <f t="shared" si="29"/>
        <v>0.78335848981926293</v>
      </c>
      <c r="S20" s="20">
        <f t="shared" si="29"/>
        <v>0.75722320719858516</v>
      </c>
      <c r="T20" s="20">
        <f t="shared" si="29"/>
        <v>0.73062108593941244</v>
      </c>
      <c r="U20" s="20">
        <f t="shared" si="29"/>
        <v>0.70372035344249784</v>
      </c>
      <c r="V20" s="20">
        <f t="shared" si="29"/>
        <v>0.6766764161830634</v>
      </c>
      <c r="W20" s="20">
        <f t="shared" si="29"/>
        <v>0.649631351882069</v>
      </c>
      <c r="X20" s="20">
        <f t="shared" si="29"/>
        <v>0.62271374999631646</v>
      </c>
      <c r="Y20" s="20">
        <f t="shared" si="29"/>
        <v>0.59603882593206814</v>
      </c>
      <c r="Z20" s="20">
        <f t="shared" si="29"/>
        <v>0.56970874665751048</v>
      </c>
      <c r="AA20" s="20">
        <f t="shared" si="29"/>
        <v>0.54381311588332959</v>
      </c>
      <c r="AB20" s="20">
        <f t="shared" si="29"/>
        <v>0.51842957593605044</v>
      </c>
      <c r="AC20" s="20">
        <f t="shared" ref="AC20" si="30">1-GAMMADIST(AC19,3,1/$B$2,1)</f>
        <v>0.49362449107346174</v>
      </c>
      <c r="AD20" s="20">
        <f t="shared" ref="AD20" si="31">1-GAMMADIST(AD19,3,1/$B$2,1)</f>
        <v>0.46945368346668259</v>
      </c>
      <c r="AE20" s="20">
        <f t="shared" ref="AE20" si="32">1-GAMMADIST(AE19,3,1/$B$2,1)</f>
        <v>0.44596319855718058</v>
      </c>
      <c r="AF20" s="20">
        <f t="shared" ref="AF20" si="33">1-GAMMADIST(AF19,3,1/$B$2,1)</f>
        <v>0.42319008112684342</v>
      </c>
      <c r="AG20" s="23">
        <f t="shared" ref="AG20" si="34">1-GAMMADIST(AG19,3,1/$B$2,1)</f>
        <v>0.40116314731463221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</row>
    <row r="21" spans="1:44" x14ac:dyDescent="0.25">
      <c r="A21" s="41" t="s">
        <v>55</v>
      </c>
      <c r="B21" s="26">
        <f>GAMMADIST(B19,3,1/$B$2,0)</f>
        <v>0</v>
      </c>
      <c r="C21" s="20">
        <f t="shared" ref="C21:AA21" si="35">GAMMADIST(C19,3,1/$B$2,0)</f>
        <v>9.0483741803595988E-5</v>
      </c>
      <c r="D21" s="20">
        <f t="shared" si="35"/>
        <v>3.274923012311929E-4</v>
      </c>
      <c r="E21" s="20">
        <f t="shared" si="35"/>
        <v>6.6673639861354573E-4</v>
      </c>
      <c r="F21" s="20">
        <f t="shared" si="35"/>
        <v>1.072512073657023E-3</v>
      </c>
      <c r="G21" s="20">
        <f t="shared" si="35"/>
        <v>1.5163266492815837E-3</v>
      </c>
      <c r="H21" s="20">
        <f t="shared" si="35"/>
        <v>1.975721889938495E-3</v>
      </c>
      <c r="I21" s="20">
        <f t="shared" si="35"/>
        <v>2.4332679885779064E-3</v>
      </c>
      <c r="J21" s="20">
        <f t="shared" si="35"/>
        <v>2.8757053703502185E-3</v>
      </c>
      <c r="K21" s="20">
        <f t="shared" si="35"/>
        <v>3.293214243898853E-3</v>
      </c>
      <c r="L21" s="20">
        <f t="shared" si="35"/>
        <v>3.6787944117144234E-3</v>
      </c>
      <c r="M21" s="20">
        <f t="shared" si="35"/>
        <v>4.0277401127467626E-3</v>
      </c>
      <c r="N21" s="20">
        <f t="shared" si="35"/>
        <v>4.3371966515357106E-3</v>
      </c>
      <c r="O21" s="20">
        <f t="shared" si="35"/>
        <v>4.6057873022748164E-3</v>
      </c>
      <c r="P21" s="20">
        <f t="shared" si="35"/>
        <v>4.8333004932554881E-3</v>
      </c>
      <c r="Q21" s="20">
        <f t="shared" si="35"/>
        <v>5.0204286033396729E-3</v>
      </c>
      <c r="R21" s="20">
        <f t="shared" si="35"/>
        <v>5.1685508606631797E-3</v>
      </c>
      <c r="S21" s="20">
        <f t="shared" si="35"/>
        <v>5.2795538451240317E-3</v>
      </c>
      <c r="T21" s="20">
        <f t="shared" si="35"/>
        <v>5.3556839783794044E-3</v>
      </c>
      <c r="U21" s="20">
        <f t="shared" si="35"/>
        <v>5.3994271539371278E-3</v>
      </c>
      <c r="V21" s="20">
        <f t="shared" si="35"/>
        <v>5.4134113294645094E-3</v>
      </c>
      <c r="W21" s="20">
        <f t="shared" si="35"/>
        <v>5.4003284859565027E-3</v>
      </c>
      <c r="X21" s="20">
        <f t="shared" si="35"/>
        <v>5.3628728647369603E-3</v>
      </c>
      <c r="Y21" s="20">
        <f t="shared" si="35"/>
        <v>5.3036928329363185E-3</v>
      </c>
      <c r="Z21" s="20">
        <f t="shared" si="35"/>
        <v>5.225354109470161E-3</v>
      </c>
      <c r="AA21" s="20">
        <f t="shared" si="35"/>
        <v>5.1303124139936759E-3</v>
      </c>
      <c r="AB21" s="20">
        <f t="shared" ref="AB21:AD21" si="36">GAMMADIST(AB19,3,1/$B$2,0)</f>
        <v>5.0208938872889717E-3</v>
      </c>
      <c r="AC21" s="20">
        <f t="shared" si="36"/>
        <v>4.8992818787277582E-3</v>
      </c>
      <c r="AD21" s="20">
        <f t="shared" si="36"/>
        <v>4.767508909817089E-3</v>
      </c>
      <c r="AE21" s="20">
        <f t="shared" ref="AE21:AG21" si="37">GAMMADIST(AE19,3,1/$B$2,0)</f>
        <v>4.6274528067438486E-3</v>
      </c>
      <c r="AF21" s="20">
        <f t="shared" si="37"/>
        <v>4.4808361531077558E-3</v>
      </c>
      <c r="AG21" s="23">
        <f t="shared" si="37"/>
        <v>4.3292283500209056E-3</v>
      </c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</row>
    <row r="22" spans="1:44" ht="15.75" thickBot="1" x14ac:dyDescent="0.3">
      <c r="A22" s="42" t="s">
        <v>56</v>
      </c>
      <c r="B22" s="30">
        <f>B21/B20</f>
        <v>0</v>
      </c>
      <c r="C22" s="28">
        <f t="shared" ref="C22:AB22" si="38">C21/C20</f>
        <v>9.0497737556561111E-5</v>
      </c>
      <c r="D22" s="28">
        <f t="shared" si="38"/>
        <v>3.2786885245901656E-4</v>
      </c>
      <c r="E22" s="28">
        <f t="shared" si="38"/>
        <v>6.6914498141263908E-4</v>
      </c>
      <c r="F22" s="28">
        <f t="shared" si="38"/>
        <v>1.0810810810810813E-3</v>
      </c>
      <c r="G22" s="28">
        <f t="shared" si="38"/>
        <v>1.5384615384615387E-3</v>
      </c>
      <c r="H22" s="28">
        <f t="shared" si="38"/>
        <v>2.0224719101123593E-3</v>
      </c>
      <c r="I22" s="28">
        <f t="shared" si="38"/>
        <v>2.5192802056555265E-3</v>
      </c>
      <c r="J22" s="28">
        <f t="shared" si="38"/>
        <v>3.0188679245283022E-3</v>
      </c>
      <c r="K22" s="28">
        <f t="shared" si="38"/>
        <v>3.5140997830802605E-3</v>
      </c>
      <c r="L22" s="28">
        <f t="shared" si="38"/>
        <v>4.0000000000000001E-3</v>
      </c>
      <c r="M22" s="28">
        <f t="shared" si="38"/>
        <v>4.4731977818853975E-3</v>
      </c>
      <c r="N22" s="28">
        <f t="shared" si="38"/>
        <v>4.9315068493150684E-3</v>
      </c>
      <c r="O22" s="28">
        <f t="shared" si="38"/>
        <v>5.3736089030206723E-3</v>
      </c>
      <c r="P22" s="28">
        <f t="shared" si="38"/>
        <v>5.7988165680473392E-3</v>
      </c>
      <c r="Q22" s="28">
        <f t="shared" si="38"/>
        <v>6.2068965517241403E-3</v>
      </c>
      <c r="R22" s="28">
        <f t="shared" si="38"/>
        <v>6.597938144329899E-3</v>
      </c>
      <c r="S22" s="28">
        <f t="shared" si="38"/>
        <v>6.9722557297949338E-3</v>
      </c>
      <c r="T22" s="28">
        <f t="shared" si="38"/>
        <v>7.3303167420814492E-3</v>
      </c>
      <c r="U22" s="28">
        <f t="shared" si="38"/>
        <v>7.6726886291179639E-3</v>
      </c>
      <c r="V22" s="28">
        <f t="shared" si="38"/>
        <v>8.0000000000000036E-3</v>
      </c>
      <c r="W22" s="28">
        <f t="shared" si="38"/>
        <v>8.3129123468426019E-3</v>
      </c>
      <c r="X22" s="28">
        <f t="shared" si="38"/>
        <v>8.6120996441281135E-3</v>
      </c>
      <c r="Y22" s="28">
        <f t="shared" si="38"/>
        <v>8.8982338099243084E-3</v>
      </c>
      <c r="Z22" s="28">
        <f t="shared" si="38"/>
        <v>9.1719745222929965E-3</v>
      </c>
      <c r="AA22" s="28">
        <f t="shared" si="38"/>
        <v>9.4339622641509448E-3</v>
      </c>
      <c r="AB22" s="28">
        <f t="shared" si="38"/>
        <v>9.6848137535816663E-3</v>
      </c>
      <c r="AC22" s="28">
        <f t="shared" ref="AC22" si="39">AC21/AC20</f>
        <v>9.9251191286589581E-3</v>
      </c>
      <c r="AD22" s="28">
        <f t="shared" ref="AD22" si="40">AD21/AD20</f>
        <v>1.0155440414507775E-2</v>
      </c>
      <c r="AE22" s="28">
        <f t="shared" ref="AE22" si="41">AE21/AE20</f>
        <v>1.0376310919185689E-2</v>
      </c>
      <c r="AF22" s="28">
        <f t="shared" ref="AF22" si="42">AF21/AF20</f>
        <v>1.0588235294117652E-2</v>
      </c>
      <c r="AG22" s="29">
        <f t="shared" ref="AG22" si="43">AG21/AG20</f>
        <v>1.0791690061763056E-2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</row>
    <row r="23" spans="1:44" ht="15.75" thickBot="1" x14ac:dyDescent="0.3"/>
    <row r="24" spans="1:44" x14ac:dyDescent="0.25">
      <c r="A24" s="40" t="s">
        <v>28</v>
      </c>
      <c r="B24" s="46">
        <v>0</v>
      </c>
      <c r="C24" s="47">
        <v>5</v>
      </c>
      <c r="D24" s="47">
        <v>10</v>
      </c>
      <c r="E24" s="47">
        <v>15</v>
      </c>
      <c r="F24" s="47">
        <v>20</v>
      </c>
      <c r="G24" s="47">
        <v>25</v>
      </c>
      <c r="H24" s="47">
        <v>30</v>
      </c>
      <c r="I24" s="47">
        <v>35</v>
      </c>
      <c r="J24" s="47">
        <v>40</v>
      </c>
      <c r="K24" s="47">
        <v>45</v>
      </c>
      <c r="L24" s="47">
        <v>50</v>
      </c>
      <c r="M24" s="47">
        <v>55</v>
      </c>
      <c r="N24" s="47">
        <v>60</v>
      </c>
      <c r="O24" s="47">
        <v>65</v>
      </c>
      <c r="P24" s="47">
        <v>70</v>
      </c>
      <c r="Q24" s="47">
        <v>75</v>
      </c>
      <c r="R24" s="47">
        <v>80</v>
      </c>
      <c r="S24" s="47">
        <v>85</v>
      </c>
      <c r="T24" s="47">
        <v>90</v>
      </c>
      <c r="U24" s="47">
        <v>95</v>
      </c>
      <c r="V24" s="47">
        <v>100</v>
      </c>
      <c r="W24" s="47">
        <v>105</v>
      </c>
      <c r="X24" s="47">
        <v>110</v>
      </c>
      <c r="Y24" s="47">
        <v>115</v>
      </c>
      <c r="Z24" s="47">
        <v>120</v>
      </c>
      <c r="AA24" s="47">
        <v>125</v>
      </c>
      <c r="AB24" s="59">
        <v>130</v>
      </c>
      <c r="AC24" s="47">
        <v>135</v>
      </c>
      <c r="AD24" s="59">
        <v>140</v>
      </c>
      <c r="AE24" s="47">
        <v>145</v>
      </c>
      <c r="AF24" s="59">
        <v>150</v>
      </c>
      <c r="AG24" s="48">
        <v>155</v>
      </c>
    </row>
    <row r="25" spans="1:44" x14ac:dyDescent="0.25">
      <c r="A25" s="41" t="s">
        <v>66</v>
      </c>
      <c r="B25" s="26">
        <f>POWER(B20,5)</f>
        <v>1</v>
      </c>
      <c r="C25" s="20">
        <f t="shared" ref="C25:AA25" si="44">POWER(C20,5)</f>
        <v>0.99922697378741188</v>
      </c>
      <c r="D25" s="20">
        <f t="shared" si="44"/>
        <v>0.99427076872751141</v>
      </c>
      <c r="E25" s="20">
        <f t="shared" si="44"/>
        <v>0.98213163207205723</v>
      </c>
      <c r="F25" s="20">
        <f t="shared" si="44"/>
        <v>0.96099164788147085</v>
      </c>
      <c r="G25" s="20">
        <f t="shared" si="44"/>
        <v>0.93010209332468419</v>
      </c>
      <c r="H25" s="20">
        <f t="shared" si="44"/>
        <v>0.88964463858425502</v>
      </c>
      <c r="I25" s="20">
        <f t="shared" si="44"/>
        <v>0.84055733370896202</v>
      </c>
      <c r="J25" s="20">
        <f t="shared" si="44"/>
        <v>0.78433460579165815</v>
      </c>
      <c r="K25" s="20">
        <f t="shared" si="44"/>
        <v>0.72281886713838706</v>
      </c>
      <c r="L25" s="20">
        <f t="shared" si="44"/>
        <v>0.65800263662944036</v>
      </c>
      <c r="M25" s="20">
        <f t="shared" si="44"/>
        <v>0.59185687501359863</v>
      </c>
      <c r="N25" s="20">
        <f t="shared" si="44"/>
        <v>0.52619578608987605</v>
      </c>
      <c r="O25" s="20">
        <f t="shared" si="44"/>
        <v>0.46258241225774316</v>
      </c>
      <c r="P25" s="20">
        <f t="shared" si="44"/>
        <v>0.40227415205007144</v>
      </c>
      <c r="Q25" s="20">
        <f t="shared" si="44"/>
        <v>0.34620348894266856</v>
      </c>
      <c r="R25" s="20">
        <f t="shared" si="44"/>
        <v>0.29498692908096008</v>
      </c>
      <c r="S25" s="20">
        <f t="shared" si="44"/>
        <v>0.24895426923789366</v>
      </c>
      <c r="T25" s="20">
        <f t="shared" si="44"/>
        <v>0.2081905486110375</v>
      </c>
      <c r="U25" s="20">
        <f t="shared" si="44"/>
        <v>0.1725840120291999</v>
      </c>
      <c r="V25" s="20">
        <f t="shared" si="44"/>
        <v>0.14187478050776511</v>
      </c>
      <c r="W25" s="20">
        <f t="shared" si="44"/>
        <v>0.11570040554219668</v>
      </c>
      <c r="X25" s="20">
        <f t="shared" si="44"/>
        <v>9.3635875800122587E-2</v>
      </c>
      <c r="Y25" s="20">
        <f t="shared" si="44"/>
        <v>7.5226828529820058E-2</v>
      </c>
      <c r="Z25" s="20">
        <f t="shared" si="44"/>
        <v>6.0015639187481797E-2</v>
      </c>
      <c r="AA25" s="20">
        <f t="shared" si="44"/>
        <v>4.7560716569136192E-2</v>
      </c>
      <c r="AB25" s="21">
        <f t="shared" ref="AB25:AC25" si="45">POWER(AB20,5)</f>
        <v>3.7449743576620134E-2</v>
      </c>
      <c r="AC25" s="20">
        <f t="shared" si="45"/>
        <v>2.9307818607886903E-2</v>
      </c>
      <c r="AD25" s="21">
        <f t="shared" ref="AD25:AG25" si="46">POWER(AD20,5)</f>
        <v>2.2801517691588408E-2</v>
      </c>
      <c r="AE25" s="20">
        <f t="shared" si="46"/>
        <v>1.7639858957151255E-2</v>
      </c>
      <c r="AF25" s="21">
        <f t="shared" si="46"/>
        <v>1.3573048471273762E-2</v>
      </c>
      <c r="AG25" s="23">
        <f t="shared" si="46"/>
        <v>1.0389751241225067E-2</v>
      </c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spans="1:44" x14ac:dyDescent="0.25">
      <c r="A26" s="41" t="s">
        <v>67</v>
      </c>
      <c r="B26" s="26">
        <f>B27*B25</f>
        <v>0</v>
      </c>
      <c r="C26" s="20">
        <f t="shared" ref="C26:AA26" si="47">C27*C25</f>
        <v>4.5213890216624984E-4</v>
      </c>
      <c r="D26" s="20">
        <f t="shared" si="47"/>
        <v>1.6299520798811671E-3</v>
      </c>
      <c r="E26" s="20">
        <f t="shared" si="47"/>
        <v>3.2859422634381082E-3</v>
      </c>
      <c r="F26" s="20">
        <f t="shared" si="47"/>
        <v>5.1945494480079516E-3</v>
      </c>
      <c r="G26" s="20">
        <f t="shared" si="47"/>
        <v>7.1546314871129566E-3</v>
      </c>
      <c r="H26" s="20">
        <f t="shared" si="47"/>
        <v>8.9964064575935882E-3</v>
      </c>
      <c r="I26" s="20">
        <f t="shared" si="47"/>
        <v>1.0587997262657875E-2</v>
      </c>
      <c r="J26" s="20">
        <f t="shared" si="47"/>
        <v>1.1839012917609935E-2</v>
      </c>
      <c r="K26" s="20">
        <f t="shared" si="47"/>
        <v>1.2700288121086629E-2</v>
      </c>
      <c r="L26" s="20">
        <f t="shared" si="47"/>
        <v>1.3160052732588808E-2</v>
      </c>
      <c r="M26" s="20">
        <f t="shared" si="47"/>
        <v>1.3237464302522262E-2</v>
      </c>
      <c r="N26" s="20">
        <f t="shared" si="47"/>
        <v>1.2974690615914752E-2</v>
      </c>
      <c r="O26" s="20">
        <f t="shared" si="47"/>
        <v>1.2428684844444938E-2</v>
      </c>
      <c r="P26" s="20">
        <f t="shared" si="47"/>
        <v>1.1663570089025745E-2</v>
      </c>
      <c r="Q26" s="20">
        <f t="shared" si="47"/>
        <v>1.074424620856558E-2</v>
      </c>
      <c r="R26" s="20">
        <f t="shared" si="47"/>
        <v>9.7315275573100248E-3</v>
      </c>
      <c r="S26" s="20">
        <f t="shared" si="47"/>
        <v>8.6788641507540738E-3</v>
      </c>
      <c r="T26" s="20">
        <f t="shared" si="47"/>
        <v>7.6305133201330505E-3</v>
      </c>
      <c r="U26" s="20">
        <f t="shared" si="47"/>
        <v>6.6209169333200004E-3</v>
      </c>
      <c r="V26" s="20">
        <f t="shared" si="47"/>
        <v>5.6749912203106073E-3</v>
      </c>
      <c r="W26" s="20">
        <f t="shared" si="47"/>
        <v>4.8090366488321148E-3</v>
      </c>
      <c r="X26" s="20">
        <f t="shared" si="47"/>
        <v>4.0320074632792993E-3</v>
      </c>
      <c r="Y26" s="20">
        <f t="shared" si="47"/>
        <v>3.346929545187117E-3</v>
      </c>
      <c r="Z26" s="20">
        <f t="shared" si="47"/>
        <v>2.7523095678335611E-3</v>
      </c>
      <c r="AA26" s="20">
        <f t="shared" si="47"/>
        <v>2.2434300268460469E-3</v>
      </c>
      <c r="AB26" s="21">
        <f t="shared" ref="AB26" si="48">AB27*AB25</f>
        <v>1.8134689582947868E-3</v>
      </c>
      <c r="AC26" s="20">
        <f t="shared" ref="AC26" si="49">AC27*AC25</f>
        <v>1.4544179554220262E-3</v>
      </c>
      <c r="AD26" s="21">
        <f t="shared" ref="AD26" si="50">AD27*AD25</f>
        <v>1.1577972713863549E-3</v>
      </c>
      <c r="AE26" s="20">
        <f t="shared" ref="AE26" si="51">AE27*AE25</f>
        <v>9.1518330554992019E-4</v>
      </c>
      <c r="AF26" s="21">
        <f t="shared" ref="AF26" si="52">AF27*AF25</f>
        <v>7.1857315436155242E-4</v>
      </c>
      <c r="AG26" s="23">
        <f t="shared" ref="AG26" si="53">AG27*AG25</f>
        <v>5.6061487607059473E-4</v>
      </c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</row>
    <row r="27" spans="1:44" ht="15.75" thickBot="1" x14ac:dyDescent="0.3">
      <c r="A27" s="42" t="s">
        <v>68</v>
      </c>
      <c r="B27" s="30">
        <f>5*B22</f>
        <v>0</v>
      </c>
      <c r="C27" s="28">
        <f t="shared" ref="C27:AA27" si="54">5*C22</f>
        <v>4.5248868778280556E-4</v>
      </c>
      <c r="D27" s="28">
        <f t="shared" si="54"/>
        <v>1.6393442622950828E-3</v>
      </c>
      <c r="E27" s="28">
        <f t="shared" si="54"/>
        <v>3.3457249070631954E-3</v>
      </c>
      <c r="F27" s="28">
        <f t="shared" si="54"/>
        <v>5.4054054054054066E-3</v>
      </c>
      <c r="G27" s="28">
        <f t="shared" si="54"/>
        <v>7.6923076923076936E-3</v>
      </c>
      <c r="H27" s="28">
        <f t="shared" si="54"/>
        <v>1.0112359550561795E-2</v>
      </c>
      <c r="I27" s="28">
        <f t="shared" si="54"/>
        <v>1.2596401028277632E-2</v>
      </c>
      <c r="J27" s="28">
        <f t="shared" si="54"/>
        <v>1.5094339622641511E-2</v>
      </c>
      <c r="K27" s="28">
        <f t="shared" si="54"/>
        <v>1.7570498915401304E-2</v>
      </c>
      <c r="L27" s="28">
        <f t="shared" si="54"/>
        <v>0.02</v>
      </c>
      <c r="M27" s="28">
        <f t="shared" si="54"/>
        <v>2.2365988909426988E-2</v>
      </c>
      <c r="N27" s="28">
        <f t="shared" si="54"/>
        <v>2.4657534246575342E-2</v>
      </c>
      <c r="O27" s="28">
        <f t="shared" si="54"/>
        <v>2.6868044515103363E-2</v>
      </c>
      <c r="P27" s="28">
        <f t="shared" si="54"/>
        <v>2.8994082840236697E-2</v>
      </c>
      <c r="Q27" s="28">
        <f t="shared" si="54"/>
        <v>3.1034482758620703E-2</v>
      </c>
      <c r="R27" s="28">
        <f t="shared" si="54"/>
        <v>3.2989690721649492E-2</v>
      </c>
      <c r="S27" s="28">
        <f t="shared" si="54"/>
        <v>3.4861278648974668E-2</v>
      </c>
      <c r="T27" s="28">
        <f t="shared" si="54"/>
        <v>3.6651583710407248E-2</v>
      </c>
      <c r="U27" s="28">
        <f t="shared" si="54"/>
        <v>3.8363443145589822E-2</v>
      </c>
      <c r="V27" s="28">
        <f t="shared" si="54"/>
        <v>4.0000000000000022E-2</v>
      </c>
      <c r="W27" s="28">
        <f t="shared" si="54"/>
        <v>4.156456173421301E-2</v>
      </c>
      <c r="X27" s="28">
        <f t="shared" si="54"/>
        <v>4.3060498220640564E-2</v>
      </c>
      <c r="Y27" s="28">
        <f t="shared" si="54"/>
        <v>4.449116904962154E-2</v>
      </c>
      <c r="Z27" s="28">
        <f t="shared" si="54"/>
        <v>4.5859872611464986E-2</v>
      </c>
      <c r="AA27" s="28">
        <f t="shared" si="54"/>
        <v>4.716981132075472E-2</v>
      </c>
      <c r="AB27" s="35">
        <f t="shared" ref="AB27:AC27" si="55">5*AB22</f>
        <v>4.8424068767908335E-2</v>
      </c>
      <c r="AC27" s="28">
        <f t="shared" si="55"/>
        <v>4.9625595643294787E-2</v>
      </c>
      <c r="AD27" s="35">
        <f t="shared" ref="AD27:AG27" si="56">5*AD22</f>
        <v>5.0777202072538878E-2</v>
      </c>
      <c r="AE27" s="28">
        <f t="shared" si="56"/>
        <v>5.1881554595928442E-2</v>
      </c>
      <c r="AF27" s="35">
        <f t="shared" si="56"/>
        <v>5.2941176470588255E-2</v>
      </c>
      <c r="AG27" s="29">
        <f t="shared" si="56"/>
        <v>5.3958450308815284E-2</v>
      </c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</row>
  </sheetData>
  <mergeCells count="5">
    <mergeCell ref="A1:C1"/>
    <mergeCell ref="A4:O5"/>
    <mergeCell ref="A7:L7"/>
    <mergeCell ref="A18:B18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Ненагр</vt:lpstr>
      <vt:lpstr>2.11</vt:lpstr>
      <vt:lpstr>2.12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2023-04-10T19:14:21Z</dcterms:modified>
</cp:coreProperties>
</file>