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2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es\institute\Четвертый курс\Надежность ЭВМ\"/>
    </mc:Choice>
  </mc:AlternateContent>
  <xr:revisionPtr revIDLastSave="0" documentId="13_ncr:1_{4E7129A0-4948-4F4E-BA88-A945FCB15A9E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Теория" sheetId="2" r:id="rId1"/>
    <sheet name="восст.без рез." sheetId="1" r:id="rId2"/>
    <sheet name="Задачи" sheetId="3" r:id="rId3"/>
    <sheet name="Мои задачи" sheetId="4" r:id="rId4"/>
  </sheets>
  <calcPr calcId="191029"/>
</workbook>
</file>

<file path=xl/calcChain.xml><?xml version="1.0" encoding="utf-8"?>
<calcChain xmlns="http://schemas.openxmlformats.org/spreadsheetml/2006/main">
  <c r="B60" i="4" l="1"/>
  <c r="B11" i="4"/>
  <c r="K10" i="4"/>
  <c r="C10" i="4"/>
  <c r="D10" i="4"/>
  <c r="E10" i="4"/>
  <c r="F10" i="4"/>
  <c r="G10" i="4"/>
  <c r="H10" i="4"/>
  <c r="I10" i="4"/>
  <c r="J10" i="4"/>
  <c r="B10" i="4"/>
  <c r="C9" i="4"/>
  <c r="D9" i="4"/>
  <c r="E9" i="4"/>
  <c r="F9" i="4"/>
  <c r="G9" i="4"/>
  <c r="H9" i="4"/>
  <c r="I9" i="4"/>
  <c r="J9" i="4"/>
  <c r="K9" i="4"/>
  <c r="B9" i="4"/>
  <c r="B8" i="4"/>
  <c r="C7" i="4"/>
  <c r="D7" i="4"/>
  <c r="E7" i="4"/>
  <c r="F7" i="4"/>
  <c r="G7" i="4"/>
  <c r="H7" i="4"/>
  <c r="I7" i="4"/>
  <c r="J7" i="4"/>
  <c r="K7" i="4"/>
  <c r="B7" i="4"/>
  <c r="C6" i="4"/>
  <c r="D6" i="4"/>
  <c r="E6" i="4"/>
  <c r="F6" i="4"/>
  <c r="G6" i="4"/>
  <c r="H6" i="4"/>
  <c r="I6" i="4"/>
  <c r="J6" i="4"/>
  <c r="K6" i="4"/>
  <c r="B6" i="4"/>
  <c r="C64" i="4" l="1"/>
  <c r="D64" i="4"/>
  <c r="E64" i="4"/>
  <c r="F64" i="4"/>
  <c r="B64" i="4"/>
  <c r="L93" i="1"/>
  <c r="J14" i="4" l="1"/>
  <c r="J16" i="4" s="1"/>
  <c r="I14" i="4"/>
  <c r="I15" i="4" s="1"/>
  <c r="H14" i="4"/>
  <c r="H15" i="4" s="1"/>
  <c r="G14" i="4"/>
  <c r="G16" i="4" s="1"/>
  <c r="E14" i="4"/>
  <c r="E15" i="4" s="1"/>
  <c r="D14" i="4"/>
  <c r="D15" i="4" s="1"/>
  <c r="C14" i="4"/>
  <c r="C16" i="4" s="1"/>
  <c r="F14" i="4"/>
  <c r="F15" i="4" s="1"/>
  <c r="K14" i="4"/>
  <c r="K16" i="4" s="1"/>
  <c r="B14" i="4"/>
  <c r="D95" i="3"/>
  <c r="C95" i="3"/>
  <c r="B95" i="3"/>
  <c r="Z148" i="3"/>
  <c r="Z160" i="3"/>
  <c r="R160" i="3"/>
  <c r="N152" i="3"/>
  <c r="O152" i="3" s="1"/>
  <c r="B149" i="3"/>
  <c r="B161" i="3"/>
  <c r="AA143" i="3"/>
  <c r="Z149" i="3" s="1"/>
  <c r="W143" i="3"/>
  <c r="V156" i="3" s="1"/>
  <c r="S143" i="3"/>
  <c r="R149" i="3" s="1"/>
  <c r="O143" i="3"/>
  <c r="N149" i="3" s="1"/>
  <c r="K143" i="3"/>
  <c r="J150" i="3" s="1"/>
  <c r="G143" i="3"/>
  <c r="F156" i="3" s="1"/>
  <c r="C143" i="3"/>
  <c r="B150" i="3" s="1"/>
  <c r="C137" i="3"/>
  <c r="O141" i="3" s="1"/>
  <c r="V123" i="3"/>
  <c r="W123" i="3" s="1"/>
  <c r="N118" i="3"/>
  <c r="J110" i="3"/>
  <c r="K110" i="3" s="1"/>
  <c r="J119" i="3"/>
  <c r="K119" i="3" s="1"/>
  <c r="F111" i="3"/>
  <c r="B108" i="3"/>
  <c r="AA103" i="3"/>
  <c r="AA105" i="3" s="1"/>
  <c r="W103" i="3"/>
  <c r="W105" i="3" s="1"/>
  <c r="S103" i="3"/>
  <c r="S105" i="3" s="1"/>
  <c r="O103" i="3"/>
  <c r="O105" i="3" s="1"/>
  <c r="K103" i="3"/>
  <c r="K105" i="3" s="1"/>
  <c r="G103" i="3"/>
  <c r="G105" i="3" s="1"/>
  <c r="C103" i="3"/>
  <c r="C105" i="3" s="1"/>
  <c r="C99" i="3"/>
  <c r="Z120" i="3" s="1"/>
  <c r="AA120" i="3" s="1"/>
  <c r="J24" i="3"/>
  <c r="L18" i="3"/>
  <c r="M18" i="3"/>
  <c r="N18" i="3"/>
  <c r="O18" i="3"/>
  <c r="K18" i="3"/>
  <c r="K20" i="3"/>
  <c r="M19" i="3" s="1"/>
  <c r="M25" i="3" s="1"/>
  <c r="A24" i="3"/>
  <c r="J25" i="3" s="1"/>
  <c r="C19" i="3"/>
  <c r="F19" i="3"/>
  <c r="B20" i="3"/>
  <c r="F18" i="3"/>
  <c r="E18" i="3"/>
  <c r="E19" i="3" s="1"/>
  <c r="D18" i="3"/>
  <c r="D19" i="3" s="1"/>
  <c r="C18" i="3"/>
  <c r="B18" i="3"/>
  <c r="B19" i="3" s="1"/>
  <c r="B6" i="3"/>
  <c r="I8" i="3" s="1"/>
  <c r="E10" i="3"/>
  <c r="F10" i="3"/>
  <c r="B7" i="3"/>
  <c r="D10" i="3" s="1"/>
  <c r="L94" i="1"/>
  <c r="L92" i="1"/>
  <c r="I94" i="1"/>
  <c r="B100" i="1" s="1"/>
  <c r="C100" i="1" s="1"/>
  <c r="I93" i="1"/>
  <c r="B99" i="1" s="1"/>
  <c r="C99" i="1" s="1"/>
  <c r="I92" i="1"/>
  <c r="B98" i="1" s="1"/>
  <c r="C98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C57" i="1"/>
  <c r="D57" i="1"/>
  <c r="E57" i="1"/>
  <c r="F57" i="1"/>
  <c r="B58" i="1" s="1"/>
  <c r="B60" i="1" s="1"/>
  <c r="G57" i="1"/>
  <c r="H57" i="1"/>
  <c r="I57" i="1"/>
  <c r="J57" i="1"/>
  <c r="K57" i="1"/>
  <c r="B57" i="1"/>
  <c r="C50" i="1"/>
  <c r="C51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C11" i="1"/>
  <c r="C9" i="1"/>
  <c r="C10" i="1"/>
  <c r="B20" i="1"/>
  <c r="B111" i="3"/>
  <c r="C111" i="3" s="1"/>
  <c r="B112" i="3"/>
  <c r="C112" i="3" s="1"/>
  <c r="B113" i="3"/>
  <c r="C113" i="3" s="1"/>
  <c r="B114" i="3"/>
  <c r="C114" i="3" s="1"/>
  <c r="B115" i="3"/>
  <c r="B116" i="3"/>
  <c r="B117" i="3"/>
  <c r="B118" i="3"/>
  <c r="C118" i="3" s="1"/>
  <c r="B119" i="3"/>
  <c r="C119" i="3" s="1"/>
  <c r="B120" i="3"/>
  <c r="C120" i="3" s="1"/>
  <c r="D21" i="1"/>
  <c r="B23" i="4" l="1"/>
  <c r="B19" i="4"/>
  <c r="G44" i="4"/>
  <c r="D59" i="1"/>
  <c r="N19" i="1"/>
  <c r="O19" i="1" s="1"/>
  <c r="M21" i="1"/>
  <c r="C12" i="1"/>
  <c r="D22" i="1" s="1"/>
  <c r="C23" i="3"/>
  <c r="K19" i="3"/>
  <c r="K25" i="3" s="1"/>
  <c r="F115" i="3"/>
  <c r="G115" i="3" s="1"/>
  <c r="J114" i="3"/>
  <c r="R123" i="3"/>
  <c r="S123" i="3" s="1"/>
  <c r="B157" i="3"/>
  <c r="N160" i="3"/>
  <c r="O160" i="3" s="1"/>
  <c r="R148" i="3"/>
  <c r="C15" i="4"/>
  <c r="C35" i="4" s="1"/>
  <c r="C115" i="3"/>
  <c r="B10" i="3"/>
  <c r="O19" i="3"/>
  <c r="F114" i="3"/>
  <c r="G114" i="3" s="1"/>
  <c r="J111" i="3"/>
  <c r="K111" i="3" s="1"/>
  <c r="R115" i="3"/>
  <c r="B153" i="3"/>
  <c r="C153" i="3" s="1"/>
  <c r="N156" i="3"/>
  <c r="O156" i="3" s="1"/>
  <c r="F26" i="4"/>
  <c r="I35" i="4"/>
  <c r="F110" i="3"/>
  <c r="G110" i="3" s="1"/>
  <c r="V115" i="3"/>
  <c r="W115" i="3" s="1"/>
  <c r="N148" i="3"/>
  <c r="O148" i="3" s="1"/>
  <c r="Z156" i="3"/>
  <c r="I26" i="4"/>
  <c r="H35" i="4"/>
  <c r="L19" i="3"/>
  <c r="L25" i="3" s="1"/>
  <c r="J108" i="3"/>
  <c r="N122" i="3"/>
  <c r="O122" i="3" s="1"/>
  <c r="Z112" i="3"/>
  <c r="AA112" i="3" s="1"/>
  <c r="J161" i="3"/>
  <c r="Z152" i="3"/>
  <c r="K44" i="4"/>
  <c r="C44" i="4"/>
  <c r="C108" i="3"/>
  <c r="O118" i="3"/>
  <c r="J157" i="3"/>
  <c r="F35" i="4"/>
  <c r="J44" i="4"/>
  <c r="F25" i="3"/>
  <c r="C117" i="3"/>
  <c r="A25" i="3"/>
  <c r="B109" i="3"/>
  <c r="C109" i="3" s="1"/>
  <c r="J118" i="3"/>
  <c r="K118" i="3" s="1"/>
  <c r="N114" i="3"/>
  <c r="O114" i="3" s="1"/>
  <c r="C141" i="3"/>
  <c r="C150" i="3" s="1"/>
  <c r="J153" i="3"/>
  <c r="R156" i="3"/>
  <c r="F16" i="4"/>
  <c r="F44" i="4" s="1"/>
  <c r="E35" i="4"/>
  <c r="C116" i="3"/>
  <c r="K114" i="3"/>
  <c r="F118" i="3"/>
  <c r="G118" i="3" s="1"/>
  <c r="J115" i="3"/>
  <c r="N110" i="3"/>
  <c r="O110" i="3" s="1"/>
  <c r="S141" i="3"/>
  <c r="S149" i="3" s="1"/>
  <c r="J149" i="3"/>
  <c r="R152" i="3"/>
  <c r="G15" i="4"/>
  <c r="G35" i="4" s="1"/>
  <c r="D35" i="4"/>
  <c r="K15" i="4"/>
  <c r="K35" i="4" s="1"/>
  <c r="E26" i="4"/>
  <c r="B15" i="4"/>
  <c r="B35" i="4" s="1"/>
  <c r="I16" i="4"/>
  <c r="I44" i="4" s="1"/>
  <c r="E16" i="4"/>
  <c r="E44" i="4" s="1"/>
  <c r="J15" i="4"/>
  <c r="J35" i="4" s="1"/>
  <c r="B26" i="4"/>
  <c r="H26" i="4"/>
  <c r="D26" i="4"/>
  <c r="B16" i="4"/>
  <c r="H16" i="4"/>
  <c r="H44" i="4" s="1"/>
  <c r="D16" i="4"/>
  <c r="D44" i="4" s="1"/>
  <c r="K26" i="4"/>
  <c r="G26" i="4"/>
  <c r="C26" i="4"/>
  <c r="J26" i="4"/>
  <c r="P19" i="1"/>
  <c r="O21" i="1"/>
  <c r="M67" i="1"/>
  <c r="L67" i="1"/>
  <c r="Q67" i="1"/>
  <c r="B67" i="1"/>
  <c r="D67" i="1"/>
  <c r="C67" i="1"/>
  <c r="E67" i="1"/>
  <c r="K67" i="1"/>
  <c r="I67" i="1"/>
  <c r="F67" i="1"/>
  <c r="J67" i="1"/>
  <c r="N67" i="1"/>
  <c r="H67" i="1"/>
  <c r="R67" i="1"/>
  <c r="P67" i="1"/>
  <c r="G67" i="1"/>
  <c r="O67" i="1"/>
  <c r="C21" i="1"/>
  <c r="C22" i="1" s="1"/>
  <c r="N21" i="1"/>
  <c r="G21" i="1"/>
  <c r="G22" i="1" s="1"/>
  <c r="L21" i="1"/>
  <c r="B21" i="1"/>
  <c r="H21" i="1"/>
  <c r="H22" i="1" s="1"/>
  <c r="E21" i="1"/>
  <c r="E22" i="1" s="1"/>
  <c r="C101" i="1"/>
  <c r="E102" i="1" s="1"/>
  <c r="F21" i="1"/>
  <c r="F22" i="1" s="1"/>
  <c r="J21" i="1"/>
  <c r="J22" i="1" s="1"/>
  <c r="I21" i="1"/>
  <c r="I22" i="1" s="1"/>
  <c r="K21" i="1"/>
  <c r="K22" i="1" s="1"/>
  <c r="D23" i="3"/>
  <c r="D24" i="3"/>
  <c r="B24" i="3"/>
  <c r="B23" i="3"/>
  <c r="D98" i="1"/>
  <c r="B25" i="3"/>
  <c r="D25" i="3"/>
  <c r="D99" i="1"/>
  <c r="L57" i="1"/>
  <c r="B59" i="1" s="1"/>
  <c r="M23" i="3"/>
  <c r="M24" i="3"/>
  <c r="S115" i="3"/>
  <c r="D100" i="1"/>
  <c r="F23" i="3"/>
  <c r="C25" i="3"/>
  <c r="O24" i="3"/>
  <c r="O25" i="3"/>
  <c r="O23" i="3"/>
  <c r="G111" i="3"/>
  <c r="K115" i="3"/>
  <c r="C10" i="3"/>
  <c r="E24" i="3"/>
  <c r="E25" i="3"/>
  <c r="E23" i="3"/>
  <c r="C24" i="3"/>
  <c r="F24" i="3"/>
  <c r="K108" i="3"/>
  <c r="N121" i="3"/>
  <c r="O121" i="3" s="1"/>
  <c r="N117" i="3"/>
  <c r="O117" i="3" s="1"/>
  <c r="N113" i="3"/>
  <c r="O113" i="3" s="1"/>
  <c r="N109" i="3"/>
  <c r="O109" i="3" s="1"/>
  <c r="R122" i="3"/>
  <c r="S122" i="3" s="1"/>
  <c r="R114" i="3"/>
  <c r="S114" i="3" s="1"/>
  <c r="V122" i="3"/>
  <c r="W122" i="3" s="1"/>
  <c r="V114" i="3"/>
  <c r="W114" i="3" s="1"/>
  <c r="Z108" i="3"/>
  <c r="AA108" i="3" s="1"/>
  <c r="F149" i="3"/>
  <c r="G149" i="3" s="1"/>
  <c r="F153" i="3"/>
  <c r="F157" i="3"/>
  <c r="F161" i="3"/>
  <c r="F150" i="3"/>
  <c r="F154" i="3"/>
  <c r="F158" i="3"/>
  <c r="F146" i="3"/>
  <c r="F147" i="3"/>
  <c r="G147" i="3" s="1"/>
  <c r="F151" i="3"/>
  <c r="F155" i="3"/>
  <c r="F159" i="3"/>
  <c r="V149" i="3"/>
  <c r="V153" i="3"/>
  <c r="V157" i="3"/>
  <c r="V161" i="3"/>
  <c r="V150" i="3"/>
  <c r="W150" i="3" s="1"/>
  <c r="V154" i="3"/>
  <c r="V158" i="3"/>
  <c r="V146" i="3"/>
  <c r="V147" i="3"/>
  <c r="V151" i="3"/>
  <c r="V155" i="3"/>
  <c r="V159" i="3"/>
  <c r="F152" i="3"/>
  <c r="G152" i="3" s="1"/>
  <c r="V152" i="3"/>
  <c r="N19" i="3"/>
  <c r="N25" i="3" s="1"/>
  <c r="B110" i="3"/>
  <c r="C110" i="3" s="1"/>
  <c r="F108" i="3"/>
  <c r="G108" i="3" s="1"/>
  <c r="F117" i="3"/>
  <c r="G117" i="3" s="1"/>
  <c r="F113" i="3"/>
  <c r="G113" i="3" s="1"/>
  <c r="F109" i="3"/>
  <c r="G109" i="3" s="1"/>
  <c r="J120" i="3"/>
  <c r="K120" i="3" s="1"/>
  <c r="J117" i="3"/>
  <c r="K117" i="3" s="1"/>
  <c r="J113" i="3"/>
  <c r="K113" i="3" s="1"/>
  <c r="J109" i="3"/>
  <c r="K109" i="3" s="1"/>
  <c r="N108" i="3"/>
  <c r="O108" i="3" s="1"/>
  <c r="N120" i="3"/>
  <c r="O120" i="3" s="1"/>
  <c r="N116" i="3"/>
  <c r="O116" i="3" s="1"/>
  <c r="N112" i="3"/>
  <c r="O112" i="3" s="1"/>
  <c r="R119" i="3"/>
  <c r="S119" i="3" s="1"/>
  <c r="R111" i="3"/>
  <c r="S111" i="3" s="1"/>
  <c r="V119" i="3"/>
  <c r="W119" i="3" s="1"/>
  <c r="V111" i="3"/>
  <c r="W111" i="3" s="1"/>
  <c r="C149" i="3"/>
  <c r="F148" i="3"/>
  <c r="V148" i="3"/>
  <c r="Z109" i="3"/>
  <c r="AA109" i="3" s="1"/>
  <c r="Z113" i="3"/>
  <c r="AA113" i="3" s="1"/>
  <c r="Z117" i="3"/>
  <c r="AA117" i="3" s="1"/>
  <c r="Z121" i="3"/>
  <c r="AA121" i="3" s="1"/>
  <c r="Z110" i="3"/>
  <c r="AA110" i="3" s="1"/>
  <c r="Z114" i="3"/>
  <c r="AA114" i="3" s="1"/>
  <c r="Z118" i="3"/>
  <c r="AA118" i="3" s="1"/>
  <c r="Z122" i="3"/>
  <c r="AA122" i="3" s="1"/>
  <c r="V112" i="3"/>
  <c r="W112" i="3" s="1"/>
  <c r="V116" i="3"/>
  <c r="W116" i="3" s="1"/>
  <c r="V120" i="3"/>
  <c r="W120" i="3" s="1"/>
  <c r="V108" i="3"/>
  <c r="W108" i="3" s="1"/>
  <c r="R112" i="3"/>
  <c r="S112" i="3" s="1"/>
  <c r="R116" i="3"/>
  <c r="S116" i="3" s="1"/>
  <c r="R120" i="3"/>
  <c r="S120" i="3" s="1"/>
  <c r="R108" i="3"/>
  <c r="S108" i="3" s="1"/>
  <c r="Z111" i="3"/>
  <c r="AA111" i="3" s="1"/>
  <c r="Z115" i="3"/>
  <c r="AA115" i="3" s="1"/>
  <c r="Z119" i="3"/>
  <c r="AA119" i="3" s="1"/>
  <c r="Z123" i="3"/>
  <c r="AA123" i="3" s="1"/>
  <c r="V109" i="3"/>
  <c r="W109" i="3" s="1"/>
  <c r="V113" i="3"/>
  <c r="W113" i="3" s="1"/>
  <c r="V117" i="3"/>
  <c r="W117" i="3" s="1"/>
  <c r="V121" i="3"/>
  <c r="W121" i="3" s="1"/>
  <c r="R109" i="3"/>
  <c r="S109" i="3" s="1"/>
  <c r="R113" i="3"/>
  <c r="S113" i="3" s="1"/>
  <c r="R117" i="3"/>
  <c r="S117" i="3" s="1"/>
  <c r="R121" i="3"/>
  <c r="S121" i="3" s="1"/>
  <c r="F119" i="3"/>
  <c r="G119" i="3" s="1"/>
  <c r="F116" i="3"/>
  <c r="G116" i="3" s="1"/>
  <c r="F112" i="3"/>
  <c r="G112" i="3" s="1"/>
  <c r="J116" i="3"/>
  <c r="K116" i="3" s="1"/>
  <c r="J112" i="3"/>
  <c r="K112" i="3" s="1"/>
  <c r="N123" i="3"/>
  <c r="O123" i="3" s="1"/>
  <c r="N119" i="3"/>
  <c r="O119" i="3" s="1"/>
  <c r="N115" i="3"/>
  <c r="O115" i="3" s="1"/>
  <c r="N111" i="3"/>
  <c r="O111" i="3" s="1"/>
  <c r="R118" i="3"/>
  <c r="S118" i="3" s="1"/>
  <c r="R110" i="3"/>
  <c r="S110" i="3" s="1"/>
  <c r="V118" i="3"/>
  <c r="W118" i="3" s="1"/>
  <c r="V110" i="3"/>
  <c r="W110" i="3" s="1"/>
  <c r="Z116" i="3"/>
  <c r="AA116" i="3" s="1"/>
  <c r="O149" i="3"/>
  <c r="C161" i="3"/>
  <c r="F160" i="3"/>
  <c r="V160" i="3"/>
  <c r="G141" i="3"/>
  <c r="G156" i="3" s="1"/>
  <c r="W141" i="3"/>
  <c r="W156" i="3" s="1"/>
  <c r="B160" i="3"/>
  <c r="C160" i="3" s="1"/>
  <c r="B156" i="3"/>
  <c r="C156" i="3" s="1"/>
  <c r="B152" i="3"/>
  <c r="C152" i="3" s="1"/>
  <c r="B148" i="3"/>
  <c r="C148" i="3" s="1"/>
  <c r="J160" i="3"/>
  <c r="J156" i="3"/>
  <c r="J152" i="3"/>
  <c r="J148" i="3"/>
  <c r="N159" i="3"/>
  <c r="O159" i="3" s="1"/>
  <c r="N155" i="3"/>
  <c r="O155" i="3" s="1"/>
  <c r="N151" i="3"/>
  <c r="O151" i="3" s="1"/>
  <c r="N147" i="3"/>
  <c r="O147" i="3" s="1"/>
  <c r="R159" i="3"/>
  <c r="S159" i="3" s="1"/>
  <c r="R155" i="3"/>
  <c r="S155" i="3" s="1"/>
  <c r="R151" i="3"/>
  <c r="S151" i="3" s="1"/>
  <c r="R147" i="3"/>
  <c r="S147" i="3" s="1"/>
  <c r="Z159" i="3"/>
  <c r="AA159" i="3" s="1"/>
  <c r="Z155" i="3"/>
  <c r="Z151" i="3"/>
  <c r="AA151" i="3" s="1"/>
  <c r="Z147" i="3"/>
  <c r="K141" i="3"/>
  <c r="K153" i="3" s="1"/>
  <c r="AA141" i="3"/>
  <c r="AA156" i="3" s="1"/>
  <c r="B159" i="3"/>
  <c r="C159" i="3" s="1"/>
  <c r="B155" i="3"/>
  <c r="C155" i="3" s="1"/>
  <c r="B151" i="3"/>
  <c r="C151" i="3" s="1"/>
  <c r="B147" i="3"/>
  <c r="C147" i="3" s="1"/>
  <c r="J159" i="3"/>
  <c r="J155" i="3"/>
  <c r="J151" i="3"/>
  <c r="K151" i="3" s="1"/>
  <c r="J147" i="3"/>
  <c r="N146" i="3"/>
  <c r="O146" i="3" s="1"/>
  <c r="N158" i="3"/>
  <c r="O158" i="3" s="1"/>
  <c r="N154" i="3"/>
  <c r="O154" i="3" s="1"/>
  <c r="N150" i="3"/>
  <c r="O150" i="3" s="1"/>
  <c r="R146" i="3"/>
  <c r="S146" i="3" s="1"/>
  <c r="R158" i="3"/>
  <c r="S158" i="3" s="1"/>
  <c r="R154" i="3"/>
  <c r="S154" i="3" s="1"/>
  <c r="R150" i="3"/>
  <c r="S150" i="3" s="1"/>
  <c r="Z146" i="3"/>
  <c r="AA146" i="3" s="1"/>
  <c r="Z158" i="3"/>
  <c r="AA158" i="3" s="1"/>
  <c r="Z154" i="3"/>
  <c r="AA154" i="3" s="1"/>
  <c r="Z150" i="3"/>
  <c r="AA150" i="3" s="1"/>
  <c r="B146" i="3"/>
  <c r="C146" i="3" s="1"/>
  <c r="B158" i="3"/>
  <c r="C158" i="3" s="1"/>
  <c r="B154" i="3"/>
  <c r="C154" i="3" s="1"/>
  <c r="J146" i="3"/>
  <c r="J158" i="3"/>
  <c r="J154" i="3"/>
  <c r="N161" i="3"/>
  <c r="O161" i="3" s="1"/>
  <c r="N157" i="3"/>
  <c r="O157" i="3" s="1"/>
  <c r="N153" i="3"/>
  <c r="O153" i="3" s="1"/>
  <c r="R161" i="3"/>
  <c r="S161" i="3" s="1"/>
  <c r="R157" i="3"/>
  <c r="S157" i="3" s="1"/>
  <c r="R153" i="3"/>
  <c r="S153" i="3" s="1"/>
  <c r="Z161" i="3"/>
  <c r="AA161" i="3" s="1"/>
  <c r="Z157" i="3"/>
  <c r="AA157" i="3" s="1"/>
  <c r="Z153" i="3"/>
  <c r="AA153" i="3" s="1"/>
  <c r="B39" i="4" l="1"/>
  <c r="B41" i="4" s="1"/>
  <c r="S160" i="3"/>
  <c r="K24" i="3"/>
  <c r="S148" i="3"/>
  <c r="B44" i="4"/>
  <c r="B45" i="4" s="1"/>
  <c r="N42" i="4" s="1"/>
  <c r="W147" i="3"/>
  <c r="W149" i="3"/>
  <c r="G150" i="3"/>
  <c r="L24" i="3"/>
  <c r="J26" i="3"/>
  <c r="A26" i="3"/>
  <c r="C157" i="3"/>
  <c r="G148" i="3"/>
  <c r="AA147" i="3"/>
  <c r="K23" i="3"/>
  <c r="N24" i="3"/>
  <c r="L23" i="3"/>
  <c r="S156" i="3"/>
  <c r="B30" i="4"/>
  <c r="B32" i="4" s="1"/>
  <c r="S152" i="3"/>
  <c r="B36" i="4"/>
  <c r="B27" i="4"/>
  <c r="N24" i="4" s="1"/>
  <c r="K154" i="3"/>
  <c r="K155" i="3"/>
  <c r="K148" i="3"/>
  <c r="G160" i="3"/>
  <c r="W159" i="3"/>
  <c r="W146" i="3"/>
  <c r="W161" i="3"/>
  <c r="G159" i="3"/>
  <c r="G146" i="3"/>
  <c r="G161" i="3"/>
  <c r="K161" i="3"/>
  <c r="K159" i="3"/>
  <c r="K152" i="3"/>
  <c r="W148" i="3"/>
  <c r="AA149" i="3"/>
  <c r="W152" i="3"/>
  <c r="W155" i="3"/>
  <c r="W158" i="3"/>
  <c r="W157" i="3"/>
  <c r="G155" i="3"/>
  <c r="G158" i="3"/>
  <c r="G157" i="3"/>
  <c r="AA148" i="3"/>
  <c r="AA152" i="3"/>
  <c r="K157" i="3"/>
  <c r="AA160" i="3"/>
  <c r="K160" i="3"/>
  <c r="K158" i="3"/>
  <c r="K146" i="3"/>
  <c r="K147" i="3"/>
  <c r="AA155" i="3"/>
  <c r="K156" i="3"/>
  <c r="W160" i="3"/>
  <c r="K149" i="3"/>
  <c r="K150" i="3"/>
  <c r="W151" i="3"/>
  <c r="W154" i="3"/>
  <c r="W153" i="3"/>
  <c r="G151" i="3"/>
  <c r="G154" i="3"/>
  <c r="G153" i="3"/>
  <c r="N23" i="3"/>
  <c r="N26" i="3"/>
  <c r="D101" i="1"/>
  <c r="Q19" i="1"/>
  <c r="P21" i="1"/>
  <c r="N33" i="4" l="1"/>
  <c r="J27" i="3"/>
  <c r="D26" i="3"/>
  <c r="E26" i="3"/>
  <c r="A27" i="3"/>
  <c r="C26" i="3"/>
  <c r="F26" i="3"/>
  <c r="B26" i="3"/>
  <c r="M26" i="3"/>
  <c r="K26" i="3"/>
  <c r="O26" i="3"/>
  <c r="L26" i="3"/>
  <c r="R19" i="1"/>
  <c r="Q21" i="1"/>
  <c r="F102" i="1"/>
  <c r="G102" i="1"/>
  <c r="B27" i="3" l="1"/>
  <c r="A28" i="3"/>
  <c r="E27" i="3"/>
  <c r="F27" i="3"/>
  <c r="J28" i="3"/>
  <c r="C27" i="3"/>
  <c r="D27" i="3"/>
  <c r="O27" i="3"/>
  <c r="N27" i="3"/>
  <c r="K27" i="3"/>
  <c r="L27" i="3"/>
  <c r="M27" i="3"/>
  <c r="S19" i="1"/>
  <c r="S21" i="1" s="1"/>
  <c r="R21" i="1"/>
  <c r="K28" i="3" l="1"/>
  <c r="L28" i="3"/>
  <c r="M28" i="3"/>
  <c r="O28" i="3"/>
  <c r="N28" i="3"/>
  <c r="B28" i="3"/>
  <c r="J29" i="3"/>
  <c r="D28" i="3"/>
  <c r="C28" i="3"/>
  <c r="E28" i="3"/>
  <c r="A29" i="3"/>
  <c r="F28" i="3"/>
  <c r="O29" i="3" l="1"/>
  <c r="N29" i="3"/>
  <c r="M29" i="3"/>
  <c r="L29" i="3"/>
  <c r="K29" i="3"/>
  <c r="F29" i="3"/>
  <c r="C29" i="3"/>
  <c r="E29" i="3"/>
  <c r="J30" i="3"/>
  <c r="A30" i="3"/>
  <c r="D29" i="3"/>
  <c r="B29" i="3"/>
  <c r="F30" i="3" l="1"/>
  <c r="B30" i="3"/>
  <c r="J31" i="3"/>
  <c r="A31" i="3"/>
  <c r="D30" i="3"/>
  <c r="C30" i="3"/>
  <c r="E30" i="3"/>
  <c r="M30" i="3"/>
  <c r="N30" i="3"/>
  <c r="K30" i="3"/>
  <c r="L30" i="3"/>
  <c r="O30" i="3"/>
  <c r="D31" i="3" l="1"/>
  <c r="B31" i="3"/>
  <c r="F31" i="3"/>
  <c r="J32" i="3"/>
  <c r="C31" i="3"/>
  <c r="A32" i="3"/>
  <c r="E31" i="3"/>
  <c r="K31" i="3"/>
  <c r="L31" i="3"/>
  <c r="M31" i="3"/>
  <c r="O31" i="3"/>
  <c r="N31" i="3"/>
  <c r="C32" i="3" l="1"/>
  <c r="F32" i="3"/>
  <c r="D32" i="3"/>
  <c r="J33" i="3"/>
  <c r="B32" i="3"/>
  <c r="E32" i="3"/>
  <c r="A33" i="3"/>
  <c r="O32" i="3"/>
  <c r="M32" i="3"/>
  <c r="K32" i="3"/>
  <c r="N32" i="3"/>
  <c r="L32" i="3"/>
  <c r="E33" i="3" l="1"/>
  <c r="F33" i="3"/>
  <c r="C33" i="3"/>
  <c r="B33" i="3"/>
  <c r="J34" i="3"/>
  <c r="A34" i="3"/>
  <c r="D33" i="3"/>
  <c r="K33" i="3"/>
  <c r="O33" i="3"/>
  <c r="L33" i="3"/>
  <c r="N33" i="3"/>
  <c r="M33" i="3"/>
  <c r="B34" i="3" l="1"/>
  <c r="F34" i="3"/>
  <c r="D34" i="3"/>
  <c r="J35" i="3"/>
  <c r="A35" i="3"/>
  <c r="C34" i="3"/>
  <c r="E34" i="3"/>
  <c r="K34" i="3"/>
  <c r="M34" i="3"/>
  <c r="L34" i="3"/>
  <c r="N34" i="3"/>
  <c r="O34" i="3"/>
  <c r="D35" i="3" l="1"/>
  <c r="B35" i="3"/>
  <c r="F35" i="3"/>
  <c r="E35" i="3"/>
  <c r="J36" i="3"/>
  <c r="C35" i="3"/>
  <c r="A36" i="3"/>
  <c r="O35" i="3"/>
  <c r="L35" i="3"/>
  <c r="N35" i="3"/>
  <c r="M35" i="3"/>
  <c r="K35" i="3"/>
  <c r="B36" i="3" l="1"/>
  <c r="C36" i="3"/>
  <c r="E36" i="3"/>
  <c r="F36" i="3"/>
  <c r="D36" i="3"/>
  <c r="J37" i="3"/>
  <c r="A37" i="3"/>
  <c r="O36" i="3"/>
  <c r="N36" i="3"/>
  <c r="M36" i="3"/>
  <c r="K36" i="3"/>
  <c r="L36" i="3"/>
  <c r="E37" i="3" l="1"/>
  <c r="J38" i="3"/>
  <c r="F37" i="3"/>
  <c r="A38" i="3"/>
  <c r="C37" i="3"/>
  <c r="B37" i="3"/>
  <c r="D37" i="3"/>
  <c r="O37" i="3"/>
  <c r="M37" i="3"/>
  <c r="K37" i="3"/>
  <c r="L37" i="3"/>
  <c r="N37" i="3"/>
  <c r="D38" i="3" l="1"/>
  <c r="F38" i="3"/>
  <c r="E38" i="3"/>
  <c r="B38" i="3"/>
  <c r="J39" i="3"/>
  <c r="A39" i="3"/>
  <c r="C38" i="3"/>
  <c r="L38" i="3"/>
  <c r="M38" i="3"/>
  <c r="N38" i="3"/>
  <c r="O38" i="3"/>
  <c r="K38" i="3"/>
  <c r="F39" i="3" l="1"/>
  <c r="D39" i="3"/>
  <c r="E39" i="3"/>
  <c r="B39" i="3"/>
  <c r="J40" i="3"/>
  <c r="A40" i="3"/>
  <c r="C39" i="3"/>
  <c r="K39" i="3"/>
  <c r="M39" i="3"/>
  <c r="N39" i="3"/>
  <c r="L39" i="3"/>
  <c r="O39" i="3"/>
  <c r="E40" i="3" l="1"/>
  <c r="F40" i="3"/>
  <c r="C40" i="3"/>
  <c r="J41" i="3"/>
  <c r="D40" i="3"/>
  <c r="B40" i="3"/>
  <c r="A41" i="3"/>
  <c r="K40" i="3"/>
  <c r="L40" i="3"/>
  <c r="N40" i="3"/>
  <c r="O40" i="3"/>
  <c r="M40" i="3"/>
  <c r="C41" i="3" l="1"/>
  <c r="E41" i="3"/>
  <c r="F41" i="3"/>
  <c r="A42" i="3"/>
  <c r="J42" i="3"/>
  <c r="D41" i="3"/>
  <c r="B41" i="3"/>
  <c r="K41" i="3"/>
  <c r="N41" i="3"/>
  <c r="L41" i="3"/>
  <c r="M41" i="3"/>
  <c r="O41" i="3"/>
  <c r="K42" i="3" l="1"/>
  <c r="M42" i="3"/>
  <c r="N42" i="3"/>
  <c r="L42" i="3"/>
  <c r="O42" i="3"/>
  <c r="F42" i="3"/>
  <c r="B42" i="3"/>
  <c r="J43" i="3"/>
  <c r="E42" i="3"/>
  <c r="C42" i="3"/>
  <c r="D42" i="3"/>
  <c r="A43" i="3"/>
  <c r="L43" i="3" l="1"/>
  <c r="K43" i="3"/>
  <c r="M43" i="3"/>
  <c r="O43" i="3"/>
  <c r="N43" i="3"/>
  <c r="F43" i="3"/>
  <c r="D43" i="3"/>
  <c r="B43" i="3"/>
  <c r="J44" i="3"/>
  <c r="C43" i="3"/>
  <c r="E43" i="3"/>
  <c r="A44" i="3"/>
  <c r="E44" i="3" l="1"/>
  <c r="J45" i="3"/>
  <c r="C44" i="3"/>
  <c r="D44" i="3"/>
  <c r="A45" i="3"/>
  <c r="F44" i="3"/>
  <c r="B44" i="3"/>
  <c r="N44" i="3"/>
  <c r="L44" i="3"/>
  <c r="O44" i="3"/>
  <c r="K44" i="3"/>
  <c r="M44" i="3"/>
  <c r="F45" i="3" l="1"/>
  <c r="C45" i="3"/>
  <c r="E45" i="3"/>
  <c r="A46" i="3"/>
  <c r="B45" i="3"/>
  <c r="J46" i="3"/>
  <c r="D45" i="3"/>
  <c r="K45" i="3"/>
  <c r="M45" i="3"/>
  <c r="N45" i="3"/>
  <c r="L45" i="3"/>
  <c r="O45" i="3"/>
  <c r="K46" i="3" l="1"/>
  <c r="L46" i="3"/>
  <c r="M46" i="3"/>
  <c r="N46" i="3"/>
  <c r="O46" i="3"/>
  <c r="F46" i="3"/>
  <c r="D46" i="3"/>
  <c r="C46" i="3"/>
  <c r="E46" i="3"/>
  <c r="B46" i="3"/>
  <c r="J47" i="3"/>
  <c r="A47" i="3"/>
  <c r="D47" i="3" l="1"/>
  <c r="F47" i="3"/>
  <c r="B47" i="3"/>
  <c r="A48" i="3"/>
  <c r="J48" i="3"/>
  <c r="C47" i="3"/>
  <c r="E47" i="3"/>
  <c r="K47" i="3"/>
  <c r="M47" i="3"/>
  <c r="N47" i="3"/>
  <c r="O47" i="3"/>
  <c r="L47" i="3"/>
  <c r="M48" i="3" l="1"/>
  <c r="O48" i="3"/>
  <c r="L48" i="3"/>
  <c r="N48" i="3"/>
  <c r="K48" i="3"/>
  <c r="C48" i="3"/>
  <c r="F48" i="3"/>
  <c r="B48" i="3"/>
  <c r="E48" i="3"/>
  <c r="J49" i="3"/>
  <c r="D48" i="3"/>
  <c r="A49" i="3"/>
  <c r="E49" i="3" l="1"/>
  <c r="F49" i="3"/>
  <c r="C49" i="3"/>
  <c r="B49" i="3"/>
  <c r="J50" i="3"/>
  <c r="A50" i="3"/>
  <c r="D49" i="3"/>
  <c r="M49" i="3"/>
  <c r="N49" i="3"/>
  <c r="K49" i="3"/>
  <c r="O49" i="3"/>
  <c r="L49" i="3"/>
  <c r="F50" i="3" l="1"/>
  <c r="A51" i="3"/>
  <c r="E50" i="3"/>
  <c r="C50" i="3"/>
  <c r="D50" i="3"/>
  <c r="B50" i="3"/>
  <c r="J51" i="3"/>
  <c r="M50" i="3"/>
  <c r="L50" i="3"/>
  <c r="K50" i="3"/>
  <c r="N50" i="3"/>
  <c r="O50" i="3"/>
  <c r="M51" i="3" l="1"/>
  <c r="O51" i="3"/>
  <c r="K51" i="3"/>
  <c r="N51" i="3"/>
  <c r="L51" i="3"/>
  <c r="B51" i="3"/>
  <c r="F51" i="3"/>
  <c r="D51" i="3"/>
  <c r="E51" i="3"/>
  <c r="J52" i="3"/>
  <c r="C51" i="3"/>
  <c r="A52" i="3"/>
  <c r="B52" i="3" l="1"/>
  <c r="C52" i="3"/>
  <c r="E52" i="3"/>
  <c r="A53" i="3"/>
  <c r="J53" i="3"/>
  <c r="D52" i="3"/>
  <c r="F52" i="3"/>
  <c r="N52" i="3"/>
  <c r="O52" i="3"/>
  <c r="L52" i="3"/>
  <c r="M52" i="3"/>
  <c r="K52" i="3"/>
  <c r="O53" i="3" l="1"/>
  <c r="L53" i="3"/>
  <c r="N53" i="3"/>
  <c r="K53" i="3"/>
  <c r="M53" i="3"/>
  <c r="A54" i="3"/>
  <c r="B53" i="3"/>
  <c r="C53" i="3"/>
  <c r="E53" i="3"/>
  <c r="D53" i="3"/>
  <c r="J54" i="3"/>
  <c r="F53" i="3"/>
  <c r="D54" i="3" l="1"/>
  <c r="F54" i="3"/>
  <c r="C54" i="3"/>
  <c r="B54" i="3"/>
  <c r="J55" i="3"/>
  <c r="A55" i="3"/>
  <c r="E54" i="3"/>
  <c r="L54" i="3"/>
  <c r="M54" i="3"/>
  <c r="N54" i="3"/>
  <c r="O54" i="3"/>
  <c r="K54" i="3"/>
  <c r="B55" i="3" l="1"/>
  <c r="F55" i="3"/>
  <c r="D55" i="3"/>
  <c r="J56" i="3"/>
  <c r="E55" i="3"/>
  <c r="A56" i="3"/>
  <c r="C55" i="3"/>
  <c r="O55" i="3"/>
  <c r="K55" i="3"/>
  <c r="N55" i="3"/>
  <c r="M55" i="3"/>
  <c r="L55" i="3"/>
  <c r="E56" i="3" l="1"/>
  <c r="C56" i="3"/>
  <c r="F56" i="3"/>
  <c r="J57" i="3"/>
  <c r="D56" i="3"/>
  <c r="B56" i="3"/>
  <c r="A57" i="3"/>
  <c r="M56" i="3"/>
  <c r="N56" i="3"/>
  <c r="L56" i="3"/>
  <c r="K56" i="3"/>
  <c r="O56" i="3"/>
  <c r="F57" i="3" l="1"/>
  <c r="C57" i="3"/>
  <c r="D57" i="3"/>
  <c r="E57" i="3"/>
  <c r="B57" i="3"/>
  <c r="J58" i="3"/>
  <c r="A58" i="3"/>
  <c r="M57" i="3"/>
  <c r="L57" i="3"/>
  <c r="O57" i="3"/>
  <c r="K57" i="3"/>
  <c r="N57" i="3"/>
  <c r="K58" i="3" l="1"/>
  <c r="O58" i="3"/>
  <c r="M58" i="3"/>
  <c r="N58" i="3"/>
  <c r="L58" i="3"/>
  <c r="F58" i="3"/>
  <c r="D58" i="3"/>
  <c r="B58" i="3"/>
  <c r="J59" i="3"/>
  <c r="A59" i="3"/>
  <c r="E58" i="3"/>
  <c r="C58" i="3"/>
  <c r="F59" i="3" l="1"/>
  <c r="B59" i="3"/>
  <c r="D59" i="3"/>
  <c r="E59" i="3"/>
  <c r="J60" i="3"/>
  <c r="C59" i="3"/>
  <c r="A60" i="3"/>
  <c r="O59" i="3"/>
  <c r="M59" i="3"/>
  <c r="N59" i="3"/>
  <c r="L59" i="3"/>
  <c r="K59" i="3"/>
  <c r="B60" i="3" l="1"/>
  <c r="C60" i="3"/>
  <c r="E60" i="3"/>
  <c r="A61" i="3"/>
  <c r="F60" i="3"/>
  <c r="D60" i="3"/>
  <c r="J61" i="3"/>
  <c r="M60" i="3"/>
  <c r="N60" i="3"/>
  <c r="O60" i="3"/>
  <c r="K60" i="3"/>
  <c r="L60" i="3"/>
  <c r="K61" i="3" l="1"/>
  <c r="M61" i="3"/>
  <c r="O61" i="3"/>
  <c r="N61" i="3"/>
  <c r="L61" i="3"/>
  <c r="F61" i="3"/>
  <c r="E61" i="3"/>
  <c r="C61" i="3"/>
  <c r="J62" i="3"/>
  <c r="D61" i="3"/>
  <c r="B61" i="3"/>
  <c r="A62" i="3"/>
  <c r="F62" i="3" l="1"/>
  <c r="D62" i="3"/>
  <c r="B62" i="3"/>
  <c r="C62" i="3"/>
  <c r="J63" i="3"/>
  <c r="A63" i="3"/>
  <c r="E62" i="3"/>
  <c r="N62" i="3"/>
  <c r="M62" i="3"/>
  <c r="O62" i="3"/>
  <c r="L62" i="3"/>
  <c r="K62" i="3"/>
  <c r="D63" i="3" l="1"/>
  <c r="F63" i="3"/>
  <c r="B63" i="3"/>
  <c r="C63" i="3"/>
  <c r="A64" i="3"/>
  <c r="E63" i="3"/>
  <c r="J64" i="3"/>
  <c r="K63" i="3"/>
  <c r="O63" i="3"/>
  <c r="M63" i="3"/>
  <c r="N63" i="3"/>
  <c r="L63" i="3"/>
  <c r="M64" i="3" l="1"/>
  <c r="N64" i="3"/>
  <c r="L64" i="3"/>
  <c r="K64" i="3"/>
  <c r="O64" i="3"/>
  <c r="C64" i="3"/>
  <c r="E64" i="3"/>
  <c r="F64" i="3"/>
  <c r="A65" i="3"/>
  <c r="J65" i="3"/>
  <c r="D64" i="3"/>
  <c r="B64" i="3"/>
  <c r="M65" i="3" l="1"/>
  <c r="L65" i="3"/>
  <c r="K65" i="3"/>
  <c r="N65" i="3"/>
  <c r="O65" i="3"/>
  <c r="E65" i="3"/>
  <c r="C65" i="3"/>
  <c r="B65" i="3"/>
  <c r="F65" i="3"/>
  <c r="J66" i="3"/>
  <c r="A66" i="3"/>
  <c r="D65" i="3"/>
  <c r="B66" i="3" l="1"/>
  <c r="D66" i="3"/>
  <c r="F66" i="3"/>
  <c r="C66" i="3"/>
  <c r="J67" i="3"/>
  <c r="A67" i="3"/>
  <c r="E66" i="3"/>
  <c r="M66" i="3"/>
  <c r="N66" i="3"/>
  <c r="L66" i="3"/>
  <c r="O66" i="3"/>
  <c r="K66" i="3"/>
  <c r="B67" i="3" l="1"/>
  <c r="C67" i="3"/>
  <c r="F67" i="3"/>
  <c r="D67" i="3"/>
  <c r="A68" i="3"/>
  <c r="J68" i="3"/>
  <c r="E67" i="3"/>
  <c r="L67" i="3"/>
  <c r="M67" i="3"/>
  <c r="O67" i="3"/>
  <c r="N67" i="3"/>
  <c r="K67" i="3"/>
  <c r="N68" i="3" l="1"/>
  <c r="J69" i="3"/>
  <c r="O68" i="3"/>
  <c r="L68" i="3"/>
  <c r="M68" i="3"/>
  <c r="K68" i="3"/>
  <c r="C68" i="3"/>
  <c r="E68" i="3"/>
  <c r="D68" i="3"/>
  <c r="A69" i="3"/>
  <c r="B68" i="3"/>
  <c r="F68" i="3"/>
  <c r="D69" i="3" l="1"/>
  <c r="C69" i="3"/>
  <c r="F69" i="3"/>
  <c r="E69" i="3"/>
  <c r="B69" i="3"/>
  <c r="A70" i="3"/>
  <c r="L69" i="3"/>
  <c r="J70" i="3"/>
  <c r="N69" i="3"/>
  <c r="M69" i="3"/>
  <c r="K69" i="3"/>
  <c r="O69" i="3"/>
  <c r="J71" i="3" l="1"/>
  <c r="N70" i="3"/>
  <c r="O70" i="3"/>
  <c r="L70" i="3"/>
  <c r="M70" i="3"/>
  <c r="K70" i="3"/>
  <c r="F70" i="3"/>
  <c r="B70" i="3"/>
  <c r="C70" i="3"/>
  <c r="D70" i="3"/>
  <c r="A71" i="3"/>
  <c r="E70" i="3"/>
  <c r="E71" i="3" l="1"/>
  <c r="F71" i="3"/>
  <c r="A72" i="3"/>
  <c r="C71" i="3"/>
  <c r="B71" i="3"/>
  <c r="D71" i="3"/>
  <c r="K71" i="3"/>
  <c r="L71" i="3"/>
  <c r="O71" i="3"/>
  <c r="N71" i="3"/>
  <c r="J72" i="3"/>
  <c r="M71" i="3"/>
  <c r="L72" i="3" l="1"/>
  <c r="N72" i="3"/>
  <c r="J73" i="3"/>
  <c r="K72" i="3"/>
  <c r="O72" i="3"/>
  <c r="M72" i="3"/>
  <c r="F72" i="3"/>
  <c r="C72" i="3"/>
  <c r="E72" i="3"/>
  <c r="B72" i="3"/>
  <c r="A73" i="3"/>
  <c r="D72" i="3"/>
  <c r="B73" i="3" l="1"/>
  <c r="F73" i="3"/>
  <c r="E73" i="3"/>
  <c r="D73" i="3"/>
  <c r="C73" i="3"/>
  <c r="J74" i="3"/>
  <c r="M73" i="3"/>
  <c r="N73" i="3"/>
  <c r="L73" i="3"/>
  <c r="O73" i="3"/>
  <c r="K73" i="3"/>
  <c r="M74" i="3" l="1"/>
  <c r="N74" i="3"/>
  <c r="L74" i="3"/>
  <c r="O74" i="3"/>
  <c r="J75" i="3"/>
  <c r="N75" i="3" l="1"/>
  <c r="J76" i="3"/>
  <c r="L75" i="3"/>
  <c r="M75" i="3"/>
  <c r="O75" i="3"/>
  <c r="L76" i="3" l="1"/>
  <c r="O76" i="3"/>
  <c r="N76" i="3"/>
  <c r="M76" i="3"/>
  <c r="J77" i="3"/>
  <c r="J78" i="3" l="1"/>
  <c r="N77" i="3"/>
  <c r="M77" i="3"/>
  <c r="O77" i="3"/>
  <c r="N78" i="3" l="1"/>
  <c r="O78" i="3"/>
  <c r="J79" i="3"/>
  <c r="M78" i="3"/>
  <c r="N79" i="3" l="1"/>
  <c r="O79" i="3"/>
  <c r="M7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Викулова</author>
  </authors>
  <commentList>
    <comment ref="C10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СУММ (1/Ti)
</t>
        </r>
      </text>
    </comment>
    <comment ref="D101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СУММ(Tвi/Ti)
</t>
        </r>
      </text>
    </comment>
  </commentList>
</comments>
</file>

<file path=xl/sharedStrings.xml><?xml version="1.0" encoding="utf-8"?>
<sst xmlns="http://schemas.openxmlformats.org/spreadsheetml/2006/main" count="332" uniqueCount="166">
  <si>
    <t>n</t>
  </si>
  <si>
    <t>Tв(ч)</t>
  </si>
  <si>
    <t>λ(1/ч)</t>
  </si>
  <si>
    <t>Дано</t>
  </si>
  <si>
    <t>Система: 10  послед. элементов</t>
  </si>
  <si>
    <t>μ(1/ч)</t>
  </si>
  <si>
    <t>Опр. показатели надежности</t>
  </si>
  <si>
    <t>λс(1/ч)</t>
  </si>
  <si>
    <r>
      <t>n*</t>
    </r>
    <r>
      <rPr>
        <sz val="11"/>
        <color indexed="8"/>
        <rFont val="Calibri"/>
        <family val="2"/>
        <charset val="204"/>
      </rPr>
      <t>λ</t>
    </r>
  </si>
  <si>
    <t>T(ч)</t>
  </si>
  <si>
    <r>
      <t>1/</t>
    </r>
    <r>
      <rPr>
        <sz val="11"/>
        <color indexed="8"/>
        <rFont val="Calibri"/>
        <family val="2"/>
        <charset val="204"/>
      </rPr>
      <t>λc</t>
    </r>
  </si>
  <si>
    <r>
      <t>1/</t>
    </r>
    <r>
      <rPr>
        <sz val="11"/>
        <color indexed="8"/>
        <rFont val="Calibri"/>
        <family val="2"/>
        <charset val="204"/>
      </rPr>
      <t>μ</t>
    </r>
  </si>
  <si>
    <t>Kг</t>
  </si>
  <si>
    <t>T/(T+Tв)</t>
  </si>
  <si>
    <t>λс,μ</t>
  </si>
  <si>
    <t>t</t>
  </si>
  <si>
    <t>Кг</t>
  </si>
  <si>
    <t>λс+μ</t>
  </si>
  <si>
    <t>№</t>
  </si>
  <si>
    <t>λi(1/ч)</t>
  </si>
  <si>
    <t>μi(1/ч)</t>
  </si>
  <si>
    <t>λ1+…+λn</t>
  </si>
  <si>
    <r>
      <t>λi/μ</t>
    </r>
    <r>
      <rPr>
        <sz val="11"/>
        <color theme="1"/>
        <rFont val="Calibri"/>
        <family val="2"/>
        <charset val="204"/>
        <scheme val="minor"/>
      </rPr>
      <t>i</t>
    </r>
  </si>
  <si>
    <t xml:space="preserve">Кг(t) </t>
  </si>
  <si>
    <t>или</t>
  </si>
  <si>
    <t>Функция готовности?</t>
  </si>
  <si>
    <t>1 способ</t>
  </si>
  <si>
    <t>μc</t>
  </si>
  <si>
    <t>до отказа</t>
  </si>
  <si>
    <t>восст</t>
  </si>
  <si>
    <t>Г(5;40)</t>
  </si>
  <si>
    <t>N(120;30)</t>
  </si>
  <si>
    <t>W(3;200)</t>
  </si>
  <si>
    <t>Exp(2)</t>
  </si>
  <si>
    <t>Exp(0,5)</t>
  </si>
  <si>
    <t>Exp(1,5)</t>
  </si>
  <si>
    <t>α</t>
  </si>
  <si>
    <t>β</t>
  </si>
  <si>
    <t>m</t>
  </si>
  <si>
    <t>σ</t>
  </si>
  <si>
    <r>
      <t>Г(</t>
    </r>
    <r>
      <rPr>
        <i/>
        <sz val="12"/>
        <color indexed="8"/>
        <rFont val="Times New Roman"/>
        <family val="1"/>
        <charset val="204"/>
      </rPr>
      <t>x</t>
    </r>
    <r>
      <rPr>
        <sz val="12"/>
        <color indexed="8"/>
        <rFont val="Times New Roman"/>
        <family val="1"/>
        <charset val="204"/>
      </rPr>
      <t>) =</t>
    </r>
    <r>
      <rPr>
        <i/>
        <sz val="12"/>
        <color indexed="8"/>
        <rFont val="Times New Roman"/>
        <family val="1"/>
        <charset val="204"/>
      </rPr>
      <t>EXP</t>
    </r>
    <r>
      <rPr>
        <sz val="12"/>
        <color indexed="8"/>
        <rFont val="Times New Roman"/>
        <family val="1"/>
        <charset val="204"/>
      </rPr>
      <t>(ГАММАНЛОГ(</t>
    </r>
    <r>
      <rPr>
        <i/>
        <sz val="12"/>
        <color indexed="8"/>
        <rFont val="Times New Roman"/>
        <family val="1"/>
        <charset val="204"/>
      </rPr>
      <t>x</t>
    </r>
    <r>
      <rPr>
        <sz val="12"/>
        <color indexed="8"/>
        <rFont val="Times New Roman"/>
        <family val="1"/>
        <charset val="204"/>
      </rPr>
      <t>))</t>
    </r>
  </si>
  <si>
    <r>
      <t>Т1=</t>
    </r>
    <r>
      <rPr>
        <sz val="11"/>
        <color indexed="8"/>
        <rFont val="Calibri"/>
        <family val="2"/>
        <charset val="204"/>
      </rPr>
      <t>αβ</t>
    </r>
  </si>
  <si>
    <t>T2=m</t>
  </si>
  <si>
    <r>
      <t>T3=</t>
    </r>
    <r>
      <rPr>
        <sz val="11"/>
        <color indexed="8"/>
        <rFont val="Calibri"/>
        <family val="2"/>
        <charset val="204"/>
      </rPr>
      <t>βΓ(1+1</t>
    </r>
    <r>
      <rPr>
        <sz val="11"/>
        <color theme="1"/>
        <rFont val="Calibri"/>
        <family val="2"/>
        <charset val="204"/>
        <scheme val="minor"/>
      </rPr>
      <t>/α)</t>
    </r>
  </si>
  <si>
    <t>1.ГАММА</t>
  </si>
  <si>
    <t>2.НОРМ</t>
  </si>
  <si>
    <t>3.ВЕЙБУЛЛ</t>
  </si>
  <si>
    <t>Элементы разные, интенсивности восстановления разные</t>
  </si>
  <si>
    <t>Tв1</t>
  </si>
  <si>
    <t>Tв2</t>
  </si>
  <si>
    <t>Tв3</t>
  </si>
  <si>
    <t>Ti</t>
  </si>
  <si>
    <t>Показатели</t>
  </si>
  <si>
    <t xml:space="preserve">T наработка на отказ </t>
  </si>
  <si>
    <t>(среднее время между отказами)</t>
  </si>
  <si>
    <t>Tв среднее время восстановления</t>
  </si>
  <si>
    <t>Кг(t) функция готовности</t>
  </si>
  <si>
    <t>Кг коэффициент готовности</t>
  </si>
  <si>
    <t>λ</t>
  </si>
  <si>
    <t>интенсивность отказов (1/ч)</t>
  </si>
  <si>
    <t>μ</t>
  </si>
  <si>
    <t>интенсивность восстановления (1/ч)</t>
  </si>
  <si>
    <t>λс,μс</t>
  </si>
  <si>
    <t>ЭКСПОНЕНЦИАЛЬНЫЕ РАСПРЕДЕЛЕНИЯ ВРЕМЕНИ ДО ОТКАЗА И ВРЕМЕНИ ВОССТАНОВЛЕНИЯ</t>
  </si>
  <si>
    <t>ПРОИЗВОЛЬНЫЕ РАСПРЕДЕЛЕНИЯ ВРЕМЕНИ ДО ОТКАЗА И ВРЕМЕНИ ВОССТАНОВЛЕНИЯ</t>
  </si>
  <si>
    <t>Система: 10  одинаковых последовательных элементов</t>
  </si>
  <si>
    <t xml:space="preserve">λ </t>
  </si>
  <si>
    <t>Тв</t>
  </si>
  <si>
    <t>Определить t, при котором Кг(t)=0,997; 0,99; 0,95; 0,9; 0,85</t>
  </si>
  <si>
    <t>T</t>
  </si>
  <si>
    <t>Tв</t>
  </si>
  <si>
    <t>τ</t>
  </si>
  <si>
    <t>λ 1</t>
  </si>
  <si>
    <t>λ 2</t>
  </si>
  <si>
    <t>λ 3</t>
  </si>
  <si>
    <t>λ 4</t>
  </si>
  <si>
    <t>λ 5</t>
  </si>
  <si>
    <r>
      <rPr>
        <sz val="11"/>
        <color indexed="8"/>
        <rFont val="Calibri"/>
        <family val="2"/>
        <charset val="204"/>
      </rPr>
      <t>μ</t>
    </r>
    <r>
      <rPr>
        <sz val="11"/>
        <color theme="1"/>
        <rFont val="Calibri"/>
        <family val="2"/>
        <charset val="204"/>
        <scheme val="minor"/>
      </rPr>
      <t>1</t>
    </r>
  </si>
  <si>
    <t>μ2</t>
  </si>
  <si>
    <t>μ3</t>
  </si>
  <si>
    <t>μ4</t>
  </si>
  <si>
    <t>μ5</t>
  </si>
  <si>
    <t>l</t>
  </si>
  <si>
    <t>=</t>
  </si>
  <si>
    <t>l=0,1</t>
  </si>
  <si>
    <t>l=0,05</t>
  </si>
  <si>
    <t>l=0,01</t>
  </si>
  <si>
    <t>l=0,005</t>
  </si>
  <si>
    <t>l=0,001</t>
  </si>
  <si>
    <t>l=0,0005</t>
  </si>
  <si>
    <t>l=0,0001</t>
  </si>
  <si>
    <t>Т</t>
  </si>
  <si>
    <t>Дельта</t>
  </si>
  <si>
    <t>Тв = 1</t>
  </si>
  <si>
    <t>Тв = 5</t>
  </si>
  <si>
    <t>Тв = 10</t>
  </si>
  <si>
    <t>Тв = 15</t>
  </si>
  <si>
    <t>Тв = 20</t>
  </si>
  <si>
    <t>Тв = 26</t>
  </si>
  <si>
    <t>Тв = 30</t>
  </si>
  <si>
    <t xml:space="preserve">2 способ </t>
  </si>
  <si>
    <t>Опр. ф-ю готовности</t>
  </si>
  <si>
    <t>Кг(t)-Кг</t>
  </si>
  <si>
    <t>&gt;0,001</t>
  </si>
  <si>
    <t>&lt;0,001</t>
  </si>
  <si>
    <t>Определим время переходного процесса Кг(t*)-Кг&lt;=0,001</t>
  </si>
  <si>
    <t>шаг</t>
  </si>
  <si>
    <t>То же самое:)</t>
  </si>
  <si>
    <t>Просто в решении, которое наверху долго не могла найти ошибку</t>
  </si>
  <si>
    <t>График зависимости времени переходного процесса от лямбда</t>
  </si>
  <si>
    <t>График зависимости времени переходного процесса от ср. времени восстановления</t>
  </si>
  <si>
    <r>
      <t xml:space="preserve">1 способ: Рассматривать систему как один элемент с </t>
    </r>
    <r>
      <rPr>
        <sz val="11"/>
        <color indexed="8"/>
        <rFont val="Calibri"/>
        <family val="2"/>
        <charset val="204"/>
      </rPr>
      <t>λс, μ</t>
    </r>
    <r>
      <rPr>
        <sz val="11"/>
        <color theme="1"/>
        <rFont val="Calibri"/>
        <family val="2"/>
        <charset val="204"/>
        <scheme val="minor"/>
      </rPr>
      <t xml:space="preserve">с </t>
    </r>
  </si>
  <si>
    <t>2 способ: составить и решить систему ДУ (11 уравнений), опр. P0(t)</t>
  </si>
  <si>
    <t>Та же система в преобразовании Лапласа</t>
  </si>
  <si>
    <t xml:space="preserve"> </t>
  </si>
  <si>
    <t>Один элемент (система) с восстановлением, экспрасп</t>
  </si>
  <si>
    <r>
      <t>1/</t>
    </r>
    <r>
      <rPr>
        <sz val="11"/>
        <color indexed="8"/>
        <rFont val="Calibri"/>
        <family val="2"/>
        <charset val="204"/>
      </rPr>
      <t>μ</t>
    </r>
  </si>
  <si>
    <t>3 элемента. Произвольные распределения времени до отказа, эксп. время восстановления</t>
  </si>
  <si>
    <t>μi</t>
  </si>
  <si>
    <t>№ эл-та</t>
  </si>
  <si>
    <t>1/Ti</t>
  </si>
  <si>
    <t>Tвi/Ti</t>
  </si>
  <si>
    <t>Tc</t>
  </si>
  <si>
    <t>Tвс</t>
  </si>
  <si>
    <t>(1/ч)</t>
  </si>
  <si>
    <t>(ч)</t>
  </si>
  <si>
    <t>стационарные показатели надежности (не зависят от законов распределения, а зависят только от средних значений)</t>
  </si>
  <si>
    <t>Практики 1-3</t>
  </si>
  <si>
    <t>…</t>
  </si>
  <si>
    <t>N</t>
  </si>
  <si>
    <t>Практика 4</t>
  </si>
  <si>
    <t>i</t>
  </si>
  <si>
    <r>
      <t xml:space="preserve">Зависимость времени переходного процесса от </t>
    </r>
    <r>
      <rPr>
        <sz val="11"/>
        <color indexed="8"/>
        <rFont val="Calibri"/>
        <family val="2"/>
        <charset val="204"/>
      </rPr>
      <t>μ</t>
    </r>
  </si>
  <si>
    <t>БЫЛО:</t>
  </si>
  <si>
    <t>CТАЛО:</t>
  </si>
  <si>
    <t>Система из n элементов: интенсивности отказов разные, интенсивность восстановления одинаковая</t>
  </si>
  <si>
    <t>Система из n элементов: интенсивности отказов разные, интенсивности восстановления разные</t>
  </si>
  <si>
    <t>Задача 3.3 c.104</t>
  </si>
  <si>
    <r>
      <t xml:space="preserve">Исследовать зависимость времени переходного процесса от </t>
    </r>
    <r>
      <rPr>
        <sz val="11"/>
        <color indexed="8"/>
        <rFont val="Calibri"/>
        <family val="2"/>
        <charset val="204"/>
      </rPr>
      <t>λ</t>
    </r>
  </si>
  <si>
    <t>Задача 3.4 с.105</t>
  </si>
  <si>
    <t>Tв, час</t>
  </si>
  <si>
    <t>t, час</t>
  </si>
  <si>
    <t>Среднее время восстановления элементов?</t>
  </si>
  <si>
    <t>λс</t>
  </si>
  <si>
    <t>Задача 3.2</t>
  </si>
  <si>
    <t>Кгi</t>
  </si>
  <si>
    <t xml:space="preserve">λi </t>
  </si>
  <si>
    <t xml:space="preserve">λi/μi </t>
  </si>
  <si>
    <t>λi</t>
  </si>
  <si>
    <t>λi*10^(-1)</t>
  </si>
  <si>
    <t>λi*10^(-2)</t>
  </si>
  <si>
    <t>Точная:</t>
  </si>
  <si>
    <t>Приближенная:</t>
  </si>
  <si>
    <t>Для λi</t>
  </si>
  <si>
    <t>Для λi*10^(-1)</t>
  </si>
  <si>
    <t>Для λi*10^(-2)</t>
  </si>
  <si>
    <t>Погрешность</t>
  </si>
  <si>
    <t>При уменьшении λ погрешность стремится к 0. Но в чем смысл использования приближенной формулы? Можно просуммировать используемые в ней λi и вычислить ответ по точной формуле.</t>
  </si>
  <si>
    <t>Задача 3.5, вариант 3</t>
  </si>
  <si>
    <t>T=</t>
  </si>
  <si>
    <t>Для нормального распределения T=m</t>
  </si>
  <si>
    <t>T1</t>
  </si>
  <si>
    <t>Задача 3.1, вариант 4</t>
  </si>
  <si>
    <t>a</t>
  </si>
  <si>
    <t>b</t>
  </si>
  <si>
    <t>W(2;180)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</si>
</sst>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Symbol"/>
      <family val="1"/>
      <charset val="2"/>
    </font>
    <font>
      <sz val="11"/>
      <color theme="1"/>
      <name val="Cambria"/>
      <family val="1"/>
      <charset val="204"/>
      <scheme val="maj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6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 diagonalUp="1" diagonalDown="1"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 style="thin">
        <color rgb="FFC00000"/>
      </diagonal>
    </border>
    <border>
      <left/>
      <right/>
      <top/>
      <bottom style="thick">
        <color theme="6" tint="-0.24994659260841701"/>
      </bottom>
      <diagonal/>
    </border>
    <border>
      <left/>
      <right style="thin">
        <color rgb="FFC00000"/>
      </right>
      <top/>
      <bottom style="thick">
        <color theme="6" tint="-0.24994659260841701"/>
      </bottom>
      <diagonal/>
    </border>
    <border diagonalUp="1" diagonalDown="1">
      <left style="thin">
        <color rgb="FFC00000"/>
      </left>
      <right style="thin">
        <color rgb="FFC00000"/>
      </right>
      <top/>
      <bottom style="thin">
        <color rgb="FFC00000"/>
      </bottom>
      <diagonal style="thin">
        <color rgb="FFC00000"/>
      </diagonal>
    </border>
    <border>
      <left/>
      <right/>
      <top/>
      <bottom style="thick">
        <color theme="6" tint="-0.499984740745262"/>
      </bottom>
      <diagonal/>
    </border>
    <border>
      <left/>
      <right style="thin">
        <color rgb="FFC00000"/>
      </right>
      <top/>
      <bottom style="thick">
        <color theme="6" tint="-0.499984740745262"/>
      </bottom>
      <diagonal/>
    </border>
    <border>
      <left/>
      <right/>
      <top style="thick">
        <color theme="6" tint="-0.499984740745262"/>
      </top>
      <bottom style="thick">
        <color theme="6" tint="-0.499984740745262"/>
      </bottom>
      <diagonal/>
    </border>
    <border>
      <left/>
      <right style="thin">
        <color rgb="FFC00000"/>
      </right>
      <top style="thick">
        <color theme="6" tint="-0.499984740745262"/>
      </top>
      <bottom style="thick">
        <color theme="6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7" fillId="0" borderId="11" xfId="0" applyFont="1" applyBorder="1"/>
    <xf numFmtId="0" fontId="0" fillId="0" borderId="12" xfId="0" applyBorder="1"/>
    <xf numFmtId="0" fontId="7" fillId="0" borderId="13" xfId="0" applyFont="1" applyBorder="1"/>
    <xf numFmtId="0" fontId="0" fillId="0" borderId="14" xfId="0" applyBorder="1"/>
    <xf numFmtId="0" fontId="7" fillId="0" borderId="15" xfId="0" applyFont="1" applyBorder="1"/>
    <xf numFmtId="0" fontId="0" fillId="0" borderId="16" xfId="0" applyBorder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0" fontId="1" fillId="0" borderId="12" xfId="0" applyFont="1" applyBorder="1"/>
    <xf numFmtId="0" fontId="0" fillId="0" borderId="17" xfId="0" applyBorder="1"/>
    <xf numFmtId="0" fontId="7" fillId="0" borderId="18" xfId="0" applyFont="1" applyBorder="1"/>
    <xf numFmtId="0" fontId="0" fillId="0" borderId="18" xfId="0" applyBorder="1"/>
    <xf numFmtId="0" fontId="0" fillId="0" borderId="19" xfId="0" applyBorder="1"/>
    <xf numFmtId="0" fontId="7" fillId="0" borderId="17" xfId="0" applyFont="1" applyBorder="1"/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indent="15"/>
    </xf>
    <xf numFmtId="0" fontId="0" fillId="0" borderId="20" xfId="0" applyBorder="1"/>
    <xf numFmtId="1" fontId="0" fillId="0" borderId="20" xfId="0" applyNumberFormat="1" applyBorder="1"/>
    <xf numFmtId="0" fontId="7" fillId="0" borderId="20" xfId="0" applyFont="1" applyBorder="1"/>
    <xf numFmtId="2" fontId="0" fillId="0" borderId="20" xfId="0" applyNumberFormat="1" applyBorder="1"/>
    <xf numFmtId="0" fontId="0" fillId="0" borderId="15" xfId="0" applyBorder="1"/>
    <xf numFmtId="0" fontId="0" fillId="0" borderId="21" xfId="0" applyBorder="1"/>
    <xf numFmtId="0" fontId="7" fillId="0" borderId="21" xfId="0" applyFont="1" applyBorder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readingOrder="1"/>
    </xf>
    <xf numFmtId="0" fontId="0" fillId="4" borderId="0" xfId="0" applyFill="1"/>
    <xf numFmtId="0" fontId="10" fillId="5" borderId="0" xfId="0" applyFont="1" applyFill="1"/>
    <xf numFmtId="0" fontId="0" fillId="5" borderId="0" xfId="0" applyFill="1"/>
    <xf numFmtId="0" fontId="0" fillId="6" borderId="2" xfId="0" applyFill="1" applyBorder="1"/>
    <xf numFmtId="0" fontId="0" fillId="0" borderId="2" xfId="0" applyBorder="1"/>
    <xf numFmtId="164" fontId="0" fillId="0" borderId="0" xfId="0" applyNumberFormat="1"/>
    <xf numFmtId="167" fontId="0" fillId="0" borderId="0" xfId="0" applyNumberFormat="1"/>
    <xf numFmtId="0" fontId="0" fillId="6" borderId="2" xfId="0" applyFill="1" applyBorder="1" applyAlignment="1">
      <alignment horizontal="left"/>
    </xf>
    <xf numFmtId="0" fontId="0" fillId="5" borderId="2" xfId="0" applyFill="1" applyBorder="1"/>
    <xf numFmtId="165" fontId="0" fillId="0" borderId="2" xfId="0" applyNumberFormat="1" applyBorder="1"/>
    <xf numFmtId="2" fontId="0" fillId="0" borderId="2" xfId="0" applyNumberFormat="1" applyBorder="1"/>
    <xf numFmtId="0" fontId="7" fillId="6" borderId="2" xfId="0" applyFont="1" applyFill="1" applyBorder="1"/>
    <xf numFmtId="0" fontId="11" fillId="0" borderId="3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11" fillId="0" borderId="6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2" fillId="0" borderId="3" xfId="0" applyFont="1" applyBorder="1" applyAlignment="1">
      <alignment horizontal="right"/>
    </xf>
    <xf numFmtId="0" fontId="13" fillId="0" borderId="0" xfId="0" applyFont="1"/>
    <xf numFmtId="0" fontId="6" fillId="0" borderId="0" xfId="0" applyFont="1"/>
    <xf numFmtId="167" fontId="0" fillId="0" borderId="7" xfId="0" applyNumberFormat="1" applyBorder="1"/>
    <xf numFmtId="1" fontId="0" fillId="0" borderId="7" xfId="0" applyNumberFormat="1" applyBorder="1"/>
    <xf numFmtId="168" fontId="0" fillId="0" borderId="0" xfId="0" applyNumberFormat="1"/>
    <xf numFmtId="0" fontId="7" fillId="4" borderId="0" xfId="0" applyFont="1" applyFill="1"/>
    <xf numFmtId="0" fontId="0" fillId="0" borderId="22" xfId="0" applyBorder="1"/>
    <xf numFmtId="0" fontId="7" fillId="0" borderId="22" xfId="0" applyFont="1" applyBorder="1"/>
    <xf numFmtId="0" fontId="0" fillId="0" borderId="23" xfId="0" applyBorder="1"/>
    <xf numFmtId="0" fontId="0" fillId="0" borderId="24" xfId="0" applyBorder="1"/>
    <xf numFmtId="0" fontId="7" fillId="0" borderId="25" xfId="0" applyFont="1" applyBorder="1"/>
    <xf numFmtId="0" fontId="0" fillId="0" borderId="25" xfId="0" applyBorder="1"/>
    <xf numFmtId="0" fontId="7" fillId="0" borderId="26" xfId="0" applyFont="1" applyBorder="1"/>
    <xf numFmtId="0" fontId="0" fillId="0" borderId="26" xfId="0" applyBorder="1"/>
    <xf numFmtId="0" fontId="0" fillId="6" borderId="27" xfId="0" applyFill="1" applyBorder="1"/>
    <xf numFmtId="0" fontId="0" fillId="0" borderId="27" xfId="0" applyBorder="1"/>
    <xf numFmtId="0" fontId="0" fillId="0" borderId="9" xfId="0" applyBorder="1"/>
    <xf numFmtId="0" fontId="0" fillId="6" borderId="20" xfId="0" applyFill="1" applyBorder="1"/>
    <xf numFmtId="0" fontId="0" fillId="6" borderId="17" xfId="0" applyFill="1" applyBorder="1"/>
    <xf numFmtId="0" fontId="0" fillId="8" borderId="20" xfId="0" applyFill="1" applyBorder="1"/>
    <xf numFmtId="2" fontId="0" fillId="8" borderId="20" xfId="0" applyNumberFormat="1" applyFill="1" applyBorder="1"/>
    <xf numFmtId="0" fontId="0" fillId="0" borderId="28" xfId="0" applyBorder="1"/>
    <xf numFmtId="0" fontId="7" fillId="0" borderId="27" xfId="0" applyFont="1" applyBorder="1"/>
    <xf numFmtId="0" fontId="0" fillId="0" borderId="0" xfId="0" applyAlignment="1">
      <alignment horizontal="right" vertical="top"/>
    </xf>
    <xf numFmtId="0" fontId="0" fillId="0" borderId="29" xfId="0" applyBorder="1"/>
    <xf numFmtId="0" fontId="0" fillId="9" borderId="0" xfId="0" applyFill="1"/>
    <xf numFmtId="0" fontId="0" fillId="4" borderId="30" xfId="0" applyFill="1" applyBorder="1"/>
    <xf numFmtId="0" fontId="0" fillId="4" borderId="31" xfId="0" applyFill="1" applyBorder="1"/>
    <xf numFmtId="0" fontId="0" fillId="0" borderId="32" xfId="0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10" borderId="0" xfId="0" applyFill="1"/>
    <xf numFmtId="0" fontId="0" fillId="8" borderId="0" xfId="0" applyFill="1"/>
    <xf numFmtId="0" fontId="0" fillId="0" borderId="1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66" fontId="0" fillId="0" borderId="2" xfId="0" applyNumberForma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" xfId="0" applyBorder="1"/>
    <xf numFmtId="0" fontId="0" fillId="0" borderId="48" xfId="0" applyBorder="1"/>
    <xf numFmtId="0" fontId="0" fillId="0" borderId="49" xfId="0" applyBorder="1"/>
    <xf numFmtId="166" fontId="0" fillId="0" borderId="48" xfId="0" applyNumberFormat="1" applyBorder="1"/>
    <xf numFmtId="0" fontId="0" fillId="0" borderId="50" xfId="0" applyBorder="1"/>
    <xf numFmtId="0" fontId="7" fillId="0" borderId="2" xfId="0" applyFont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1" fillId="0" borderId="54" xfId="0" applyFont="1" applyBorder="1" applyAlignment="1">
      <alignment horizontal="center"/>
    </xf>
    <xf numFmtId="0" fontId="11" fillId="0" borderId="55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0" fontId="0" fillId="0" borderId="57" xfId="0" applyBorder="1"/>
    <xf numFmtId="0" fontId="0" fillId="0" borderId="0" xfId="0" applyBorder="1"/>
    <xf numFmtId="0" fontId="0" fillId="0" borderId="58" xfId="0" applyBorder="1"/>
    <xf numFmtId="0" fontId="0" fillId="0" borderId="57" xfId="0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58" xfId="0" applyNumberFormat="1" applyBorder="1" applyAlignment="1">
      <alignment horizontal="left"/>
    </xf>
    <xf numFmtId="164" fontId="0" fillId="0" borderId="58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58" xfId="0" applyBorder="1" applyAlignment="1">
      <alignment horizontal="right"/>
    </xf>
    <xf numFmtId="1" fontId="0" fillId="0" borderId="57" xfId="0" applyNumberFormat="1" applyBorder="1"/>
    <xf numFmtId="164" fontId="0" fillId="0" borderId="0" xfId="0" applyNumberFormat="1" applyBorder="1"/>
    <xf numFmtId="164" fontId="0" fillId="0" borderId="58" xfId="0" applyNumberFormat="1" applyBorder="1"/>
    <xf numFmtId="167" fontId="0" fillId="7" borderId="57" xfId="0" applyNumberFormat="1" applyFill="1" applyBorder="1"/>
    <xf numFmtId="164" fontId="0" fillId="7" borderId="0" xfId="0" applyNumberFormat="1" applyFill="1" applyBorder="1"/>
    <xf numFmtId="164" fontId="0" fillId="7" borderId="58" xfId="0" applyNumberFormat="1" applyFill="1" applyBorder="1"/>
    <xf numFmtId="1" fontId="0" fillId="0" borderId="59" xfId="0" applyNumberFormat="1" applyBorder="1"/>
    <xf numFmtId="164" fontId="0" fillId="0" borderId="10" xfId="0" applyNumberFormat="1" applyBorder="1"/>
    <xf numFmtId="164" fontId="0" fillId="0" borderId="60" xfId="0" applyNumberFormat="1" applyBorder="1"/>
    <xf numFmtId="1" fontId="0" fillId="0" borderId="57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7" borderId="57" xfId="0" applyNumberFormat="1" applyFill="1" applyBorder="1"/>
    <xf numFmtId="2" fontId="0" fillId="0" borderId="57" xfId="0" applyNumberFormat="1" applyBorder="1"/>
    <xf numFmtId="2" fontId="0" fillId="7" borderId="57" xfId="0" applyNumberFormat="1" applyFill="1" applyBorder="1"/>
    <xf numFmtId="2" fontId="0" fillId="0" borderId="59" xfId="0" applyNumberFormat="1" applyBorder="1"/>
    <xf numFmtId="0" fontId="13" fillId="0" borderId="54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56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1" fillId="0" borderId="57" xfId="0" applyFont="1" applyBorder="1" applyAlignment="1">
      <alignment horizontal="center"/>
    </xf>
    <xf numFmtId="167" fontId="0" fillId="0" borderId="57" xfId="0" applyNumberFormat="1" applyBorder="1"/>
    <xf numFmtId="167" fontId="0" fillId="0" borderId="59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'восст.без рез.'!$A$21</c:f>
              <c:strCache>
                <c:ptCount val="1"/>
                <c:pt idx="0">
                  <c:v>Кг(t) </c:v>
                </c:pt>
              </c:strCache>
            </c:strRef>
          </c:tx>
          <c:marker>
            <c:symbol val="none"/>
          </c:marker>
          <c:xVal>
            <c:numRef>
              <c:f>'восст.без рез.'!$B$19:$S$19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'восст.без рез.'!$B$21:$S$21</c:f>
              <c:numCache>
                <c:formatCode>General</c:formatCode>
                <c:ptCount val="18"/>
                <c:pt idx="0">
                  <c:v>1</c:v>
                </c:pt>
                <c:pt idx="1">
                  <c:v>0.99607431262799051</c:v>
                </c:pt>
                <c:pt idx="2">
                  <c:v>0.99370513841159924</c:v>
                </c:pt>
                <c:pt idx="3">
                  <c:v>0.99227532856284917</c:v>
                </c:pt>
                <c:pt idx="4">
                  <c:v>0.99141243034732796</c:v>
                </c:pt>
                <c:pt idx="5">
                  <c:v>0.9908916664632349</c:v>
                </c:pt>
                <c:pt idx="6">
                  <c:v>0.9905773825557036</c:v>
                </c:pt>
                <c:pt idx="7">
                  <c:v>0.99038771046524154</c:v>
                </c:pt>
                <c:pt idx="8">
                  <c:v>0.99027324230114477</c:v>
                </c:pt>
                <c:pt idx="9">
                  <c:v>0.99020416012590351</c:v>
                </c:pt>
                <c:pt idx="10">
                  <c:v>0.99016246864798274</c:v>
                </c:pt>
                <c:pt idx="11">
                  <c:v>0.99013730760860974</c:v>
                </c:pt>
                <c:pt idx="12">
                  <c:v>0.9901221227810646</c:v>
                </c:pt>
                <c:pt idx="13">
                  <c:v>0.99011295865297921</c:v>
                </c:pt>
                <c:pt idx="14">
                  <c:v>0.99010742805058582</c:v>
                </c:pt>
                <c:pt idx="15">
                  <c:v>0.99010409030120583</c:v>
                </c:pt>
                <c:pt idx="16">
                  <c:v>0.99010207595084576</c:v>
                </c:pt>
                <c:pt idx="17">
                  <c:v>0.99010086027917255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0-45C4-B3B7-99D4902E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35904"/>
        <c:axId val="1"/>
      </c:scatterChart>
      <c:valAx>
        <c:axId val="4128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128359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'восст.без рез.'!$A$67</c:f>
              <c:strCache>
                <c:ptCount val="1"/>
                <c:pt idx="0">
                  <c:v>Кг(t) </c:v>
                </c:pt>
              </c:strCache>
            </c:strRef>
          </c:tx>
          <c:marker>
            <c:symbol val="none"/>
          </c:marker>
          <c:xVal>
            <c:numRef>
              <c:f>'восст.без рез.'!$B$66:$R$66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'восст.без рез.'!$B$67:$R$67</c:f>
              <c:numCache>
                <c:formatCode>General</c:formatCode>
                <c:ptCount val="17"/>
                <c:pt idx="0">
                  <c:v>1</c:v>
                </c:pt>
                <c:pt idx="1">
                  <c:v>0.99321951130514974</c:v>
                </c:pt>
                <c:pt idx="2">
                  <c:v>0.98948282587465342</c:v>
                </c:pt>
                <c:pt idx="3">
                  <c:v>0.98742356161880596</c:v>
                </c:pt>
                <c:pt idx="4">
                  <c:v>0.98628871380935368</c:v>
                </c:pt>
                <c:pt idx="5">
                  <c:v>0.98566330619254994</c:v>
                </c:pt>
                <c:pt idx="6">
                  <c:v>0.9853186479186401</c:v>
                </c:pt>
                <c:pt idx="7">
                  <c:v>0.98512870887315551</c:v>
                </c:pt>
                <c:pt idx="8">
                  <c:v>0.98502403463861499</c:v>
                </c:pt>
                <c:pt idx="9">
                  <c:v>0.98496634931462745</c:v>
                </c:pt>
                <c:pt idx="10">
                  <c:v>0.98493455928895257</c:v>
                </c:pt>
                <c:pt idx="11">
                  <c:v>0.98491704000219893</c:v>
                </c:pt>
                <c:pt idx="12">
                  <c:v>0.98490738523150156</c:v>
                </c:pt>
                <c:pt idx="13">
                  <c:v>0.98490206454701656</c:v>
                </c:pt>
                <c:pt idx="14">
                  <c:v>0.98489913235066762</c:v>
                </c:pt>
                <c:pt idx="15">
                  <c:v>0.98489751643537449</c:v>
                </c:pt>
                <c:pt idx="16">
                  <c:v>0.98489662591443949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A-4E41-8934-3C8A9E61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36888"/>
        <c:axId val="1"/>
      </c:scatterChart>
      <c:valAx>
        <c:axId val="41283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1283688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Задачи!$A$95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Задачи!$B$94:$H$94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</c:numCache>
            </c:numRef>
          </c:xVal>
          <c:yVal>
            <c:numRef>
              <c:f>Задачи!$B$95:$H$95</c:f>
              <c:numCache>
                <c:formatCode>0.0</c:formatCode>
                <c:ptCount val="7"/>
                <c:pt idx="0">
                  <c:v>31.1</c:v>
                </c:pt>
                <c:pt idx="1">
                  <c:v>38.799999999999997</c:v>
                </c:pt>
                <c:pt idx="2" formatCode="0">
                  <c:v>41</c:v>
                </c:pt>
                <c:pt idx="3" formatCode="General">
                  <c:v>40</c:v>
                </c:pt>
                <c:pt idx="4" formatCode="General">
                  <c:v>24</c:v>
                </c:pt>
                <c:pt idx="5" formatCode="General">
                  <c:v>16</c:v>
                </c:pt>
                <c:pt idx="6" formatCode="General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3-4759-817A-216D4314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6536"/>
        <c:axId val="1"/>
      </c:scatterChart>
      <c:valAx>
        <c:axId val="411196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/>
                  <a:t>λ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111965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Задачи!$A$133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Задачи!$B$132:$H$132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</c:numCache>
            </c:numRef>
          </c:xVal>
          <c:yVal>
            <c:numRef>
              <c:f>Задачи!$B$133:$H$133</c:f>
              <c:numCache>
                <c:formatCode>General</c:formatCode>
                <c:ptCount val="7"/>
                <c:pt idx="0">
                  <c:v>2.5</c:v>
                </c:pt>
                <c:pt idx="1">
                  <c:v>20</c:v>
                </c:pt>
                <c:pt idx="2">
                  <c:v>42</c:v>
                </c:pt>
                <c:pt idx="3">
                  <c:v>65</c:v>
                </c:pt>
                <c:pt idx="4">
                  <c:v>91</c:v>
                </c:pt>
                <c:pt idx="5">
                  <c:v>110</c:v>
                </c:pt>
                <c:pt idx="6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1-40D7-992D-1EBBDD48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54760"/>
        <c:axId val="1"/>
      </c:scatterChart>
      <c:valAx>
        <c:axId val="413354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Тв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133547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готовности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 задачи'!$A$64</c:f>
              <c:strCache>
                <c:ptCount val="1"/>
                <c:pt idx="0">
                  <c:v>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'Мои задачи'!$B$64:$F$64</c:f>
              <c:numCache>
                <c:formatCode>0.000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0.14285714285714285</c:v>
                </c:pt>
                <c:pt idx="3">
                  <c:v>0.1111111111111111</c:v>
                </c:pt>
                <c:pt idx="4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2-4C16-8F6A-B622818A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37440"/>
        <c:axId val="516336128"/>
      </c:lineChart>
      <c:catAx>
        <c:axId val="5163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336128"/>
        <c:crosses val="autoZero"/>
        <c:auto val="1"/>
        <c:lblAlgn val="ctr"/>
        <c:lblOffset val="100"/>
        <c:noMultiLvlLbl val="0"/>
      </c:catAx>
      <c:valAx>
        <c:axId val="516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3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wmf"/><Relationship Id="rId1" Type="http://schemas.openxmlformats.org/officeDocument/2006/relationships/image" Target="../media/image2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18</xdr:row>
      <xdr:rowOff>171450</xdr:rowOff>
    </xdr:from>
    <xdr:to>
      <xdr:col>8</xdr:col>
      <xdr:colOff>190500</xdr:colOff>
      <xdr:row>20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705350" y="2076450"/>
          <a:ext cx="3619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>
              <a:latin typeface="Courier New" pitchFamily="49" charset="0"/>
              <a:cs typeface="Courier New" pitchFamily="49" charset="0"/>
            </a:rPr>
            <a:t>0</a:t>
          </a:r>
        </a:p>
      </xdr:txBody>
    </xdr:sp>
    <xdr:clientData/>
  </xdr:twoCellAnchor>
  <xdr:twoCellAnchor>
    <xdr:from>
      <xdr:col>5</xdr:col>
      <xdr:colOff>485775</xdr:colOff>
      <xdr:row>19</xdr:row>
      <xdr:rowOff>28575</xdr:rowOff>
    </xdr:from>
    <xdr:to>
      <xdr:col>7</xdr:col>
      <xdr:colOff>57150</xdr:colOff>
      <xdr:row>19</xdr:row>
      <xdr:rowOff>180975</xdr:rowOff>
    </xdr:to>
    <xdr:grpSp>
      <xdr:nvGrpSpPr>
        <xdr:cNvPr id="147130" name="Group 5">
          <a:extLst>
            <a:ext uri="{FF2B5EF4-FFF2-40B4-BE49-F238E27FC236}">
              <a16:creationId xmlns:a16="http://schemas.microsoft.com/office/drawing/2014/main" id="{00000000-0008-0000-0000-0000BA3E0200}"/>
            </a:ext>
          </a:extLst>
        </xdr:cNvPr>
        <xdr:cNvGrpSpPr>
          <a:grpSpLocks/>
        </xdr:cNvGrpSpPr>
      </xdr:nvGrpSpPr>
      <xdr:grpSpPr bwMode="auto">
        <a:xfrm>
          <a:off x="3438525" y="3743325"/>
          <a:ext cx="752475" cy="152400"/>
          <a:chOff x="1935" y="1170"/>
          <a:chExt cx="1245" cy="240"/>
        </a:xfrm>
      </xdr:grpSpPr>
      <xdr:sp macro="" textlink="">
        <xdr:nvSpPr>
          <xdr:cNvPr id="147209" name="Rectangle 6">
            <a:extLst>
              <a:ext uri="{FF2B5EF4-FFF2-40B4-BE49-F238E27FC236}">
                <a16:creationId xmlns:a16="http://schemas.microsoft.com/office/drawing/2014/main" id="{00000000-0008-0000-0000-0000093F0200}"/>
              </a:ext>
            </a:extLst>
          </xdr:cNvPr>
          <xdr:cNvSpPr>
            <a:spLocks noChangeArrowheads="1"/>
          </xdr:cNvSpPr>
        </xdr:nvSpPr>
        <xdr:spPr bwMode="auto">
          <a:xfrm>
            <a:off x="2310" y="1170"/>
            <a:ext cx="495" cy="240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  <xdr:cxnSp macro="">
        <xdr:nvCxnSpPr>
          <xdr:cNvPr id="147210" name="AutoShape 7">
            <a:extLst>
              <a:ext uri="{FF2B5EF4-FFF2-40B4-BE49-F238E27FC236}">
                <a16:creationId xmlns:a16="http://schemas.microsoft.com/office/drawing/2014/main" id="{00000000-0008-0000-0000-00000A3F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80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211" name="AutoShape 8">
            <a:extLst>
              <a:ext uri="{FF2B5EF4-FFF2-40B4-BE49-F238E27FC236}">
                <a16:creationId xmlns:a16="http://schemas.microsoft.com/office/drawing/2014/main" id="{00000000-0008-0000-0000-00000B3F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93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8</xdr:col>
      <xdr:colOff>285750</xdr:colOff>
      <xdr:row>17</xdr:row>
      <xdr:rowOff>161925</xdr:rowOff>
    </xdr:from>
    <xdr:to>
      <xdr:col>10</xdr:col>
      <xdr:colOff>295275</xdr:colOff>
      <xdr:row>20</xdr:row>
      <xdr:rowOff>66675</xdr:rowOff>
    </xdr:to>
    <xdr:sp macro="" textlink="">
      <xdr:nvSpPr>
        <xdr:cNvPr id="7" name="Дуг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2550" y="1876425"/>
          <a:ext cx="1228725" cy="476250"/>
        </a:xfrm>
        <a:prstGeom prst="arc">
          <a:avLst>
            <a:gd name="adj1" fmla="val 11017594"/>
            <a:gd name="adj2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8</xdr:col>
      <xdr:colOff>295275</xdr:colOff>
      <xdr:row>19</xdr:row>
      <xdr:rowOff>0</xdr:rowOff>
    </xdr:from>
    <xdr:to>
      <xdr:col>10</xdr:col>
      <xdr:colOff>304800</xdr:colOff>
      <xdr:row>21</xdr:row>
      <xdr:rowOff>95250</xdr:rowOff>
    </xdr:to>
    <xdr:sp macro="" textlink="">
      <xdr:nvSpPr>
        <xdr:cNvPr id="8" name="Дуг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0800000">
          <a:off x="5172075" y="2095500"/>
          <a:ext cx="1228725" cy="476250"/>
        </a:xfrm>
        <a:prstGeom prst="arc">
          <a:avLst>
            <a:gd name="adj1" fmla="val 11017594"/>
            <a:gd name="adj2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8</xdr:col>
      <xdr:colOff>161925</xdr:colOff>
      <xdr:row>18</xdr:row>
      <xdr:rowOff>190499</xdr:rowOff>
    </xdr:from>
    <xdr:to>
      <xdr:col>8</xdr:col>
      <xdr:colOff>400050</xdr:colOff>
      <xdr:row>20</xdr:row>
      <xdr:rowOff>38100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038725" y="2095499"/>
          <a:ext cx="238125" cy="228601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10</xdr:col>
      <xdr:colOff>161925</xdr:colOff>
      <xdr:row>19</xdr:row>
      <xdr:rowOff>19050</xdr:rowOff>
    </xdr:from>
    <xdr:to>
      <xdr:col>10</xdr:col>
      <xdr:colOff>466725</xdr:colOff>
      <xdr:row>20</xdr:row>
      <xdr:rowOff>57150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257925" y="2114550"/>
          <a:ext cx="304800" cy="2286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10</xdr:col>
      <xdr:colOff>504825</xdr:colOff>
      <xdr:row>19</xdr:row>
      <xdr:rowOff>0</xdr:rowOff>
    </xdr:from>
    <xdr:to>
      <xdr:col>11</xdr:col>
      <xdr:colOff>257175</xdr:colOff>
      <xdr:row>20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600825" y="2095500"/>
          <a:ext cx="3619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>
              <a:latin typeface="Courier New" pitchFamily="49" charset="0"/>
              <a:cs typeface="Courier New" pitchFamily="49" charset="0"/>
            </a:rPr>
            <a:t>1</a:t>
          </a:r>
        </a:p>
      </xdr:txBody>
    </xdr:sp>
    <xdr:clientData/>
  </xdr:twoCellAnchor>
  <xdr:twoCellAnchor>
    <xdr:from>
      <xdr:col>11</xdr:col>
      <xdr:colOff>0</xdr:colOff>
      <xdr:row>29</xdr:row>
      <xdr:rowOff>123825</xdr:rowOff>
    </xdr:from>
    <xdr:to>
      <xdr:col>15</xdr:col>
      <xdr:colOff>342900</xdr:colOff>
      <xdr:row>33</xdr:row>
      <xdr:rowOff>47625</xdr:rowOff>
    </xdr:to>
    <xdr:grpSp>
      <xdr:nvGrpSpPr>
        <xdr:cNvPr id="147136" name="Group 1">
          <a:extLst>
            <a:ext uri="{FF2B5EF4-FFF2-40B4-BE49-F238E27FC236}">
              <a16:creationId xmlns:a16="http://schemas.microsoft.com/office/drawing/2014/main" id="{00000000-0008-0000-0000-0000C03E0200}"/>
            </a:ext>
          </a:extLst>
        </xdr:cNvPr>
        <xdr:cNvGrpSpPr>
          <a:grpSpLocks/>
        </xdr:cNvGrpSpPr>
      </xdr:nvGrpSpPr>
      <xdr:grpSpPr bwMode="auto">
        <a:xfrm>
          <a:off x="6496050" y="5743575"/>
          <a:ext cx="2705100" cy="685800"/>
          <a:chOff x="1860" y="2145"/>
          <a:chExt cx="4380" cy="765"/>
        </a:xfrm>
      </xdr:grpSpPr>
      <xdr:grpSp>
        <xdr:nvGrpSpPr>
          <xdr:cNvPr id="147193" name="Group 2">
            <a:extLst>
              <a:ext uri="{FF2B5EF4-FFF2-40B4-BE49-F238E27FC236}">
                <a16:creationId xmlns:a16="http://schemas.microsoft.com/office/drawing/2014/main" id="{00000000-0008-0000-0000-0000F93E0200}"/>
              </a:ext>
            </a:extLst>
          </xdr:cNvPr>
          <xdr:cNvGrpSpPr>
            <a:grpSpLocks/>
          </xdr:cNvGrpSpPr>
        </xdr:nvGrpSpPr>
        <xdr:grpSpPr bwMode="auto">
          <a:xfrm>
            <a:off x="1860" y="2565"/>
            <a:ext cx="1245" cy="240"/>
            <a:chOff x="1935" y="1170"/>
            <a:chExt cx="1245" cy="240"/>
          </a:xfrm>
        </xdr:grpSpPr>
        <xdr:sp macro="" textlink="">
          <xdr:nvSpPr>
            <xdr:cNvPr id="147206" name="Rectangle 3">
              <a:extLst>
                <a:ext uri="{FF2B5EF4-FFF2-40B4-BE49-F238E27FC236}">
                  <a16:creationId xmlns:a16="http://schemas.microsoft.com/office/drawing/2014/main" id="{00000000-0008-0000-0000-0000063F02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47207" name="AutoShape 4">
              <a:extLst>
                <a:ext uri="{FF2B5EF4-FFF2-40B4-BE49-F238E27FC236}">
                  <a16:creationId xmlns:a16="http://schemas.microsoft.com/office/drawing/2014/main" id="{00000000-0008-0000-0000-0000073F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7208" name="AutoShape 5">
              <a:extLst>
                <a:ext uri="{FF2B5EF4-FFF2-40B4-BE49-F238E27FC236}">
                  <a16:creationId xmlns:a16="http://schemas.microsoft.com/office/drawing/2014/main" id="{00000000-0008-0000-0000-0000083F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147194" name="Group 6">
            <a:extLst>
              <a:ext uri="{FF2B5EF4-FFF2-40B4-BE49-F238E27FC236}">
                <a16:creationId xmlns:a16="http://schemas.microsoft.com/office/drawing/2014/main" id="{00000000-0008-0000-0000-0000FA3E0200}"/>
              </a:ext>
            </a:extLst>
          </xdr:cNvPr>
          <xdr:cNvGrpSpPr>
            <a:grpSpLocks/>
          </xdr:cNvGrpSpPr>
        </xdr:nvGrpSpPr>
        <xdr:grpSpPr bwMode="auto">
          <a:xfrm>
            <a:off x="3045" y="2565"/>
            <a:ext cx="1245" cy="240"/>
            <a:chOff x="1935" y="1170"/>
            <a:chExt cx="1245" cy="240"/>
          </a:xfrm>
        </xdr:grpSpPr>
        <xdr:sp macro="" textlink="">
          <xdr:nvSpPr>
            <xdr:cNvPr id="147203" name="Rectangle 7">
              <a:extLst>
                <a:ext uri="{FF2B5EF4-FFF2-40B4-BE49-F238E27FC236}">
                  <a16:creationId xmlns:a16="http://schemas.microsoft.com/office/drawing/2014/main" id="{00000000-0008-0000-0000-0000033F02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47204" name="AutoShape 8">
              <a:extLst>
                <a:ext uri="{FF2B5EF4-FFF2-40B4-BE49-F238E27FC236}">
                  <a16:creationId xmlns:a16="http://schemas.microsoft.com/office/drawing/2014/main" id="{00000000-0008-0000-0000-0000043F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7205" name="AutoShape 9">
              <a:extLst>
                <a:ext uri="{FF2B5EF4-FFF2-40B4-BE49-F238E27FC236}">
                  <a16:creationId xmlns:a16="http://schemas.microsoft.com/office/drawing/2014/main" id="{00000000-0008-0000-0000-0000053F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147195" name="Group 10">
            <a:extLst>
              <a:ext uri="{FF2B5EF4-FFF2-40B4-BE49-F238E27FC236}">
                <a16:creationId xmlns:a16="http://schemas.microsoft.com/office/drawing/2014/main" id="{00000000-0008-0000-0000-0000FB3E0200}"/>
              </a:ext>
            </a:extLst>
          </xdr:cNvPr>
          <xdr:cNvGrpSpPr>
            <a:grpSpLocks/>
          </xdr:cNvGrpSpPr>
        </xdr:nvGrpSpPr>
        <xdr:grpSpPr bwMode="auto">
          <a:xfrm>
            <a:off x="4995" y="2565"/>
            <a:ext cx="1245" cy="240"/>
            <a:chOff x="1935" y="1170"/>
            <a:chExt cx="1245" cy="240"/>
          </a:xfrm>
        </xdr:grpSpPr>
        <xdr:sp macro="" textlink="">
          <xdr:nvSpPr>
            <xdr:cNvPr id="147200" name="Rectangle 11">
              <a:extLst>
                <a:ext uri="{FF2B5EF4-FFF2-40B4-BE49-F238E27FC236}">
                  <a16:creationId xmlns:a16="http://schemas.microsoft.com/office/drawing/2014/main" id="{00000000-0008-0000-0000-0000003F02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47201" name="AutoShape 12">
              <a:extLst>
                <a:ext uri="{FF2B5EF4-FFF2-40B4-BE49-F238E27FC236}">
                  <a16:creationId xmlns:a16="http://schemas.microsoft.com/office/drawing/2014/main" id="{00000000-0008-0000-0000-0000013F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7202" name="AutoShape 13">
              <a:extLst>
                <a:ext uri="{FF2B5EF4-FFF2-40B4-BE49-F238E27FC236}">
                  <a16:creationId xmlns:a16="http://schemas.microsoft.com/office/drawing/2014/main" id="{00000000-0008-0000-0000-0000023F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17" name="Text Box 14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0" y="248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</a:rPr>
              <a:t>…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1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8" name="Text Box 15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05" y="214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</a:rPr>
              <a:t>1</a:t>
            </a: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9" name="Text Box 16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0" y="214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0" name="Text Box 17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0" y="214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n</a:t>
            </a:r>
            <a:endPara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16</xdr:col>
      <xdr:colOff>323850</xdr:colOff>
      <xdr:row>40</xdr:row>
      <xdr:rowOff>95250</xdr:rowOff>
    </xdr:from>
    <xdr:to>
      <xdr:col>21</xdr:col>
      <xdr:colOff>285750</xdr:colOff>
      <xdr:row>52</xdr:row>
      <xdr:rowOff>47625</xdr:rowOff>
    </xdr:to>
    <xdr:grpSp>
      <xdr:nvGrpSpPr>
        <xdr:cNvPr id="147137" name="Group 167">
          <a:extLst>
            <a:ext uri="{FF2B5EF4-FFF2-40B4-BE49-F238E27FC236}">
              <a16:creationId xmlns:a16="http://schemas.microsoft.com/office/drawing/2014/main" id="{00000000-0008-0000-0000-0000C13E0200}"/>
            </a:ext>
          </a:extLst>
        </xdr:cNvPr>
        <xdr:cNvGrpSpPr>
          <a:grpSpLocks noChangeAspect="1"/>
        </xdr:cNvGrpSpPr>
      </xdr:nvGrpSpPr>
      <xdr:grpSpPr bwMode="auto">
        <a:xfrm>
          <a:off x="9772650" y="7810500"/>
          <a:ext cx="2914650" cy="2238375"/>
          <a:chOff x="65" y="6686"/>
          <a:chExt cx="4516" cy="3630"/>
        </a:xfrm>
      </xdr:grpSpPr>
      <xdr:sp macro="" textlink="">
        <xdr:nvSpPr>
          <xdr:cNvPr id="147174" name="AutoShape 168">
            <a:extLst>
              <a:ext uri="{FF2B5EF4-FFF2-40B4-BE49-F238E27FC236}">
                <a16:creationId xmlns:a16="http://schemas.microsoft.com/office/drawing/2014/main" id="{00000000-0008-0000-0000-0000E63E02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5" y="6686"/>
            <a:ext cx="4516" cy="36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2" name="Text Box 169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66" y="7304"/>
            <a:ext cx="357" cy="41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500"/>
              </a:lnSpc>
              <a:defRPr sz="1000"/>
            </a:pPr>
            <a:r>
              <a:rPr lang="ru-RU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  <a:p>
            <a:pPr algn="l" rtl="0">
              <a:lnSpc>
                <a:spcPts val="1500"/>
              </a:lnSpc>
              <a:defRPr sz="1000"/>
            </a:pPr>
            <a:endPara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3" name="Text Box 170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4" y="7628"/>
            <a:ext cx="357" cy="541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600"/>
              </a:lnSpc>
              <a:defRPr sz="1000"/>
            </a:pPr>
            <a:r>
              <a:rPr lang="ru-RU" sz="14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  <a:endPara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400"/>
              </a:lnSpc>
              <a:defRPr sz="1000"/>
            </a:pPr>
            <a:endPara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4" name="Text Box 171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66" y="7273"/>
            <a:ext cx="543" cy="463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l" rtl="0">
              <a:lnSpc>
                <a:spcPts val="1200"/>
              </a:lnSpc>
              <a:defRPr sz="1000"/>
            </a:pPr>
            <a:r>
              <a:rPr lang="el-GR" sz="1000" b="0" i="0" u="none" strike="noStrike">
                <a:latin typeface="+mn-lt"/>
                <a:ea typeface="+mn-ea"/>
                <a:cs typeface="+mn-cs"/>
              </a:rPr>
              <a:t>λ</a:t>
            </a:r>
            <a:r>
              <a:rPr lang="ru-RU" sz="1000" b="0" i="0" u="none" strike="noStrike">
                <a:latin typeface="+mn-lt"/>
                <a:ea typeface="+mn-ea"/>
                <a:cs typeface="+mn-cs"/>
              </a:rPr>
              <a:t>1</a:t>
            </a:r>
            <a:r>
              <a:rPr lang="ru-RU" sz="1100"/>
              <a:t> </a:t>
            </a: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0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5" name="Text Box 172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66" y="7659"/>
            <a:ext cx="114" cy="68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47179" name="Oval 173">
            <a:extLst>
              <a:ext uri="{FF2B5EF4-FFF2-40B4-BE49-F238E27FC236}">
                <a16:creationId xmlns:a16="http://schemas.microsoft.com/office/drawing/2014/main" id="{00000000-0008-0000-0000-0000EB3E0200}"/>
              </a:ext>
            </a:extLst>
          </xdr:cNvPr>
          <xdr:cNvSpPr>
            <a:spLocks noChangeArrowheads="1"/>
          </xdr:cNvSpPr>
        </xdr:nvSpPr>
        <xdr:spPr bwMode="auto">
          <a:xfrm>
            <a:off x="2241" y="7816"/>
            <a:ext cx="170" cy="170"/>
          </a:xfrm>
          <a:prstGeom prst="ellipse">
            <a:avLst/>
          </a:prstGeom>
          <a:solidFill>
            <a:srgbClr val="00B05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7180" name="AutoShape 175">
            <a:extLst>
              <a:ext uri="{FF2B5EF4-FFF2-40B4-BE49-F238E27FC236}">
                <a16:creationId xmlns:a16="http://schemas.microsoft.com/office/drawing/2014/main" id="{00000000-0008-0000-0000-0000EC3E0200}"/>
              </a:ext>
            </a:extLst>
          </xdr:cNvPr>
          <xdr:cNvCxnSpPr>
            <a:cxnSpLocks noChangeShapeType="1"/>
            <a:stCxn id="147179" idx="7"/>
          </xdr:cNvCxnSpPr>
        </xdr:nvCxnSpPr>
        <xdr:spPr bwMode="auto">
          <a:xfrm rot="5400000" flipV="1">
            <a:off x="3230" y="6997"/>
            <a:ext cx="1" cy="1690"/>
          </a:xfrm>
          <a:prstGeom prst="curvedConnector3">
            <a:avLst>
              <a:gd name="adj1" fmla="val -20500009"/>
            </a:avLst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181" name="AutoShape 176">
            <a:extLst>
              <a:ext uri="{FF2B5EF4-FFF2-40B4-BE49-F238E27FC236}">
                <a16:creationId xmlns:a16="http://schemas.microsoft.com/office/drawing/2014/main" id="{00000000-0008-0000-0000-0000ED3E02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3265" y="7116"/>
            <a:ext cx="1" cy="1690"/>
          </a:xfrm>
          <a:prstGeom prst="curvedConnector3">
            <a:avLst>
              <a:gd name="adj1" fmla="val 14500005"/>
            </a:avLst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1" name="Text Box 17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5" y="8323"/>
            <a:ext cx="715" cy="541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ru-RU" sz="1800" b="1" i="0" u="none" strike="noStrike" baseline="0">
                <a:solidFill>
                  <a:srgbClr val="000000"/>
                </a:solidFill>
                <a:latin typeface="Calibri"/>
              </a:rPr>
              <a:t>…</a:t>
            </a:r>
          </a:p>
          <a:p>
            <a:pPr algn="l" rtl="0">
              <a:lnSpc>
                <a:spcPts val="1900"/>
              </a:lnSpc>
              <a:defRPr sz="1000"/>
            </a:pPr>
            <a:endParaRPr lang="ru-RU" sz="1800" b="1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3" name="Text Box 18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5" y="7953"/>
            <a:ext cx="357" cy="541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500"/>
              </a:lnSpc>
              <a:defRPr sz="1000"/>
            </a:pPr>
            <a:r>
              <a:rPr lang="en-US" sz="1400" b="0" i="1" u="none" strike="noStrike" baseline="0">
                <a:solidFill>
                  <a:srgbClr val="000000"/>
                </a:solidFill>
                <a:latin typeface="Calibri"/>
              </a:rPr>
              <a:t>n</a:t>
            </a:r>
          </a:p>
          <a:p>
            <a:pPr algn="l" rtl="0">
              <a:lnSpc>
                <a:spcPts val="1500"/>
              </a:lnSpc>
              <a:defRPr sz="1000"/>
            </a:pPr>
            <a:endParaRPr lang="en-US" sz="1400" b="0" i="1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cxnSp macro="">
        <xdr:nvCxnSpPr>
          <xdr:cNvPr id="147184" name="AutoShape 181">
            <a:extLst>
              <a:ext uri="{FF2B5EF4-FFF2-40B4-BE49-F238E27FC236}">
                <a16:creationId xmlns:a16="http://schemas.microsoft.com/office/drawing/2014/main" id="{00000000-0008-0000-0000-0000F03E0200}"/>
              </a:ext>
            </a:extLst>
          </xdr:cNvPr>
          <xdr:cNvCxnSpPr>
            <a:cxnSpLocks noChangeShapeType="1"/>
            <a:endCxn id="147179" idx="2"/>
          </xdr:cNvCxnSpPr>
        </xdr:nvCxnSpPr>
        <xdr:spPr bwMode="auto">
          <a:xfrm rot="10800000">
            <a:off x="2241" y="7901"/>
            <a:ext cx="370" cy="1404"/>
          </a:xfrm>
          <a:prstGeom prst="curvedConnector3">
            <a:avLst>
              <a:gd name="adj1" fmla="val 91889"/>
            </a:avLst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185" name="AutoShape 182">
            <a:extLst>
              <a:ext uri="{FF2B5EF4-FFF2-40B4-BE49-F238E27FC236}">
                <a16:creationId xmlns:a16="http://schemas.microsoft.com/office/drawing/2014/main" id="{00000000-0008-0000-0000-0000F13E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421" y="7960"/>
            <a:ext cx="335" cy="1354"/>
          </a:xfrm>
          <a:prstGeom prst="curvedConnector2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186" name="AutoShape 183">
            <a:extLst>
              <a:ext uri="{FF2B5EF4-FFF2-40B4-BE49-F238E27FC236}">
                <a16:creationId xmlns:a16="http://schemas.microsoft.com/office/drawing/2014/main" id="{00000000-0008-0000-0000-0000F23E02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1465" y="7116"/>
            <a:ext cx="1" cy="1690"/>
          </a:xfrm>
          <a:prstGeom prst="curvedConnector3">
            <a:avLst>
              <a:gd name="adj1" fmla="val 14500005"/>
            </a:avLst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187" name="AutoShape 184">
            <a:extLst>
              <a:ext uri="{FF2B5EF4-FFF2-40B4-BE49-F238E27FC236}">
                <a16:creationId xmlns:a16="http://schemas.microsoft.com/office/drawing/2014/main" id="{00000000-0008-0000-0000-0000F33E0200}"/>
              </a:ext>
            </a:extLst>
          </xdr:cNvPr>
          <xdr:cNvCxnSpPr>
            <a:cxnSpLocks noChangeShapeType="1"/>
          </xdr:cNvCxnSpPr>
        </xdr:nvCxnSpPr>
        <xdr:spPr bwMode="auto">
          <a:xfrm rot="5400000" flipV="1">
            <a:off x="1465" y="6936"/>
            <a:ext cx="1" cy="1690"/>
          </a:xfrm>
          <a:prstGeom prst="curvedConnector3">
            <a:avLst>
              <a:gd name="adj1" fmla="val -16000005"/>
            </a:avLst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8" name="Text Box 18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5" y="7057"/>
            <a:ext cx="114" cy="68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49" name="Text Box 18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7" y="8740"/>
            <a:ext cx="114" cy="68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0" name="Text Box 18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5" y="7659"/>
            <a:ext cx="114" cy="68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1" name="Text Box 18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5" y="8323"/>
            <a:ext cx="114" cy="68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2" name="Text Box 18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80" y="9034"/>
            <a:ext cx="357" cy="541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ru-RU" sz="1400" b="0" i="0" u="none" strike="noStrike" baseline="0">
                <a:solidFill>
                  <a:srgbClr val="000000"/>
                </a:solidFill>
                <a:latin typeface="Calibri"/>
              </a:rPr>
              <a:t>21</a:t>
            </a:r>
            <a:endPara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19</xdr:col>
      <xdr:colOff>295275</xdr:colOff>
      <xdr:row>46</xdr:row>
      <xdr:rowOff>85725</xdr:rowOff>
    </xdr:from>
    <xdr:to>
      <xdr:col>20</xdr:col>
      <xdr:colOff>47583</xdr:colOff>
      <xdr:row>47</xdr:row>
      <xdr:rowOff>180726</xdr:rowOff>
    </xdr:to>
    <xdr:sp macro="" textlink="">
      <xdr:nvSpPr>
        <xdr:cNvPr id="55" name="Text Box 1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1877675" y="7324725"/>
          <a:ext cx="361908" cy="285501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l" rtl="0">
            <a:lnSpc>
              <a:spcPts val="1100"/>
            </a:lnSpc>
            <a:defRPr sz="1000"/>
          </a:pPr>
          <a:r>
            <a:rPr lang="el-GR" sz="1000" b="0" i="0" u="none" strike="noStrike">
              <a:latin typeface="+mn-lt"/>
              <a:ea typeface="+mn-ea"/>
              <a:cs typeface="+mn-cs"/>
            </a:rPr>
            <a:t>λ</a:t>
          </a:r>
          <a:r>
            <a:rPr lang="ru-RU" sz="1000" b="0" i="0" u="none" strike="noStrike">
              <a:latin typeface="+mn-lt"/>
              <a:ea typeface="+mn-ea"/>
              <a:cs typeface="+mn-cs"/>
            </a:rPr>
            <a:t>2</a:t>
          </a: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476250</xdr:colOff>
      <xdr:row>43</xdr:row>
      <xdr:rowOff>171450</xdr:rowOff>
    </xdr:from>
    <xdr:to>
      <xdr:col>18</xdr:col>
      <xdr:colOff>228558</xdr:colOff>
      <xdr:row>45</xdr:row>
      <xdr:rowOff>75951</xdr:rowOff>
    </xdr:to>
    <xdr:sp macro="" textlink="">
      <xdr:nvSpPr>
        <xdr:cNvPr id="56" name="Text Box 1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0839450" y="6838950"/>
          <a:ext cx="361908" cy="285501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l" rtl="0">
            <a:lnSpc>
              <a:spcPts val="1200"/>
            </a:lnSpc>
            <a:defRPr sz="1000"/>
          </a:pPr>
          <a:r>
            <a:rPr lang="el-GR" sz="1000" b="0" i="0" u="none" strike="noStrike">
              <a:latin typeface="+mn-lt"/>
              <a:ea typeface="+mn-ea"/>
              <a:cs typeface="+mn-cs"/>
            </a:rPr>
            <a:t>λ</a:t>
          </a:r>
          <a:r>
            <a:rPr lang="en-US" sz="1000" b="0" i="0" u="none" strike="noStrike">
              <a:latin typeface="+mn-lt"/>
              <a:ea typeface="+mn-ea"/>
              <a:cs typeface="+mn-cs"/>
            </a:rPr>
            <a:t>n</a:t>
          </a:r>
          <a:r>
            <a:rPr lang="ru-RU" sz="1100"/>
            <a:t> </a:t>
          </a: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409575</xdr:colOff>
      <xdr:row>42</xdr:row>
      <xdr:rowOff>47625</xdr:rowOff>
    </xdr:from>
    <xdr:to>
      <xdr:col>18</xdr:col>
      <xdr:colOff>161883</xdr:colOff>
      <xdr:row>43</xdr:row>
      <xdr:rowOff>142626</xdr:rowOff>
    </xdr:to>
    <xdr:sp macro="" textlink="">
      <xdr:nvSpPr>
        <xdr:cNvPr id="57" name="Text Box 1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0772775" y="6524625"/>
          <a:ext cx="361908" cy="285501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l" rtl="0">
            <a:lnSpc>
              <a:spcPts val="1200"/>
            </a:lnSpc>
            <a:defRPr sz="1000"/>
          </a:pPr>
          <a:r>
            <a:rPr lang="el-GR" sz="1000" b="0" i="0" u="none" strike="noStrike">
              <a:latin typeface="+mn-lt"/>
              <a:ea typeface="+mn-ea"/>
              <a:cs typeface="+mn-cs"/>
            </a:rPr>
            <a:t>μ</a:t>
          </a:r>
          <a:r>
            <a:rPr lang="en-US" sz="1000" b="0" i="0" u="none" strike="noStrike">
              <a:latin typeface="+mn-lt"/>
              <a:ea typeface="+mn-ea"/>
              <a:cs typeface="+mn-cs"/>
            </a:rPr>
            <a:t>n</a:t>
          </a:r>
          <a:r>
            <a:rPr lang="ru-RU" sz="1100"/>
            <a:t> </a:t>
          </a: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18</xdr:col>
      <xdr:colOff>285750</xdr:colOff>
      <xdr:row>46</xdr:row>
      <xdr:rowOff>47625</xdr:rowOff>
    </xdr:from>
    <xdr:to>
      <xdr:col>19</xdr:col>
      <xdr:colOff>38058</xdr:colOff>
      <xdr:row>47</xdr:row>
      <xdr:rowOff>142626</xdr:rowOff>
    </xdr:to>
    <xdr:sp macro="" textlink="">
      <xdr:nvSpPr>
        <xdr:cNvPr id="58" name="Text Box 1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258550" y="7286625"/>
          <a:ext cx="361908" cy="285501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l" rtl="0">
            <a:lnSpc>
              <a:spcPts val="1200"/>
            </a:lnSpc>
            <a:defRPr sz="1000"/>
          </a:pPr>
          <a:r>
            <a:rPr lang="el-GR" sz="1000" b="0" i="0" u="none" strike="noStrike">
              <a:latin typeface="+mn-lt"/>
              <a:ea typeface="+mn-ea"/>
              <a:cs typeface="+mn-cs"/>
            </a:rPr>
            <a:t>μ</a:t>
          </a:r>
          <a:r>
            <a:rPr lang="en-US" sz="1000" b="0" i="0" u="none" strike="noStrike">
              <a:latin typeface="+mn-lt"/>
              <a:ea typeface="+mn-ea"/>
              <a:cs typeface="+mn-cs"/>
            </a:rPr>
            <a:t>2</a:t>
          </a:r>
          <a:r>
            <a:rPr lang="ru-RU" sz="1100"/>
            <a:t> </a:t>
          </a: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19</xdr:col>
      <xdr:colOff>571500</xdr:colOff>
      <xdr:row>44</xdr:row>
      <xdr:rowOff>142875</xdr:rowOff>
    </xdr:from>
    <xdr:to>
      <xdr:col>20</xdr:col>
      <xdr:colOff>323808</xdr:colOff>
      <xdr:row>46</xdr:row>
      <xdr:rowOff>47376</xdr:rowOff>
    </xdr:to>
    <xdr:sp macro="" textlink="">
      <xdr:nvSpPr>
        <xdr:cNvPr id="59" name="Text Box 1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2153900" y="7000875"/>
          <a:ext cx="361908" cy="285501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l" rtl="0">
            <a:lnSpc>
              <a:spcPts val="1200"/>
            </a:lnSpc>
            <a:defRPr sz="1000"/>
          </a:pPr>
          <a:r>
            <a:rPr lang="el-GR" sz="1000" b="0" i="0" u="none" strike="noStrike">
              <a:latin typeface="+mn-lt"/>
              <a:ea typeface="+mn-ea"/>
              <a:cs typeface="+mn-cs"/>
            </a:rPr>
            <a:t>μ</a:t>
          </a:r>
          <a:r>
            <a:rPr lang="en-US" sz="1000" b="0" i="0" u="none" strike="noStrike">
              <a:latin typeface="+mn-lt"/>
              <a:ea typeface="+mn-ea"/>
              <a:cs typeface="+mn-cs"/>
            </a:rPr>
            <a:t>1</a:t>
          </a:r>
          <a:r>
            <a:rPr lang="ru-RU" sz="1100"/>
            <a:t> </a:t>
          </a: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542925</xdr:colOff>
      <xdr:row>44</xdr:row>
      <xdr:rowOff>9525</xdr:rowOff>
    </xdr:from>
    <xdr:to>
      <xdr:col>17</xdr:col>
      <xdr:colOff>57150</xdr:colOff>
      <xdr:row>44</xdr:row>
      <xdr:rowOff>133350</xdr:rowOff>
    </xdr:to>
    <xdr:sp macro="" textlink="">
      <xdr:nvSpPr>
        <xdr:cNvPr id="60" name="Прямоугольник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0296525" y="6867525"/>
          <a:ext cx="123825" cy="12382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19</xdr:col>
      <xdr:colOff>190500</xdr:colOff>
      <xdr:row>48</xdr:row>
      <xdr:rowOff>180975</xdr:rowOff>
    </xdr:from>
    <xdr:to>
      <xdr:col>19</xdr:col>
      <xdr:colOff>314325</xdr:colOff>
      <xdr:row>49</xdr:row>
      <xdr:rowOff>114300</xdr:rowOff>
    </xdr:to>
    <xdr:sp macro="" textlink="">
      <xdr:nvSpPr>
        <xdr:cNvPr id="61" name="Прямоугольник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1772900" y="7800975"/>
          <a:ext cx="123825" cy="12382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20</xdr:col>
      <xdr:colOff>561975</xdr:colOff>
      <xdr:row>44</xdr:row>
      <xdr:rowOff>19050</xdr:rowOff>
    </xdr:from>
    <xdr:to>
      <xdr:col>21</xdr:col>
      <xdr:colOff>76200</xdr:colOff>
      <xdr:row>44</xdr:row>
      <xdr:rowOff>142875</xdr:rowOff>
    </xdr:to>
    <xdr:sp macro="" textlink="">
      <xdr:nvSpPr>
        <xdr:cNvPr id="62" name="Прямоугольник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2753975" y="6877050"/>
          <a:ext cx="123825" cy="12382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12</xdr:col>
      <xdr:colOff>266700</xdr:colOff>
      <xdr:row>36</xdr:row>
      <xdr:rowOff>47625</xdr:rowOff>
    </xdr:from>
    <xdr:to>
      <xdr:col>13</xdr:col>
      <xdr:colOff>447675</xdr:colOff>
      <xdr:row>37</xdr:row>
      <xdr:rowOff>9525</xdr:rowOff>
    </xdr:to>
    <xdr:grpSp>
      <xdr:nvGrpSpPr>
        <xdr:cNvPr id="147146" name="Group 18">
          <a:extLst>
            <a:ext uri="{FF2B5EF4-FFF2-40B4-BE49-F238E27FC236}">
              <a16:creationId xmlns:a16="http://schemas.microsoft.com/office/drawing/2014/main" id="{00000000-0008-0000-0000-0000CA3E0200}"/>
            </a:ext>
          </a:extLst>
        </xdr:cNvPr>
        <xdr:cNvGrpSpPr>
          <a:grpSpLocks/>
        </xdr:cNvGrpSpPr>
      </xdr:nvGrpSpPr>
      <xdr:grpSpPr bwMode="auto">
        <a:xfrm>
          <a:off x="7353300" y="7000875"/>
          <a:ext cx="771525" cy="152400"/>
          <a:chOff x="1935" y="1170"/>
          <a:chExt cx="1245" cy="240"/>
        </a:xfrm>
      </xdr:grpSpPr>
      <xdr:sp macro="" textlink="">
        <xdr:nvSpPr>
          <xdr:cNvPr id="147171" name="Rectangle 19">
            <a:extLst>
              <a:ext uri="{FF2B5EF4-FFF2-40B4-BE49-F238E27FC236}">
                <a16:creationId xmlns:a16="http://schemas.microsoft.com/office/drawing/2014/main" id="{00000000-0008-0000-0000-0000E33E0200}"/>
              </a:ext>
            </a:extLst>
          </xdr:cNvPr>
          <xdr:cNvSpPr>
            <a:spLocks noChangeArrowheads="1"/>
          </xdr:cNvSpPr>
        </xdr:nvSpPr>
        <xdr:spPr bwMode="auto">
          <a:xfrm>
            <a:off x="2310" y="1170"/>
            <a:ext cx="495" cy="240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  <xdr:cxnSp macro="">
        <xdr:nvCxnSpPr>
          <xdr:cNvPr id="147172" name="AutoShape 20">
            <a:extLst>
              <a:ext uri="{FF2B5EF4-FFF2-40B4-BE49-F238E27FC236}">
                <a16:creationId xmlns:a16="http://schemas.microsoft.com/office/drawing/2014/main" id="{00000000-0008-0000-0000-0000E43E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80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173" name="AutoShape 21">
            <a:extLst>
              <a:ext uri="{FF2B5EF4-FFF2-40B4-BE49-F238E27FC236}">
                <a16:creationId xmlns:a16="http://schemas.microsoft.com/office/drawing/2014/main" id="{00000000-0008-0000-0000-0000E53E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93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13</xdr:col>
      <xdr:colOff>9525</xdr:colOff>
      <xdr:row>34</xdr:row>
      <xdr:rowOff>0</xdr:rowOff>
    </xdr:from>
    <xdr:to>
      <xdr:col>13</xdr:col>
      <xdr:colOff>9526</xdr:colOff>
      <xdr:row>36</xdr:row>
      <xdr:rowOff>28575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H="1">
          <a:off x="7934325" y="4191000"/>
          <a:ext cx="1" cy="4095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39</xdr:row>
      <xdr:rowOff>171450</xdr:rowOff>
    </xdr:from>
    <xdr:to>
      <xdr:col>15</xdr:col>
      <xdr:colOff>438150</xdr:colOff>
      <xdr:row>43</xdr:row>
      <xdr:rowOff>95250</xdr:rowOff>
    </xdr:to>
    <xdr:grpSp>
      <xdr:nvGrpSpPr>
        <xdr:cNvPr id="147148" name="Group 1">
          <a:extLst>
            <a:ext uri="{FF2B5EF4-FFF2-40B4-BE49-F238E27FC236}">
              <a16:creationId xmlns:a16="http://schemas.microsoft.com/office/drawing/2014/main" id="{00000000-0008-0000-0000-0000CC3E0200}"/>
            </a:ext>
          </a:extLst>
        </xdr:cNvPr>
        <xdr:cNvGrpSpPr>
          <a:grpSpLocks/>
        </xdr:cNvGrpSpPr>
      </xdr:nvGrpSpPr>
      <xdr:grpSpPr bwMode="auto">
        <a:xfrm>
          <a:off x="6591300" y="7696200"/>
          <a:ext cx="2705100" cy="685800"/>
          <a:chOff x="1860" y="2145"/>
          <a:chExt cx="4380" cy="765"/>
        </a:xfrm>
      </xdr:grpSpPr>
      <xdr:grpSp>
        <xdr:nvGrpSpPr>
          <xdr:cNvPr id="147155" name="Group 2">
            <a:extLst>
              <a:ext uri="{FF2B5EF4-FFF2-40B4-BE49-F238E27FC236}">
                <a16:creationId xmlns:a16="http://schemas.microsoft.com/office/drawing/2014/main" id="{00000000-0008-0000-0000-0000D33E0200}"/>
              </a:ext>
            </a:extLst>
          </xdr:cNvPr>
          <xdr:cNvGrpSpPr>
            <a:grpSpLocks/>
          </xdr:cNvGrpSpPr>
        </xdr:nvGrpSpPr>
        <xdr:grpSpPr bwMode="auto">
          <a:xfrm>
            <a:off x="1860" y="2565"/>
            <a:ext cx="1245" cy="240"/>
            <a:chOff x="1935" y="1170"/>
            <a:chExt cx="1245" cy="240"/>
          </a:xfrm>
        </xdr:grpSpPr>
        <xdr:sp macro="" textlink="">
          <xdr:nvSpPr>
            <xdr:cNvPr id="147168" name="Rectangle 3">
              <a:extLst>
                <a:ext uri="{FF2B5EF4-FFF2-40B4-BE49-F238E27FC236}">
                  <a16:creationId xmlns:a16="http://schemas.microsoft.com/office/drawing/2014/main" id="{00000000-0008-0000-0000-0000E03E02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47169" name="AutoShape 4">
              <a:extLst>
                <a:ext uri="{FF2B5EF4-FFF2-40B4-BE49-F238E27FC236}">
                  <a16:creationId xmlns:a16="http://schemas.microsoft.com/office/drawing/2014/main" id="{00000000-0008-0000-0000-0000E13E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7170" name="AutoShape 5">
              <a:extLst>
                <a:ext uri="{FF2B5EF4-FFF2-40B4-BE49-F238E27FC236}">
                  <a16:creationId xmlns:a16="http://schemas.microsoft.com/office/drawing/2014/main" id="{00000000-0008-0000-0000-0000E23E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147156" name="Group 6">
            <a:extLst>
              <a:ext uri="{FF2B5EF4-FFF2-40B4-BE49-F238E27FC236}">
                <a16:creationId xmlns:a16="http://schemas.microsoft.com/office/drawing/2014/main" id="{00000000-0008-0000-0000-0000D43E0200}"/>
              </a:ext>
            </a:extLst>
          </xdr:cNvPr>
          <xdr:cNvGrpSpPr>
            <a:grpSpLocks/>
          </xdr:cNvGrpSpPr>
        </xdr:nvGrpSpPr>
        <xdr:grpSpPr bwMode="auto">
          <a:xfrm>
            <a:off x="3045" y="2565"/>
            <a:ext cx="1245" cy="240"/>
            <a:chOff x="1935" y="1170"/>
            <a:chExt cx="1245" cy="240"/>
          </a:xfrm>
        </xdr:grpSpPr>
        <xdr:sp macro="" textlink="">
          <xdr:nvSpPr>
            <xdr:cNvPr id="147165" name="Rectangle 7">
              <a:extLst>
                <a:ext uri="{FF2B5EF4-FFF2-40B4-BE49-F238E27FC236}">
                  <a16:creationId xmlns:a16="http://schemas.microsoft.com/office/drawing/2014/main" id="{00000000-0008-0000-0000-0000DD3E02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47166" name="AutoShape 8">
              <a:extLst>
                <a:ext uri="{FF2B5EF4-FFF2-40B4-BE49-F238E27FC236}">
                  <a16:creationId xmlns:a16="http://schemas.microsoft.com/office/drawing/2014/main" id="{00000000-0008-0000-0000-0000DE3E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7167" name="AutoShape 9">
              <a:extLst>
                <a:ext uri="{FF2B5EF4-FFF2-40B4-BE49-F238E27FC236}">
                  <a16:creationId xmlns:a16="http://schemas.microsoft.com/office/drawing/2014/main" id="{00000000-0008-0000-0000-0000DF3E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147157" name="Group 10">
            <a:extLst>
              <a:ext uri="{FF2B5EF4-FFF2-40B4-BE49-F238E27FC236}">
                <a16:creationId xmlns:a16="http://schemas.microsoft.com/office/drawing/2014/main" id="{00000000-0008-0000-0000-0000D53E0200}"/>
              </a:ext>
            </a:extLst>
          </xdr:cNvPr>
          <xdr:cNvGrpSpPr>
            <a:grpSpLocks/>
          </xdr:cNvGrpSpPr>
        </xdr:nvGrpSpPr>
        <xdr:grpSpPr bwMode="auto">
          <a:xfrm>
            <a:off x="4995" y="2565"/>
            <a:ext cx="1245" cy="240"/>
            <a:chOff x="1935" y="1170"/>
            <a:chExt cx="1245" cy="240"/>
          </a:xfrm>
        </xdr:grpSpPr>
        <xdr:sp macro="" textlink="">
          <xdr:nvSpPr>
            <xdr:cNvPr id="147162" name="Rectangle 11">
              <a:extLst>
                <a:ext uri="{FF2B5EF4-FFF2-40B4-BE49-F238E27FC236}">
                  <a16:creationId xmlns:a16="http://schemas.microsoft.com/office/drawing/2014/main" id="{00000000-0008-0000-0000-0000DA3E02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147163" name="AutoShape 12">
              <a:extLst>
                <a:ext uri="{FF2B5EF4-FFF2-40B4-BE49-F238E27FC236}">
                  <a16:creationId xmlns:a16="http://schemas.microsoft.com/office/drawing/2014/main" id="{00000000-0008-0000-0000-0000DB3E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7164" name="AutoShape 13">
              <a:extLst>
                <a:ext uri="{FF2B5EF4-FFF2-40B4-BE49-F238E27FC236}">
                  <a16:creationId xmlns:a16="http://schemas.microsoft.com/office/drawing/2014/main" id="{00000000-0008-0000-0000-0000DC3E02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73" name="Text Box 14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0" y="248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</a:rPr>
              <a:t>…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1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74" name="Text Box 15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05" y="214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</a:rPr>
              <a:t>1</a:t>
            </a: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5" name="Text Box 16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0" y="214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6" name="Text Box 17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0" y="2145"/>
            <a:ext cx="525" cy="4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n</a:t>
            </a:r>
            <a:endPara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51</xdr:row>
      <xdr:rowOff>0</xdr:rowOff>
    </xdr:from>
    <xdr:to>
      <xdr:col>3</xdr:col>
      <xdr:colOff>180975</xdr:colOff>
      <xdr:row>51</xdr:row>
      <xdr:rowOff>152400</xdr:rowOff>
    </xdr:to>
    <xdr:grpSp>
      <xdr:nvGrpSpPr>
        <xdr:cNvPr id="147149" name="Group 18">
          <a:extLst>
            <a:ext uri="{FF2B5EF4-FFF2-40B4-BE49-F238E27FC236}">
              <a16:creationId xmlns:a16="http://schemas.microsoft.com/office/drawing/2014/main" id="{00000000-0008-0000-0000-0000CD3E0200}"/>
            </a:ext>
          </a:extLst>
        </xdr:cNvPr>
        <xdr:cNvGrpSpPr>
          <a:grpSpLocks/>
        </xdr:cNvGrpSpPr>
      </xdr:nvGrpSpPr>
      <xdr:grpSpPr bwMode="auto">
        <a:xfrm>
          <a:off x="1181100" y="9810750"/>
          <a:ext cx="771525" cy="152400"/>
          <a:chOff x="1935" y="1170"/>
          <a:chExt cx="1245" cy="240"/>
        </a:xfrm>
      </xdr:grpSpPr>
      <xdr:sp macro="" textlink="">
        <xdr:nvSpPr>
          <xdr:cNvPr id="147152" name="Rectangle 19">
            <a:extLst>
              <a:ext uri="{FF2B5EF4-FFF2-40B4-BE49-F238E27FC236}">
                <a16:creationId xmlns:a16="http://schemas.microsoft.com/office/drawing/2014/main" id="{00000000-0008-0000-0000-0000D03E0200}"/>
              </a:ext>
            </a:extLst>
          </xdr:cNvPr>
          <xdr:cNvSpPr>
            <a:spLocks noChangeArrowheads="1"/>
          </xdr:cNvSpPr>
        </xdr:nvSpPr>
        <xdr:spPr bwMode="auto">
          <a:xfrm>
            <a:off x="2310" y="1170"/>
            <a:ext cx="495" cy="240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  <xdr:cxnSp macro="">
        <xdr:nvCxnSpPr>
          <xdr:cNvPr id="147153" name="AutoShape 20">
            <a:extLst>
              <a:ext uri="{FF2B5EF4-FFF2-40B4-BE49-F238E27FC236}">
                <a16:creationId xmlns:a16="http://schemas.microsoft.com/office/drawing/2014/main" id="{00000000-0008-0000-0000-0000D13E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80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154" name="AutoShape 21">
            <a:extLst>
              <a:ext uri="{FF2B5EF4-FFF2-40B4-BE49-F238E27FC236}">
                <a16:creationId xmlns:a16="http://schemas.microsoft.com/office/drawing/2014/main" id="{00000000-0008-0000-0000-0000D23E02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93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7</xdr:col>
      <xdr:colOff>390525</xdr:colOff>
      <xdr:row>20</xdr:row>
      <xdr:rowOff>85725</xdr:rowOff>
    </xdr:from>
    <xdr:to>
      <xdr:col>8</xdr:col>
      <xdr:colOff>219075</xdr:colOff>
      <xdr:row>23</xdr:row>
      <xdr:rowOff>114300</xdr:rowOff>
    </xdr:to>
    <xdr:pic>
      <xdr:nvPicPr>
        <xdr:cNvPr id="147150" name="Рисунок 82">
          <a:extLst>
            <a:ext uri="{FF2B5EF4-FFF2-40B4-BE49-F238E27FC236}">
              <a16:creationId xmlns:a16="http://schemas.microsoft.com/office/drawing/2014/main" id="{00000000-0008-0000-0000-0000CE3E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3990975"/>
          <a:ext cx="4381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390525</xdr:colOff>
      <xdr:row>20</xdr:row>
      <xdr:rowOff>95250</xdr:rowOff>
    </xdr:from>
    <xdr:to>
      <xdr:col>11</xdr:col>
      <xdr:colOff>419100</xdr:colOff>
      <xdr:row>23</xdr:row>
      <xdr:rowOff>123825</xdr:rowOff>
    </xdr:to>
    <xdr:pic>
      <xdr:nvPicPr>
        <xdr:cNvPr id="147151" name="Рисунок 83">
          <a:extLst>
            <a:ext uri="{FF2B5EF4-FFF2-40B4-BE49-F238E27FC236}">
              <a16:creationId xmlns:a16="http://schemas.microsoft.com/office/drawing/2014/main" id="{00000000-0008-0000-0000-0000CF3E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4000500"/>
          <a:ext cx="6381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381000</xdr:colOff>
          <xdr:row>17</xdr:row>
          <xdr:rowOff>9525</xdr:rowOff>
        </xdr:from>
        <xdr:to>
          <xdr:col>17</xdr:col>
          <xdr:colOff>47625</xdr:colOff>
          <xdr:row>21</xdr:row>
          <xdr:rowOff>66675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22</xdr:row>
          <xdr:rowOff>28575</xdr:rowOff>
        </xdr:from>
        <xdr:to>
          <xdr:col>5</xdr:col>
          <xdr:colOff>447675</xdr:colOff>
          <xdr:row>25</xdr:row>
          <xdr:rowOff>180975</xdr:rowOff>
        </xdr:to>
        <xdr:sp macro="" textlink="">
          <xdr:nvSpPr>
            <xdr:cNvPr id="21508" name="Object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0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25400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33</xdr:row>
          <xdr:rowOff>142875</xdr:rowOff>
        </xdr:from>
        <xdr:to>
          <xdr:col>7</xdr:col>
          <xdr:colOff>0</xdr:colOff>
          <xdr:row>37</xdr:row>
          <xdr:rowOff>180975</xdr:rowOff>
        </xdr:to>
        <xdr:sp macro="" textlink="">
          <xdr:nvSpPr>
            <xdr:cNvPr id="21620" name="Object 116" hidden="1">
              <a:extLst>
                <a:ext uri="{63B3BB69-23CF-44E3-9099-C40C66FF867C}">
                  <a14:compatExt spid="_x0000_s21620"/>
                </a:ext>
                <a:ext uri="{FF2B5EF4-FFF2-40B4-BE49-F238E27FC236}">
                  <a16:creationId xmlns:a16="http://schemas.microsoft.com/office/drawing/2014/main" id="{00000000-0008-0000-0000-00007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26</xdr:row>
          <xdr:rowOff>28575</xdr:rowOff>
        </xdr:from>
        <xdr:to>
          <xdr:col>6</xdr:col>
          <xdr:colOff>600075</xdr:colOff>
          <xdr:row>29</xdr:row>
          <xdr:rowOff>161925</xdr:rowOff>
        </xdr:to>
        <xdr:sp macro="" textlink="">
          <xdr:nvSpPr>
            <xdr:cNvPr id="21621" name="Object 117" hidden="1">
              <a:extLst>
                <a:ext uri="{63B3BB69-23CF-44E3-9099-C40C66FF867C}">
                  <a14:compatExt spid="_x0000_s21621"/>
                </a:ext>
                <a:ext uri="{FF2B5EF4-FFF2-40B4-BE49-F238E27FC236}">
                  <a16:creationId xmlns:a16="http://schemas.microsoft.com/office/drawing/2014/main" id="{00000000-0008-0000-0000-00007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25400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38</xdr:row>
          <xdr:rowOff>28575</xdr:rowOff>
        </xdr:from>
        <xdr:to>
          <xdr:col>7</xdr:col>
          <xdr:colOff>28575</xdr:colOff>
          <xdr:row>41</xdr:row>
          <xdr:rowOff>161925</xdr:rowOff>
        </xdr:to>
        <xdr:sp macro="" textlink="">
          <xdr:nvSpPr>
            <xdr:cNvPr id="21683" name="Object 179" hidden="1">
              <a:extLst>
                <a:ext uri="{63B3BB69-23CF-44E3-9099-C40C66FF867C}">
                  <a14:compatExt spid="_x0000_s21683"/>
                </a:ext>
                <a:ext uri="{FF2B5EF4-FFF2-40B4-BE49-F238E27FC236}">
                  <a16:creationId xmlns:a16="http://schemas.microsoft.com/office/drawing/2014/main" id="{00000000-0008-0000-0000-0000B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85725</xdr:rowOff>
        </xdr:from>
        <xdr:to>
          <xdr:col>6</xdr:col>
          <xdr:colOff>600075</xdr:colOff>
          <xdr:row>48</xdr:row>
          <xdr:rowOff>180975</xdr:rowOff>
        </xdr:to>
        <xdr:sp macro="" textlink="">
          <xdr:nvSpPr>
            <xdr:cNvPr id="21684" name="Object 180" hidden="1">
              <a:extLst>
                <a:ext uri="{63B3BB69-23CF-44E3-9099-C40C66FF867C}">
                  <a14:compatExt spid="_x0000_s21684"/>
                </a:ext>
                <a:ext uri="{FF2B5EF4-FFF2-40B4-BE49-F238E27FC236}">
                  <a16:creationId xmlns:a16="http://schemas.microsoft.com/office/drawing/2014/main" id="{00000000-0008-0000-0000-0000B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45</xdr:row>
          <xdr:rowOff>28575</xdr:rowOff>
        </xdr:from>
        <xdr:to>
          <xdr:col>9</xdr:col>
          <xdr:colOff>571500</xdr:colOff>
          <xdr:row>47</xdr:row>
          <xdr:rowOff>76200</xdr:rowOff>
        </xdr:to>
        <xdr:sp macro="" textlink="">
          <xdr:nvSpPr>
            <xdr:cNvPr id="21685" name="Object 181" hidden="1">
              <a:extLst>
                <a:ext uri="{63B3BB69-23CF-44E3-9099-C40C66FF867C}">
                  <a14:compatExt spid="_x0000_s21685"/>
                </a:ext>
                <a:ext uri="{FF2B5EF4-FFF2-40B4-BE49-F238E27FC236}">
                  <a16:creationId xmlns:a16="http://schemas.microsoft.com/office/drawing/2014/main" id="{00000000-0008-0000-0000-0000B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54</xdr:row>
          <xdr:rowOff>9525</xdr:rowOff>
        </xdr:from>
        <xdr:to>
          <xdr:col>5</xdr:col>
          <xdr:colOff>180975</xdr:colOff>
          <xdr:row>56</xdr:row>
          <xdr:rowOff>66675</xdr:rowOff>
        </xdr:to>
        <xdr:sp macro="" textlink="">
          <xdr:nvSpPr>
            <xdr:cNvPr id="21767" name="Object 263" hidden="1">
              <a:extLst>
                <a:ext uri="{63B3BB69-23CF-44E3-9099-C40C66FF867C}">
                  <a14:compatExt spid="_x0000_s21767"/>
                </a:ext>
                <a:ext uri="{FF2B5EF4-FFF2-40B4-BE49-F238E27FC236}">
                  <a16:creationId xmlns:a16="http://schemas.microsoft.com/office/drawing/2014/main" id="{00000000-0008-0000-0000-00000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57</xdr:row>
          <xdr:rowOff>66675</xdr:rowOff>
        </xdr:from>
        <xdr:to>
          <xdr:col>5</xdr:col>
          <xdr:colOff>190500</xdr:colOff>
          <xdr:row>60</xdr:row>
          <xdr:rowOff>104775</xdr:rowOff>
        </xdr:to>
        <xdr:sp macro="" textlink="">
          <xdr:nvSpPr>
            <xdr:cNvPr id="21850" name="Object 346" hidden="1">
              <a:extLst>
                <a:ext uri="{63B3BB69-23CF-44E3-9099-C40C66FF867C}">
                  <a14:compatExt spid="_x0000_s21850"/>
                </a:ext>
                <a:ext uri="{FF2B5EF4-FFF2-40B4-BE49-F238E27FC236}">
                  <a16:creationId xmlns:a16="http://schemas.microsoft.com/office/drawing/2014/main" id="{00000000-0008-0000-0000-00005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60</xdr:row>
          <xdr:rowOff>142875</xdr:rowOff>
        </xdr:from>
        <xdr:to>
          <xdr:col>6</xdr:col>
          <xdr:colOff>190500</xdr:colOff>
          <xdr:row>66</xdr:row>
          <xdr:rowOff>66675</xdr:rowOff>
        </xdr:to>
        <xdr:sp macro="" textlink="">
          <xdr:nvSpPr>
            <xdr:cNvPr id="21932" name="Object 428" hidden="1">
              <a:extLst>
                <a:ext uri="{63B3BB69-23CF-44E3-9099-C40C66FF867C}">
                  <a14:compatExt spid="_x0000_s21932"/>
                </a:ext>
                <a:ext uri="{FF2B5EF4-FFF2-40B4-BE49-F238E27FC236}">
                  <a16:creationId xmlns:a16="http://schemas.microsoft.com/office/drawing/2014/main" id="{00000000-0008-0000-0000-0000A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66</xdr:row>
          <xdr:rowOff>180975</xdr:rowOff>
        </xdr:from>
        <xdr:to>
          <xdr:col>6</xdr:col>
          <xdr:colOff>447675</xdr:colOff>
          <xdr:row>70</xdr:row>
          <xdr:rowOff>142875</xdr:rowOff>
        </xdr:to>
        <xdr:sp macro="" textlink="">
          <xdr:nvSpPr>
            <xdr:cNvPr id="21933" name="Object 429" hidden="1">
              <a:extLst>
                <a:ext uri="{63B3BB69-23CF-44E3-9099-C40C66FF867C}">
                  <a14:compatExt spid="_x0000_s21933"/>
                </a:ext>
                <a:ext uri="{FF2B5EF4-FFF2-40B4-BE49-F238E27FC236}">
                  <a16:creationId xmlns:a16="http://schemas.microsoft.com/office/drawing/2014/main" id="{00000000-0008-0000-0000-0000A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73</xdr:row>
          <xdr:rowOff>142875</xdr:rowOff>
        </xdr:from>
        <xdr:to>
          <xdr:col>7</xdr:col>
          <xdr:colOff>533400</xdr:colOff>
          <xdr:row>91</xdr:row>
          <xdr:rowOff>161925</xdr:rowOff>
        </xdr:to>
        <xdr:sp macro="" textlink="">
          <xdr:nvSpPr>
            <xdr:cNvPr id="22015" name="Object 511" hidden="1">
              <a:extLst>
                <a:ext uri="{63B3BB69-23CF-44E3-9099-C40C66FF867C}">
                  <a14:compatExt spid="_x0000_s22015"/>
                </a:ext>
                <a:ext uri="{FF2B5EF4-FFF2-40B4-BE49-F238E27FC236}">
                  <a16:creationId xmlns:a16="http://schemas.microsoft.com/office/drawing/2014/main" id="{00000000-0008-0000-0000-0000F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</xdr:row>
      <xdr:rowOff>171450</xdr:rowOff>
    </xdr:from>
    <xdr:to>
      <xdr:col>6</xdr:col>
      <xdr:colOff>0</xdr:colOff>
      <xdr:row>9</xdr:row>
      <xdr:rowOff>123825</xdr:rowOff>
    </xdr:to>
    <xdr:grpSp>
      <xdr:nvGrpSpPr>
        <xdr:cNvPr id="37459" name="Group 18">
          <a:extLst>
            <a:ext uri="{FF2B5EF4-FFF2-40B4-BE49-F238E27FC236}">
              <a16:creationId xmlns:a16="http://schemas.microsoft.com/office/drawing/2014/main" id="{00000000-0008-0000-0100-000053920000}"/>
            </a:ext>
          </a:extLst>
        </xdr:cNvPr>
        <xdr:cNvGrpSpPr>
          <a:grpSpLocks/>
        </xdr:cNvGrpSpPr>
      </xdr:nvGrpSpPr>
      <xdr:grpSpPr bwMode="auto">
        <a:xfrm>
          <a:off x="2952750" y="1771650"/>
          <a:ext cx="752475" cy="152400"/>
          <a:chOff x="1935" y="1170"/>
          <a:chExt cx="1245" cy="240"/>
        </a:xfrm>
      </xdr:grpSpPr>
      <xdr:sp macro="" textlink="">
        <xdr:nvSpPr>
          <xdr:cNvPr id="37473" name="Rectangle 19">
            <a:extLst>
              <a:ext uri="{FF2B5EF4-FFF2-40B4-BE49-F238E27FC236}">
                <a16:creationId xmlns:a16="http://schemas.microsoft.com/office/drawing/2014/main" id="{00000000-0008-0000-0100-000061920000}"/>
              </a:ext>
            </a:extLst>
          </xdr:cNvPr>
          <xdr:cNvSpPr>
            <a:spLocks noChangeArrowheads="1"/>
          </xdr:cNvSpPr>
        </xdr:nvSpPr>
        <xdr:spPr bwMode="auto">
          <a:xfrm>
            <a:off x="2310" y="1170"/>
            <a:ext cx="495" cy="240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  <xdr:cxnSp macro="">
        <xdr:nvCxnSpPr>
          <xdr:cNvPr id="37474" name="AutoShape 20">
            <a:extLst>
              <a:ext uri="{FF2B5EF4-FFF2-40B4-BE49-F238E27FC236}">
                <a16:creationId xmlns:a16="http://schemas.microsoft.com/office/drawing/2014/main" id="{00000000-0008-0000-0100-00006292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80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475" name="AutoShape 21">
            <a:extLst>
              <a:ext uri="{FF2B5EF4-FFF2-40B4-BE49-F238E27FC236}">
                <a16:creationId xmlns:a16="http://schemas.microsoft.com/office/drawing/2014/main" id="{00000000-0008-0000-0100-00006392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935" y="130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3</xdr:col>
      <xdr:colOff>114300</xdr:colOff>
      <xdr:row>2</xdr:row>
      <xdr:rowOff>161925</xdr:rowOff>
    </xdr:from>
    <xdr:to>
      <xdr:col>5</xdr:col>
      <xdr:colOff>200026</xdr:colOff>
      <xdr:row>8</xdr:row>
      <xdr:rowOff>76200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2085975" y="571500"/>
          <a:ext cx="1304926" cy="1066800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390525</xdr:colOff>
      <xdr:row>25</xdr:row>
      <xdr:rowOff>19050</xdr:rowOff>
    </xdr:from>
    <xdr:to>
      <xdr:col>8</xdr:col>
      <xdr:colOff>85725</xdr:colOff>
      <xdr:row>39</xdr:row>
      <xdr:rowOff>95250</xdr:rowOff>
    </xdr:to>
    <xdr:graphicFrame macro="">
      <xdr:nvGraphicFramePr>
        <xdr:cNvPr id="37461" name="Диаграмма 26">
          <a:extLst>
            <a:ext uri="{FF2B5EF4-FFF2-40B4-BE49-F238E27FC236}">
              <a16:creationId xmlns:a16="http://schemas.microsoft.com/office/drawing/2014/main" id="{00000000-0008-0000-0100-00005592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29</xdr:row>
      <xdr:rowOff>57150</xdr:rowOff>
    </xdr:from>
    <xdr:to>
      <xdr:col>2</xdr:col>
      <xdr:colOff>523876</xdr:colOff>
      <xdr:row>38</xdr:row>
      <xdr:rowOff>9525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H="1">
          <a:off x="1876425" y="5791200"/>
          <a:ext cx="9526" cy="16668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67</xdr:row>
      <xdr:rowOff>142875</xdr:rowOff>
    </xdr:from>
    <xdr:to>
      <xdr:col>7</xdr:col>
      <xdr:colOff>400050</xdr:colOff>
      <xdr:row>82</xdr:row>
      <xdr:rowOff>19050</xdr:rowOff>
    </xdr:to>
    <xdr:graphicFrame macro="">
      <xdr:nvGraphicFramePr>
        <xdr:cNvPr id="37463" name="Диаграмма 79">
          <a:extLst>
            <a:ext uri="{FF2B5EF4-FFF2-40B4-BE49-F238E27FC236}">
              <a16:creationId xmlns:a16="http://schemas.microsoft.com/office/drawing/2014/main" id="{00000000-0008-0000-0100-00005792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93</xdr:row>
      <xdr:rowOff>161925</xdr:rowOff>
    </xdr:from>
    <xdr:to>
      <xdr:col>15</xdr:col>
      <xdr:colOff>571500</xdr:colOff>
      <xdr:row>96</xdr:row>
      <xdr:rowOff>6350</xdr:rowOff>
    </xdr:to>
    <xdr:sp macro="" textlink="">
      <xdr:nvSpPr>
        <xdr:cNvPr id="56" name="Полилиния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5553075" y="20373975"/>
          <a:ext cx="4495800" cy="434975"/>
        </a:xfrm>
        <a:custGeom>
          <a:avLst/>
          <a:gdLst>
            <a:gd name="connsiteX0" fmla="*/ 4495800 w 4495800"/>
            <a:gd name="connsiteY0" fmla="*/ 0 h 434975"/>
            <a:gd name="connsiteX1" fmla="*/ 3448050 w 4495800"/>
            <a:gd name="connsiteY1" fmla="*/ 266700 h 434975"/>
            <a:gd name="connsiteX2" fmla="*/ 2324100 w 4495800"/>
            <a:gd name="connsiteY2" fmla="*/ 390525 h 434975"/>
            <a:gd name="connsiteX3" fmla="*/ 1171575 w 4495800"/>
            <a:gd name="connsiteY3" fmla="*/ 381000 h 434975"/>
            <a:gd name="connsiteX4" fmla="*/ 0 w 4495800"/>
            <a:gd name="connsiteY4" fmla="*/ 66675 h 434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495800" h="434975">
              <a:moveTo>
                <a:pt x="4495800" y="0"/>
              </a:moveTo>
              <a:cubicBezTo>
                <a:pt x="4152900" y="100806"/>
                <a:pt x="3810000" y="201613"/>
                <a:pt x="3448050" y="266700"/>
              </a:cubicBezTo>
              <a:cubicBezTo>
                <a:pt x="3086100" y="331788"/>
                <a:pt x="2703513" y="371475"/>
                <a:pt x="2324100" y="390525"/>
              </a:cubicBezTo>
              <a:cubicBezTo>
                <a:pt x="1944688" y="409575"/>
                <a:pt x="1558925" y="434975"/>
                <a:pt x="1171575" y="381000"/>
              </a:cubicBezTo>
              <a:cubicBezTo>
                <a:pt x="784225" y="327025"/>
                <a:pt x="392112" y="196850"/>
                <a:pt x="0" y="66675"/>
              </a:cubicBezTo>
            </a:path>
          </a:pathLst>
        </a:cu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6</xdr:col>
      <xdr:colOff>92238</xdr:colOff>
      <xdr:row>17</xdr:row>
      <xdr:rowOff>117090</xdr:rowOff>
    </xdr:from>
    <xdr:to>
      <xdr:col>7</xdr:col>
      <xdr:colOff>130452</xdr:colOff>
      <xdr:row>19</xdr:row>
      <xdr:rowOff>75477</xdr:rowOff>
    </xdr:to>
    <xdr:sp macro="" textlink="">
      <xdr:nvSpPr>
        <xdr:cNvPr id="11" name="Полилиния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892713" y="3527040"/>
          <a:ext cx="647814" cy="358437"/>
        </a:xfrm>
        <a:custGeom>
          <a:avLst/>
          <a:gdLst>
            <a:gd name="connsiteX0" fmla="*/ 126837 w 647814"/>
            <a:gd name="connsiteY0" fmla="*/ 302010 h 358437"/>
            <a:gd name="connsiteX1" fmla="*/ 107787 w 647814"/>
            <a:gd name="connsiteY1" fmla="*/ 254385 h 358437"/>
            <a:gd name="connsiteX2" fmla="*/ 117312 w 647814"/>
            <a:gd name="connsiteY2" fmla="*/ 92460 h 358437"/>
            <a:gd name="connsiteX3" fmla="*/ 126837 w 647814"/>
            <a:gd name="connsiteY3" fmla="*/ 63885 h 358437"/>
            <a:gd name="connsiteX4" fmla="*/ 183987 w 647814"/>
            <a:gd name="connsiteY4" fmla="*/ 35310 h 358437"/>
            <a:gd name="connsiteX5" fmla="*/ 250662 w 647814"/>
            <a:gd name="connsiteY5" fmla="*/ 6735 h 358437"/>
            <a:gd name="connsiteX6" fmla="*/ 545937 w 647814"/>
            <a:gd name="connsiteY6" fmla="*/ 16260 h 358437"/>
            <a:gd name="connsiteX7" fmla="*/ 574512 w 647814"/>
            <a:gd name="connsiteY7" fmla="*/ 35310 h 358437"/>
            <a:gd name="connsiteX8" fmla="*/ 612612 w 647814"/>
            <a:gd name="connsiteY8" fmla="*/ 92460 h 358437"/>
            <a:gd name="connsiteX9" fmla="*/ 641187 w 647814"/>
            <a:gd name="connsiteY9" fmla="*/ 149610 h 358437"/>
            <a:gd name="connsiteX10" fmla="*/ 631662 w 647814"/>
            <a:gd name="connsiteY10" fmla="*/ 282960 h 358437"/>
            <a:gd name="connsiteX11" fmla="*/ 479262 w 647814"/>
            <a:gd name="connsiteY11" fmla="*/ 330585 h 358437"/>
            <a:gd name="connsiteX12" fmla="*/ 203037 w 647814"/>
            <a:gd name="connsiteY12" fmla="*/ 330585 h 358437"/>
            <a:gd name="connsiteX13" fmla="*/ 164937 w 647814"/>
            <a:gd name="connsiteY13" fmla="*/ 321060 h 358437"/>
            <a:gd name="connsiteX14" fmla="*/ 107787 w 647814"/>
            <a:gd name="connsiteY14" fmla="*/ 302010 h 358437"/>
            <a:gd name="connsiteX15" fmla="*/ 22062 w 647814"/>
            <a:gd name="connsiteY15" fmla="*/ 225810 h 358437"/>
            <a:gd name="connsiteX16" fmla="*/ 3012 w 647814"/>
            <a:gd name="connsiteY16" fmla="*/ 197235 h 358437"/>
            <a:gd name="connsiteX17" fmla="*/ 3012 w 647814"/>
            <a:gd name="connsiteY17" fmla="*/ 168660 h 3584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647814" h="358437">
              <a:moveTo>
                <a:pt x="126837" y="302010"/>
              </a:moveTo>
              <a:cubicBezTo>
                <a:pt x="120487" y="286135"/>
                <a:pt x="108563" y="271465"/>
                <a:pt x="107787" y="254385"/>
              </a:cubicBezTo>
              <a:cubicBezTo>
                <a:pt x="105332" y="200372"/>
                <a:pt x="111932" y="146260"/>
                <a:pt x="117312" y="92460"/>
              </a:cubicBezTo>
              <a:cubicBezTo>
                <a:pt x="118311" y="82470"/>
                <a:pt x="120565" y="71725"/>
                <a:pt x="126837" y="63885"/>
              </a:cubicBezTo>
              <a:cubicBezTo>
                <a:pt x="142754" y="43989"/>
                <a:pt x="162980" y="44313"/>
                <a:pt x="183987" y="35310"/>
              </a:cubicBezTo>
              <a:cubicBezTo>
                <a:pt x="266377" y="0"/>
                <a:pt x="183649" y="29073"/>
                <a:pt x="250662" y="6735"/>
              </a:cubicBezTo>
              <a:cubicBezTo>
                <a:pt x="349087" y="9910"/>
                <a:pt x="447842" y="7605"/>
                <a:pt x="545937" y="16260"/>
              </a:cubicBezTo>
              <a:cubicBezTo>
                <a:pt x="557340" y="17266"/>
                <a:pt x="566974" y="26695"/>
                <a:pt x="574512" y="35310"/>
              </a:cubicBezTo>
              <a:cubicBezTo>
                <a:pt x="589589" y="52540"/>
                <a:pt x="599912" y="73410"/>
                <a:pt x="612612" y="92460"/>
              </a:cubicBezTo>
              <a:cubicBezTo>
                <a:pt x="637231" y="129389"/>
                <a:pt x="628042" y="110175"/>
                <a:pt x="641187" y="149610"/>
              </a:cubicBezTo>
              <a:cubicBezTo>
                <a:pt x="638012" y="194060"/>
                <a:pt x="647814" y="241427"/>
                <a:pt x="631662" y="282960"/>
              </a:cubicBezTo>
              <a:cubicBezTo>
                <a:pt x="612471" y="332309"/>
                <a:pt x="507391" y="327772"/>
                <a:pt x="479262" y="330585"/>
              </a:cubicBezTo>
              <a:cubicBezTo>
                <a:pt x="367855" y="358437"/>
                <a:pt x="431430" y="346336"/>
                <a:pt x="203037" y="330585"/>
              </a:cubicBezTo>
              <a:cubicBezTo>
                <a:pt x="189977" y="329684"/>
                <a:pt x="177476" y="324822"/>
                <a:pt x="164937" y="321060"/>
              </a:cubicBezTo>
              <a:cubicBezTo>
                <a:pt x="145703" y="315290"/>
                <a:pt x="107787" y="302010"/>
                <a:pt x="107787" y="302010"/>
              </a:cubicBezTo>
              <a:cubicBezTo>
                <a:pt x="56796" y="268016"/>
                <a:pt x="87307" y="291055"/>
                <a:pt x="22062" y="225810"/>
              </a:cubicBezTo>
              <a:cubicBezTo>
                <a:pt x="13967" y="217715"/>
                <a:pt x="6632" y="208095"/>
                <a:pt x="3012" y="197235"/>
              </a:cubicBezTo>
              <a:cubicBezTo>
                <a:pt x="0" y="188199"/>
                <a:pt x="3012" y="178185"/>
                <a:pt x="3012" y="168660"/>
              </a:cubicBezTo>
            </a:path>
          </a:pathLst>
        </a:cu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5</xdr:col>
      <xdr:colOff>409575</xdr:colOff>
      <xdr:row>21</xdr:row>
      <xdr:rowOff>171450</xdr:rowOff>
    </xdr:from>
    <xdr:to>
      <xdr:col>7</xdr:col>
      <xdr:colOff>28575</xdr:colOff>
      <xdr:row>23</xdr:row>
      <xdr:rowOff>129837</xdr:rowOff>
    </xdr:to>
    <xdr:sp macro="" textlink="">
      <xdr:nvSpPr>
        <xdr:cNvPr id="12" name="Полилиния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600450" y="4362450"/>
          <a:ext cx="838200" cy="358437"/>
        </a:xfrm>
        <a:custGeom>
          <a:avLst/>
          <a:gdLst>
            <a:gd name="connsiteX0" fmla="*/ 126837 w 647814"/>
            <a:gd name="connsiteY0" fmla="*/ 302010 h 358437"/>
            <a:gd name="connsiteX1" fmla="*/ 107787 w 647814"/>
            <a:gd name="connsiteY1" fmla="*/ 254385 h 358437"/>
            <a:gd name="connsiteX2" fmla="*/ 117312 w 647814"/>
            <a:gd name="connsiteY2" fmla="*/ 92460 h 358437"/>
            <a:gd name="connsiteX3" fmla="*/ 126837 w 647814"/>
            <a:gd name="connsiteY3" fmla="*/ 63885 h 358437"/>
            <a:gd name="connsiteX4" fmla="*/ 183987 w 647814"/>
            <a:gd name="connsiteY4" fmla="*/ 35310 h 358437"/>
            <a:gd name="connsiteX5" fmla="*/ 250662 w 647814"/>
            <a:gd name="connsiteY5" fmla="*/ 6735 h 358437"/>
            <a:gd name="connsiteX6" fmla="*/ 545937 w 647814"/>
            <a:gd name="connsiteY6" fmla="*/ 16260 h 358437"/>
            <a:gd name="connsiteX7" fmla="*/ 574512 w 647814"/>
            <a:gd name="connsiteY7" fmla="*/ 35310 h 358437"/>
            <a:gd name="connsiteX8" fmla="*/ 612612 w 647814"/>
            <a:gd name="connsiteY8" fmla="*/ 92460 h 358437"/>
            <a:gd name="connsiteX9" fmla="*/ 641187 w 647814"/>
            <a:gd name="connsiteY9" fmla="*/ 149610 h 358437"/>
            <a:gd name="connsiteX10" fmla="*/ 631662 w 647814"/>
            <a:gd name="connsiteY10" fmla="*/ 282960 h 358437"/>
            <a:gd name="connsiteX11" fmla="*/ 479262 w 647814"/>
            <a:gd name="connsiteY11" fmla="*/ 330585 h 358437"/>
            <a:gd name="connsiteX12" fmla="*/ 203037 w 647814"/>
            <a:gd name="connsiteY12" fmla="*/ 330585 h 358437"/>
            <a:gd name="connsiteX13" fmla="*/ 164937 w 647814"/>
            <a:gd name="connsiteY13" fmla="*/ 321060 h 358437"/>
            <a:gd name="connsiteX14" fmla="*/ 107787 w 647814"/>
            <a:gd name="connsiteY14" fmla="*/ 302010 h 358437"/>
            <a:gd name="connsiteX15" fmla="*/ 22062 w 647814"/>
            <a:gd name="connsiteY15" fmla="*/ 225810 h 358437"/>
            <a:gd name="connsiteX16" fmla="*/ 3012 w 647814"/>
            <a:gd name="connsiteY16" fmla="*/ 197235 h 358437"/>
            <a:gd name="connsiteX17" fmla="*/ 3012 w 647814"/>
            <a:gd name="connsiteY17" fmla="*/ 168660 h 3584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647814" h="358437">
              <a:moveTo>
                <a:pt x="126837" y="302010"/>
              </a:moveTo>
              <a:cubicBezTo>
                <a:pt x="120487" y="286135"/>
                <a:pt x="108563" y="271465"/>
                <a:pt x="107787" y="254385"/>
              </a:cubicBezTo>
              <a:cubicBezTo>
                <a:pt x="105332" y="200372"/>
                <a:pt x="111932" y="146260"/>
                <a:pt x="117312" y="92460"/>
              </a:cubicBezTo>
              <a:cubicBezTo>
                <a:pt x="118311" y="82470"/>
                <a:pt x="120565" y="71725"/>
                <a:pt x="126837" y="63885"/>
              </a:cubicBezTo>
              <a:cubicBezTo>
                <a:pt x="142754" y="43989"/>
                <a:pt x="162980" y="44313"/>
                <a:pt x="183987" y="35310"/>
              </a:cubicBezTo>
              <a:cubicBezTo>
                <a:pt x="266377" y="0"/>
                <a:pt x="183649" y="29073"/>
                <a:pt x="250662" y="6735"/>
              </a:cubicBezTo>
              <a:cubicBezTo>
                <a:pt x="349087" y="9910"/>
                <a:pt x="447842" y="7605"/>
                <a:pt x="545937" y="16260"/>
              </a:cubicBezTo>
              <a:cubicBezTo>
                <a:pt x="557340" y="17266"/>
                <a:pt x="566974" y="26695"/>
                <a:pt x="574512" y="35310"/>
              </a:cubicBezTo>
              <a:cubicBezTo>
                <a:pt x="589589" y="52540"/>
                <a:pt x="599912" y="73410"/>
                <a:pt x="612612" y="92460"/>
              </a:cubicBezTo>
              <a:cubicBezTo>
                <a:pt x="637231" y="129389"/>
                <a:pt x="628042" y="110175"/>
                <a:pt x="641187" y="149610"/>
              </a:cubicBezTo>
              <a:cubicBezTo>
                <a:pt x="638012" y="194060"/>
                <a:pt x="647814" y="241427"/>
                <a:pt x="631662" y="282960"/>
              </a:cubicBezTo>
              <a:cubicBezTo>
                <a:pt x="612471" y="332309"/>
                <a:pt x="507391" y="327772"/>
                <a:pt x="479262" y="330585"/>
              </a:cubicBezTo>
              <a:cubicBezTo>
                <a:pt x="367855" y="358437"/>
                <a:pt x="431430" y="346336"/>
                <a:pt x="203037" y="330585"/>
              </a:cubicBezTo>
              <a:cubicBezTo>
                <a:pt x="189977" y="329684"/>
                <a:pt x="177476" y="324822"/>
                <a:pt x="164937" y="321060"/>
              </a:cubicBezTo>
              <a:cubicBezTo>
                <a:pt x="145703" y="315290"/>
                <a:pt x="107787" y="302010"/>
                <a:pt x="107787" y="302010"/>
              </a:cubicBezTo>
              <a:cubicBezTo>
                <a:pt x="56796" y="268016"/>
                <a:pt x="87307" y="291055"/>
                <a:pt x="22062" y="225810"/>
              </a:cubicBezTo>
              <a:cubicBezTo>
                <a:pt x="13967" y="217715"/>
                <a:pt x="6632" y="208095"/>
                <a:pt x="3012" y="197235"/>
              </a:cubicBezTo>
              <a:cubicBezTo>
                <a:pt x="0" y="188199"/>
                <a:pt x="3012" y="178185"/>
                <a:pt x="3012" y="168660"/>
              </a:cubicBezTo>
            </a:path>
          </a:pathLst>
        </a:cu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2</xdr:col>
      <xdr:colOff>323850</xdr:colOff>
      <xdr:row>38</xdr:row>
      <xdr:rowOff>85725</xdr:rowOff>
    </xdr:from>
    <xdr:to>
      <xdr:col>3</xdr:col>
      <xdr:colOff>66675</xdr:colOff>
      <xdr:row>39</xdr:row>
      <xdr:rowOff>161925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685925" y="7534275"/>
          <a:ext cx="352425" cy="2667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t*</a:t>
          </a:r>
          <a:endParaRPr lang="ru-RU" sz="1100"/>
        </a:p>
      </xdr:txBody>
    </xdr:sp>
    <xdr:clientData/>
  </xdr:twoCellAnchor>
  <xdr:twoCellAnchor>
    <xdr:from>
      <xdr:col>4</xdr:col>
      <xdr:colOff>472903</xdr:colOff>
      <xdr:row>33</xdr:row>
      <xdr:rowOff>152400</xdr:rowOff>
    </xdr:from>
    <xdr:to>
      <xdr:col>4</xdr:col>
      <xdr:colOff>472903</xdr:colOff>
      <xdr:row>36</xdr:row>
      <xdr:rowOff>66675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060099" y="6704055"/>
          <a:ext cx="0" cy="4934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37</xdr:row>
      <xdr:rowOff>152401</xdr:rowOff>
    </xdr:from>
    <xdr:to>
      <xdr:col>4</xdr:col>
      <xdr:colOff>476251</xdr:colOff>
      <xdr:row>40</xdr:row>
      <xdr:rowOff>45051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3063446" y="7476354"/>
          <a:ext cx="1" cy="4783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476246</xdr:colOff>
      <xdr:row>36</xdr:row>
      <xdr:rowOff>45051</xdr:rowOff>
    </xdr:from>
    <xdr:to>
      <xdr:col>4</xdr:col>
      <xdr:colOff>482682</xdr:colOff>
      <xdr:row>37</xdr:row>
      <xdr:rowOff>167331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3063442" y="7175929"/>
          <a:ext cx="6436" cy="315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501993</xdr:colOff>
      <xdr:row>36</xdr:row>
      <xdr:rowOff>96538</xdr:rowOff>
    </xdr:from>
    <xdr:to>
      <xdr:col>5</xdr:col>
      <xdr:colOff>244818</xdr:colOff>
      <xdr:row>37</xdr:row>
      <xdr:rowOff>140557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3089189" y="7227416"/>
          <a:ext cx="354227" cy="237094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/>
            <a:t>Кг</a:t>
          </a:r>
        </a:p>
      </xdr:txBody>
    </xdr:sp>
    <xdr:clientData/>
  </xdr:twoCellAnchor>
  <xdr:twoCellAnchor>
    <xdr:from>
      <xdr:col>6</xdr:col>
      <xdr:colOff>533400</xdr:colOff>
      <xdr:row>83</xdr:row>
      <xdr:rowOff>104775</xdr:rowOff>
    </xdr:from>
    <xdr:to>
      <xdr:col>9</xdr:col>
      <xdr:colOff>9525</xdr:colOff>
      <xdr:row>83</xdr:row>
      <xdr:rowOff>104775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4333875" y="16316325"/>
          <a:ext cx="13049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276225</xdr:colOff>
          <xdr:row>13</xdr:row>
          <xdr:rowOff>228600</xdr:rowOff>
        </xdr:from>
        <xdr:to>
          <xdr:col>8</xdr:col>
          <xdr:colOff>114300</xdr:colOff>
          <xdr:row>17</xdr:row>
          <xdr:rowOff>47625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51</xdr:row>
          <xdr:rowOff>47625</xdr:rowOff>
        </xdr:from>
        <xdr:to>
          <xdr:col>3</xdr:col>
          <xdr:colOff>457200</xdr:colOff>
          <xdr:row>55</xdr:row>
          <xdr:rowOff>9525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571500</xdr:colOff>
          <xdr:row>50</xdr:row>
          <xdr:rowOff>104775</xdr:rowOff>
        </xdr:from>
        <xdr:to>
          <xdr:col>8</xdr:col>
          <xdr:colOff>409575</xdr:colOff>
          <xdr:row>55</xdr:row>
          <xdr:rowOff>9525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80</xdr:row>
          <xdr:rowOff>9525</xdr:rowOff>
        </xdr:from>
        <xdr:to>
          <xdr:col>16</xdr:col>
          <xdr:colOff>9525</xdr:colOff>
          <xdr:row>87</xdr:row>
          <xdr:rowOff>114300</xdr:rowOff>
        </xdr:to>
        <xdr:sp macro="" textlink="">
          <xdr:nvSpPr>
            <xdr:cNvPr id="37136" name="Object 1296" hidden="1">
              <a:extLst>
                <a:ext uri="{63B3BB69-23CF-44E3-9099-C40C66FF867C}">
                  <a14:compatExt spid="_x0000_s37136"/>
                </a:ext>
                <a:ext uri="{FF2B5EF4-FFF2-40B4-BE49-F238E27FC236}">
                  <a16:creationId xmlns:a16="http://schemas.microsoft.com/office/drawing/2014/main" id="{00000000-0008-0000-0100-0000109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266700</xdr:colOff>
          <xdr:row>80</xdr:row>
          <xdr:rowOff>38100</xdr:rowOff>
        </xdr:from>
        <xdr:to>
          <xdr:col>23</xdr:col>
          <xdr:colOff>142875</xdr:colOff>
          <xdr:row>87</xdr:row>
          <xdr:rowOff>142875</xdr:rowOff>
        </xdr:to>
        <xdr:sp macro="" textlink="">
          <xdr:nvSpPr>
            <xdr:cNvPr id="37137" name="Object 1297" hidden="1">
              <a:extLst>
                <a:ext uri="{63B3BB69-23CF-44E3-9099-C40C66FF867C}">
                  <a14:compatExt spid="_x0000_s37137"/>
                </a:ext>
                <a:ext uri="{FF2B5EF4-FFF2-40B4-BE49-F238E27FC236}">
                  <a16:creationId xmlns:a16="http://schemas.microsoft.com/office/drawing/2014/main" id="{00000000-0008-0000-0100-0000119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82</xdr:row>
      <xdr:rowOff>123825</xdr:rowOff>
    </xdr:from>
    <xdr:to>
      <xdr:col>25</xdr:col>
      <xdr:colOff>104775</xdr:colOff>
      <xdr:row>99</xdr:row>
      <xdr:rowOff>114300</xdr:rowOff>
    </xdr:to>
    <xdr:graphicFrame macro="">
      <xdr:nvGraphicFramePr>
        <xdr:cNvPr id="42133" name="Диаграмма 1">
          <a:extLst>
            <a:ext uri="{FF2B5EF4-FFF2-40B4-BE49-F238E27FC236}">
              <a16:creationId xmlns:a16="http://schemas.microsoft.com/office/drawing/2014/main" id="{00000000-0008-0000-0200-000095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126</xdr:row>
      <xdr:rowOff>19050</xdr:rowOff>
    </xdr:from>
    <xdr:to>
      <xdr:col>23</xdr:col>
      <xdr:colOff>600075</xdr:colOff>
      <xdr:row>137</xdr:row>
      <xdr:rowOff>142875</xdr:rowOff>
    </xdr:to>
    <xdr:graphicFrame macro="">
      <xdr:nvGraphicFramePr>
        <xdr:cNvPr id="42134" name="Диаграмма 2">
          <a:extLst>
            <a:ext uri="{FF2B5EF4-FFF2-40B4-BE49-F238E27FC236}">
              <a16:creationId xmlns:a16="http://schemas.microsoft.com/office/drawing/2014/main" id="{00000000-0008-0000-0200-000096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14030</xdr:colOff>
      <xdr:row>8</xdr:row>
      <xdr:rowOff>146831</xdr:rowOff>
    </xdr:from>
    <xdr:to>
      <xdr:col>6</xdr:col>
      <xdr:colOff>152400</xdr:colOff>
      <xdr:row>10</xdr:row>
      <xdr:rowOff>95250</xdr:rowOff>
    </xdr:to>
    <xdr:sp macro="" textlink="">
      <xdr:nvSpPr>
        <xdr:cNvPr id="5" name="Полилиния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23630" y="1670831"/>
          <a:ext cx="3186370" cy="329419"/>
        </a:xfrm>
        <a:custGeom>
          <a:avLst/>
          <a:gdLst>
            <a:gd name="connsiteX0" fmla="*/ 33595 w 3186370"/>
            <a:gd name="connsiteY0" fmla="*/ 177019 h 329419"/>
            <a:gd name="connsiteX1" fmla="*/ 81220 w 3186370"/>
            <a:gd name="connsiteY1" fmla="*/ 157969 h 329419"/>
            <a:gd name="connsiteX2" fmla="*/ 100270 w 3186370"/>
            <a:gd name="connsiteY2" fmla="*/ 100819 h 329419"/>
            <a:gd name="connsiteX3" fmla="*/ 109795 w 3186370"/>
            <a:gd name="connsiteY3" fmla="*/ 62719 h 329419"/>
            <a:gd name="connsiteX4" fmla="*/ 166945 w 3186370"/>
            <a:gd name="connsiteY4" fmla="*/ 43669 h 329419"/>
            <a:gd name="connsiteX5" fmla="*/ 528895 w 3186370"/>
            <a:gd name="connsiteY5" fmla="*/ 34144 h 329419"/>
            <a:gd name="connsiteX6" fmla="*/ 1671895 w 3186370"/>
            <a:gd name="connsiteY6" fmla="*/ 43669 h 329419"/>
            <a:gd name="connsiteX7" fmla="*/ 1948120 w 3186370"/>
            <a:gd name="connsiteY7" fmla="*/ 62719 h 329419"/>
            <a:gd name="connsiteX8" fmla="*/ 2148145 w 3186370"/>
            <a:gd name="connsiteY8" fmla="*/ 53194 h 329419"/>
            <a:gd name="connsiteX9" fmla="*/ 2300545 w 3186370"/>
            <a:gd name="connsiteY9" fmla="*/ 34144 h 329419"/>
            <a:gd name="connsiteX10" fmla="*/ 2567245 w 3186370"/>
            <a:gd name="connsiteY10" fmla="*/ 34144 h 329419"/>
            <a:gd name="connsiteX11" fmla="*/ 2652970 w 3186370"/>
            <a:gd name="connsiteY11" fmla="*/ 43669 h 329419"/>
            <a:gd name="connsiteX12" fmla="*/ 2767270 w 3186370"/>
            <a:gd name="connsiteY12" fmla="*/ 62719 h 329419"/>
            <a:gd name="connsiteX13" fmla="*/ 3081595 w 3186370"/>
            <a:gd name="connsiteY13" fmla="*/ 81769 h 329419"/>
            <a:gd name="connsiteX14" fmla="*/ 3110170 w 3186370"/>
            <a:gd name="connsiteY14" fmla="*/ 91294 h 329419"/>
            <a:gd name="connsiteX15" fmla="*/ 3167320 w 3186370"/>
            <a:gd name="connsiteY15" fmla="*/ 129394 h 329419"/>
            <a:gd name="connsiteX16" fmla="*/ 3176845 w 3186370"/>
            <a:gd name="connsiteY16" fmla="*/ 215119 h 329419"/>
            <a:gd name="connsiteX17" fmla="*/ 3186370 w 3186370"/>
            <a:gd name="connsiteY17" fmla="*/ 243694 h 329419"/>
            <a:gd name="connsiteX18" fmla="*/ 3148270 w 3186370"/>
            <a:gd name="connsiteY18" fmla="*/ 300844 h 329419"/>
            <a:gd name="connsiteX19" fmla="*/ 3091120 w 3186370"/>
            <a:gd name="connsiteY19" fmla="*/ 310369 h 329419"/>
            <a:gd name="connsiteX20" fmla="*/ 2795845 w 3186370"/>
            <a:gd name="connsiteY20" fmla="*/ 319894 h 329419"/>
            <a:gd name="connsiteX21" fmla="*/ 2224345 w 3186370"/>
            <a:gd name="connsiteY21" fmla="*/ 329419 h 329419"/>
            <a:gd name="connsiteX22" fmla="*/ 1462345 w 3186370"/>
            <a:gd name="connsiteY22" fmla="*/ 319894 h 329419"/>
            <a:gd name="connsiteX23" fmla="*/ 1300420 w 3186370"/>
            <a:gd name="connsiteY23" fmla="*/ 310369 h 329419"/>
            <a:gd name="connsiteX24" fmla="*/ 1252795 w 3186370"/>
            <a:gd name="connsiteY24" fmla="*/ 300844 h 329419"/>
            <a:gd name="connsiteX25" fmla="*/ 1214695 w 3186370"/>
            <a:gd name="connsiteY25" fmla="*/ 291319 h 329419"/>
            <a:gd name="connsiteX26" fmla="*/ 995620 w 3186370"/>
            <a:gd name="connsiteY26" fmla="*/ 281794 h 329419"/>
            <a:gd name="connsiteX27" fmla="*/ 490795 w 3186370"/>
            <a:gd name="connsiteY27" fmla="*/ 253219 h 329419"/>
            <a:gd name="connsiteX28" fmla="*/ 386020 w 3186370"/>
            <a:gd name="connsiteY28" fmla="*/ 243694 h 329419"/>
            <a:gd name="connsiteX29" fmla="*/ 138370 w 3186370"/>
            <a:gd name="connsiteY29" fmla="*/ 234169 h 329419"/>
            <a:gd name="connsiteX30" fmla="*/ 109795 w 3186370"/>
            <a:gd name="connsiteY30" fmla="*/ 224644 h 329419"/>
            <a:gd name="connsiteX31" fmla="*/ 52645 w 3186370"/>
            <a:gd name="connsiteY31" fmla="*/ 215119 h 329419"/>
            <a:gd name="connsiteX32" fmla="*/ 24070 w 3186370"/>
            <a:gd name="connsiteY32" fmla="*/ 205594 h 329419"/>
            <a:gd name="connsiteX33" fmla="*/ 5020 w 3186370"/>
            <a:gd name="connsiteY33" fmla="*/ 100819 h 3294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3186370" h="329419">
              <a:moveTo>
                <a:pt x="33595" y="177019"/>
              </a:moveTo>
              <a:cubicBezTo>
                <a:pt x="49470" y="170669"/>
                <a:pt x="69961" y="170836"/>
                <a:pt x="81220" y="157969"/>
              </a:cubicBezTo>
              <a:cubicBezTo>
                <a:pt x="94443" y="142857"/>
                <a:pt x="95400" y="120300"/>
                <a:pt x="100270" y="100819"/>
              </a:cubicBezTo>
              <a:cubicBezTo>
                <a:pt x="103445" y="88119"/>
                <a:pt x="99856" y="71238"/>
                <a:pt x="109795" y="62719"/>
              </a:cubicBezTo>
              <a:cubicBezTo>
                <a:pt x="125041" y="49651"/>
                <a:pt x="147895" y="50019"/>
                <a:pt x="166945" y="43669"/>
              </a:cubicBezTo>
              <a:cubicBezTo>
                <a:pt x="281443" y="5503"/>
                <a:pt x="408245" y="37319"/>
                <a:pt x="528895" y="34144"/>
              </a:cubicBezTo>
              <a:lnTo>
                <a:pt x="1671895" y="43669"/>
              </a:lnTo>
              <a:cubicBezTo>
                <a:pt x="1716802" y="44329"/>
                <a:pt x="1894574" y="58600"/>
                <a:pt x="1948120" y="62719"/>
              </a:cubicBezTo>
              <a:cubicBezTo>
                <a:pt x="2014795" y="59544"/>
                <a:pt x="2081613" y="58589"/>
                <a:pt x="2148145" y="53194"/>
              </a:cubicBezTo>
              <a:cubicBezTo>
                <a:pt x="2199173" y="49057"/>
                <a:pt x="2300545" y="34144"/>
                <a:pt x="2300545" y="34144"/>
              </a:cubicBezTo>
              <a:cubicBezTo>
                <a:pt x="2402976" y="0"/>
                <a:pt x="2330999" y="20247"/>
                <a:pt x="2567245" y="34144"/>
              </a:cubicBezTo>
              <a:cubicBezTo>
                <a:pt x="2595946" y="35832"/>
                <a:pt x="2624395" y="40494"/>
                <a:pt x="2652970" y="43669"/>
              </a:cubicBezTo>
              <a:cubicBezTo>
                <a:pt x="2719161" y="60217"/>
                <a:pt x="2671710" y="49978"/>
                <a:pt x="2767270" y="62719"/>
              </a:cubicBezTo>
              <a:cubicBezTo>
                <a:pt x="2930629" y="84500"/>
                <a:pt x="2756673" y="69272"/>
                <a:pt x="3081595" y="81769"/>
              </a:cubicBezTo>
              <a:cubicBezTo>
                <a:pt x="3091120" y="84944"/>
                <a:pt x="3101393" y="86418"/>
                <a:pt x="3110170" y="91294"/>
              </a:cubicBezTo>
              <a:cubicBezTo>
                <a:pt x="3130184" y="102413"/>
                <a:pt x="3167320" y="129394"/>
                <a:pt x="3167320" y="129394"/>
              </a:cubicBezTo>
              <a:cubicBezTo>
                <a:pt x="3170495" y="157969"/>
                <a:pt x="3172118" y="186759"/>
                <a:pt x="3176845" y="215119"/>
              </a:cubicBezTo>
              <a:cubicBezTo>
                <a:pt x="3178496" y="225023"/>
                <a:pt x="3186370" y="233654"/>
                <a:pt x="3186370" y="243694"/>
              </a:cubicBezTo>
              <a:cubicBezTo>
                <a:pt x="3186370" y="273755"/>
                <a:pt x="3176980" y="291274"/>
                <a:pt x="3148270" y="300844"/>
              </a:cubicBezTo>
              <a:cubicBezTo>
                <a:pt x="3129948" y="306951"/>
                <a:pt x="3110405" y="309327"/>
                <a:pt x="3091120" y="310369"/>
              </a:cubicBezTo>
              <a:cubicBezTo>
                <a:pt x="2992787" y="315684"/>
                <a:pt x="2894297" y="317730"/>
                <a:pt x="2795845" y="319894"/>
              </a:cubicBezTo>
              <a:lnTo>
                <a:pt x="2224345" y="329419"/>
              </a:lnTo>
              <a:lnTo>
                <a:pt x="1462345" y="319894"/>
              </a:lnTo>
              <a:cubicBezTo>
                <a:pt x="1408288" y="318779"/>
                <a:pt x="1354266" y="315264"/>
                <a:pt x="1300420" y="310369"/>
              </a:cubicBezTo>
              <a:cubicBezTo>
                <a:pt x="1284297" y="308903"/>
                <a:pt x="1268599" y="304356"/>
                <a:pt x="1252795" y="300844"/>
              </a:cubicBezTo>
              <a:cubicBezTo>
                <a:pt x="1240016" y="298004"/>
                <a:pt x="1227750" y="292286"/>
                <a:pt x="1214695" y="291319"/>
              </a:cubicBezTo>
              <a:cubicBezTo>
                <a:pt x="1141801" y="285919"/>
                <a:pt x="1068577" y="286261"/>
                <a:pt x="995620" y="281794"/>
              </a:cubicBezTo>
              <a:cubicBezTo>
                <a:pt x="446192" y="248156"/>
                <a:pt x="1054764" y="274107"/>
                <a:pt x="490795" y="253219"/>
              </a:cubicBezTo>
              <a:cubicBezTo>
                <a:pt x="455870" y="250044"/>
                <a:pt x="421038" y="245587"/>
                <a:pt x="386020" y="243694"/>
              </a:cubicBezTo>
              <a:cubicBezTo>
                <a:pt x="303529" y="239235"/>
                <a:pt x="220785" y="239853"/>
                <a:pt x="138370" y="234169"/>
              </a:cubicBezTo>
              <a:cubicBezTo>
                <a:pt x="128354" y="233478"/>
                <a:pt x="119596" y="226822"/>
                <a:pt x="109795" y="224644"/>
              </a:cubicBezTo>
              <a:cubicBezTo>
                <a:pt x="90942" y="220454"/>
                <a:pt x="71695" y="218294"/>
                <a:pt x="52645" y="215119"/>
              </a:cubicBezTo>
              <a:cubicBezTo>
                <a:pt x="43120" y="211944"/>
                <a:pt x="29906" y="213764"/>
                <a:pt x="24070" y="205594"/>
              </a:cubicBezTo>
              <a:cubicBezTo>
                <a:pt x="0" y="171896"/>
                <a:pt x="5020" y="138078"/>
                <a:pt x="5020" y="100819"/>
              </a:cubicBezTo>
            </a:path>
          </a:pathLst>
        </a:cu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8</xdr:col>
      <xdr:colOff>209550</xdr:colOff>
      <xdr:row>68</xdr:row>
      <xdr:rowOff>0</xdr:rowOff>
    </xdr:from>
    <xdr:to>
      <xdr:col>10</xdr:col>
      <xdr:colOff>247650</xdr:colOff>
      <xdr:row>68</xdr:row>
      <xdr:rowOff>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5086350" y="12954000"/>
          <a:ext cx="1257300" cy="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80</xdr:row>
      <xdr:rowOff>38100</xdr:rowOff>
    </xdr:from>
    <xdr:to>
      <xdr:col>4</xdr:col>
      <xdr:colOff>285750</xdr:colOff>
      <xdr:row>88</xdr:row>
      <xdr:rowOff>76200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952500" y="15278100"/>
          <a:ext cx="1771650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88</xdr:row>
      <xdr:rowOff>161925</xdr:rowOff>
    </xdr:from>
    <xdr:to>
      <xdr:col>1</xdr:col>
      <xdr:colOff>295275</xdr:colOff>
      <xdr:row>99</xdr:row>
      <xdr:rowOff>123825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>
          <a:off x="428625" y="17078325"/>
          <a:ext cx="476250" cy="2105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</xdr:row>
      <xdr:rowOff>104775</xdr:rowOff>
    </xdr:from>
    <xdr:to>
      <xdr:col>18</xdr:col>
      <xdr:colOff>504825</xdr:colOff>
      <xdr:row>10</xdr:row>
      <xdr:rowOff>47625</xdr:rowOff>
    </xdr:to>
    <xdr:pic>
      <xdr:nvPicPr>
        <xdr:cNvPr id="42139" name="Picture 145">
          <a:extLst>
            <a:ext uri="{FF2B5EF4-FFF2-40B4-BE49-F238E27FC236}">
              <a16:creationId xmlns:a16="http://schemas.microsoft.com/office/drawing/2014/main" id="{00000000-0008-0000-0200-00009BA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60" t="25058" r="20950" b="52541"/>
        <a:stretch>
          <a:fillRect/>
        </a:stretch>
      </xdr:blipFill>
      <xdr:spPr bwMode="auto">
        <a:xfrm>
          <a:off x="5600700" y="295275"/>
          <a:ext cx="5876925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523875</xdr:colOff>
      <xdr:row>13</xdr:row>
      <xdr:rowOff>57150</xdr:rowOff>
    </xdr:from>
    <xdr:to>
      <xdr:col>23</xdr:col>
      <xdr:colOff>419100</xdr:colOff>
      <xdr:row>36</xdr:row>
      <xdr:rowOff>152400</xdr:rowOff>
    </xdr:to>
    <xdr:pic>
      <xdr:nvPicPr>
        <xdr:cNvPr id="42140" name="Picture 148">
          <a:extLst>
            <a:ext uri="{FF2B5EF4-FFF2-40B4-BE49-F238E27FC236}">
              <a16:creationId xmlns:a16="http://schemas.microsoft.com/office/drawing/2014/main" id="{00000000-0008-0000-0200-00009CA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12" t="17957" r="19966" b="9959"/>
        <a:stretch>
          <a:fillRect/>
        </a:stretch>
      </xdr:blipFill>
      <xdr:spPr bwMode="auto">
        <a:xfrm>
          <a:off x="9667875" y="2686050"/>
          <a:ext cx="4772025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26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28975" y="470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419100</xdr:colOff>
          <xdr:row>21</xdr:row>
          <xdr:rowOff>85725</xdr:rowOff>
        </xdr:from>
        <xdr:to>
          <xdr:col>5</xdr:col>
          <xdr:colOff>9525</xdr:colOff>
          <xdr:row>23</xdr:row>
          <xdr:rowOff>123825</xdr:rowOff>
        </xdr:to>
        <xdr:sp macro="" textlink="">
          <xdr:nvSpPr>
            <xdr:cNvPr id="188417" name="Object 1" hidden="1">
              <a:extLst>
                <a:ext uri="{63B3BB69-23CF-44E3-9099-C40C66FF867C}">
                  <a14:compatExt spid="_x0000_s188417"/>
                </a:ext>
                <a:ext uri="{FF2B5EF4-FFF2-40B4-BE49-F238E27FC236}">
                  <a16:creationId xmlns:a16="http://schemas.microsoft.com/office/drawing/2014/main" id="{00000000-0008-0000-0300-000001E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20</xdr:row>
          <xdr:rowOff>38100</xdr:rowOff>
        </xdr:from>
        <xdr:to>
          <xdr:col>9</xdr:col>
          <xdr:colOff>66675</xdr:colOff>
          <xdr:row>24</xdr:row>
          <xdr:rowOff>142875</xdr:rowOff>
        </xdr:to>
        <xdr:sp macro="" textlink="">
          <xdr:nvSpPr>
            <xdr:cNvPr id="188418" name="Object 2" hidden="1">
              <a:extLst>
                <a:ext uri="{63B3BB69-23CF-44E3-9099-C40C66FF867C}">
                  <a14:compatExt spid="_x0000_s188418"/>
                </a:ext>
                <a:ext uri="{FF2B5EF4-FFF2-40B4-BE49-F238E27FC236}">
                  <a16:creationId xmlns:a16="http://schemas.microsoft.com/office/drawing/2014/main" id="{00000000-0008-0000-0300-000002E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180975</xdr:colOff>
      <xdr:row>35</xdr:row>
      <xdr:rowOff>95250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228975" y="5095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180975</xdr:colOff>
      <xdr:row>44</xdr:row>
      <xdr:rowOff>95250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228975" y="68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85725</xdr:colOff>
      <xdr:row>55</xdr:row>
      <xdr:rowOff>123825</xdr:rowOff>
    </xdr:from>
    <xdr:to>
      <xdr:col>14</xdr:col>
      <xdr:colOff>133350</xdr:colOff>
      <xdr:row>70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12" Type="http://schemas.openxmlformats.org/officeDocument/2006/relationships/oleObject" Target="../embeddings/oleObject1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4.bin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oleObject" Target="../embeddings/oleObject16.bin"/><Relationship Id="rId4" Type="http://schemas.openxmlformats.org/officeDocument/2006/relationships/oleObject" Target="../embeddings/oleObject13.bin"/><Relationship Id="rId9" Type="http://schemas.openxmlformats.org/officeDocument/2006/relationships/image" Target="../media/image17.emf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image" Target="../media/image23.wmf"/><Relationship Id="rId5" Type="http://schemas.openxmlformats.org/officeDocument/2006/relationships/oleObject" Target="../embeddings/oleObject19.bin"/><Relationship Id="rId4" Type="http://schemas.openxmlformats.org/officeDocument/2006/relationships/image" Target="../media/image2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zoomScaleNormal="100" workbookViewId="0">
      <selection activeCell="J14" sqref="J14"/>
    </sheetView>
  </sheetViews>
  <sheetFormatPr defaultColWidth="8.85546875" defaultRowHeight="15" x14ac:dyDescent="0.25"/>
  <sheetData>
    <row r="1" spans="1:24" ht="15.75" thickBot="1" x14ac:dyDescent="0.3">
      <c r="A1" t="s">
        <v>133</v>
      </c>
      <c r="D1">
        <v>1</v>
      </c>
      <c r="E1" s="81"/>
      <c r="F1" s="81"/>
      <c r="G1" s="81"/>
      <c r="H1" s="82"/>
      <c r="I1" s="79"/>
    </row>
    <row r="2" spans="1:24" ht="16.5" thickTop="1" thickBot="1" x14ac:dyDescent="0.3">
      <c r="A2" t="s">
        <v>127</v>
      </c>
      <c r="D2">
        <v>2</v>
      </c>
      <c r="E2" s="84"/>
      <c r="F2" s="84"/>
      <c r="G2" s="84"/>
      <c r="H2" s="84"/>
      <c r="I2" s="84"/>
      <c r="J2" s="84"/>
      <c r="K2" s="84"/>
      <c r="L2" s="85"/>
      <c r="M2" s="79"/>
    </row>
    <row r="3" spans="1:24" ht="16.5" thickTop="1" thickBot="1" x14ac:dyDescent="0.3">
      <c r="D3">
        <v>3</v>
      </c>
      <c r="E3" s="86"/>
      <c r="F3" s="86"/>
      <c r="G3" s="87"/>
      <c r="H3" s="83"/>
    </row>
    <row r="4" spans="1:24" ht="16.5" thickTop="1" thickBot="1" x14ac:dyDescent="0.3">
      <c r="D4" s="78" t="s">
        <v>128</v>
      </c>
    </row>
    <row r="5" spans="1:24" ht="16.5" thickTop="1" thickBot="1" x14ac:dyDescent="0.3">
      <c r="D5" s="52" t="s">
        <v>129</v>
      </c>
      <c r="E5" s="86"/>
      <c r="F5" s="86"/>
      <c r="G5" s="86"/>
      <c r="H5" s="86"/>
      <c r="I5" s="86"/>
      <c r="J5" s="86"/>
      <c r="K5" s="86"/>
      <c r="L5" s="86"/>
      <c r="M5" s="86"/>
      <c r="N5" s="87"/>
      <c r="O5" s="79"/>
    </row>
    <row r="6" spans="1:24" ht="15.75" thickTop="1" x14ac:dyDescent="0.25"/>
    <row r="7" spans="1:24" x14ac:dyDescent="0.25">
      <c r="A7" t="s">
        <v>134</v>
      </c>
    </row>
    <row r="8" spans="1:24" x14ac:dyDescent="0.25">
      <c r="A8" t="s">
        <v>130</v>
      </c>
      <c r="D8" s="52" t="s">
        <v>131</v>
      </c>
      <c r="E8" s="32"/>
      <c r="F8" s="32"/>
      <c r="G8" s="80"/>
      <c r="H8" s="80"/>
      <c r="I8" s="32"/>
      <c r="J8" s="80"/>
      <c r="K8" s="32"/>
      <c r="L8" s="32"/>
      <c r="M8" s="32"/>
      <c r="N8" s="32"/>
      <c r="O8" s="80"/>
      <c r="P8" s="32"/>
      <c r="Q8" s="32"/>
      <c r="R8" s="80"/>
      <c r="S8" s="80"/>
      <c r="T8" s="80"/>
      <c r="U8" s="80"/>
      <c r="V8" s="32"/>
      <c r="W8" s="32"/>
      <c r="X8" s="32"/>
    </row>
    <row r="9" spans="1:24" x14ac:dyDescent="0.25">
      <c r="A9" s="88" t="s">
        <v>52</v>
      </c>
      <c r="B9" s="88"/>
    </row>
    <row r="11" spans="1:24" x14ac:dyDescent="0.25">
      <c r="A11" t="s">
        <v>53</v>
      </c>
      <c r="D11" t="s">
        <v>54</v>
      </c>
    </row>
    <row r="12" spans="1:24" x14ac:dyDescent="0.25">
      <c r="A12" t="s">
        <v>55</v>
      </c>
    </row>
    <row r="13" spans="1:24" x14ac:dyDescent="0.25">
      <c r="A13" t="s">
        <v>56</v>
      </c>
    </row>
    <row r="14" spans="1:24" x14ac:dyDescent="0.25">
      <c r="A14" t="s">
        <v>57</v>
      </c>
    </row>
    <row r="16" spans="1:24" x14ac:dyDescent="0.25">
      <c r="A16" s="89" t="s">
        <v>63</v>
      </c>
      <c r="B16" s="89"/>
      <c r="C16" s="89"/>
      <c r="D16" s="89"/>
      <c r="E16" s="89"/>
      <c r="F16" s="89"/>
      <c r="G16" s="89"/>
      <c r="H16" s="89"/>
      <c r="I16" s="89"/>
      <c r="J16" s="89"/>
    </row>
    <row r="18" spans="1:10" x14ac:dyDescent="0.25">
      <c r="J18" s="30" t="s">
        <v>58</v>
      </c>
    </row>
    <row r="19" spans="1:10" x14ac:dyDescent="0.25">
      <c r="A19" s="11" t="s">
        <v>115</v>
      </c>
      <c r="B19" s="11"/>
      <c r="C19" s="11"/>
      <c r="D19" s="11"/>
      <c r="E19" s="11"/>
      <c r="F19" s="11"/>
    </row>
    <row r="20" spans="1:10" x14ac:dyDescent="0.25">
      <c r="A20" s="1" t="s">
        <v>58</v>
      </c>
      <c r="B20" t="s">
        <v>59</v>
      </c>
    </row>
    <row r="21" spans="1:10" x14ac:dyDescent="0.25">
      <c r="A21" s="1" t="s">
        <v>60</v>
      </c>
      <c r="B21" t="s">
        <v>61</v>
      </c>
      <c r="J21" s="30" t="s">
        <v>60</v>
      </c>
    </row>
    <row r="33" spans="1:18" x14ac:dyDescent="0.25">
      <c r="A33" s="11" t="s">
        <v>135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7" spans="1:18" x14ac:dyDescent="0.25">
      <c r="P37" s="1" t="s">
        <v>14</v>
      </c>
    </row>
    <row r="43" spans="1:18" x14ac:dyDescent="0.25">
      <c r="A43" s="11" t="s">
        <v>136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5" spans="1:18" x14ac:dyDescent="0.25">
      <c r="A45" t="s">
        <v>26</v>
      </c>
      <c r="R45" s="31"/>
    </row>
    <row r="52" spans="1:5" x14ac:dyDescent="0.25">
      <c r="A52" t="s">
        <v>100</v>
      </c>
      <c r="E52" s="1" t="s">
        <v>62</v>
      </c>
    </row>
    <row r="72" spans="1:12" x14ac:dyDescent="0.25">
      <c r="A72" s="89" t="s">
        <v>64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</row>
    <row r="73" spans="1:12" x14ac:dyDescent="0.25">
      <c r="A73" s="11" t="s">
        <v>126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82" spans="1:1" x14ac:dyDescent="0.25">
      <c r="A82" t="s">
        <v>114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1506" r:id="rId4">
          <objectPr defaultSize="0" autoPict="0" r:id="rId5">
            <anchor moveWithCells="1" sizeWithCells="1">
              <from>
                <xdr:col>12</xdr:col>
                <xdr:colOff>381000</xdr:colOff>
                <xdr:row>17</xdr:row>
                <xdr:rowOff>9525</xdr:rowOff>
              </from>
              <to>
                <xdr:col>17</xdr:col>
                <xdr:colOff>47625</xdr:colOff>
                <xdr:row>21</xdr:row>
                <xdr:rowOff>66675</xdr:rowOff>
              </to>
            </anchor>
          </objectPr>
        </oleObject>
      </mc:Choice>
      <mc:Fallback>
        <oleObject progId="Equation.3" shapeId="21506" r:id="rId4"/>
      </mc:Fallback>
    </mc:AlternateContent>
    <mc:AlternateContent xmlns:mc="http://schemas.openxmlformats.org/markup-compatibility/2006">
      <mc:Choice Requires="x14">
        <oleObject progId="Equation.3" shapeId="21508" r:id="rId6">
          <objectPr defaultSize="0" autoPict="0" r:id="rId7">
            <anchor moveWithCells="1" sizeWithCells="1">
              <from>
                <xdr:col>0</xdr:col>
                <xdr:colOff>123825</xdr:colOff>
                <xdr:row>22</xdr:row>
                <xdr:rowOff>28575</xdr:rowOff>
              </from>
              <to>
                <xdr:col>5</xdr:col>
                <xdr:colOff>447675</xdr:colOff>
                <xdr:row>25</xdr:row>
                <xdr:rowOff>180975</xdr:rowOff>
              </to>
            </anchor>
          </objectPr>
        </oleObject>
      </mc:Choice>
      <mc:Fallback>
        <oleObject progId="Equation.3" shapeId="21508" r:id="rId6"/>
      </mc:Fallback>
    </mc:AlternateContent>
    <mc:AlternateContent xmlns:mc="http://schemas.openxmlformats.org/markup-compatibility/2006">
      <mc:Choice Requires="x14">
        <oleObject progId="Equation.3" shapeId="21620" r:id="rId8">
          <objectPr defaultSize="0" autoPict="0" r:id="rId9">
            <anchor moveWithCells="1" sizeWithCells="1">
              <from>
                <xdr:col>0</xdr:col>
                <xdr:colOff>104775</xdr:colOff>
                <xdr:row>33</xdr:row>
                <xdr:rowOff>142875</xdr:rowOff>
              </from>
              <to>
                <xdr:col>7</xdr:col>
                <xdr:colOff>0</xdr:colOff>
                <xdr:row>37</xdr:row>
                <xdr:rowOff>180975</xdr:rowOff>
              </to>
            </anchor>
          </objectPr>
        </oleObject>
      </mc:Choice>
      <mc:Fallback>
        <oleObject progId="Equation.3" shapeId="21620" r:id="rId8"/>
      </mc:Fallback>
    </mc:AlternateContent>
    <mc:AlternateContent xmlns:mc="http://schemas.openxmlformats.org/markup-compatibility/2006">
      <mc:Choice Requires="x14">
        <oleObject progId="Equation.3" shapeId="21621" r:id="rId10">
          <objectPr defaultSize="0" autoPict="0" r:id="rId11">
            <anchor moveWithCells="1" sizeWithCells="1">
              <from>
                <xdr:col>0</xdr:col>
                <xdr:colOff>104775</xdr:colOff>
                <xdr:row>26</xdr:row>
                <xdr:rowOff>28575</xdr:rowOff>
              </from>
              <to>
                <xdr:col>6</xdr:col>
                <xdr:colOff>600075</xdr:colOff>
                <xdr:row>29</xdr:row>
                <xdr:rowOff>161925</xdr:rowOff>
              </to>
            </anchor>
          </objectPr>
        </oleObject>
      </mc:Choice>
      <mc:Fallback>
        <oleObject progId="Equation.3" shapeId="21621" r:id="rId10"/>
      </mc:Fallback>
    </mc:AlternateContent>
    <mc:AlternateContent xmlns:mc="http://schemas.openxmlformats.org/markup-compatibility/2006">
      <mc:Choice Requires="x14">
        <oleObject progId="Equation.3" shapeId="21683" r:id="rId12">
          <objectPr defaultSize="0" autoPict="0" r:id="rId13">
            <anchor moveWithCells="1" sizeWithCells="1">
              <from>
                <xdr:col>0</xdr:col>
                <xdr:colOff>123825</xdr:colOff>
                <xdr:row>38</xdr:row>
                <xdr:rowOff>28575</xdr:rowOff>
              </from>
              <to>
                <xdr:col>7</xdr:col>
                <xdr:colOff>28575</xdr:colOff>
                <xdr:row>41</xdr:row>
                <xdr:rowOff>161925</xdr:rowOff>
              </to>
            </anchor>
          </objectPr>
        </oleObject>
      </mc:Choice>
      <mc:Fallback>
        <oleObject progId="Equation.3" shapeId="21683" r:id="rId12"/>
      </mc:Fallback>
    </mc:AlternateContent>
    <mc:AlternateContent xmlns:mc="http://schemas.openxmlformats.org/markup-compatibility/2006">
      <mc:Choice Requires="x14">
        <oleObject progId="Equation.3" shapeId="21684" r:id="rId14">
          <objectPr defaultSize="0" autoPict="0" r:id="rId15">
            <anchor moveWithCells="1" sizeWithCells="1">
              <from>
                <xdr:col>2</xdr:col>
                <xdr:colOff>0</xdr:colOff>
                <xdr:row>44</xdr:row>
                <xdr:rowOff>85725</xdr:rowOff>
              </from>
              <to>
                <xdr:col>6</xdr:col>
                <xdr:colOff>600075</xdr:colOff>
                <xdr:row>48</xdr:row>
                <xdr:rowOff>180975</xdr:rowOff>
              </to>
            </anchor>
          </objectPr>
        </oleObject>
      </mc:Choice>
      <mc:Fallback>
        <oleObject progId="Equation.3" shapeId="21684" r:id="rId14"/>
      </mc:Fallback>
    </mc:AlternateContent>
    <mc:AlternateContent xmlns:mc="http://schemas.openxmlformats.org/markup-compatibility/2006">
      <mc:Choice Requires="x14">
        <oleObject progId="Equation.3" shapeId="21685" r:id="rId16">
          <objectPr defaultSize="0" autoPict="0" r:id="rId17">
            <anchor moveWithCells="1" sizeWithCells="1">
              <from>
                <xdr:col>7</xdr:col>
                <xdr:colOff>600075</xdr:colOff>
                <xdr:row>45</xdr:row>
                <xdr:rowOff>28575</xdr:rowOff>
              </from>
              <to>
                <xdr:col>9</xdr:col>
                <xdr:colOff>571500</xdr:colOff>
                <xdr:row>47</xdr:row>
                <xdr:rowOff>76200</xdr:rowOff>
              </to>
            </anchor>
          </objectPr>
        </oleObject>
      </mc:Choice>
      <mc:Fallback>
        <oleObject progId="Equation.3" shapeId="21685" r:id="rId16"/>
      </mc:Fallback>
    </mc:AlternateContent>
    <mc:AlternateContent xmlns:mc="http://schemas.openxmlformats.org/markup-compatibility/2006">
      <mc:Choice Requires="x14">
        <oleObject progId="Equation.3" shapeId="21767" r:id="rId18">
          <objectPr defaultSize="0" autoPict="0" r:id="rId19">
            <anchor moveWithCells="1" sizeWithCells="1">
              <from>
                <xdr:col>0</xdr:col>
                <xdr:colOff>114300</xdr:colOff>
                <xdr:row>54</xdr:row>
                <xdr:rowOff>9525</xdr:rowOff>
              </from>
              <to>
                <xdr:col>5</xdr:col>
                <xdr:colOff>180975</xdr:colOff>
                <xdr:row>56</xdr:row>
                <xdr:rowOff>66675</xdr:rowOff>
              </to>
            </anchor>
          </objectPr>
        </oleObject>
      </mc:Choice>
      <mc:Fallback>
        <oleObject progId="Equation.3" shapeId="21767" r:id="rId18"/>
      </mc:Fallback>
    </mc:AlternateContent>
    <mc:AlternateContent xmlns:mc="http://schemas.openxmlformats.org/markup-compatibility/2006">
      <mc:Choice Requires="x14">
        <oleObject progId="Equation.3" shapeId="21850" r:id="rId20">
          <objectPr defaultSize="0" autoPict="0" r:id="rId21">
            <anchor moveWithCells="1" sizeWithCells="1">
              <from>
                <xdr:col>0</xdr:col>
                <xdr:colOff>114300</xdr:colOff>
                <xdr:row>57</xdr:row>
                <xdr:rowOff>66675</xdr:rowOff>
              </from>
              <to>
                <xdr:col>5</xdr:col>
                <xdr:colOff>190500</xdr:colOff>
                <xdr:row>60</xdr:row>
                <xdr:rowOff>104775</xdr:rowOff>
              </to>
            </anchor>
          </objectPr>
        </oleObject>
      </mc:Choice>
      <mc:Fallback>
        <oleObject progId="Equation.3" shapeId="21850" r:id="rId20"/>
      </mc:Fallback>
    </mc:AlternateContent>
    <mc:AlternateContent xmlns:mc="http://schemas.openxmlformats.org/markup-compatibility/2006">
      <mc:Choice Requires="x14">
        <oleObject progId="Equation.3" shapeId="21932" r:id="rId22">
          <objectPr defaultSize="0" autoPict="0" r:id="rId23">
            <anchor moveWithCells="1" sizeWithCells="1">
              <from>
                <xdr:col>0</xdr:col>
                <xdr:colOff>66675</xdr:colOff>
                <xdr:row>60</xdr:row>
                <xdr:rowOff>142875</xdr:rowOff>
              </from>
              <to>
                <xdr:col>6</xdr:col>
                <xdr:colOff>190500</xdr:colOff>
                <xdr:row>66</xdr:row>
                <xdr:rowOff>66675</xdr:rowOff>
              </to>
            </anchor>
          </objectPr>
        </oleObject>
      </mc:Choice>
      <mc:Fallback>
        <oleObject progId="Equation.3" shapeId="21932" r:id="rId22"/>
      </mc:Fallback>
    </mc:AlternateContent>
    <mc:AlternateContent xmlns:mc="http://schemas.openxmlformats.org/markup-compatibility/2006">
      <mc:Choice Requires="x14">
        <oleObject progId="Equation.3" shapeId="21933" r:id="rId24">
          <objectPr defaultSize="0" autoPict="0" r:id="rId25">
            <anchor moveWithCells="1" sizeWithCells="1">
              <from>
                <xdr:col>0</xdr:col>
                <xdr:colOff>104775</xdr:colOff>
                <xdr:row>66</xdr:row>
                <xdr:rowOff>180975</xdr:rowOff>
              </from>
              <to>
                <xdr:col>6</xdr:col>
                <xdr:colOff>447675</xdr:colOff>
                <xdr:row>70</xdr:row>
                <xdr:rowOff>142875</xdr:rowOff>
              </to>
            </anchor>
          </objectPr>
        </oleObject>
      </mc:Choice>
      <mc:Fallback>
        <oleObject progId="Equation.3" shapeId="21933" r:id="rId24"/>
      </mc:Fallback>
    </mc:AlternateContent>
    <mc:AlternateContent xmlns:mc="http://schemas.openxmlformats.org/markup-compatibility/2006">
      <mc:Choice Requires="x14">
        <oleObject progId="Equation.3" shapeId="22015" r:id="rId26">
          <objectPr defaultSize="0" autoPict="0" r:id="rId27">
            <anchor moveWithCells="1" sizeWithCells="1">
              <from>
                <xdr:col>0</xdr:col>
                <xdr:colOff>85725</xdr:colOff>
                <xdr:row>73</xdr:row>
                <xdr:rowOff>142875</xdr:rowOff>
              </from>
              <to>
                <xdr:col>7</xdr:col>
                <xdr:colOff>533400</xdr:colOff>
                <xdr:row>91</xdr:row>
                <xdr:rowOff>161925</xdr:rowOff>
              </to>
            </anchor>
          </objectPr>
        </oleObject>
      </mc:Choice>
      <mc:Fallback>
        <oleObject progId="Equation.3" shapeId="22015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zoomScaleNormal="100" workbookViewId="0">
      <selection activeCell="I96" sqref="I96"/>
    </sheetView>
  </sheetViews>
  <sheetFormatPr defaultColWidth="8.85546875" defaultRowHeight="15" x14ac:dyDescent="0.25"/>
  <cols>
    <col min="1" max="1" width="11.28515625" customWidth="1"/>
    <col min="12" max="12" width="12" bestFit="1" customWidth="1"/>
  </cols>
  <sheetData>
    <row r="1" spans="1:7" ht="16.5" thickTop="1" thickBot="1" x14ac:dyDescent="0.3">
      <c r="A1" s="20">
        <v>1</v>
      </c>
    </row>
    <row r="2" spans="1:7" ht="15.75" thickTop="1" x14ac:dyDescent="0.25">
      <c r="A2" t="s">
        <v>3</v>
      </c>
    </row>
    <row r="3" spans="1:7" ht="15.75" thickBot="1" x14ac:dyDescent="0.3">
      <c r="A3" t="s">
        <v>65</v>
      </c>
    </row>
    <row r="4" spans="1:7" ht="15.75" thickBot="1" x14ac:dyDescent="0.3">
      <c r="A4" s="61" t="s">
        <v>0</v>
      </c>
      <c r="B4" s="61">
        <v>10</v>
      </c>
    </row>
    <row r="5" spans="1:7" ht="15.75" thickBot="1" x14ac:dyDescent="0.3">
      <c r="A5" s="62" t="s">
        <v>2</v>
      </c>
      <c r="B5" s="61">
        <v>1E-4</v>
      </c>
    </row>
    <row r="6" spans="1:7" ht="15.75" thickBot="1" x14ac:dyDescent="0.3">
      <c r="A6" s="62" t="s">
        <v>5</v>
      </c>
      <c r="B6" s="61">
        <v>0.1</v>
      </c>
    </row>
    <row r="7" spans="1:7" x14ac:dyDescent="0.25">
      <c r="A7" s="60" t="s">
        <v>6</v>
      </c>
      <c r="B7" s="32"/>
      <c r="C7" s="32"/>
    </row>
    <row r="8" spans="1:7" ht="15.75" thickBot="1" x14ac:dyDescent="0.3"/>
    <row r="9" spans="1:7" ht="15.75" thickTop="1" x14ac:dyDescent="0.25">
      <c r="A9" s="5" t="s">
        <v>7</v>
      </c>
      <c r="B9" s="6" t="s">
        <v>8</v>
      </c>
      <c r="C9">
        <f>B4*B5</f>
        <v>1E-3</v>
      </c>
    </row>
    <row r="10" spans="1:7" x14ac:dyDescent="0.25">
      <c r="A10" s="7" t="s">
        <v>9</v>
      </c>
      <c r="B10" s="8" t="s">
        <v>10</v>
      </c>
      <c r="C10">
        <f>1/C9</f>
        <v>1000</v>
      </c>
      <c r="G10" s="1" t="s">
        <v>14</v>
      </c>
    </row>
    <row r="11" spans="1:7" x14ac:dyDescent="0.25">
      <c r="A11" s="7" t="s">
        <v>1</v>
      </c>
      <c r="B11" s="8" t="s">
        <v>11</v>
      </c>
      <c r="C11">
        <f>1/B6</f>
        <v>10</v>
      </c>
    </row>
    <row r="12" spans="1:7" ht="15.75" thickBot="1" x14ac:dyDescent="0.3">
      <c r="A12" s="9" t="s">
        <v>12</v>
      </c>
      <c r="B12" s="10" t="s">
        <v>13</v>
      </c>
      <c r="C12" s="4">
        <f>C10/(C10+C11)</f>
        <v>0.99009900990099009</v>
      </c>
    </row>
    <row r="13" spans="1:7" ht="15.75" thickTop="1" x14ac:dyDescent="0.25"/>
    <row r="14" spans="1:7" ht="23.25" x14ac:dyDescent="0.35">
      <c r="G14" s="33"/>
    </row>
    <row r="16" spans="1:7" x14ac:dyDescent="0.25">
      <c r="A16" s="32" t="s">
        <v>101</v>
      </c>
      <c r="B16" s="32"/>
    </row>
    <row r="18" spans="1:19" ht="15.75" thickBot="1" x14ac:dyDescent="0.3"/>
    <row r="19" spans="1:19" ht="15.75" thickTop="1" x14ac:dyDescent="0.25">
      <c r="A19" s="15" t="s">
        <v>15</v>
      </c>
      <c r="B19">
        <v>0</v>
      </c>
      <c r="C19">
        <f>B19+5</f>
        <v>5</v>
      </c>
      <c r="D19">
        <f t="shared" ref="D19:S19" si="0">C19+5</f>
        <v>10</v>
      </c>
      <c r="E19">
        <f t="shared" si="0"/>
        <v>15</v>
      </c>
      <c r="F19">
        <f t="shared" si="0"/>
        <v>20</v>
      </c>
      <c r="G19" s="12">
        <f t="shared" si="0"/>
        <v>25</v>
      </c>
      <c r="H19">
        <f t="shared" si="0"/>
        <v>30</v>
      </c>
      <c r="I19">
        <f t="shared" si="0"/>
        <v>35</v>
      </c>
      <c r="J19">
        <f t="shared" si="0"/>
        <v>40</v>
      </c>
      <c r="K19">
        <f t="shared" si="0"/>
        <v>45</v>
      </c>
      <c r="L19">
        <f t="shared" si="0"/>
        <v>50</v>
      </c>
      <c r="M19">
        <f t="shared" si="0"/>
        <v>55</v>
      </c>
      <c r="N19">
        <f t="shared" si="0"/>
        <v>60</v>
      </c>
      <c r="O19">
        <f t="shared" si="0"/>
        <v>65</v>
      </c>
      <c r="P19">
        <f t="shared" si="0"/>
        <v>70</v>
      </c>
      <c r="Q19">
        <f t="shared" si="0"/>
        <v>75</v>
      </c>
      <c r="R19">
        <f t="shared" si="0"/>
        <v>80</v>
      </c>
      <c r="S19">
        <f t="shared" si="0"/>
        <v>85</v>
      </c>
    </row>
    <row r="20" spans="1:19" x14ac:dyDescent="0.25">
      <c r="A20" s="16" t="s">
        <v>17</v>
      </c>
      <c r="B20">
        <f>C9+B6</f>
        <v>0.10100000000000001</v>
      </c>
      <c r="G20" s="12"/>
    </row>
    <row r="21" spans="1:19" x14ac:dyDescent="0.25">
      <c r="A21" s="17" t="s">
        <v>23</v>
      </c>
      <c r="B21">
        <f>$B$6/$B$20+$C$9*EXP(-$B$20*B19)/$B$20</f>
        <v>1</v>
      </c>
      <c r="C21">
        <f t="shared" ref="C21:S21" si="1">$B$6/$B$20+$C$9*EXP(-$B$20*C19)/$B$20</f>
        <v>0.99607431262799051</v>
      </c>
      <c r="D21">
        <f t="shared" si="1"/>
        <v>0.99370513841159924</v>
      </c>
      <c r="E21">
        <f t="shared" si="1"/>
        <v>0.99227532856284917</v>
      </c>
      <c r="F21">
        <f t="shared" si="1"/>
        <v>0.99141243034732796</v>
      </c>
      <c r="G21" s="12">
        <f t="shared" si="1"/>
        <v>0.9908916664632349</v>
      </c>
      <c r="H21">
        <f t="shared" si="1"/>
        <v>0.9905773825557036</v>
      </c>
      <c r="I21">
        <f t="shared" si="1"/>
        <v>0.99038771046524154</v>
      </c>
      <c r="J21">
        <f t="shared" si="1"/>
        <v>0.99027324230114477</v>
      </c>
      <c r="K21">
        <f t="shared" si="1"/>
        <v>0.99020416012590351</v>
      </c>
      <c r="L21">
        <f t="shared" si="1"/>
        <v>0.99016246864798274</v>
      </c>
      <c r="M21">
        <f t="shared" si="1"/>
        <v>0.99013730760860974</v>
      </c>
      <c r="N21">
        <f t="shared" si="1"/>
        <v>0.9901221227810646</v>
      </c>
      <c r="O21">
        <f t="shared" si="1"/>
        <v>0.99011295865297921</v>
      </c>
      <c r="P21">
        <f t="shared" si="1"/>
        <v>0.99010742805058582</v>
      </c>
      <c r="Q21">
        <f t="shared" si="1"/>
        <v>0.99010409030120583</v>
      </c>
      <c r="R21">
        <f t="shared" si="1"/>
        <v>0.99010207595084576</v>
      </c>
      <c r="S21">
        <f t="shared" si="1"/>
        <v>0.99010086027917255</v>
      </c>
    </row>
    <row r="22" spans="1:19" ht="15.75" thickBot="1" x14ac:dyDescent="0.3">
      <c r="A22" s="18" t="s">
        <v>102</v>
      </c>
      <c r="C22" s="3">
        <f>C21-$C$12</f>
        <v>5.97530272700042E-3</v>
      </c>
      <c r="D22" s="3">
        <f t="shared" ref="D22:K22" si="2">D21-$C$12</f>
        <v>3.6061285106091523E-3</v>
      </c>
      <c r="E22" s="3">
        <f t="shared" si="2"/>
        <v>2.176318661859078E-3</v>
      </c>
      <c r="F22" s="2">
        <f t="shared" si="2"/>
        <v>1.3134204463378651E-3</v>
      </c>
      <c r="G22" s="13">
        <f t="shared" si="2"/>
        <v>7.9265656224480896E-4</v>
      </c>
      <c r="H22" s="37">
        <f t="shared" si="2"/>
        <v>4.7837265471351031E-4</v>
      </c>
      <c r="I22" s="59">
        <f t="shared" si="2"/>
        <v>2.8870056425145396E-4</v>
      </c>
      <c r="J22" s="3">
        <f t="shared" si="2"/>
        <v>1.7423240015468355E-4</v>
      </c>
      <c r="K22" s="3">
        <f t="shared" si="2"/>
        <v>1.0515022491341952E-4</v>
      </c>
      <c r="L22" s="2"/>
    </row>
    <row r="23" spans="1:19" ht="15.75" thickTop="1" x14ac:dyDescent="0.25">
      <c r="C23" s="3" t="s">
        <v>103</v>
      </c>
      <c r="D23" s="3" t="s">
        <v>103</v>
      </c>
      <c r="E23" s="3" t="s">
        <v>103</v>
      </c>
      <c r="F23" s="3" t="s">
        <v>103</v>
      </c>
      <c r="G23" s="3" t="s">
        <v>104</v>
      </c>
      <c r="H23" s="37"/>
      <c r="I23" s="59"/>
      <c r="J23" s="3"/>
      <c r="K23" s="3"/>
      <c r="L23" s="2"/>
    </row>
    <row r="24" spans="1:19" x14ac:dyDescent="0.25">
      <c r="A24" s="32" t="s">
        <v>105</v>
      </c>
      <c r="B24" s="32"/>
      <c r="C24" s="32"/>
      <c r="D24" s="32"/>
      <c r="E24" s="32"/>
      <c r="F24" s="32"/>
    </row>
    <row r="40" spans="1:11" ht="15.75" thickBot="1" x14ac:dyDescent="0.3"/>
    <row r="41" spans="1:11" ht="16.5" thickTop="1" thickBot="1" x14ac:dyDescent="0.3">
      <c r="A41" s="20">
        <v>2</v>
      </c>
    </row>
    <row r="42" spans="1:11" ht="15.75" thickTop="1" x14ac:dyDescent="0.25">
      <c r="A42" t="s">
        <v>3</v>
      </c>
    </row>
    <row r="43" spans="1:11" x14ac:dyDescent="0.25">
      <c r="A43" t="s">
        <v>4</v>
      </c>
    </row>
    <row r="44" spans="1:11" ht="15.75" thickBot="1" x14ac:dyDescent="0.3">
      <c r="A44" t="s">
        <v>47</v>
      </c>
    </row>
    <row r="45" spans="1:11" ht="16.5" thickTop="1" thickBot="1" x14ac:dyDescent="0.3">
      <c r="A45" s="76" t="s">
        <v>0</v>
      </c>
      <c r="B45" s="76">
        <v>10</v>
      </c>
    </row>
    <row r="46" spans="1:11" ht="16.5" thickTop="1" thickBot="1" x14ac:dyDescent="0.3">
      <c r="A46" s="70" t="s">
        <v>18</v>
      </c>
      <c r="B46" s="70">
        <v>1</v>
      </c>
      <c r="C46" s="70">
        <v>2</v>
      </c>
      <c r="D46" s="70">
        <v>3</v>
      </c>
      <c r="E46" s="70">
        <v>4</v>
      </c>
      <c r="F46" s="70">
        <v>5</v>
      </c>
      <c r="G46" s="70">
        <v>6</v>
      </c>
      <c r="H46" s="70">
        <v>7</v>
      </c>
      <c r="I46" s="70">
        <v>8</v>
      </c>
      <c r="J46" s="70">
        <v>9</v>
      </c>
      <c r="K46" s="70">
        <v>10</v>
      </c>
    </row>
    <row r="47" spans="1:11" ht="16.5" thickTop="1" thickBot="1" x14ac:dyDescent="0.3">
      <c r="A47" s="77" t="s">
        <v>19</v>
      </c>
      <c r="B47" s="70">
        <v>2.9999999999999997E-4</v>
      </c>
      <c r="C47" s="70">
        <v>1E-4</v>
      </c>
      <c r="D47" s="70">
        <v>2.0000000000000001E-4</v>
      </c>
      <c r="E47" s="70">
        <v>4.0000000000000002E-4</v>
      </c>
      <c r="F47" s="70">
        <v>2.9999999999999997E-4</v>
      </c>
      <c r="G47" s="70">
        <v>5.0000000000000001E-4</v>
      </c>
      <c r="H47" s="70">
        <v>5.0000000000000001E-4</v>
      </c>
      <c r="I47" s="70">
        <v>6.9999999999999999E-4</v>
      </c>
      <c r="J47" s="70">
        <v>5.9999999999999995E-4</v>
      </c>
      <c r="K47" s="70">
        <v>8.9999999999999998E-4</v>
      </c>
    </row>
    <row r="48" spans="1:11" ht="16.5" thickTop="1" thickBot="1" x14ac:dyDescent="0.3">
      <c r="A48" s="77" t="s">
        <v>20</v>
      </c>
      <c r="B48" s="70">
        <v>0.5</v>
      </c>
      <c r="C48" s="70">
        <v>0.2</v>
      </c>
      <c r="D48" s="70">
        <v>0.3</v>
      </c>
      <c r="E48" s="70">
        <v>0.9</v>
      </c>
      <c r="F48" s="70">
        <v>0.8</v>
      </c>
      <c r="G48" s="70">
        <v>0.1</v>
      </c>
      <c r="H48" s="70">
        <v>0.6</v>
      </c>
      <c r="I48" s="70">
        <v>0.4</v>
      </c>
      <c r="J48" s="70">
        <v>0.9</v>
      </c>
      <c r="K48" s="70">
        <v>0.2</v>
      </c>
    </row>
    <row r="49" spans="1:12" ht="16.5" thickTop="1" thickBot="1" x14ac:dyDescent="0.3"/>
    <row r="50" spans="1:12" ht="15.75" thickTop="1" x14ac:dyDescent="0.25">
      <c r="A50" s="5" t="s">
        <v>7</v>
      </c>
      <c r="B50" s="14" t="s">
        <v>21</v>
      </c>
      <c r="C50">
        <f>SUM(B47:K47)</f>
        <v>4.4999999999999997E-3</v>
      </c>
    </row>
    <row r="51" spans="1:12" ht="15.75" thickBot="1" x14ac:dyDescent="0.3">
      <c r="A51" s="9" t="s">
        <v>9</v>
      </c>
      <c r="B51" s="10" t="s">
        <v>10</v>
      </c>
      <c r="C51">
        <f>1/C50</f>
        <v>222.22222222222223</v>
      </c>
    </row>
    <row r="52" spans="1:12" ht="15.75" thickTop="1" x14ac:dyDescent="0.25">
      <c r="A52" s="1"/>
    </row>
    <row r="56" spans="1:12" ht="15.75" thickBot="1" x14ac:dyDescent="0.3"/>
    <row r="57" spans="1:12" ht="16.5" thickTop="1" thickBot="1" x14ac:dyDescent="0.3">
      <c r="A57" s="19" t="s">
        <v>22</v>
      </c>
      <c r="B57" s="23">
        <f>B47/B48</f>
        <v>5.9999999999999995E-4</v>
      </c>
      <c r="C57" s="23">
        <f t="shared" ref="C57:K57" si="3">C47/C48</f>
        <v>5.0000000000000001E-4</v>
      </c>
      <c r="D57" s="23">
        <f t="shared" si="3"/>
        <v>6.6666666666666675E-4</v>
      </c>
      <c r="E57" s="23">
        <f t="shared" si="3"/>
        <v>4.4444444444444447E-4</v>
      </c>
      <c r="F57" s="23">
        <f t="shared" si="3"/>
        <v>3.7499999999999995E-4</v>
      </c>
      <c r="G57" s="23">
        <f t="shared" si="3"/>
        <v>5.0000000000000001E-3</v>
      </c>
      <c r="H57" s="23">
        <f t="shared" si="3"/>
        <v>8.3333333333333339E-4</v>
      </c>
      <c r="I57" s="23">
        <f t="shared" si="3"/>
        <v>1.7499999999999998E-3</v>
      </c>
      <c r="J57" s="23">
        <f t="shared" si="3"/>
        <v>6.6666666666666664E-4</v>
      </c>
      <c r="K57" s="23">
        <f t="shared" si="3"/>
        <v>4.4999999999999997E-3</v>
      </c>
      <c r="L57" s="23">
        <f>SUM(B57:K57)</f>
        <v>1.5336111111111109E-2</v>
      </c>
    </row>
    <row r="58" spans="1:12" ht="16.5" thickTop="1" thickBot="1" x14ac:dyDescent="0.3">
      <c r="A58" s="17" t="s">
        <v>1</v>
      </c>
      <c r="B58" s="23">
        <f>SUM(B57:K57)/C50</f>
        <v>3.4080246913580248</v>
      </c>
    </row>
    <row r="59" spans="1:12" ht="16.5" thickTop="1" thickBot="1" x14ac:dyDescent="0.3">
      <c r="A59" s="17" t="s">
        <v>16</v>
      </c>
      <c r="B59" s="23">
        <f>1/(1+L57)</f>
        <v>0.98489553267801289</v>
      </c>
      <c r="C59" s="21" t="s">
        <v>24</v>
      </c>
      <c r="D59" s="23">
        <f>C51/(C51+B58)</f>
        <v>0.984895532678013</v>
      </c>
    </row>
    <row r="60" spans="1:12" ht="16.5" thickTop="1" thickBot="1" x14ac:dyDescent="0.3">
      <c r="A60" s="18" t="s">
        <v>27</v>
      </c>
      <c r="B60" s="23">
        <f>1/B58</f>
        <v>0.29342510414779932</v>
      </c>
    </row>
    <row r="61" spans="1:12" ht="15.75" thickTop="1" x14ac:dyDescent="0.25">
      <c r="A61" s="11" t="s">
        <v>25</v>
      </c>
      <c r="B61" s="11"/>
      <c r="C61" s="34"/>
      <c r="D61" s="34"/>
    </row>
    <row r="63" spans="1:12" x14ac:dyDescent="0.25">
      <c r="A63" s="90" t="s">
        <v>111</v>
      </c>
      <c r="B63" s="90"/>
      <c r="C63" s="90"/>
      <c r="D63" s="90"/>
      <c r="E63" s="90"/>
      <c r="F63" s="90"/>
    </row>
    <row r="65" spans="1:18" ht="15.75" thickBot="1" x14ac:dyDescent="0.3"/>
    <row r="66" spans="1:18" ht="15.75" thickTop="1" x14ac:dyDescent="0.25">
      <c r="A66" s="15" t="s">
        <v>15</v>
      </c>
      <c r="B66">
        <v>0</v>
      </c>
      <c r="C66">
        <f>B66+2</f>
        <v>2</v>
      </c>
      <c r="D66">
        <f t="shared" ref="D66:R66" si="4">C66+2</f>
        <v>4</v>
      </c>
      <c r="E66">
        <f t="shared" si="4"/>
        <v>6</v>
      </c>
      <c r="F66">
        <f t="shared" si="4"/>
        <v>8</v>
      </c>
      <c r="G66">
        <f t="shared" si="4"/>
        <v>10</v>
      </c>
      <c r="H66">
        <f t="shared" si="4"/>
        <v>12</v>
      </c>
      <c r="I66">
        <f t="shared" si="4"/>
        <v>14</v>
      </c>
      <c r="J66">
        <f t="shared" si="4"/>
        <v>16</v>
      </c>
      <c r="K66">
        <f t="shared" si="4"/>
        <v>18</v>
      </c>
      <c r="L66">
        <f t="shared" si="4"/>
        <v>20</v>
      </c>
      <c r="M66">
        <f t="shared" si="4"/>
        <v>22</v>
      </c>
      <c r="N66">
        <f t="shared" si="4"/>
        <v>24</v>
      </c>
      <c r="O66">
        <f t="shared" si="4"/>
        <v>26</v>
      </c>
      <c r="P66">
        <f t="shared" si="4"/>
        <v>28</v>
      </c>
      <c r="Q66">
        <f t="shared" si="4"/>
        <v>30</v>
      </c>
      <c r="R66">
        <f t="shared" si="4"/>
        <v>32</v>
      </c>
    </row>
    <row r="67" spans="1:18" ht="15.75" thickBot="1" x14ac:dyDescent="0.3">
      <c r="A67" s="18" t="s">
        <v>23</v>
      </c>
      <c r="B67">
        <f>$B$60/($B$60+$C$50)+$C$50*EXP(-($B$60+$C$50)*B66)/($B$60+$C$50)</f>
        <v>1</v>
      </c>
      <c r="C67">
        <f t="shared" ref="C67:R67" si="5">$B$60/($B$60+$C$50)+$C$50*EXP(-($B$60+$C$50)*C66)/($B$60+$C$50)</f>
        <v>0.99321951130514974</v>
      </c>
      <c r="D67">
        <f t="shared" si="5"/>
        <v>0.98948282587465342</v>
      </c>
      <c r="E67">
        <f t="shared" si="5"/>
        <v>0.98742356161880596</v>
      </c>
      <c r="F67">
        <f t="shared" si="5"/>
        <v>0.98628871380935368</v>
      </c>
      <c r="G67">
        <f t="shared" si="5"/>
        <v>0.98566330619254994</v>
      </c>
      <c r="H67">
        <f t="shared" si="5"/>
        <v>0.9853186479186401</v>
      </c>
      <c r="I67">
        <f t="shared" si="5"/>
        <v>0.98512870887315551</v>
      </c>
      <c r="J67">
        <f t="shared" si="5"/>
        <v>0.98502403463861499</v>
      </c>
      <c r="K67">
        <f t="shared" si="5"/>
        <v>0.98496634931462745</v>
      </c>
      <c r="L67">
        <f t="shared" si="5"/>
        <v>0.98493455928895257</v>
      </c>
      <c r="M67">
        <f t="shared" si="5"/>
        <v>0.98491704000219893</v>
      </c>
      <c r="N67">
        <f t="shared" si="5"/>
        <v>0.98490738523150156</v>
      </c>
      <c r="O67">
        <f t="shared" si="5"/>
        <v>0.98490206454701656</v>
      </c>
      <c r="P67">
        <f t="shared" si="5"/>
        <v>0.98489913235066762</v>
      </c>
      <c r="Q67">
        <f t="shared" si="5"/>
        <v>0.98489751643537449</v>
      </c>
      <c r="R67">
        <f t="shared" si="5"/>
        <v>0.98489662591443949</v>
      </c>
    </row>
    <row r="68" spans="1:18" ht="15.75" thickTop="1" x14ac:dyDescent="0.25"/>
    <row r="80" spans="1:18" x14ac:dyDescent="0.25">
      <c r="Q80" t="s">
        <v>113</v>
      </c>
    </row>
    <row r="84" spans="1:15" x14ac:dyDescent="0.25">
      <c r="A84" s="90" t="s">
        <v>112</v>
      </c>
      <c r="B84" s="90"/>
      <c r="C84" s="90"/>
      <c r="D84" s="90"/>
      <c r="E84" s="90"/>
      <c r="F84" s="90"/>
      <c r="G84" s="90"/>
    </row>
    <row r="85" spans="1:15" ht="15.75" thickBot="1" x14ac:dyDescent="0.3"/>
    <row r="86" spans="1:15" ht="16.5" thickTop="1" thickBot="1" x14ac:dyDescent="0.3">
      <c r="A86" s="20">
        <v>3</v>
      </c>
    </row>
    <row r="87" spans="1:15" ht="16.5" thickTop="1" thickBot="1" x14ac:dyDescent="0.3">
      <c r="A87" t="s">
        <v>117</v>
      </c>
    </row>
    <row r="88" spans="1:15" ht="16.5" thickTop="1" thickBot="1" x14ac:dyDescent="0.3">
      <c r="A88" s="28" t="s">
        <v>18</v>
      </c>
      <c r="B88" s="28">
        <v>1</v>
      </c>
      <c r="C88" s="28">
        <v>2</v>
      </c>
      <c r="D88" s="28">
        <v>3</v>
      </c>
    </row>
    <row r="89" spans="1:15" ht="16.5" thickTop="1" thickBot="1" x14ac:dyDescent="0.3">
      <c r="A89" s="28" t="s">
        <v>28</v>
      </c>
      <c r="B89" s="28" t="s">
        <v>30</v>
      </c>
      <c r="C89" s="28" t="s">
        <v>31</v>
      </c>
      <c r="D89" s="28" t="s">
        <v>32</v>
      </c>
    </row>
    <row r="90" spans="1:15" ht="16.5" thickTop="1" thickBot="1" x14ac:dyDescent="0.3">
      <c r="A90" s="28" t="s">
        <v>29</v>
      </c>
      <c r="B90" s="28" t="s">
        <v>33</v>
      </c>
      <c r="C90" s="28" t="s">
        <v>34</v>
      </c>
      <c r="D90" s="28" t="s">
        <v>35</v>
      </c>
    </row>
    <row r="91" spans="1:15" ht="16.5" thickTop="1" thickBot="1" x14ac:dyDescent="0.3">
      <c r="L91" s="21" t="s">
        <v>116</v>
      </c>
    </row>
    <row r="92" spans="1:15" ht="16.5" thickTop="1" thickBot="1" x14ac:dyDescent="0.3">
      <c r="A92" s="28" t="s">
        <v>44</v>
      </c>
      <c r="B92" s="29" t="s">
        <v>36</v>
      </c>
      <c r="C92" s="28">
        <v>5</v>
      </c>
      <c r="D92" s="29" t="s">
        <v>37</v>
      </c>
      <c r="E92" s="28">
        <v>40</v>
      </c>
      <c r="G92" s="63" t="s">
        <v>41</v>
      </c>
      <c r="H92" s="64"/>
      <c r="I92" s="23">
        <f>C92*E92</f>
        <v>200</v>
      </c>
      <c r="K92" s="23" t="s">
        <v>48</v>
      </c>
      <c r="L92" s="23">
        <f>1/B96</f>
        <v>0.5</v>
      </c>
    </row>
    <row r="93" spans="1:15" ht="16.5" thickTop="1" thickBot="1" x14ac:dyDescent="0.3">
      <c r="A93" s="28" t="s">
        <v>45</v>
      </c>
      <c r="B93" s="29" t="s">
        <v>38</v>
      </c>
      <c r="C93" s="28">
        <v>120</v>
      </c>
      <c r="D93" s="29" t="s">
        <v>39</v>
      </c>
      <c r="E93" s="28">
        <v>30</v>
      </c>
      <c r="G93" s="63" t="s">
        <v>42</v>
      </c>
      <c r="H93" s="64"/>
      <c r="I93" s="23">
        <f>C93</f>
        <v>120</v>
      </c>
      <c r="K93" s="23" t="s">
        <v>49</v>
      </c>
      <c r="L93" s="23">
        <f>1/C96</f>
        <v>2</v>
      </c>
    </row>
    <row r="94" spans="1:15" ht="17.25" thickTop="1" thickBot="1" x14ac:dyDescent="0.3">
      <c r="A94" s="28" t="s">
        <v>46</v>
      </c>
      <c r="B94" s="29" t="s">
        <v>36</v>
      </c>
      <c r="C94" s="28">
        <v>3</v>
      </c>
      <c r="D94" s="29" t="s">
        <v>37</v>
      </c>
      <c r="E94" s="28">
        <v>200</v>
      </c>
      <c r="G94" s="27" t="s">
        <v>43</v>
      </c>
      <c r="H94" s="10"/>
      <c r="I94" s="24">
        <f>E94*EXP(GAMMALN(1+1/C94))</f>
        <v>178.59590231384985</v>
      </c>
      <c r="K94" s="23" t="s">
        <v>50</v>
      </c>
      <c r="L94" s="26">
        <f>1/D96</f>
        <v>0.66666666666666663</v>
      </c>
      <c r="O94" s="22" t="s">
        <v>40</v>
      </c>
    </row>
    <row r="95" spans="1:15" ht="16.5" thickTop="1" thickBot="1" x14ac:dyDescent="0.3"/>
    <row r="96" spans="1:15" ht="16.5" thickTop="1" thickBot="1" x14ac:dyDescent="0.3">
      <c r="A96" s="65" t="s">
        <v>118</v>
      </c>
      <c r="B96" s="66">
        <v>2</v>
      </c>
      <c r="C96" s="66">
        <v>0.5</v>
      </c>
      <c r="D96" s="66">
        <v>1.5</v>
      </c>
    </row>
    <row r="97" spans="1:8" ht="16.5" thickTop="1" thickBot="1" x14ac:dyDescent="0.3">
      <c r="A97" s="23" t="s">
        <v>119</v>
      </c>
      <c r="B97" s="23" t="s">
        <v>51</v>
      </c>
      <c r="C97" s="23" t="s">
        <v>120</v>
      </c>
      <c r="D97" s="23" t="s">
        <v>121</v>
      </c>
    </row>
    <row r="98" spans="1:8" ht="16.5" thickTop="1" thickBot="1" x14ac:dyDescent="0.3">
      <c r="A98" s="23">
        <v>1</v>
      </c>
      <c r="B98" s="23">
        <f>I92</f>
        <v>200</v>
      </c>
      <c r="C98" s="23">
        <f>1/B98</f>
        <v>5.0000000000000001E-3</v>
      </c>
      <c r="D98" s="23">
        <f>L92/B98</f>
        <v>2.5000000000000001E-3</v>
      </c>
    </row>
    <row r="99" spans="1:8" ht="16.5" thickTop="1" thickBot="1" x14ac:dyDescent="0.3">
      <c r="A99" s="23">
        <v>2</v>
      </c>
      <c r="B99" s="23">
        <f>I93</f>
        <v>120</v>
      </c>
      <c r="C99" s="23">
        <f>1/B99</f>
        <v>8.3333333333333332E-3</v>
      </c>
      <c r="D99" s="23">
        <f>L93/B99</f>
        <v>1.6666666666666666E-2</v>
      </c>
      <c r="H99" s="2"/>
    </row>
    <row r="100" spans="1:8" ht="16.5" thickTop="1" thickBot="1" x14ac:dyDescent="0.3">
      <c r="A100" s="23">
        <v>3</v>
      </c>
      <c r="B100" s="24">
        <f>I94</f>
        <v>178.59590231384985</v>
      </c>
      <c r="C100" s="23">
        <f>1/B100</f>
        <v>5.5992326086109281E-3</v>
      </c>
      <c r="D100" s="23">
        <f>L94/B100</f>
        <v>3.7328217390739521E-3</v>
      </c>
    </row>
    <row r="101" spans="1:8" ht="16.5" thickTop="1" thickBot="1" x14ac:dyDescent="0.3">
      <c r="A101" s="23"/>
      <c r="B101" s="25"/>
      <c r="C101" s="23">
        <f>SUM(C98:C100)</f>
        <v>1.8932565941944261E-2</v>
      </c>
      <c r="D101" s="63">
        <f>SUM(D98:D100)</f>
        <v>2.2899488405740617E-2</v>
      </c>
      <c r="E101" s="23" t="s">
        <v>122</v>
      </c>
      <c r="F101" s="23" t="s">
        <v>123</v>
      </c>
      <c r="G101" s="23" t="s">
        <v>16</v>
      </c>
    </row>
    <row r="102" spans="1:8" ht="16.5" thickTop="1" thickBot="1" x14ac:dyDescent="0.3">
      <c r="B102" s="67"/>
      <c r="C102" s="68"/>
      <c r="E102" s="23">
        <f>1/C101</f>
        <v>52.819042229481653</v>
      </c>
      <c r="F102" s="23">
        <f>1/D101</f>
        <v>43.669097854138627</v>
      </c>
      <c r="G102" s="23">
        <f>1/(1+D101)</f>
        <v>0.97761315880465349</v>
      </c>
    </row>
    <row r="103" spans="1:8" ht="15.75" thickTop="1" x14ac:dyDescent="0.25"/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68" r:id="rId4">
          <objectPr defaultSize="0" autoPict="0" r:id="rId5">
            <anchor moveWithCells="1" sizeWithCells="1">
              <from>
                <xdr:col>2</xdr:col>
                <xdr:colOff>276225</xdr:colOff>
                <xdr:row>13</xdr:row>
                <xdr:rowOff>228600</xdr:rowOff>
              </from>
              <to>
                <xdr:col>8</xdr:col>
                <xdr:colOff>114300</xdr:colOff>
                <xdr:row>17</xdr:row>
                <xdr:rowOff>47625</xdr:rowOff>
              </to>
            </anchor>
          </objectPr>
        </oleObject>
      </mc:Choice>
      <mc:Fallback>
        <oleObject progId="Equation.3" shapeId="1068" r:id="rId4"/>
      </mc:Fallback>
    </mc:AlternateContent>
    <mc:AlternateContent xmlns:mc="http://schemas.openxmlformats.org/markup-compatibility/2006">
      <mc:Choice Requires="x14">
        <oleObject progId="Equation.3" shapeId="1140" r:id="rId6">
          <objectPr defaultSize="0" autoPict="0" r:id="rId7">
            <anchor moveWithCells="1" sizeWithCells="1">
              <from>
                <xdr:col>0</xdr:col>
                <xdr:colOff>28575</xdr:colOff>
                <xdr:row>51</xdr:row>
                <xdr:rowOff>47625</xdr:rowOff>
              </from>
              <to>
                <xdr:col>3</xdr:col>
                <xdr:colOff>457200</xdr:colOff>
                <xdr:row>55</xdr:row>
                <xdr:rowOff>9525</xdr:rowOff>
              </to>
            </anchor>
          </objectPr>
        </oleObject>
      </mc:Choice>
      <mc:Fallback>
        <oleObject progId="Equation.3" shapeId="1140" r:id="rId6"/>
      </mc:Fallback>
    </mc:AlternateContent>
    <mc:AlternateContent xmlns:mc="http://schemas.openxmlformats.org/markup-compatibility/2006">
      <mc:Choice Requires="x14">
        <oleObject progId="Equation.3" shapeId="1165" r:id="rId8">
          <objectPr defaultSize="0" autoPict="0" r:id="rId9">
            <anchor moveWithCells="1" sizeWithCells="1">
              <from>
                <xdr:col>4</xdr:col>
                <xdr:colOff>571500</xdr:colOff>
                <xdr:row>50</xdr:row>
                <xdr:rowOff>104775</xdr:rowOff>
              </from>
              <to>
                <xdr:col>8</xdr:col>
                <xdr:colOff>409575</xdr:colOff>
                <xdr:row>55</xdr:row>
                <xdr:rowOff>9525</xdr:rowOff>
              </to>
            </anchor>
          </objectPr>
        </oleObject>
      </mc:Choice>
      <mc:Fallback>
        <oleObject progId="Equation.3" shapeId="1165" r:id="rId8"/>
      </mc:Fallback>
    </mc:AlternateContent>
    <mc:AlternateContent xmlns:mc="http://schemas.openxmlformats.org/markup-compatibility/2006">
      <mc:Choice Requires="x14">
        <oleObject progId="Equation.3" shapeId="37136" r:id="rId10">
          <objectPr defaultSize="0" autoPict="0" r:id="rId11">
            <anchor moveWithCells="1" sizeWithCells="1">
              <from>
                <xdr:col>9</xdr:col>
                <xdr:colOff>28575</xdr:colOff>
                <xdr:row>80</xdr:row>
                <xdr:rowOff>9525</xdr:rowOff>
              </from>
              <to>
                <xdr:col>16</xdr:col>
                <xdr:colOff>9525</xdr:colOff>
                <xdr:row>87</xdr:row>
                <xdr:rowOff>114300</xdr:rowOff>
              </to>
            </anchor>
          </objectPr>
        </oleObject>
      </mc:Choice>
      <mc:Fallback>
        <oleObject progId="Equation.3" shapeId="37136" r:id="rId10"/>
      </mc:Fallback>
    </mc:AlternateContent>
    <mc:AlternateContent xmlns:mc="http://schemas.openxmlformats.org/markup-compatibility/2006">
      <mc:Choice Requires="x14">
        <oleObject progId="Equation.3" shapeId="37137" r:id="rId12">
          <objectPr defaultSize="0" autoPict="0" r:id="rId13">
            <anchor moveWithCells="1" sizeWithCells="1">
              <from>
                <xdr:col>16</xdr:col>
                <xdr:colOff>266700</xdr:colOff>
                <xdr:row>80</xdr:row>
                <xdr:rowOff>38100</xdr:rowOff>
              </from>
              <to>
                <xdr:col>23</xdr:col>
                <xdr:colOff>142875</xdr:colOff>
                <xdr:row>87</xdr:row>
                <xdr:rowOff>142875</xdr:rowOff>
              </to>
            </anchor>
          </objectPr>
        </oleObject>
      </mc:Choice>
      <mc:Fallback>
        <oleObject progId="Equation.3" shapeId="37137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162"/>
  <sheetViews>
    <sheetView topLeftCell="A94" zoomScale="85" zoomScaleNormal="85" workbookViewId="0">
      <selection activeCell="K132" sqref="K132"/>
    </sheetView>
  </sheetViews>
  <sheetFormatPr defaultColWidth="8.85546875" defaultRowHeight="15" x14ac:dyDescent="0.25"/>
  <sheetData>
    <row r="2" spans="1:15" ht="15.75" thickBot="1" x14ac:dyDescent="0.3">
      <c r="A2" s="112" t="s">
        <v>137</v>
      </c>
      <c r="B2" s="112"/>
      <c r="C2" s="112"/>
    </row>
    <row r="3" spans="1:15" ht="16.5" thickTop="1" thickBot="1" x14ac:dyDescent="0.3">
      <c r="A3" s="69" t="s">
        <v>66</v>
      </c>
      <c r="B3" s="70">
        <v>3.0000000000000001E-3</v>
      </c>
      <c r="C3" t="s">
        <v>124</v>
      </c>
    </row>
    <row r="4" spans="1:15" ht="16.5" thickTop="1" thickBot="1" x14ac:dyDescent="0.3">
      <c r="A4" s="69" t="s">
        <v>67</v>
      </c>
      <c r="B4" s="70">
        <v>60</v>
      </c>
      <c r="C4" t="s">
        <v>125</v>
      </c>
    </row>
    <row r="5" spans="1:15" ht="16.5" thickTop="1" thickBot="1" x14ac:dyDescent="0.3">
      <c r="A5" s="71" t="s">
        <v>68</v>
      </c>
      <c r="B5" s="71"/>
    </row>
    <row r="6" spans="1:15" ht="16.5" thickTop="1" thickBot="1" x14ac:dyDescent="0.3">
      <c r="A6" s="72" t="s">
        <v>69</v>
      </c>
      <c r="B6" s="23">
        <f>1/B3</f>
        <v>333.33333333333331</v>
      </c>
    </row>
    <row r="7" spans="1:15" ht="16.5" thickTop="1" thickBot="1" x14ac:dyDescent="0.3">
      <c r="A7" s="73" t="s">
        <v>60</v>
      </c>
      <c r="B7" s="15">
        <f>1/B4</f>
        <v>1.6666666666666666E-2</v>
      </c>
    </row>
    <row r="8" spans="1:15" ht="16.5" thickTop="1" thickBot="1" x14ac:dyDescent="0.3">
      <c r="A8" s="72" t="s">
        <v>23</v>
      </c>
      <c r="B8" s="23">
        <v>0.997</v>
      </c>
      <c r="C8" s="23">
        <v>0.99</v>
      </c>
      <c r="D8" s="23">
        <v>0.95</v>
      </c>
      <c r="E8" s="23">
        <v>0.9</v>
      </c>
      <c r="F8" s="74">
        <v>0.85</v>
      </c>
      <c r="H8" s="72" t="s">
        <v>16</v>
      </c>
      <c r="I8" s="75">
        <f>B6/(B6+B4)</f>
        <v>0.84745762711864403</v>
      </c>
    </row>
    <row r="9" spans="1:15" ht="16.5" thickTop="1" thickBot="1" x14ac:dyDescent="0.3">
      <c r="A9" s="72" t="s">
        <v>15</v>
      </c>
      <c r="B9" s="23">
        <v>1.01</v>
      </c>
      <c r="C9" s="23">
        <v>3.45</v>
      </c>
      <c r="D9" s="23">
        <v>20.2</v>
      </c>
      <c r="E9" s="23">
        <v>54.19</v>
      </c>
      <c r="F9" s="23">
        <v>208.19</v>
      </c>
    </row>
    <row r="10" spans="1:15" ht="15.75" thickTop="1" x14ac:dyDescent="0.25">
      <c r="B10">
        <f>$B$7/($B$3+$B$7)+($B$3/($B$3+$B$7))*EXP(-($B$3+$B$7)*B9)</f>
        <v>0.99699989468675287</v>
      </c>
      <c r="C10" s="4">
        <f>$B$7/($B$3+$B$7)+($B$3/($B$3+$B$7))*EXP(-($B$3+$B$7)*C9)</f>
        <v>0.98999331539716706</v>
      </c>
      <c r="D10" s="4">
        <f>$B$7/($B$3+$B$7)+($B$3/($B$3+$B$7))*EXP(-($B$3+$B$7)*D9)</f>
        <v>0.9499897092230537</v>
      </c>
      <c r="E10" s="38">
        <f>$B$7/($B$3+$B$7)+($B$3/($B$3+$B$7))*EXP(-($B$3+$B$7)*E9)</f>
        <v>0.90000450828582812</v>
      </c>
      <c r="F10">
        <f>$B$7/($B$3+$B$7)+($B$3/($B$3+$B$7))*EXP(-($B$3+$B$7)*F9)</f>
        <v>0.84999985058631133</v>
      </c>
    </row>
    <row r="11" spans="1:15" x14ac:dyDescent="0.25">
      <c r="A11" s="34"/>
    </row>
    <row r="12" spans="1:15" x14ac:dyDescent="0.25">
      <c r="A12" s="34"/>
      <c r="J12" s="34"/>
      <c r="K12" s="34"/>
      <c r="L12" s="34"/>
      <c r="M12" s="34"/>
      <c r="N12" s="34"/>
      <c r="O12" s="34"/>
    </row>
    <row r="13" spans="1:15" x14ac:dyDescent="0.25">
      <c r="A13" s="34"/>
    </row>
    <row r="14" spans="1:15" x14ac:dyDescent="0.25">
      <c r="A14" s="112" t="s">
        <v>139</v>
      </c>
      <c r="B14" s="112"/>
      <c r="C14" s="112"/>
      <c r="L14" s="34"/>
    </row>
    <row r="15" spans="1:15" x14ac:dyDescent="0.25">
      <c r="A15" s="35" t="s">
        <v>70</v>
      </c>
      <c r="B15" s="36">
        <v>10</v>
      </c>
      <c r="J15" s="40" t="s">
        <v>132</v>
      </c>
      <c r="K15" s="40"/>
      <c r="L15" s="40"/>
      <c r="M15" s="40"/>
      <c r="N15" s="40"/>
      <c r="O15" s="40"/>
    </row>
    <row r="16" spans="1:15" x14ac:dyDescent="0.25">
      <c r="A16" s="35" t="s">
        <v>66</v>
      </c>
      <c r="B16" s="36">
        <v>0.1</v>
      </c>
      <c r="C16" s="36">
        <v>0.05</v>
      </c>
      <c r="D16" s="36">
        <v>0.01</v>
      </c>
      <c r="E16" s="36">
        <v>5.0000000000000001E-3</v>
      </c>
      <c r="F16" s="36">
        <v>1E-3</v>
      </c>
      <c r="J16" s="35" t="s">
        <v>66</v>
      </c>
      <c r="K16" s="36">
        <v>0.01</v>
      </c>
    </row>
    <row r="17" spans="1:15" s="34" customFormat="1" x14ac:dyDescent="0.25">
      <c r="A17" s="40" t="s">
        <v>138</v>
      </c>
      <c r="B17" s="40"/>
      <c r="C17" s="40"/>
      <c r="D17" s="40"/>
      <c r="E17" s="40"/>
      <c r="F17" s="40"/>
      <c r="J17" s="35" t="s">
        <v>70</v>
      </c>
      <c r="K17" s="36">
        <v>1</v>
      </c>
      <c r="L17" s="36">
        <v>5</v>
      </c>
      <c r="M17" s="36">
        <v>10</v>
      </c>
      <c r="N17" s="36">
        <v>15</v>
      </c>
      <c r="O17" s="36">
        <v>20</v>
      </c>
    </row>
    <row r="18" spans="1:15" x14ac:dyDescent="0.25">
      <c r="A18" s="35" t="s">
        <v>69</v>
      </c>
      <c r="B18" s="36">
        <f>1/B16</f>
        <v>10</v>
      </c>
      <c r="C18" s="36">
        <f>1/C16</f>
        <v>20</v>
      </c>
      <c r="D18" s="36">
        <f>1/D16</f>
        <v>100</v>
      </c>
      <c r="E18" s="36">
        <f>1/E16</f>
        <v>200</v>
      </c>
      <c r="F18" s="36">
        <f>1/F16</f>
        <v>1000</v>
      </c>
      <c r="J18" s="35" t="s">
        <v>60</v>
      </c>
      <c r="K18" s="36">
        <f>1/K$17</f>
        <v>1</v>
      </c>
      <c r="L18" s="36">
        <f>1/L$17</f>
        <v>0.2</v>
      </c>
      <c r="M18" s="36">
        <f>1/M$17</f>
        <v>0.1</v>
      </c>
      <c r="N18" s="41">
        <f>1/N$17</f>
        <v>6.6666666666666666E-2</v>
      </c>
      <c r="O18" s="36">
        <f>1/O$17</f>
        <v>0.05</v>
      </c>
    </row>
    <row r="19" spans="1:15" x14ac:dyDescent="0.25">
      <c r="A19" s="35" t="s">
        <v>16</v>
      </c>
      <c r="B19" s="36">
        <f>B$18/(B$18+$B$15)</f>
        <v>0.5</v>
      </c>
      <c r="C19" s="42">
        <f>C$18/(C$18+$B$15)</f>
        <v>0.66666666666666663</v>
      </c>
      <c r="D19" s="42">
        <f>D$18/(D$18+$B$15)</f>
        <v>0.90909090909090906</v>
      </c>
      <c r="E19" s="42">
        <f>E$18/(E$18+$B$15)</f>
        <v>0.95238095238095233</v>
      </c>
      <c r="F19" s="42">
        <f>F$18/(F$18+$B$15)</f>
        <v>0.99009900990099009</v>
      </c>
      <c r="J19" s="35" t="s">
        <v>16</v>
      </c>
      <c r="K19" s="36">
        <f>$K$20/($K$20+K$17)</f>
        <v>0.99009900990099009</v>
      </c>
      <c r="L19" s="36">
        <f>$K$20/($K$20+L$17)</f>
        <v>0.95238095238095233</v>
      </c>
      <c r="M19" s="36">
        <f>$K$20/($K$20+M$17)</f>
        <v>0.90909090909090906</v>
      </c>
      <c r="N19" s="36">
        <f>$K$20/($K$20+N$17)</f>
        <v>0.86956521739130432</v>
      </c>
      <c r="O19" s="36">
        <f>$K$20/($K$20+O$17)</f>
        <v>0.83333333333333337</v>
      </c>
    </row>
    <row r="20" spans="1:15" x14ac:dyDescent="0.25">
      <c r="A20" s="39" t="s">
        <v>60</v>
      </c>
      <c r="B20" s="36">
        <f>1/B15</f>
        <v>0.1</v>
      </c>
      <c r="J20" s="35" t="s">
        <v>69</v>
      </c>
      <c r="K20" s="36">
        <f>1/K16</f>
        <v>100</v>
      </c>
    </row>
    <row r="22" spans="1:15" x14ac:dyDescent="0.25">
      <c r="A22" s="35" t="s">
        <v>71</v>
      </c>
      <c r="B22" s="35" t="s">
        <v>72</v>
      </c>
      <c r="C22" s="35" t="s">
        <v>73</v>
      </c>
      <c r="D22" s="35" t="s">
        <v>74</v>
      </c>
      <c r="E22" s="35" t="s">
        <v>75</v>
      </c>
      <c r="F22" s="35" t="s">
        <v>76</v>
      </c>
      <c r="G22" s="56"/>
      <c r="H22" s="56"/>
      <c r="I22" s="56"/>
      <c r="J22" s="35" t="s">
        <v>71</v>
      </c>
      <c r="K22" s="35" t="s">
        <v>77</v>
      </c>
      <c r="L22" s="43" t="s">
        <v>78</v>
      </c>
      <c r="M22" s="43" t="s">
        <v>79</v>
      </c>
      <c r="N22" s="43" t="s">
        <v>80</v>
      </c>
      <c r="O22" s="43" t="s">
        <v>81</v>
      </c>
    </row>
    <row r="23" spans="1:15" x14ac:dyDescent="0.25">
      <c r="A23">
        <v>0</v>
      </c>
      <c r="B23" t="b">
        <f>IF(ABS($B$20/(B$16+$B$20)+B$16*EXP(-(B$16+$B$20)*$A23)/(B$16+$B$20)-B$19)&lt;=0.001,$A23, FALSE)</f>
        <v>0</v>
      </c>
      <c r="C23" t="b">
        <f t="shared" ref="C23:F38" si="0">IF(ABS($B$20/(C$16+$B$20)+C$16*EXP(-(C$16+$B$20)*$A23)/(C$16+$B$20)-C$19)&lt;=0.001,$A23, FALSE)</f>
        <v>0</v>
      </c>
      <c r="D23" t="b">
        <f t="shared" si="0"/>
        <v>0</v>
      </c>
      <c r="E23" t="b">
        <f t="shared" si="0"/>
        <v>0</v>
      </c>
      <c r="F23" t="b">
        <f t="shared" si="0"/>
        <v>0</v>
      </c>
      <c r="G23" s="56"/>
      <c r="H23" s="56"/>
      <c r="I23" s="56"/>
      <c r="J23">
        <v>0</v>
      </c>
      <c r="K23" t="b">
        <f>IF(ABS(K$18/($K$16+K$18)+$K$16*EXP(-($K$16+K$18)*$J23)/($K$16+K$18)-K$19)&lt;=0.001,$J23,FALSE)</f>
        <v>0</v>
      </c>
      <c r="L23" t="b">
        <f t="shared" ref="L23:O38" si="1">IF(ABS(L$18/($K$16+L$18)+$K$16*EXP(-($K$16+L$18)*$J23)/($K$16+L$18)-L$19)&lt;=0.001,$J23,FALSE)</f>
        <v>0</v>
      </c>
      <c r="M23" t="b">
        <f t="shared" si="1"/>
        <v>0</v>
      </c>
      <c r="N23" t="b">
        <f t="shared" si="1"/>
        <v>0</v>
      </c>
      <c r="O23" t="b">
        <f t="shared" si="1"/>
        <v>0</v>
      </c>
    </row>
    <row r="24" spans="1:15" x14ac:dyDescent="0.25">
      <c r="A24">
        <f>1+$A23</f>
        <v>1</v>
      </c>
      <c r="B24" t="b">
        <f t="shared" ref="B24:F72" si="2">IF(ABS($B$20/(B$16+$B$20)+B$16*EXP(-(B$16+$B$20)*$A24)/(B$16+$B$20)-B$19)&lt;=0.001,$A24, FALSE)</f>
        <v>0</v>
      </c>
      <c r="C24" t="b">
        <f t="shared" si="0"/>
        <v>0</v>
      </c>
      <c r="D24" t="b">
        <f t="shared" si="0"/>
        <v>0</v>
      </c>
      <c r="E24" t="b">
        <f t="shared" si="0"/>
        <v>0</v>
      </c>
      <c r="F24" t="b">
        <f t="shared" si="0"/>
        <v>0</v>
      </c>
      <c r="G24" s="56"/>
      <c r="H24" s="56"/>
      <c r="I24" s="56"/>
      <c r="J24">
        <f>1+$A23</f>
        <v>1</v>
      </c>
      <c r="K24" t="b">
        <f t="shared" ref="K24:O75" si="3">IF(ABS(K$18/($K$16+K$18)+$K$16*EXP(-($K$16+K$18)*$J24)/($K$16+K$18)-K$19)&lt;=0.001,$J24,FALSE)</f>
        <v>0</v>
      </c>
      <c r="L24" t="b">
        <f t="shared" si="1"/>
        <v>0</v>
      </c>
      <c r="M24" t="b">
        <f t="shared" si="1"/>
        <v>0</v>
      </c>
      <c r="N24" t="b">
        <f t="shared" si="1"/>
        <v>0</v>
      </c>
      <c r="O24" t="b">
        <f t="shared" si="1"/>
        <v>0</v>
      </c>
    </row>
    <row r="25" spans="1:15" x14ac:dyDescent="0.25">
      <c r="A25">
        <f t="shared" ref="A25:A73" si="4">1+$A24</f>
        <v>2</v>
      </c>
      <c r="B25" t="b">
        <f t="shared" si="2"/>
        <v>0</v>
      </c>
      <c r="C25" t="b">
        <f t="shared" si="0"/>
        <v>0</v>
      </c>
      <c r="D25" t="b">
        <f t="shared" si="0"/>
        <v>0</v>
      </c>
      <c r="E25" t="b">
        <f t="shared" si="0"/>
        <v>0</v>
      </c>
      <c r="F25" t="b">
        <f t="shared" si="0"/>
        <v>0</v>
      </c>
      <c r="G25" s="56"/>
      <c r="H25" s="56"/>
      <c r="I25" s="56"/>
      <c r="J25">
        <f t="shared" ref="J25:J68" si="5">1+$A24</f>
        <v>2</v>
      </c>
      <c r="K25" t="b">
        <f t="shared" si="3"/>
        <v>0</v>
      </c>
      <c r="L25" t="b">
        <f t="shared" si="1"/>
        <v>0</v>
      </c>
      <c r="M25" t="b">
        <f t="shared" si="1"/>
        <v>0</v>
      </c>
      <c r="N25" t="b">
        <f t="shared" si="1"/>
        <v>0</v>
      </c>
      <c r="O25" t="b">
        <f t="shared" si="1"/>
        <v>0</v>
      </c>
    </row>
    <row r="26" spans="1:15" x14ac:dyDescent="0.25">
      <c r="A26">
        <f t="shared" si="4"/>
        <v>3</v>
      </c>
      <c r="B26" t="b">
        <f t="shared" si="2"/>
        <v>0</v>
      </c>
      <c r="C26" t="b">
        <f t="shared" si="0"/>
        <v>0</v>
      </c>
      <c r="D26" t="b">
        <f t="shared" si="0"/>
        <v>0</v>
      </c>
      <c r="E26" t="b">
        <f t="shared" si="0"/>
        <v>0</v>
      </c>
      <c r="F26" t="b">
        <f t="shared" si="0"/>
        <v>0</v>
      </c>
      <c r="G26" s="56"/>
      <c r="H26" s="56"/>
      <c r="I26" s="56"/>
      <c r="J26">
        <f t="shared" si="5"/>
        <v>3</v>
      </c>
      <c r="K26" s="11">
        <f t="shared" si="3"/>
        <v>3</v>
      </c>
      <c r="L26" t="b">
        <f t="shared" si="1"/>
        <v>0</v>
      </c>
      <c r="M26" t="b">
        <f t="shared" si="1"/>
        <v>0</v>
      </c>
      <c r="N26" t="b">
        <f t="shared" si="1"/>
        <v>0</v>
      </c>
      <c r="O26" t="b">
        <f t="shared" si="1"/>
        <v>0</v>
      </c>
    </row>
    <row r="27" spans="1:15" x14ac:dyDescent="0.25">
      <c r="A27">
        <f t="shared" si="4"/>
        <v>4</v>
      </c>
      <c r="B27" t="b">
        <f t="shared" si="2"/>
        <v>0</v>
      </c>
      <c r="C27" t="b">
        <f t="shared" si="0"/>
        <v>0</v>
      </c>
      <c r="D27" t="b">
        <f t="shared" si="0"/>
        <v>0</v>
      </c>
      <c r="E27" t="b">
        <f t="shared" si="0"/>
        <v>0</v>
      </c>
      <c r="F27" t="b">
        <f t="shared" si="0"/>
        <v>0</v>
      </c>
      <c r="G27" s="56"/>
      <c r="H27" s="56"/>
      <c r="I27" s="56"/>
      <c r="J27">
        <f t="shared" si="5"/>
        <v>4</v>
      </c>
      <c r="K27">
        <f t="shared" si="3"/>
        <v>4</v>
      </c>
      <c r="L27" t="b">
        <f t="shared" si="1"/>
        <v>0</v>
      </c>
      <c r="M27" t="b">
        <f t="shared" si="1"/>
        <v>0</v>
      </c>
      <c r="N27" t="b">
        <f t="shared" si="1"/>
        <v>0</v>
      </c>
      <c r="O27" t="b">
        <f t="shared" si="1"/>
        <v>0</v>
      </c>
    </row>
    <row r="28" spans="1:15" x14ac:dyDescent="0.25">
      <c r="A28">
        <f t="shared" si="4"/>
        <v>5</v>
      </c>
      <c r="B28" t="b">
        <f t="shared" si="2"/>
        <v>0</v>
      </c>
      <c r="C28" t="b">
        <f t="shared" si="0"/>
        <v>0</v>
      </c>
      <c r="D28" t="b">
        <f t="shared" si="0"/>
        <v>0</v>
      </c>
      <c r="E28" t="b">
        <f t="shared" si="0"/>
        <v>0</v>
      </c>
      <c r="F28" t="b">
        <f t="shared" si="0"/>
        <v>0</v>
      </c>
      <c r="G28" s="56"/>
      <c r="H28" s="56"/>
      <c r="I28" s="56"/>
      <c r="J28">
        <f t="shared" si="5"/>
        <v>5</v>
      </c>
      <c r="K28">
        <f t="shared" si="3"/>
        <v>5</v>
      </c>
      <c r="L28" t="b">
        <f t="shared" si="1"/>
        <v>0</v>
      </c>
      <c r="M28" t="b">
        <f t="shared" si="1"/>
        <v>0</v>
      </c>
      <c r="N28" t="b">
        <f t="shared" si="1"/>
        <v>0</v>
      </c>
      <c r="O28" t="b">
        <f t="shared" si="1"/>
        <v>0</v>
      </c>
    </row>
    <row r="29" spans="1:15" x14ac:dyDescent="0.25">
      <c r="A29">
        <f t="shared" si="4"/>
        <v>6</v>
      </c>
      <c r="B29" t="b">
        <f t="shared" si="2"/>
        <v>0</v>
      </c>
      <c r="C29" t="b">
        <f t="shared" si="0"/>
        <v>0</v>
      </c>
      <c r="D29" t="b">
        <f t="shared" si="0"/>
        <v>0</v>
      </c>
      <c r="E29" t="b">
        <f t="shared" si="0"/>
        <v>0</v>
      </c>
      <c r="F29" t="b">
        <f t="shared" si="0"/>
        <v>0</v>
      </c>
      <c r="J29">
        <f t="shared" si="5"/>
        <v>6</v>
      </c>
      <c r="K29">
        <f t="shared" si="3"/>
        <v>6</v>
      </c>
      <c r="L29" t="b">
        <f t="shared" si="1"/>
        <v>0</v>
      </c>
      <c r="M29" t="b">
        <f t="shared" si="1"/>
        <v>0</v>
      </c>
      <c r="N29" t="b">
        <f t="shared" si="1"/>
        <v>0</v>
      </c>
      <c r="O29" t="b">
        <f t="shared" si="1"/>
        <v>0</v>
      </c>
    </row>
    <row r="30" spans="1:15" x14ac:dyDescent="0.25">
      <c r="A30">
        <f t="shared" si="4"/>
        <v>7</v>
      </c>
      <c r="B30" t="b">
        <f t="shared" si="2"/>
        <v>0</v>
      </c>
      <c r="C30" t="b">
        <f t="shared" si="0"/>
        <v>0</v>
      </c>
      <c r="D30" t="b">
        <f t="shared" si="0"/>
        <v>0</v>
      </c>
      <c r="E30" t="b">
        <f t="shared" si="0"/>
        <v>0</v>
      </c>
      <c r="F30" t="b">
        <f t="shared" si="0"/>
        <v>0</v>
      </c>
      <c r="J30">
        <f t="shared" si="5"/>
        <v>7</v>
      </c>
      <c r="K30">
        <f t="shared" si="3"/>
        <v>7</v>
      </c>
      <c r="L30" t="b">
        <f t="shared" si="1"/>
        <v>0</v>
      </c>
      <c r="M30" t="b">
        <f t="shared" si="1"/>
        <v>0</v>
      </c>
      <c r="N30" t="b">
        <f t="shared" si="1"/>
        <v>0</v>
      </c>
      <c r="O30" t="b">
        <f t="shared" si="1"/>
        <v>0</v>
      </c>
    </row>
    <row r="31" spans="1:15" x14ac:dyDescent="0.25">
      <c r="A31">
        <f t="shared" si="4"/>
        <v>8</v>
      </c>
      <c r="B31" t="b">
        <f t="shared" si="2"/>
        <v>0</v>
      </c>
      <c r="C31" t="b">
        <f t="shared" si="0"/>
        <v>0</v>
      </c>
      <c r="D31" t="b">
        <f t="shared" si="0"/>
        <v>0</v>
      </c>
      <c r="E31" t="b">
        <f t="shared" si="0"/>
        <v>0</v>
      </c>
      <c r="F31" t="b">
        <f t="shared" si="0"/>
        <v>0</v>
      </c>
      <c r="J31">
        <f t="shared" si="5"/>
        <v>8</v>
      </c>
      <c r="K31">
        <f t="shared" si="3"/>
        <v>8</v>
      </c>
      <c r="L31" t="b">
        <f t="shared" si="1"/>
        <v>0</v>
      </c>
      <c r="M31" t="b">
        <f t="shared" si="1"/>
        <v>0</v>
      </c>
      <c r="N31" t="b">
        <f t="shared" si="1"/>
        <v>0</v>
      </c>
      <c r="O31" t="b">
        <f t="shared" si="1"/>
        <v>0</v>
      </c>
    </row>
    <row r="32" spans="1:15" x14ac:dyDescent="0.25">
      <c r="A32">
        <f t="shared" si="4"/>
        <v>9</v>
      </c>
      <c r="B32" t="b">
        <f t="shared" si="2"/>
        <v>0</v>
      </c>
      <c r="C32" t="b">
        <f t="shared" si="0"/>
        <v>0</v>
      </c>
      <c r="D32" t="b">
        <f t="shared" si="0"/>
        <v>0</v>
      </c>
      <c r="E32" t="b">
        <f t="shared" si="0"/>
        <v>0</v>
      </c>
      <c r="F32" t="b">
        <f t="shared" si="0"/>
        <v>0</v>
      </c>
      <c r="J32">
        <f t="shared" si="5"/>
        <v>9</v>
      </c>
      <c r="K32">
        <f t="shared" si="3"/>
        <v>9</v>
      </c>
      <c r="L32" t="b">
        <f t="shared" si="1"/>
        <v>0</v>
      </c>
      <c r="M32" t="b">
        <f t="shared" si="1"/>
        <v>0</v>
      </c>
      <c r="N32" t="b">
        <f t="shared" si="1"/>
        <v>0</v>
      </c>
      <c r="O32" t="b">
        <f t="shared" si="1"/>
        <v>0</v>
      </c>
    </row>
    <row r="33" spans="1:15" x14ac:dyDescent="0.25">
      <c r="A33">
        <f t="shared" si="4"/>
        <v>10</v>
      </c>
      <c r="B33" t="b">
        <f t="shared" si="2"/>
        <v>0</v>
      </c>
      <c r="C33" t="b">
        <f t="shared" si="0"/>
        <v>0</v>
      </c>
      <c r="D33" t="b">
        <f t="shared" si="0"/>
        <v>0</v>
      </c>
      <c r="E33" t="b">
        <f t="shared" si="0"/>
        <v>0</v>
      </c>
      <c r="F33" t="b">
        <f t="shared" si="0"/>
        <v>0</v>
      </c>
      <c r="J33">
        <f t="shared" si="5"/>
        <v>10</v>
      </c>
      <c r="K33">
        <f t="shared" si="3"/>
        <v>10</v>
      </c>
      <c r="L33" t="b">
        <f t="shared" si="1"/>
        <v>0</v>
      </c>
      <c r="M33" t="b">
        <f t="shared" si="1"/>
        <v>0</v>
      </c>
      <c r="N33" t="b">
        <f t="shared" si="1"/>
        <v>0</v>
      </c>
      <c r="O33" t="b">
        <f t="shared" si="1"/>
        <v>0</v>
      </c>
    </row>
    <row r="34" spans="1:15" x14ac:dyDescent="0.25">
      <c r="A34">
        <f t="shared" si="4"/>
        <v>11</v>
      </c>
      <c r="B34" t="b">
        <f t="shared" si="2"/>
        <v>0</v>
      </c>
      <c r="C34" t="b">
        <f t="shared" si="0"/>
        <v>0</v>
      </c>
      <c r="D34" t="b">
        <f t="shared" si="0"/>
        <v>0</v>
      </c>
      <c r="E34" t="b">
        <f t="shared" si="0"/>
        <v>0</v>
      </c>
      <c r="F34" t="b">
        <f t="shared" si="0"/>
        <v>0</v>
      </c>
      <c r="J34">
        <f t="shared" si="5"/>
        <v>11</v>
      </c>
      <c r="K34">
        <f t="shared" si="3"/>
        <v>11</v>
      </c>
      <c r="L34" t="b">
        <f t="shared" si="1"/>
        <v>0</v>
      </c>
      <c r="M34" t="b">
        <f t="shared" si="1"/>
        <v>0</v>
      </c>
      <c r="N34" t="b">
        <f t="shared" si="1"/>
        <v>0</v>
      </c>
      <c r="O34" t="b">
        <f t="shared" si="1"/>
        <v>0</v>
      </c>
    </row>
    <row r="35" spans="1:15" x14ac:dyDescent="0.25">
      <c r="A35">
        <f t="shared" si="4"/>
        <v>12</v>
      </c>
      <c r="B35" t="b">
        <f t="shared" si="2"/>
        <v>0</v>
      </c>
      <c r="C35" t="b">
        <f t="shared" si="0"/>
        <v>0</v>
      </c>
      <c r="D35" t="b">
        <f t="shared" si="0"/>
        <v>0</v>
      </c>
      <c r="E35" t="b">
        <f t="shared" si="0"/>
        <v>0</v>
      </c>
      <c r="F35" t="b">
        <f t="shared" si="0"/>
        <v>0</v>
      </c>
      <c r="J35">
        <f t="shared" si="5"/>
        <v>12</v>
      </c>
      <c r="K35">
        <f t="shared" si="3"/>
        <v>12</v>
      </c>
      <c r="L35" t="b">
        <f t="shared" si="1"/>
        <v>0</v>
      </c>
      <c r="M35" t="b">
        <f t="shared" si="1"/>
        <v>0</v>
      </c>
      <c r="N35" t="b">
        <f t="shared" si="1"/>
        <v>0</v>
      </c>
      <c r="O35" t="b">
        <f t="shared" si="1"/>
        <v>0</v>
      </c>
    </row>
    <row r="36" spans="1:15" x14ac:dyDescent="0.25">
      <c r="A36">
        <f t="shared" si="4"/>
        <v>13</v>
      </c>
      <c r="B36" t="b">
        <f t="shared" si="2"/>
        <v>0</v>
      </c>
      <c r="C36" t="b">
        <f t="shared" si="0"/>
        <v>0</v>
      </c>
      <c r="D36" t="b">
        <f t="shared" si="0"/>
        <v>0</v>
      </c>
      <c r="E36" t="b">
        <f t="shared" si="0"/>
        <v>0</v>
      </c>
      <c r="F36" t="b">
        <f t="shared" si="0"/>
        <v>0</v>
      </c>
      <c r="J36">
        <f t="shared" si="5"/>
        <v>13</v>
      </c>
      <c r="K36">
        <f t="shared" si="3"/>
        <v>13</v>
      </c>
      <c r="L36" t="b">
        <f t="shared" si="1"/>
        <v>0</v>
      </c>
      <c r="M36" t="b">
        <f t="shared" si="1"/>
        <v>0</v>
      </c>
      <c r="N36" t="b">
        <f t="shared" si="1"/>
        <v>0</v>
      </c>
      <c r="O36" t="b">
        <f t="shared" si="1"/>
        <v>0</v>
      </c>
    </row>
    <row r="37" spans="1:15" x14ac:dyDescent="0.25">
      <c r="A37">
        <f t="shared" si="4"/>
        <v>14</v>
      </c>
      <c r="B37" t="b">
        <f t="shared" si="2"/>
        <v>0</v>
      </c>
      <c r="C37" t="b">
        <f t="shared" si="0"/>
        <v>0</v>
      </c>
      <c r="D37" t="b">
        <f t="shared" si="0"/>
        <v>0</v>
      </c>
      <c r="E37" t="b">
        <f t="shared" si="0"/>
        <v>0</v>
      </c>
      <c r="F37" t="b">
        <f t="shared" si="0"/>
        <v>0</v>
      </c>
      <c r="J37">
        <f t="shared" si="5"/>
        <v>14</v>
      </c>
      <c r="K37">
        <f t="shared" si="3"/>
        <v>14</v>
      </c>
      <c r="L37" t="b">
        <f t="shared" si="1"/>
        <v>0</v>
      </c>
      <c r="M37" t="b">
        <f t="shared" si="1"/>
        <v>0</v>
      </c>
      <c r="N37" t="b">
        <f t="shared" si="1"/>
        <v>0</v>
      </c>
      <c r="O37" t="b">
        <f t="shared" si="1"/>
        <v>0</v>
      </c>
    </row>
    <row r="38" spans="1:15" x14ac:dyDescent="0.25">
      <c r="A38">
        <f t="shared" si="4"/>
        <v>15</v>
      </c>
      <c r="B38" t="b">
        <f t="shared" si="2"/>
        <v>0</v>
      </c>
      <c r="C38" t="b">
        <f t="shared" si="0"/>
        <v>0</v>
      </c>
      <c r="D38" t="b">
        <f t="shared" si="0"/>
        <v>0</v>
      </c>
      <c r="E38" t="b">
        <f t="shared" si="0"/>
        <v>0</v>
      </c>
      <c r="F38" t="b">
        <f t="shared" si="0"/>
        <v>0</v>
      </c>
      <c r="J38">
        <f t="shared" si="5"/>
        <v>15</v>
      </c>
      <c r="K38">
        <f t="shared" si="3"/>
        <v>15</v>
      </c>
      <c r="L38" t="b">
        <f t="shared" si="1"/>
        <v>0</v>
      </c>
      <c r="M38" t="b">
        <f t="shared" si="1"/>
        <v>0</v>
      </c>
      <c r="N38" t="b">
        <f t="shared" si="1"/>
        <v>0</v>
      </c>
      <c r="O38" t="b">
        <f t="shared" si="1"/>
        <v>0</v>
      </c>
    </row>
    <row r="39" spans="1:15" x14ac:dyDescent="0.25">
      <c r="A39">
        <f t="shared" si="4"/>
        <v>16</v>
      </c>
      <c r="B39" t="b">
        <f t="shared" si="2"/>
        <v>0</v>
      </c>
      <c r="C39" t="b">
        <f t="shared" si="2"/>
        <v>0</v>
      </c>
      <c r="D39" t="b">
        <f t="shared" si="2"/>
        <v>0</v>
      </c>
      <c r="E39" t="b">
        <f t="shared" si="2"/>
        <v>0</v>
      </c>
      <c r="F39" t="b">
        <f t="shared" si="2"/>
        <v>0</v>
      </c>
      <c r="J39">
        <f t="shared" si="5"/>
        <v>16</v>
      </c>
      <c r="K39">
        <f t="shared" si="3"/>
        <v>16</v>
      </c>
      <c r="L39" t="b">
        <f t="shared" si="3"/>
        <v>0</v>
      </c>
      <c r="M39" t="b">
        <f t="shared" si="3"/>
        <v>0</v>
      </c>
      <c r="N39" t="b">
        <f t="shared" si="3"/>
        <v>0</v>
      </c>
      <c r="O39" t="b">
        <f t="shared" si="3"/>
        <v>0</v>
      </c>
    </row>
    <row r="40" spans="1:15" x14ac:dyDescent="0.25">
      <c r="A40">
        <f t="shared" si="4"/>
        <v>17</v>
      </c>
      <c r="B40" t="b">
        <f t="shared" si="2"/>
        <v>0</v>
      </c>
      <c r="C40" t="b">
        <f t="shared" si="2"/>
        <v>0</v>
      </c>
      <c r="D40" t="b">
        <f t="shared" si="2"/>
        <v>0</v>
      </c>
      <c r="E40" t="b">
        <f t="shared" si="2"/>
        <v>0</v>
      </c>
      <c r="F40" t="b">
        <f t="shared" si="2"/>
        <v>0</v>
      </c>
      <c r="J40">
        <f t="shared" si="5"/>
        <v>17</v>
      </c>
      <c r="K40">
        <f t="shared" si="3"/>
        <v>17</v>
      </c>
      <c r="L40" t="b">
        <f t="shared" si="3"/>
        <v>0</v>
      </c>
      <c r="M40" t="b">
        <f t="shared" si="3"/>
        <v>0</v>
      </c>
      <c r="N40" t="b">
        <f t="shared" si="3"/>
        <v>0</v>
      </c>
      <c r="O40" t="b">
        <f t="shared" si="3"/>
        <v>0</v>
      </c>
    </row>
    <row r="41" spans="1:15" x14ac:dyDescent="0.25">
      <c r="A41">
        <f t="shared" si="4"/>
        <v>18</v>
      </c>
      <c r="B41" t="b">
        <f t="shared" si="2"/>
        <v>0</v>
      </c>
      <c r="C41" t="b">
        <f t="shared" si="2"/>
        <v>0</v>
      </c>
      <c r="D41" t="b">
        <f t="shared" si="2"/>
        <v>0</v>
      </c>
      <c r="E41" t="b">
        <f t="shared" si="2"/>
        <v>0</v>
      </c>
      <c r="F41" t="b">
        <f t="shared" si="2"/>
        <v>0</v>
      </c>
      <c r="J41">
        <f t="shared" si="5"/>
        <v>18</v>
      </c>
      <c r="K41">
        <f t="shared" si="3"/>
        <v>18</v>
      </c>
      <c r="L41" t="b">
        <f t="shared" si="3"/>
        <v>0</v>
      </c>
      <c r="M41" t="b">
        <f t="shared" si="3"/>
        <v>0</v>
      </c>
      <c r="N41" t="b">
        <f t="shared" si="3"/>
        <v>0</v>
      </c>
      <c r="O41" t="b">
        <f t="shared" si="3"/>
        <v>0</v>
      </c>
    </row>
    <row r="42" spans="1:15" x14ac:dyDescent="0.25">
      <c r="A42">
        <f t="shared" si="4"/>
        <v>19</v>
      </c>
      <c r="B42" t="b">
        <f t="shared" si="2"/>
        <v>0</v>
      </c>
      <c r="C42" t="b">
        <f t="shared" si="2"/>
        <v>0</v>
      </c>
      <c r="D42" t="b">
        <f t="shared" si="2"/>
        <v>0</v>
      </c>
      <c r="E42" t="b">
        <f t="shared" si="2"/>
        <v>0</v>
      </c>
      <c r="F42" t="b">
        <f t="shared" si="2"/>
        <v>0</v>
      </c>
      <c r="J42">
        <f t="shared" si="5"/>
        <v>19</v>
      </c>
      <c r="K42">
        <f t="shared" si="3"/>
        <v>19</v>
      </c>
      <c r="L42" s="11">
        <f t="shared" si="3"/>
        <v>19</v>
      </c>
      <c r="M42" t="b">
        <f t="shared" si="3"/>
        <v>0</v>
      </c>
      <c r="N42" t="b">
        <f t="shared" si="3"/>
        <v>0</v>
      </c>
      <c r="O42" t="b">
        <f t="shared" si="3"/>
        <v>0</v>
      </c>
    </row>
    <row r="43" spans="1:15" x14ac:dyDescent="0.25">
      <c r="A43">
        <f t="shared" si="4"/>
        <v>20</v>
      </c>
      <c r="B43" t="b">
        <f t="shared" si="2"/>
        <v>0</v>
      </c>
      <c r="C43" t="b">
        <f t="shared" si="2"/>
        <v>0</v>
      </c>
      <c r="D43" t="b">
        <f t="shared" si="2"/>
        <v>0</v>
      </c>
      <c r="E43" t="b">
        <f t="shared" si="2"/>
        <v>0</v>
      </c>
      <c r="F43" t="b">
        <f t="shared" si="2"/>
        <v>0</v>
      </c>
      <c r="J43">
        <f t="shared" si="5"/>
        <v>20</v>
      </c>
      <c r="K43">
        <f t="shared" si="3"/>
        <v>20</v>
      </c>
      <c r="L43">
        <f t="shared" si="3"/>
        <v>20</v>
      </c>
      <c r="M43" t="b">
        <f t="shared" si="3"/>
        <v>0</v>
      </c>
      <c r="N43" t="b">
        <f t="shared" si="3"/>
        <v>0</v>
      </c>
      <c r="O43" t="b">
        <f t="shared" si="3"/>
        <v>0</v>
      </c>
    </row>
    <row r="44" spans="1:15" x14ac:dyDescent="0.25">
      <c r="A44">
        <f t="shared" si="4"/>
        <v>21</v>
      </c>
      <c r="B44" t="b">
        <f t="shared" si="2"/>
        <v>0</v>
      </c>
      <c r="C44" t="b">
        <f t="shared" si="2"/>
        <v>0</v>
      </c>
      <c r="D44" t="b">
        <f t="shared" si="2"/>
        <v>0</v>
      </c>
      <c r="E44" t="b">
        <f t="shared" si="2"/>
        <v>0</v>
      </c>
      <c r="F44" t="b">
        <f t="shared" si="2"/>
        <v>0</v>
      </c>
      <c r="J44">
        <f t="shared" si="5"/>
        <v>21</v>
      </c>
      <c r="K44">
        <f t="shared" si="3"/>
        <v>21</v>
      </c>
      <c r="L44">
        <f t="shared" si="3"/>
        <v>21</v>
      </c>
      <c r="M44" t="b">
        <f t="shared" si="3"/>
        <v>0</v>
      </c>
      <c r="N44" t="b">
        <f t="shared" si="3"/>
        <v>0</v>
      </c>
      <c r="O44" t="b">
        <f t="shared" si="3"/>
        <v>0</v>
      </c>
    </row>
    <row r="45" spans="1:15" x14ac:dyDescent="0.25">
      <c r="A45">
        <f t="shared" si="4"/>
        <v>22</v>
      </c>
      <c r="B45" t="b">
        <f t="shared" si="2"/>
        <v>0</v>
      </c>
      <c r="C45" t="b">
        <f t="shared" si="2"/>
        <v>0</v>
      </c>
      <c r="D45" t="b">
        <f t="shared" si="2"/>
        <v>0</v>
      </c>
      <c r="E45" t="b">
        <f t="shared" si="2"/>
        <v>0</v>
      </c>
      <c r="F45" t="b">
        <f t="shared" si="2"/>
        <v>0</v>
      </c>
      <c r="J45">
        <f t="shared" si="5"/>
        <v>22</v>
      </c>
      <c r="K45">
        <f t="shared" si="3"/>
        <v>22</v>
      </c>
      <c r="L45">
        <f t="shared" si="3"/>
        <v>22</v>
      </c>
      <c r="M45" t="b">
        <f t="shared" si="3"/>
        <v>0</v>
      </c>
      <c r="N45" t="b">
        <f t="shared" si="3"/>
        <v>0</v>
      </c>
      <c r="O45" t="b">
        <f t="shared" si="3"/>
        <v>0</v>
      </c>
    </row>
    <row r="46" spans="1:15" x14ac:dyDescent="0.25">
      <c r="A46">
        <f t="shared" si="4"/>
        <v>23</v>
      </c>
      <c r="B46" t="b">
        <f t="shared" si="2"/>
        <v>0</v>
      </c>
      <c r="C46" t="b">
        <f t="shared" si="2"/>
        <v>0</v>
      </c>
      <c r="D46" t="b">
        <f t="shared" si="2"/>
        <v>0</v>
      </c>
      <c r="E46" t="b">
        <f t="shared" si="2"/>
        <v>0</v>
      </c>
      <c r="F46" s="11">
        <f t="shared" si="2"/>
        <v>23</v>
      </c>
      <c r="J46">
        <f t="shared" si="5"/>
        <v>23</v>
      </c>
      <c r="K46">
        <f t="shared" si="3"/>
        <v>23</v>
      </c>
      <c r="L46">
        <f t="shared" si="3"/>
        <v>23</v>
      </c>
      <c r="M46" t="b">
        <f t="shared" si="3"/>
        <v>0</v>
      </c>
      <c r="N46" t="b">
        <f t="shared" si="3"/>
        <v>0</v>
      </c>
      <c r="O46" t="b">
        <f t="shared" si="3"/>
        <v>0</v>
      </c>
    </row>
    <row r="47" spans="1:15" x14ac:dyDescent="0.25">
      <c r="A47">
        <f t="shared" si="4"/>
        <v>24</v>
      </c>
      <c r="B47" t="b">
        <f t="shared" si="2"/>
        <v>0</v>
      </c>
      <c r="C47" t="b">
        <f t="shared" si="2"/>
        <v>0</v>
      </c>
      <c r="D47" t="b">
        <f t="shared" si="2"/>
        <v>0</v>
      </c>
      <c r="E47" t="b">
        <f t="shared" si="2"/>
        <v>0</v>
      </c>
      <c r="F47">
        <f t="shared" si="2"/>
        <v>24</v>
      </c>
      <c r="J47">
        <f t="shared" si="5"/>
        <v>24</v>
      </c>
      <c r="K47">
        <f t="shared" si="3"/>
        <v>24</v>
      </c>
      <c r="L47">
        <f t="shared" si="3"/>
        <v>24</v>
      </c>
      <c r="M47" t="b">
        <f t="shared" si="3"/>
        <v>0</v>
      </c>
      <c r="N47" t="b">
        <f t="shared" si="3"/>
        <v>0</v>
      </c>
      <c r="O47" t="b">
        <f t="shared" si="3"/>
        <v>0</v>
      </c>
    </row>
    <row r="48" spans="1:15" x14ac:dyDescent="0.25">
      <c r="A48">
        <f t="shared" si="4"/>
        <v>25</v>
      </c>
      <c r="B48" t="b">
        <f t="shared" si="2"/>
        <v>0</v>
      </c>
      <c r="C48" t="b">
        <f t="shared" si="2"/>
        <v>0</v>
      </c>
      <c r="D48" t="b">
        <f t="shared" si="2"/>
        <v>0</v>
      </c>
      <c r="E48" t="b">
        <f t="shared" si="2"/>
        <v>0</v>
      </c>
      <c r="F48">
        <f t="shared" si="2"/>
        <v>25</v>
      </c>
      <c r="J48">
        <f t="shared" si="5"/>
        <v>25</v>
      </c>
      <c r="K48">
        <f t="shared" si="3"/>
        <v>25</v>
      </c>
      <c r="L48">
        <f t="shared" si="3"/>
        <v>25</v>
      </c>
      <c r="M48" t="b">
        <f t="shared" si="3"/>
        <v>0</v>
      </c>
      <c r="N48" t="b">
        <f t="shared" si="3"/>
        <v>0</v>
      </c>
      <c r="O48" t="b">
        <f t="shared" si="3"/>
        <v>0</v>
      </c>
    </row>
    <row r="49" spans="1:15" x14ac:dyDescent="0.25">
      <c r="A49">
        <f t="shared" si="4"/>
        <v>26</v>
      </c>
      <c r="B49" t="b">
        <f t="shared" si="2"/>
        <v>0</v>
      </c>
      <c r="C49" t="b">
        <f t="shared" si="2"/>
        <v>0</v>
      </c>
      <c r="D49" t="b">
        <f t="shared" si="2"/>
        <v>0</v>
      </c>
      <c r="E49" t="b">
        <f t="shared" si="2"/>
        <v>0</v>
      </c>
      <c r="F49">
        <f t="shared" si="2"/>
        <v>26</v>
      </c>
      <c r="J49">
        <f t="shared" si="5"/>
        <v>26</v>
      </c>
      <c r="K49">
        <f t="shared" si="3"/>
        <v>26</v>
      </c>
      <c r="L49">
        <f t="shared" si="3"/>
        <v>26</v>
      </c>
      <c r="M49" t="b">
        <f t="shared" si="3"/>
        <v>0</v>
      </c>
      <c r="N49" t="b">
        <f t="shared" si="3"/>
        <v>0</v>
      </c>
      <c r="O49" t="b">
        <f t="shared" si="3"/>
        <v>0</v>
      </c>
    </row>
    <row r="50" spans="1:15" x14ac:dyDescent="0.25">
      <c r="A50">
        <f t="shared" si="4"/>
        <v>27</v>
      </c>
      <c r="B50" t="b">
        <f t="shared" si="2"/>
        <v>0</v>
      </c>
      <c r="C50" t="b">
        <f t="shared" si="2"/>
        <v>0</v>
      </c>
      <c r="D50" t="b">
        <f t="shared" si="2"/>
        <v>0</v>
      </c>
      <c r="E50" t="b">
        <f t="shared" si="2"/>
        <v>0</v>
      </c>
      <c r="F50">
        <f t="shared" si="2"/>
        <v>27</v>
      </c>
      <c r="J50">
        <f t="shared" si="5"/>
        <v>27</v>
      </c>
      <c r="K50">
        <f t="shared" si="3"/>
        <v>27</v>
      </c>
      <c r="L50">
        <f t="shared" si="3"/>
        <v>27</v>
      </c>
      <c r="M50" t="b">
        <f t="shared" si="3"/>
        <v>0</v>
      </c>
      <c r="N50" t="b">
        <f t="shared" si="3"/>
        <v>0</v>
      </c>
      <c r="O50" t="b">
        <f t="shared" si="3"/>
        <v>0</v>
      </c>
    </row>
    <row r="51" spans="1:15" x14ac:dyDescent="0.25">
      <c r="A51">
        <f t="shared" si="4"/>
        <v>28</v>
      </c>
      <c r="B51" t="b">
        <f t="shared" si="2"/>
        <v>0</v>
      </c>
      <c r="C51" t="b">
        <f t="shared" si="2"/>
        <v>0</v>
      </c>
      <c r="D51" t="b">
        <f t="shared" si="2"/>
        <v>0</v>
      </c>
      <c r="E51" t="b">
        <f t="shared" si="2"/>
        <v>0</v>
      </c>
      <c r="F51">
        <f t="shared" si="2"/>
        <v>28</v>
      </c>
      <c r="J51">
        <f t="shared" si="5"/>
        <v>28</v>
      </c>
      <c r="K51">
        <f t="shared" si="3"/>
        <v>28</v>
      </c>
      <c r="L51">
        <f t="shared" si="3"/>
        <v>28</v>
      </c>
      <c r="M51" t="b">
        <f t="shared" si="3"/>
        <v>0</v>
      </c>
      <c r="N51" t="b">
        <f t="shared" si="3"/>
        <v>0</v>
      </c>
      <c r="O51" t="b">
        <f t="shared" si="3"/>
        <v>0</v>
      </c>
    </row>
    <row r="52" spans="1:15" x14ac:dyDescent="0.25">
      <c r="A52">
        <f t="shared" si="4"/>
        <v>29</v>
      </c>
      <c r="B52" t="b">
        <f t="shared" si="2"/>
        <v>0</v>
      </c>
      <c r="C52" t="b">
        <f t="shared" si="2"/>
        <v>0</v>
      </c>
      <c r="D52" t="b">
        <f t="shared" si="2"/>
        <v>0</v>
      </c>
      <c r="E52" t="b">
        <f t="shared" si="2"/>
        <v>0</v>
      </c>
      <c r="F52">
        <f t="shared" si="2"/>
        <v>29</v>
      </c>
      <c r="J52">
        <f t="shared" si="5"/>
        <v>29</v>
      </c>
      <c r="K52">
        <f t="shared" si="3"/>
        <v>29</v>
      </c>
      <c r="L52">
        <f t="shared" si="3"/>
        <v>29</v>
      </c>
      <c r="M52" t="b">
        <f t="shared" si="3"/>
        <v>0</v>
      </c>
      <c r="N52" t="b">
        <f t="shared" si="3"/>
        <v>0</v>
      </c>
      <c r="O52" t="b">
        <f t="shared" si="3"/>
        <v>0</v>
      </c>
    </row>
    <row r="53" spans="1:15" x14ac:dyDescent="0.25">
      <c r="A53">
        <f t="shared" si="4"/>
        <v>30</v>
      </c>
      <c r="B53" t="b">
        <f t="shared" si="2"/>
        <v>0</v>
      </c>
      <c r="C53" t="b">
        <f t="shared" si="2"/>
        <v>0</v>
      </c>
      <c r="D53" t="b">
        <f t="shared" si="2"/>
        <v>0</v>
      </c>
      <c r="E53" t="b">
        <f t="shared" si="2"/>
        <v>0</v>
      </c>
      <c r="F53">
        <f t="shared" si="2"/>
        <v>30</v>
      </c>
      <c r="J53">
        <f t="shared" si="5"/>
        <v>30</v>
      </c>
      <c r="K53">
        <f t="shared" si="3"/>
        <v>30</v>
      </c>
      <c r="L53">
        <f t="shared" si="3"/>
        <v>30</v>
      </c>
      <c r="M53" t="b">
        <f t="shared" si="3"/>
        <v>0</v>
      </c>
      <c r="N53" t="b">
        <f t="shared" si="3"/>
        <v>0</v>
      </c>
      <c r="O53" t="b">
        <f t="shared" si="3"/>
        <v>0</v>
      </c>
    </row>
    <row r="54" spans="1:15" x14ac:dyDescent="0.25">
      <c r="A54">
        <f t="shared" si="4"/>
        <v>31</v>
      </c>
      <c r="B54" t="b">
        <f t="shared" si="2"/>
        <v>0</v>
      </c>
      <c r="C54" t="b">
        <f t="shared" si="2"/>
        <v>0</v>
      </c>
      <c r="D54" t="b">
        <f t="shared" si="2"/>
        <v>0</v>
      </c>
      <c r="E54" t="b">
        <f t="shared" si="2"/>
        <v>0</v>
      </c>
      <c r="F54">
        <f t="shared" si="2"/>
        <v>31</v>
      </c>
      <c r="J54">
        <f t="shared" si="5"/>
        <v>31</v>
      </c>
      <c r="K54">
        <f t="shared" si="3"/>
        <v>31</v>
      </c>
      <c r="L54">
        <f t="shared" si="3"/>
        <v>31</v>
      </c>
      <c r="M54" t="b">
        <f t="shared" si="3"/>
        <v>0</v>
      </c>
      <c r="N54" t="b">
        <f t="shared" si="3"/>
        <v>0</v>
      </c>
      <c r="O54" t="b">
        <f t="shared" si="3"/>
        <v>0</v>
      </c>
    </row>
    <row r="55" spans="1:15" x14ac:dyDescent="0.25">
      <c r="A55">
        <f t="shared" si="4"/>
        <v>32</v>
      </c>
      <c r="B55" s="11">
        <f t="shared" si="2"/>
        <v>32</v>
      </c>
      <c r="C55" t="b">
        <f t="shared" si="2"/>
        <v>0</v>
      </c>
      <c r="D55" t="b">
        <f t="shared" si="2"/>
        <v>0</v>
      </c>
      <c r="E55" t="b">
        <f t="shared" si="2"/>
        <v>0</v>
      </c>
      <c r="F55">
        <f t="shared" si="2"/>
        <v>32</v>
      </c>
      <c r="J55">
        <f t="shared" si="5"/>
        <v>32</v>
      </c>
      <c r="K55">
        <f t="shared" si="3"/>
        <v>32</v>
      </c>
      <c r="L55">
        <f t="shared" si="3"/>
        <v>32</v>
      </c>
      <c r="M55" t="b">
        <f t="shared" si="3"/>
        <v>0</v>
      </c>
      <c r="N55" t="b">
        <f t="shared" si="3"/>
        <v>0</v>
      </c>
      <c r="O55" t="b">
        <f t="shared" si="3"/>
        <v>0</v>
      </c>
    </row>
    <row r="56" spans="1:15" x14ac:dyDescent="0.25">
      <c r="A56">
        <f t="shared" si="4"/>
        <v>33</v>
      </c>
      <c r="B56">
        <f t="shared" si="2"/>
        <v>33</v>
      </c>
      <c r="C56" t="b">
        <f t="shared" si="2"/>
        <v>0</v>
      </c>
      <c r="D56" t="b">
        <f t="shared" si="2"/>
        <v>0</v>
      </c>
      <c r="E56" t="b">
        <f t="shared" si="2"/>
        <v>0</v>
      </c>
      <c r="F56">
        <f t="shared" si="2"/>
        <v>33</v>
      </c>
      <c r="J56">
        <f t="shared" si="5"/>
        <v>33</v>
      </c>
      <c r="K56">
        <f t="shared" si="3"/>
        <v>33</v>
      </c>
      <c r="L56">
        <f t="shared" si="3"/>
        <v>33</v>
      </c>
      <c r="M56" t="b">
        <f t="shared" si="3"/>
        <v>0</v>
      </c>
      <c r="N56" t="b">
        <f t="shared" si="3"/>
        <v>0</v>
      </c>
      <c r="O56" t="b">
        <f t="shared" si="3"/>
        <v>0</v>
      </c>
    </row>
    <row r="57" spans="1:15" x14ac:dyDescent="0.25">
      <c r="A57">
        <f t="shared" si="4"/>
        <v>34</v>
      </c>
      <c r="B57">
        <f t="shared" si="2"/>
        <v>34</v>
      </c>
      <c r="C57" t="b">
        <f t="shared" si="2"/>
        <v>0</v>
      </c>
      <c r="D57" t="b">
        <f t="shared" si="2"/>
        <v>0</v>
      </c>
      <c r="E57" t="b">
        <f t="shared" si="2"/>
        <v>0</v>
      </c>
      <c r="F57">
        <f t="shared" si="2"/>
        <v>34</v>
      </c>
      <c r="J57">
        <f t="shared" si="5"/>
        <v>34</v>
      </c>
      <c r="K57">
        <f t="shared" si="3"/>
        <v>34</v>
      </c>
      <c r="L57">
        <f t="shared" si="3"/>
        <v>34</v>
      </c>
      <c r="M57" t="b">
        <f t="shared" si="3"/>
        <v>0</v>
      </c>
      <c r="N57" t="b">
        <f t="shared" si="3"/>
        <v>0</v>
      </c>
      <c r="O57" t="b">
        <f t="shared" si="3"/>
        <v>0</v>
      </c>
    </row>
    <row r="58" spans="1:15" x14ac:dyDescent="0.25">
      <c r="A58">
        <f t="shared" si="4"/>
        <v>35</v>
      </c>
      <c r="B58">
        <f t="shared" si="2"/>
        <v>35</v>
      </c>
      <c r="C58" t="b">
        <f t="shared" si="2"/>
        <v>0</v>
      </c>
      <c r="D58" t="b">
        <f t="shared" si="2"/>
        <v>0</v>
      </c>
      <c r="E58" t="b">
        <f t="shared" si="2"/>
        <v>0</v>
      </c>
      <c r="F58">
        <f t="shared" si="2"/>
        <v>35</v>
      </c>
      <c r="J58">
        <f t="shared" si="5"/>
        <v>35</v>
      </c>
      <c r="K58">
        <f t="shared" si="3"/>
        <v>35</v>
      </c>
      <c r="L58">
        <f t="shared" si="3"/>
        <v>35</v>
      </c>
      <c r="M58" t="b">
        <f t="shared" si="3"/>
        <v>0</v>
      </c>
      <c r="N58" t="b">
        <f t="shared" si="3"/>
        <v>0</v>
      </c>
      <c r="O58" t="b">
        <f t="shared" si="3"/>
        <v>0</v>
      </c>
    </row>
    <row r="59" spans="1:15" x14ac:dyDescent="0.25">
      <c r="A59">
        <f t="shared" si="4"/>
        <v>36</v>
      </c>
      <c r="B59">
        <f t="shared" si="2"/>
        <v>36</v>
      </c>
      <c r="C59" t="b">
        <f t="shared" si="2"/>
        <v>0</v>
      </c>
      <c r="D59" t="b">
        <f t="shared" si="2"/>
        <v>0</v>
      </c>
      <c r="E59" t="b">
        <f t="shared" si="2"/>
        <v>0</v>
      </c>
      <c r="F59">
        <f t="shared" si="2"/>
        <v>36</v>
      </c>
      <c r="J59">
        <f t="shared" si="5"/>
        <v>36</v>
      </c>
      <c r="K59">
        <f t="shared" si="3"/>
        <v>36</v>
      </c>
      <c r="L59">
        <f t="shared" si="3"/>
        <v>36</v>
      </c>
      <c r="M59" t="b">
        <f t="shared" si="3"/>
        <v>0</v>
      </c>
      <c r="N59" t="b">
        <f t="shared" si="3"/>
        <v>0</v>
      </c>
      <c r="O59" t="b">
        <f t="shared" si="3"/>
        <v>0</v>
      </c>
    </row>
    <row r="60" spans="1:15" x14ac:dyDescent="0.25">
      <c r="A60">
        <f t="shared" si="4"/>
        <v>37</v>
      </c>
      <c r="B60">
        <f t="shared" si="2"/>
        <v>37</v>
      </c>
      <c r="C60" t="b">
        <f t="shared" si="2"/>
        <v>0</v>
      </c>
      <c r="D60" t="b">
        <f t="shared" si="2"/>
        <v>0</v>
      </c>
      <c r="E60" s="11">
        <f t="shared" si="2"/>
        <v>37</v>
      </c>
      <c r="F60">
        <f t="shared" si="2"/>
        <v>37</v>
      </c>
      <c r="J60">
        <f t="shared" si="5"/>
        <v>37</v>
      </c>
      <c r="K60">
        <f t="shared" si="3"/>
        <v>37</v>
      </c>
      <c r="L60">
        <f t="shared" si="3"/>
        <v>37</v>
      </c>
      <c r="M60" t="b">
        <f t="shared" si="3"/>
        <v>0</v>
      </c>
      <c r="N60" t="b">
        <f t="shared" si="3"/>
        <v>0</v>
      </c>
      <c r="O60" t="b">
        <f t="shared" si="3"/>
        <v>0</v>
      </c>
    </row>
    <row r="61" spans="1:15" x14ac:dyDescent="0.25">
      <c r="A61">
        <f t="shared" si="4"/>
        <v>38</v>
      </c>
      <c r="B61">
        <f t="shared" si="2"/>
        <v>38</v>
      </c>
      <c r="C61" t="b">
        <f t="shared" si="2"/>
        <v>0</v>
      </c>
      <c r="D61" t="b">
        <f t="shared" si="2"/>
        <v>0</v>
      </c>
      <c r="E61">
        <f t="shared" si="2"/>
        <v>38</v>
      </c>
      <c r="F61">
        <f t="shared" si="2"/>
        <v>38</v>
      </c>
      <c r="J61">
        <f t="shared" si="5"/>
        <v>38</v>
      </c>
      <c r="K61">
        <f t="shared" si="3"/>
        <v>38</v>
      </c>
      <c r="L61">
        <f t="shared" si="3"/>
        <v>38</v>
      </c>
      <c r="M61" t="b">
        <f t="shared" si="3"/>
        <v>0</v>
      </c>
      <c r="N61" t="b">
        <f t="shared" si="3"/>
        <v>0</v>
      </c>
      <c r="O61" t="b">
        <f t="shared" si="3"/>
        <v>0</v>
      </c>
    </row>
    <row r="62" spans="1:15" x14ac:dyDescent="0.25">
      <c r="A62">
        <f t="shared" si="4"/>
        <v>39</v>
      </c>
      <c r="B62">
        <f t="shared" si="2"/>
        <v>39</v>
      </c>
      <c r="C62" s="11">
        <f t="shared" si="2"/>
        <v>39</v>
      </c>
      <c r="D62" t="b">
        <f t="shared" si="2"/>
        <v>0</v>
      </c>
      <c r="E62">
        <f t="shared" si="2"/>
        <v>39</v>
      </c>
      <c r="F62">
        <f t="shared" si="2"/>
        <v>39</v>
      </c>
      <c r="J62">
        <f t="shared" si="5"/>
        <v>39</v>
      </c>
      <c r="K62">
        <f t="shared" si="3"/>
        <v>39</v>
      </c>
      <c r="L62">
        <f t="shared" si="3"/>
        <v>39</v>
      </c>
      <c r="M62" t="b">
        <f t="shared" si="3"/>
        <v>0</v>
      </c>
      <c r="N62" t="b">
        <f t="shared" si="3"/>
        <v>0</v>
      </c>
      <c r="O62" t="b">
        <f t="shared" si="3"/>
        <v>0</v>
      </c>
    </row>
    <row r="63" spans="1:15" x14ac:dyDescent="0.25">
      <c r="A63">
        <f t="shared" si="4"/>
        <v>40</v>
      </c>
      <c r="B63">
        <f t="shared" si="2"/>
        <v>40</v>
      </c>
      <c r="C63">
        <f t="shared" si="2"/>
        <v>40</v>
      </c>
      <c r="D63" t="b">
        <f t="shared" si="2"/>
        <v>0</v>
      </c>
      <c r="E63">
        <f t="shared" si="2"/>
        <v>40</v>
      </c>
      <c r="F63">
        <f t="shared" si="2"/>
        <v>40</v>
      </c>
      <c r="J63">
        <f t="shared" si="5"/>
        <v>40</v>
      </c>
      <c r="K63">
        <f t="shared" si="3"/>
        <v>40</v>
      </c>
      <c r="L63">
        <f t="shared" si="3"/>
        <v>40</v>
      </c>
      <c r="M63" t="b">
        <f t="shared" si="3"/>
        <v>0</v>
      </c>
      <c r="N63" t="b">
        <f t="shared" si="3"/>
        <v>0</v>
      </c>
      <c r="O63" t="b">
        <f t="shared" si="3"/>
        <v>0</v>
      </c>
    </row>
    <row r="64" spans="1:15" x14ac:dyDescent="0.25">
      <c r="A64">
        <f t="shared" si="4"/>
        <v>41</v>
      </c>
      <c r="B64">
        <f t="shared" si="2"/>
        <v>41</v>
      </c>
      <c r="C64">
        <f t="shared" si="2"/>
        <v>41</v>
      </c>
      <c r="D64" s="11">
        <f t="shared" si="2"/>
        <v>41</v>
      </c>
      <c r="E64">
        <f t="shared" si="2"/>
        <v>41</v>
      </c>
      <c r="F64">
        <f t="shared" si="2"/>
        <v>41</v>
      </c>
      <c r="J64">
        <f t="shared" si="5"/>
        <v>41</v>
      </c>
      <c r="K64">
        <f t="shared" si="3"/>
        <v>41</v>
      </c>
      <c r="L64">
        <f t="shared" si="3"/>
        <v>41</v>
      </c>
      <c r="M64" s="11">
        <f t="shared" si="3"/>
        <v>41</v>
      </c>
      <c r="N64" t="b">
        <f t="shared" si="3"/>
        <v>0</v>
      </c>
      <c r="O64" t="b">
        <f t="shared" si="3"/>
        <v>0</v>
      </c>
    </row>
    <row r="65" spans="1:15" x14ac:dyDescent="0.25">
      <c r="A65">
        <f t="shared" si="4"/>
        <v>42</v>
      </c>
      <c r="B65">
        <f t="shared" si="2"/>
        <v>42</v>
      </c>
      <c r="C65">
        <f t="shared" si="2"/>
        <v>42</v>
      </c>
      <c r="D65">
        <f t="shared" si="2"/>
        <v>42</v>
      </c>
      <c r="E65">
        <f t="shared" si="2"/>
        <v>42</v>
      </c>
      <c r="F65">
        <f t="shared" si="2"/>
        <v>42</v>
      </c>
      <c r="J65">
        <f t="shared" si="5"/>
        <v>42</v>
      </c>
      <c r="K65">
        <f t="shared" si="3"/>
        <v>42</v>
      </c>
      <c r="L65">
        <f t="shared" si="3"/>
        <v>42</v>
      </c>
      <c r="M65">
        <f t="shared" si="3"/>
        <v>42</v>
      </c>
      <c r="N65" t="b">
        <f t="shared" si="3"/>
        <v>0</v>
      </c>
      <c r="O65" t="b">
        <f t="shared" si="3"/>
        <v>0</v>
      </c>
    </row>
    <row r="66" spans="1:15" x14ac:dyDescent="0.25">
      <c r="A66">
        <f t="shared" si="4"/>
        <v>43</v>
      </c>
      <c r="B66">
        <f t="shared" si="2"/>
        <v>43</v>
      </c>
      <c r="C66">
        <f t="shared" si="2"/>
        <v>43</v>
      </c>
      <c r="D66">
        <f t="shared" si="2"/>
        <v>43</v>
      </c>
      <c r="E66">
        <f t="shared" si="2"/>
        <v>43</v>
      </c>
      <c r="F66">
        <f t="shared" si="2"/>
        <v>43</v>
      </c>
      <c r="J66">
        <f t="shared" si="5"/>
        <v>43</v>
      </c>
      <c r="K66">
        <f t="shared" si="3"/>
        <v>43</v>
      </c>
      <c r="L66">
        <f t="shared" si="3"/>
        <v>43</v>
      </c>
      <c r="M66">
        <f t="shared" si="3"/>
        <v>43</v>
      </c>
      <c r="N66" t="b">
        <f t="shared" si="3"/>
        <v>0</v>
      </c>
      <c r="O66" t="b">
        <f t="shared" si="3"/>
        <v>0</v>
      </c>
    </row>
    <row r="67" spans="1:15" x14ac:dyDescent="0.25">
      <c r="A67">
        <f t="shared" si="4"/>
        <v>44</v>
      </c>
      <c r="B67">
        <f t="shared" si="2"/>
        <v>44</v>
      </c>
      <c r="C67">
        <f t="shared" si="2"/>
        <v>44</v>
      </c>
      <c r="D67">
        <f t="shared" si="2"/>
        <v>44</v>
      </c>
      <c r="E67">
        <f t="shared" si="2"/>
        <v>44</v>
      </c>
      <c r="F67">
        <f t="shared" si="2"/>
        <v>44</v>
      </c>
      <c r="J67">
        <f t="shared" si="5"/>
        <v>44</v>
      </c>
      <c r="K67">
        <f t="shared" si="3"/>
        <v>44</v>
      </c>
      <c r="L67">
        <f t="shared" si="3"/>
        <v>44</v>
      </c>
      <c r="M67">
        <f t="shared" si="3"/>
        <v>44</v>
      </c>
      <c r="N67" t="b">
        <f t="shared" si="3"/>
        <v>0</v>
      </c>
      <c r="O67" t="b">
        <f t="shared" si="3"/>
        <v>0</v>
      </c>
    </row>
    <row r="68" spans="1:15" x14ac:dyDescent="0.25">
      <c r="A68">
        <f t="shared" si="4"/>
        <v>45</v>
      </c>
      <c r="B68">
        <f t="shared" si="2"/>
        <v>45</v>
      </c>
      <c r="C68">
        <f t="shared" si="2"/>
        <v>45</v>
      </c>
      <c r="D68">
        <f t="shared" si="2"/>
        <v>45</v>
      </c>
      <c r="E68">
        <f t="shared" si="2"/>
        <v>45</v>
      </c>
      <c r="F68">
        <f t="shared" si="2"/>
        <v>45</v>
      </c>
      <c r="J68">
        <f t="shared" si="5"/>
        <v>45</v>
      </c>
      <c r="K68">
        <f t="shared" si="3"/>
        <v>45</v>
      </c>
      <c r="L68">
        <f t="shared" si="3"/>
        <v>45</v>
      </c>
      <c r="M68">
        <f t="shared" si="3"/>
        <v>45</v>
      </c>
      <c r="N68" t="b">
        <f t="shared" si="3"/>
        <v>0</v>
      </c>
      <c r="O68" t="b">
        <f t="shared" si="3"/>
        <v>0</v>
      </c>
    </row>
    <row r="69" spans="1:15" x14ac:dyDescent="0.25">
      <c r="A69">
        <f t="shared" si="4"/>
        <v>46</v>
      </c>
      <c r="B69">
        <f t="shared" si="2"/>
        <v>46</v>
      </c>
      <c r="C69">
        <f t="shared" si="2"/>
        <v>46</v>
      </c>
      <c r="D69">
        <f t="shared" si="2"/>
        <v>46</v>
      </c>
      <c r="E69">
        <f t="shared" si="2"/>
        <v>46</v>
      </c>
      <c r="F69">
        <f t="shared" si="2"/>
        <v>46</v>
      </c>
      <c r="I69" t="s">
        <v>106</v>
      </c>
      <c r="J69">
        <f>J68+5</f>
        <v>50</v>
      </c>
      <c r="K69">
        <f t="shared" si="3"/>
        <v>50</v>
      </c>
      <c r="L69">
        <f t="shared" si="3"/>
        <v>50</v>
      </c>
      <c r="M69">
        <f t="shared" si="3"/>
        <v>50</v>
      </c>
      <c r="N69" t="b">
        <f t="shared" si="3"/>
        <v>0</v>
      </c>
      <c r="O69" t="b">
        <f t="shared" si="3"/>
        <v>0</v>
      </c>
    </row>
    <row r="70" spans="1:15" x14ac:dyDescent="0.25">
      <c r="A70">
        <f t="shared" si="4"/>
        <v>47</v>
      </c>
      <c r="B70">
        <f t="shared" si="2"/>
        <v>47</v>
      </c>
      <c r="C70">
        <f t="shared" si="2"/>
        <v>47</v>
      </c>
      <c r="D70">
        <f t="shared" si="2"/>
        <v>47</v>
      </c>
      <c r="E70">
        <f t="shared" si="2"/>
        <v>47</v>
      </c>
      <c r="F70">
        <f t="shared" si="2"/>
        <v>47</v>
      </c>
      <c r="J70">
        <f t="shared" ref="J70:J79" si="6">J69+5</f>
        <v>55</v>
      </c>
      <c r="K70">
        <f t="shared" si="3"/>
        <v>55</v>
      </c>
      <c r="L70">
        <f t="shared" si="3"/>
        <v>55</v>
      </c>
      <c r="M70">
        <f t="shared" si="3"/>
        <v>55</v>
      </c>
      <c r="N70" t="b">
        <f t="shared" si="3"/>
        <v>0</v>
      </c>
      <c r="O70" t="b">
        <f t="shared" si="3"/>
        <v>0</v>
      </c>
    </row>
    <row r="71" spans="1:15" x14ac:dyDescent="0.25">
      <c r="A71">
        <f t="shared" si="4"/>
        <v>48</v>
      </c>
      <c r="B71">
        <f t="shared" si="2"/>
        <v>48</v>
      </c>
      <c r="C71">
        <f t="shared" si="2"/>
        <v>48</v>
      </c>
      <c r="D71">
        <f t="shared" si="2"/>
        <v>48</v>
      </c>
      <c r="E71">
        <f t="shared" si="2"/>
        <v>48</v>
      </c>
      <c r="F71">
        <f t="shared" si="2"/>
        <v>48</v>
      </c>
      <c r="J71">
        <f t="shared" si="6"/>
        <v>60</v>
      </c>
      <c r="K71">
        <f t="shared" si="3"/>
        <v>60</v>
      </c>
      <c r="L71">
        <f t="shared" si="3"/>
        <v>60</v>
      </c>
      <c r="M71">
        <f t="shared" si="3"/>
        <v>60</v>
      </c>
      <c r="N71" t="b">
        <f t="shared" si="3"/>
        <v>0</v>
      </c>
      <c r="O71" t="b">
        <f t="shared" si="3"/>
        <v>0</v>
      </c>
    </row>
    <row r="72" spans="1:15" x14ac:dyDescent="0.25">
      <c r="A72">
        <f t="shared" si="4"/>
        <v>49</v>
      </c>
      <c r="B72">
        <f t="shared" si="2"/>
        <v>49</v>
      </c>
      <c r="C72">
        <f t="shared" si="2"/>
        <v>49</v>
      </c>
      <c r="D72">
        <f t="shared" si="2"/>
        <v>49</v>
      </c>
      <c r="E72">
        <f t="shared" si="2"/>
        <v>49</v>
      </c>
      <c r="F72">
        <f t="shared" si="2"/>
        <v>49</v>
      </c>
      <c r="J72">
        <f t="shared" si="6"/>
        <v>65</v>
      </c>
      <c r="K72">
        <f t="shared" si="3"/>
        <v>65</v>
      </c>
      <c r="L72">
        <f t="shared" si="3"/>
        <v>65</v>
      </c>
      <c r="M72">
        <f t="shared" si="3"/>
        <v>65</v>
      </c>
      <c r="N72" s="11">
        <f t="shared" si="3"/>
        <v>65</v>
      </c>
      <c r="O72" t="b">
        <f t="shared" si="3"/>
        <v>0</v>
      </c>
    </row>
    <row r="73" spans="1:15" x14ac:dyDescent="0.25">
      <c r="A73">
        <f t="shared" si="4"/>
        <v>50</v>
      </c>
      <c r="B73">
        <f>IF(ABS($B$20/(B$16+$B$20)+B$16*EXP(-(B$16+$B$20)*A73)/(B$16+$B$20)-B$19)&lt;=0.001,A73, FALSE)</f>
        <v>50</v>
      </c>
      <c r="C73">
        <f>IF(ABS($B$20/(C$16+$B$20)+C$16*EXP(-(C$16+$B$20)*$A73)/(C$16+$B$20)-C$19)&lt;=0.001,$A73, FALSE)</f>
        <v>50</v>
      </c>
      <c r="D73">
        <f>IF(ABS($B$20/(D$16+$B$20)+D$16*EXP(-(D$16+$B$20)*$A73)/(D$16+$B$20)-D$19)&lt;=0.001,$A73, FALSE)</f>
        <v>50</v>
      </c>
      <c r="E73">
        <f>IF(ABS($B$20/(E$16+$B$20)+E$16*EXP(-(E$16+$B$20)*$A73)/(E$16+$B$20)-E$19)&lt;=0.001,$A73, FALSE)</f>
        <v>50</v>
      </c>
      <c r="F73">
        <f>IF(ABS($B$20/(F$16+$B$20)+F$16*EXP(-(F$16+$B$20)*$A73)/(F$16+$B$20)-F$19)&lt;=0.001,$A73, FALSE)</f>
        <v>50</v>
      </c>
      <c r="J73">
        <f t="shared" si="6"/>
        <v>70</v>
      </c>
      <c r="K73">
        <f t="shared" si="3"/>
        <v>70</v>
      </c>
      <c r="L73">
        <f t="shared" si="3"/>
        <v>70</v>
      </c>
      <c r="M73">
        <f t="shared" si="3"/>
        <v>70</v>
      </c>
      <c r="N73">
        <f t="shared" si="3"/>
        <v>70</v>
      </c>
      <c r="O73" t="b">
        <f t="shared" si="3"/>
        <v>0</v>
      </c>
    </row>
    <row r="74" spans="1:15" x14ac:dyDescent="0.25">
      <c r="J74">
        <f t="shared" si="6"/>
        <v>75</v>
      </c>
      <c r="L74">
        <f t="shared" ref="L74:O79" si="7">IF(ABS(L$18/($K$16+L$18)+$K$16*EXP(-($K$16+L$18)*$J74)/($K$16+L$18)-L$19)&lt;=0.001,$J74,FALSE)</f>
        <v>75</v>
      </c>
      <c r="M74">
        <f t="shared" si="7"/>
        <v>75</v>
      </c>
      <c r="N74">
        <f t="shared" si="7"/>
        <v>75</v>
      </c>
      <c r="O74" t="b">
        <f t="shared" si="7"/>
        <v>0</v>
      </c>
    </row>
    <row r="75" spans="1:15" x14ac:dyDescent="0.25">
      <c r="J75">
        <f t="shared" si="6"/>
        <v>80</v>
      </c>
      <c r="L75">
        <f t="shared" si="7"/>
        <v>80</v>
      </c>
      <c r="M75">
        <f t="shared" si="7"/>
        <v>80</v>
      </c>
      <c r="N75">
        <f t="shared" si="7"/>
        <v>80</v>
      </c>
      <c r="O75" t="b">
        <f t="shared" si="3"/>
        <v>0</v>
      </c>
    </row>
    <row r="76" spans="1:15" x14ac:dyDescent="0.25">
      <c r="J76">
        <f t="shared" si="6"/>
        <v>85</v>
      </c>
      <c r="L76">
        <f t="shared" si="7"/>
        <v>85</v>
      </c>
      <c r="M76">
        <f t="shared" si="7"/>
        <v>85</v>
      </c>
      <c r="N76">
        <f t="shared" si="7"/>
        <v>85</v>
      </c>
      <c r="O76" t="b">
        <f t="shared" si="7"/>
        <v>0</v>
      </c>
    </row>
    <row r="77" spans="1:15" x14ac:dyDescent="0.25">
      <c r="J77">
        <f t="shared" si="6"/>
        <v>90</v>
      </c>
      <c r="M77">
        <f t="shared" si="7"/>
        <v>90</v>
      </c>
      <c r="N77">
        <f t="shared" si="7"/>
        <v>90</v>
      </c>
      <c r="O77" s="11">
        <f t="shared" si="7"/>
        <v>90</v>
      </c>
    </row>
    <row r="78" spans="1:15" x14ac:dyDescent="0.25">
      <c r="J78">
        <f t="shared" si="6"/>
        <v>95</v>
      </c>
      <c r="M78">
        <f t="shared" si="7"/>
        <v>95</v>
      </c>
      <c r="N78">
        <f t="shared" si="7"/>
        <v>95</v>
      </c>
      <c r="O78">
        <f t="shared" si="7"/>
        <v>95</v>
      </c>
    </row>
    <row r="79" spans="1:15" x14ac:dyDescent="0.25">
      <c r="J79">
        <f t="shared" si="6"/>
        <v>100</v>
      </c>
      <c r="M79">
        <f t="shared" si="7"/>
        <v>100</v>
      </c>
      <c r="N79">
        <f t="shared" si="7"/>
        <v>100</v>
      </c>
      <c r="O79">
        <f t="shared" si="7"/>
        <v>100</v>
      </c>
    </row>
    <row r="82" spans="1:17" x14ac:dyDescent="0.25">
      <c r="Q82" t="s">
        <v>109</v>
      </c>
    </row>
    <row r="89" spans="1:17" x14ac:dyDescent="0.25">
      <c r="A89" t="s">
        <v>107</v>
      </c>
    </row>
    <row r="90" spans="1:17" x14ac:dyDescent="0.25">
      <c r="A90" t="s">
        <v>108</v>
      </c>
    </row>
    <row r="93" spans="1:17" ht="15.75" thickBot="1" x14ac:dyDescent="0.3"/>
    <row r="94" spans="1:17" ht="15.75" x14ac:dyDescent="0.25">
      <c r="A94" s="44" t="s">
        <v>82</v>
      </c>
      <c r="B94" s="45">
        <v>0.1</v>
      </c>
      <c r="C94" s="45">
        <v>0.05</v>
      </c>
      <c r="D94" s="45">
        <v>0.01</v>
      </c>
      <c r="E94" s="45">
        <v>5.0000000000000001E-3</v>
      </c>
      <c r="F94" s="45">
        <v>1E-3</v>
      </c>
      <c r="G94" s="45">
        <v>5.0000000000000001E-4</v>
      </c>
      <c r="H94" s="46">
        <v>1E-4</v>
      </c>
    </row>
    <row r="95" spans="1:17" ht="16.5" thickBot="1" x14ac:dyDescent="0.3">
      <c r="A95" s="47" t="s">
        <v>15</v>
      </c>
      <c r="B95" s="57">
        <f>A119</f>
        <v>31.1</v>
      </c>
      <c r="C95" s="57">
        <f>E118</f>
        <v>38.799999999999997</v>
      </c>
      <c r="D95" s="58">
        <f>I119</f>
        <v>41</v>
      </c>
      <c r="E95" s="48">
        <v>40</v>
      </c>
      <c r="F95" s="48">
        <v>24</v>
      </c>
      <c r="G95" s="48">
        <v>16</v>
      </c>
      <c r="H95" s="49">
        <v>0.01</v>
      </c>
    </row>
    <row r="97" spans="1:27" x14ac:dyDescent="0.25">
      <c r="A97" s="21" t="s">
        <v>67</v>
      </c>
      <c r="B97" s="21" t="s">
        <v>83</v>
      </c>
      <c r="C97" s="21">
        <v>10</v>
      </c>
    </row>
    <row r="99" spans="1:27" ht="15.75" x14ac:dyDescent="0.25">
      <c r="A99" s="50" t="s">
        <v>38</v>
      </c>
      <c r="B99" s="21" t="s">
        <v>83</v>
      </c>
      <c r="C99" s="21">
        <f>1/C97</f>
        <v>0.1</v>
      </c>
    </row>
    <row r="101" spans="1:27" ht="15.75" x14ac:dyDescent="0.25">
      <c r="A101" s="124" t="s">
        <v>84</v>
      </c>
      <c r="B101" s="125"/>
      <c r="C101" s="126"/>
      <c r="E101" s="124" t="s">
        <v>85</v>
      </c>
      <c r="F101" s="125"/>
      <c r="G101" s="126"/>
      <c r="H101" s="51"/>
      <c r="I101" s="124" t="s">
        <v>86</v>
      </c>
      <c r="J101" s="125"/>
      <c r="K101" s="126"/>
      <c r="M101" s="124" t="s">
        <v>87</v>
      </c>
      <c r="N101" s="125"/>
      <c r="O101" s="126"/>
      <c r="Q101" s="124" t="s">
        <v>88</v>
      </c>
      <c r="R101" s="125"/>
      <c r="S101" s="126"/>
      <c r="U101" s="124" t="s">
        <v>89</v>
      </c>
      <c r="V101" s="125"/>
      <c r="W101" s="126"/>
      <c r="Y101" s="124" t="s">
        <v>90</v>
      </c>
      <c r="Z101" s="125"/>
      <c r="AA101" s="126"/>
    </row>
    <row r="102" spans="1:27" x14ac:dyDescent="0.25">
      <c r="A102" s="127"/>
      <c r="B102" s="128"/>
      <c r="C102" s="129"/>
      <c r="E102" s="127"/>
      <c r="F102" s="128"/>
      <c r="G102" s="129"/>
      <c r="I102" s="127"/>
      <c r="J102" s="128"/>
      <c r="K102" s="129"/>
      <c r="M102" s="127"/>
      <c r="N102" s="128"/>
      <c r="O102" s="129"/>
      <c r="Q102" s="127"/>
      <c r="R102" s="128"/>
      <c r="S102" s="129"/>
      <c r="U102" s="127"/>
      <c r="V102" s="128"/>
      <c r="W102" s="129"/>
      <c r="Y102" s="127"/>
      <c r="Z102" s="128"/>
      <c r="AA102" s="129"/>
    </row>
    <row r="103" spans="1:27" x14ac:dyDescent="0.25">
      <c r="A103" s="130" t="s">
        <v>91</v>
      </c>
      <c r="B103" s="131" t="s">
        <v>83</v>
      </c>
      <c r="C103" s="132">
        <f>1/B94</f>
        <v>10</v>
      </c>
      <c r="D103" s="53"/>
      <c r="E103" s="145" t="s">
        <v>91</v>
      </c>
      <c r="F103" s="146" t="s">
        <v>83</v>
      </c>
      <c r="G103" s="132">
        <f>1/C94</f>
        <v>20</v>
      </c>
      <c r="H103" s="53"/>
      <c r="I103" s="145" t="s">
        <v>91</v>
      </c>
      <c r="J103" s="146" t="s">
        <v>83</v>
      </c>
      <c r="K103" s="132">
        <f>1/D94</f>
        <v>100</v>
      </c>
      <c r="L103" s="53"/>
      <c r="M103" s="145" t="s">
        <v>91</v>
      </c>
      <c r="N103" s="146" t="s">
        <v>83</v>
      </c>
      <c r="O103" s="132">
        <f>1/E94</f>
        <v>200</v>
      </c>
      <c r="P103" s="53"/>
      <c r="Q103" s="145" t="s">
        <v>91</v>
      </c>
      <c r="R103" s="146" t="s">
        <v>83</v>
      </c>
      <c r="S103" s="132">
        <f>1/F94</f>
        <v>1000</v>
      </c>
      <c r="U103" s="145" t="s">
        <v>91</v>
      </c>
      <c r="V103" s="146" t="s">
        <v>83</v>
      </c>
      <c r="W103" s="132">
        <f>1/G94</f>
        <v>2000</v>
      </c>
      <c r="Y103" s="145" t="s">
        <v>91</v>
      </c>
      <c r="Z103" s="146" t="s">
        <v>83</v>
      </c>
      <c r="AA103" s="132">
        <f>1/H94</f>
        <v>10000</v>
      </c>
    </row>
    <row r="104" spans="1:27" x14ac:dyDescent="0.25">
      <c r="A104" s="127"/>
      <c r="B104" s="128"/>
      <c r="C104" s="129"/>
      <c r="E104" s="127"/>
      <c r="F104" s="128"/>
      <c r="G104" s="129"/>
      <c r="I104" s="127"/>
      <c r="J104" s="128"/>
      <c r="K104" s="129"/>
      <c r="M104" s="127"/>
      <c r="N104" s="128"/>
      <c r="O104" s="129"/>
      <c r="Q104" s="127"/>
      <c r="R104" s="128"/>
      <c r="S104" s="129"/>
      <c r="U104" s="127"/>
      <c r="V104" s="128"/>
      <c r="W104" s="129"/>
      <c r="Y104" s="127"/>
      <c r="Z104" s="128"/>
      <c r="AA104" s="129"/>
    </row>
    <row r="105" spans="1:27" x14ac:dyDescent="0.25">
      <c r="A105" s="130" t="s">
        <v>16</v>
      </c>
      <c r="B105" s="131" t="s">
        <v>83</v>
      </c>
      <c r="C105" s="133">
        <f>C103/(C103+$C$97)</f>
        <v>0.5</v>
      </c>
      <c r="E105" s="130" t="s">
        <v>16</v>
      </c>
      <c r="F105" s="131" t="s">
        <v>83</v>
      </c>
      <c r="G105" s="133">
        <f>G103/(G103+$C$97)</f>
        <v>0.66666666666666663</v>
      </c>
      <c r="I105" s="130" t="s">
        <v>16</v>
      </c>
      <c r="J105" s="131" t="s">
        <v>83</v>
      </c>
      <c r="K105" s="133">
        <f>K103/(K103+$C$97)</f>
        <v>0.90909090909090906</v>
      </c>
      <c r="M105" s="130" t="s">
        <v>16</v>
      </c>
      <c r="N105" s="131" t="s">
        <v>83</v>
      </c>
      <c r="O105" s="133">
        <f>O103/(O103+$C$97)</f>
        <v>0.95238095238095233</v>
      </c>
      <c r="Q105" s="130" t="s">
        <v>16</v>
      </c>
      <c r="R105" s="131" t="s">
        <v>83</v>
      </c>
      <c r="S105" s="133">
        <f>S103/(S103+$C$97)</f>
        <v>0.99009900990099009</v>
      </c>
      <c r="U105" s="130" t="s">
        <v>16</v>
      </c>
      <c r="V105" s="131" t="s">
        <v>83</v>
      </c>
      <c r="W105" s="133">
        <f>W103/(W103+$C$97)</f>
        <v>0.99502487562189057</v>
      </c>
      <c r="Y105" s="130" t="s">
        <v>16</v>
      </c>
      <c r="Z105" s="131" t="s">
        <v>83</v>
      </c>
      <c r="AA105" s="133">
        <f>AA103/(AA103+$C$97)</f>
        <v>0.99900099900099903</v>
      </c>
    </row>
    <row r="106" spans="1:27" x14ac:dyDescent="0.25">
      <c r="A106" s="127"/>
      <c r="B106" s="128"/>
      <c r="C106" s="129"/>
      <c r="E106" s="127"/>
      <c r="F106" s="128"/>
      <c r="G106" s="129"/>
      <c r="I106" s="127"/>
      <c r="J106" s="128"/>
      <c r="K106" s="129"/>
      <c r="M106" s="127"/>
      <c r="N106" s="128"/>
      <c r="O106" s="129"/>
      <c r="Q106" s="127"/>
      <c r="R106" s="128"/>
      <c r="S106" s="129"/>
      <c r="U106" s="127"/>
      <c r="V106" s="128"/>
      <c r="W106" s="129"/>
      <c r="Y106" s="127"/>
      <c r="Z106" s="128"/>
      <c r="AA106" s="129"/>
    </row>
    <row r="107" spans="1:27" x14ac:dyDescent="0.25">
      <c r="A107" s="130" t="s">
        <v>15</v>
      </c>
      <c r="B107" s="134" t="s">
        <v>16</v>
      </c>
      <c r="C107" s="135" t="s">
        <v>92</v>
      </c>
      <c r="E107" s="130" t="s">
        <v>15</v>
      </c>
      <c r="F107" s="134" t="s">
        <v>16</v>
      </c>
      <c r="G107" s="135" t="s">
        <v>92</v>
      </c>
      <c r="I107" s="130" t="s">
        <v>15</v>
      </c>
      <c r="J107" s="134" t="s">
        <v>16</v>
      </c>
      <c r="K107" s="135" t="s">
        <v>92</v>
      </c>
      <c r="M107" s="130" t="s">
        <v>15</v>
      </c>
      <c r="N107" s="134" t="s">
        <v>16</v>
      </c>
      <c r="O107" s="135" t="s">
        <v>92</v>
      </c>
      <c r="Q107" s="130" t="s">
        <v>15</v>
      </c>
      <c r="R107" s="134" t="s">
        <v>16</v>
      </c>
      <c r="S107" s="135" t="s">
        <v>92</v>
      </c>
      <c r="U107" s="130" t="s">
        <v>15</v>
      </c>
      <c r="V107" s="134" t="s">
        <v>16</v>
      </c>
      <c r="W107" s="135" t="s">
        <v>92</v>
      </c>
      <c r="Y107" s="130" t="s">
        <v>15</v>
      </c>
      <c r="Z107" s="134" t="s">
        <v>16</v>
      </c>
      <c r="AA107" s="135" t="s">
        <v>92</v>
      </c>
    </row>
    <row r="108" spans="1:27" x14ac:dyDescent="0.25">
      <c r="A108" s="136">
        <v>0</v>
      </c>
      <c r="B108" s="137">
        <f>$C$99/($C$99+$B$94)+($B$94/($C$99+$B$94)*EXP(-($B$94+$C$99)*A108))</f>
        <v>1</v>
      </c>
      <c r="C108" s="138">
        <f>B108-$C$105</f>
        <v>0.5</v>
      </c>
      <c r="E108" s="136">
        <v>0</v>
      </c>
      <c r="F108" s="137">
        <f>$C$99/($C$99+$C$94)+($C$94/($C$99+$C$94)*EXP(-($C$94+$C$99)*E108))</f>
        <v>1</v>
      </c>
      <c r="G108" s="138">
        <f>F108-$G$105</f>
        <v>0.33333333333333337</v>
      </c>
      <c r="I108" s="136">
        <v>0</v>
      </c>
      <c r="J108" s="137">
        <f>$C$99/($C$99+$D$94)+($D$94/($C$99+$D$94)*EXP(-($D$94+$C$99)*I108))</f>
        <v>1</v>
      </c>
      <c r="K108" s="138">
        <f>J108-$K$105</f>
        <v>9.0909090909090939E-2</v>
      </c>
      <c r="M108" s="136">
        <v>0</v>
      </c>
      <c r="N108" s="137">
        <f>$C$99/($C$99+$E$94)+($E$94/($C$99+$E$94)*EXP(-($E$94+$C$99)*M108))</f>
        <v>1</v>
      </c>
      <c r="O108" s="138">
        <f>N108-$O$105</f>
        <v>4.7619047619047672E-2</v>
      </c>
      <c r="Q108" s="136">
        <v>0</v>
      </c>
      <c r="R108" s="137">
        <f>$C$99/($C$99+$F$94)+($F$94/($C$99+$F$94)*EXP(-($F$94+$C$99)*Q108))</f>
        <v>1</v>
      </c>
      <c r="S108" s="138">
        <f>R108-$S$105</f>
        <v>9.9009900990099098E-3</v>
      </c>
      <c r="U108" s="136">
        <v>0</v>
      </c>
      <c r="V108" s="137">
        <f>$C$99/($C$99+$G$94)+($G$94/($C$99+$G$94)*EXP(-($G$94+$C$99)*U108))</f>
        <v>1</v>
      </c>
      <c r="W108" s="138">
        <f>V108-$W$105</f>
        <v>4.9751243781094301E-3</v>
      </c>
      <c r="Y108" s="148">
        <v>0</v>
      </c>
      <c r="Z108" s="137">
        <f>$C$99/($C$99+$H$94)+($H$94/($C$99+$H$94)*EXP(-($H$94+$C$99)*Y108))</f>
        <v>0.99999999999999989</v>
      </c>
      <c r="AA108" s="138">
        <f>Z108-$AA$105</f>
        <v>9.9900099900085415E-4</v>
      </c>
    </row>
    <row r="109" spans="1:27" x14ac:dyDescent="0.25">
      <c r="A109" s="136">
        <v>3</v>
      </c>
      <c r="B109" s="137">
        <f t="shared" ref="B109:B120" si="8">$C$99/($C$99+$B$94)+($B$94/($C$99+$B$94)*EXP(-($B$94+$C$99)*A109))</f>
        <v>0.77440581804701325</v>
      </c>
      <c r="C109" s="138">
        <f t="shared" ref="C109:C120" si="9">B109-$C$105</f>
        <v>0.27440581804701325</v>
      </c>
      <c r="E109" s="136">
        <v>4</v>
      </c>
      <c r="F109" s="137">
        <f t="shared" ref="F109:F119" si="10">$C$99/($C$99+$C$94)+($C$94/($C$99+$C$94)*EXP(-($C$94+$C$99)*E109))</f>
        <v>0.84960387869800869</v>
      </c>
      <c r="G109" s="138">
        <f t="shared" ref="G109:G119" si="11">F109-$G$105</f>
        <v>0.18293721203134206</v>
      </c>
      <c r="I109" s="136">
        <v>4</v>
      </c>
      <c r="J109" s="137">
        <f t="shared" ref="J109:J120" si="12">$C$99/($C$99+$D$94)+($D$94/($C$99+$D$94)*EXP(-($D$94+$C$99)*I109))</f>
        <v>0.96763967464392198</v>
      </c>
      <c r="K109" s="138">
        <f t="shared" ref="K109:K120" si="13">J109-$K$105</f>
        <v>5.8548765553012916E-2</v>
      </c>
      <c r="M109" s="136">
        <v>4</v>
      </c>
      <c r="N109" s="137">
        <f t="shared" ref="N109:N123" si="14">$C$99/($C$99+$E$94)+($E$94/($C$99+$E$94)*EXP(-($E$94+$C$99)*M109))</f>
        <v>0.98366889618166931</v>
      </c>
      <c r="O109" s="138">
        <f t="shared" ref="O109:O123" si="15">N109-$O$105</f>
        <v>3.1287943800716977E-2</v>
      </c>
      <c r="Q109" s="136">
        <v>2</v>
      </c>
      <c r="R109" s="137">
        <f t="shared" ref="R109:R123" si="16">$C$99/($C$99+$F$94)+($F$94/($C$99+$F$94)*EXP(-($F$94+$C$99)*Q109))</f>
        <v>0.99818905869249741</v>
      </c>
      <c r="S109" s="138">
        <f t="shared" ref="S109:S123" si="17">R109-$S$105</f>
        <v>8.0900487915073205E-3</v>
      </c>
      <c r="U109" s="136">
        <v>2</v>
      </c>
      <c r="V109" s="137">
        <f t="shared" ref="V109:V123" si="18">$C$99/($C$99+$G$94)+($G$94/($C$99+$G$94)*EXP(-($G$94+$C$99)*U109))</f>
        <v>0.99909409169927299</v>
      </c>
      <c r="W109" s="138">
        <f t="shared" ref="W109:W122" si="19">V109-$W$105</f>
        <v>4.0692160773824204E-3</v>
      </c>
      <c r="Y109" s="149">
        <v>0.01</v>
      </c>
      <c r="Z109" s="140">
        <f t="shared" ref="Z109:Z123" si="20">$C$99/($C$99+$H$94)+($H$94/($C$99+$H$94)*EXP(-($H$94+$C$99)*Y109))</f>
        <v>0.99999900050033297</v>
      </c>
      <c r="AA109" s="141">
        <f t="shared" ref="AA109:AA123" si="21">Z109-$AA$105</f>
        <v>9.9800149933393367E-4</v>
      </c>
    </row>
    <row r="110" spans="1:27" x14ac:dyDescent="0.25">
      <c r="A110" s="136">
        <v>6</v>
      </c>
      <c r="B110" s="137">
        <f t="shared" si="8"/>
        <v>0.65059710595610099</v>
      </c>
      <c r="C110" s="138">
        <f t="shared" si="9"/>
        <v>0.15059710595610099</v>
      </c>
      <c r="E110" s="136">
        <v>8</v>
      </c>
      <c r="F110" s="137">
        <f t="shared" si="10"/>
        <v>0.76706473730406732</v>
      </c>
      <c r="G110" s="138">
        <f t="shared" si="11"/>
        <v>0.10039807063740069</v>
      </c>
      <c r="I110" s="136">
        <v>8</v>
      </c>
      <c r="J110" s="137">
        <f t="shared" si="12"/>
        <v>0.94679844651650746</v>
      </c>
      <c r="K110" s="138">
        <f t="shared" si="13"/>
        <v>3.7707537425598403E-2</v>
      </c>
      <c r="M110" s="136">
        <v>8</v>
      </c>
      <c r="N110" s="137">
        <f t="shared" si="14"/>
        <v>0.97293859635376567</v>
      </c>
      <c r="O110" s="138">
        <f t="shared" si="15"/>
        <v>2.0557643972813344E-2</v>
      </c>
      <c r="Q110" s="136">
        <v>4</v>
      </c>
      <c r="R110" s="137">
        <f t="shared" si="16"/>
        <v>0.99670934773533593</v>
      </c>
      <c r="S110" s="138">
        <f t="shared" si="17"/>
        <v>6.6103378343458363E-3</v>
      </c>
      <c r="U110" s="136">
        <v>4</v>
      </c>
      <c r="V110" s="137">
        <f t="shared" si="18"/>
        <v>0.99835313803826042</v>
      </c>
      <c r="W110" s="138">
        <f t="shared" si="19"/>
        <v>3.3282624163698538E-3</v>
      </c>
      <c r="Y110" s="148">
        <v>0.02</v>
      </c>
      <c r="Z110" s="137">
        <f t="shared" si="20"/>
        <v>0.99999800200066458</v>
      </c>
      <c r="AA110" s="138">
        <f t="shared" si="21"/>
        <v>9.9700299966554162E-4</v>
      </c>
    </row>
    <row r="111" spans="1:27" x14ac:dyDescent="0.25">
      <c r="A111" s="136">
        <v>9</v>
      </c>
      <c r="B111" s="137">
        <f t="shared" si="8"/>
        <v>0.58264944411079322</v>
      </c>
      <c r="C111" s="138">
        <f t="shared" si="9"/>
        <v>8.2649444110793224E-2</v>
      </c>
      <c r="E111" s="136">
        <v>12</v>
      </c>
      <c r="F111" s="137">
        <f t="shared" si="10"/>
        <v>0.72176629607386211</v>
      </c>
      <c r="G111" s="138">
        <f t="shared" si="11"/>
        <v>5.5099629407195483E-2</v>
      </c>
      <c r="I111" s="136">
        <v>12</v>
      </c>
      <c r="J111" s="137">
        <f t="shared" si="12"/>
        <v>0.93337593654235007</v>
      </c>
      <c r="K111" s="138">
        <f t="shared" si="13"/>
        <v>2.428502745144101E-2</v>
      </c>
      <c r="M111" s="136">
        <v>12</v>
      </c>
      <c r="N111" s="137">
        <f t="shared" si="14"/>
        <v>0.96588828697617946</v>
      </c>
      <c r="O111" s="138">
        <f t="shared" si="15"/>
        <v>1.3507334595227127E-2</v>
      </c>
      <c r="Q111" s="136">
        <v>6</v>
      </c>
      <c r="R111" s="137">
        <f t="shared" si="16"/>
        <v>0.9955002834174187</v>
      </c>
      <c r="S111" s="138">
        <f t="shared" si="17"/>
        <v>5.4012735164286063E-3</v>
      </c>
      <c r="U111" s="136">
        <v>6</v>
      </c>
      <c r="V111" s="137">
        <f t="shared" si="18"/>
        <v>0.99774710282771295</v>
      </c>
      <c r="W111" s="138">
        <f t="shared" si="19"/>
        <v>2.7222272058223806E-3</v>
      </c>
      <c r="Y111" s="148">
        <v>0.03</v>
      </c>
      <c r="Z111" s="137">
        <f t="shared" si="20"/>
        <v>0.99999700449999429</v>
      </c>
      <c r="AA111" s="138">
        <f t="shared" si="21"/>
        <v>9.9600549899525603E-4</v>
      </c>
    </row>
    <row r="112" spans="1:27" x14ac:dyDescent="0.25">
      <c r="A112" s="136">
        <v>12</v>
      </c>
      <c r="B112" s="137">
        <f t="shared" si="8"/>
        <v>0.54535897664470623</v>
      </c>
      <c r="C112" s="138">
        <f t="shared" si="9"/>
        <v>4.5358976644706228E-2</v>
      </c>
      <c r="E112" s="136">
        <v>16</v>
      </c>
      <c r="F112" s="137">
        <f t="shared" si="10"/>
        <v>0.69690598442980412</v>
      </c>
      <c r="G112" s="138">
        <f t="shared" si="11"/>
        <v>3.0239317763137485E-2</v>
      </c>
      <c r="I112" s="136">
        <v>16</v>
      </c>
      <c r="J112" s="137">
        <f t="shared" si="12"/>
        <v>0.92473135125664108</v>
      </c>
      <c r="K112" s="138">
        <f t="shared" si="13"/>
        <v>1.5640442165732016E-2</v>
      </c>
      <c r="M112" s="136">
        <v>16</v>
      </c>
      <c r="N112" s="137">
        <f t="shared" si="14"/>
        <v>0.96125590362092428</v>
      </c>
      <c r="O112" s="138">
        <f t="shared" si="15"/>
        <v>8.874951239971951E-3</v>
      </c>
      <c r="Q112" s="136">
        <v>8</v>
      </c>
      <c r="R112" s="137">
        <f t="shared" si="16"/>
        <v>0.99451236309569269</v>
      </c>
      <c r="S112" s="138">
        <f t="shared" si="17"/>
        <v>4.4133531947025961E-3</v>
      </c>
      <c r="U112" s="136">
        <v>8</v>
      </c>
      <c r="V112" s="137">
        <f t="shared" si="18"/>
        <v>0.99725141909504689</v>
      </c>
      <c r="W112" s="138">
        <f t="shared" si="19"/>
        <v>2.2265434731563172E-3</v>
      </c>
      <c r="Y112" s="148">
        <v>0.04</v>
      </c>
      <c r="Z112" s="137">
        <f t="shared" si="20"/>
        <v>0.99999600799732258</v>
      </c>
      <c r="AA112" s="138">
        <f t="shared" si="21"/>
        <v>9.9500899632354312E-4</v>
      </c>
    </row>
    <row r="113" spans="1:27" x14ac:dyDescent="0.25">
      <c r="A113" s="136">
        <v>15</v>
      </c>
      <c r="B113" s="137">
        <f t="shared" si="8"/>
        <v>0.52489353418393192</v>
      </c>
      <c r="C113" s="138">
        <f t="shared" si="9"/>
        <v>2.489353418393192E-2</v>
      </c>
      <c r="E113" s="136">
        <v>20</v>
      </c>
      <c r="F113" s="137">
        <f t="shared" si="10"/>
        <v>0.68326235612262132</v>
      </c>
      <c r="G113" s="138">
        <f t="shared" si="11"/>
        <v>1.6595689455954687E-2</v>
      </c>
      <c r="I113" s="136">
        <v>20</v>
      </c>
      <c r="J113" s="137">
        <f t="shared" si="12"/>
        <v>0.91916392348748499</v>
      </c>
      <c r="K113" s="138">
        <f t="shared" si="13"/>
        <v>1.007301439657593E-2</v>
      </c>
      <c r="M113" s="136">
        <v>20</v>
      </c>
      <c r="N113" s="137">
        <f t="shared" si="14"/>
        <v>0.95821221086918951</v>
      </c>
      <c r="O113" s="138">
        <f t="shared" si="15"/>
        <v>5.8312584882371787E-3</v>
      </c>
      <c r="Q113" s="136">
        <v>10</v>
      </c>
      <c r="R113" s="137">
        <f t="shared" si="16"/>
        <v>0.99370513841159924</v>
      </c>
      <c r="S113" s="138">
        <f t="shared" si="17"/>
        <v>3.6061285106091523E-3</v>
      </c>
      <c r="U113" s="136">
        <v>10</v>
      </c>
      <c r="V113" s="137">
        <f t="shared" si="18"/>
        <v>0.99684599320798017</v>
      </c>
      <c r="W113" s="138">
        <f t="shared" si="19"/>
        <v>1.8211175860896045E-3</v>
      </c>
      <c r="Y113" s="148">
        <v>0.05</v>
      </c>
      <c r="Z113" s="137">
        <f t="shared" si="20"/>
        <v>0.99999501249165101</v>
      </c>
      <c r="AA113" s="138">
        <f t="shared" si="21"/>
        <v>9.940134906519793E-4</v>
      </c>
    </row>
    <row r="114" spans="1:27" x14ac:dyDescent="0.25">
      <c r="A114" s="136">
        <v>18</v>
      </c>
      <c r="B114" s="137">
        <f t="shared" si="8"/>
        <v>0.51366186122364632</v>
      </c>
      <c r="C114" s="138">
        <f t="shared" si="9"/>
        <v>1.3661861223646321E-2</v>
      </c>
      <c r="E114" s="136">
        <v>24</v>
      </c>
      <c r="F114" s="137">
        <f t="shared" si="10"/>
        <v>0.67577457414909747</v>
      </c>
      <c r="G114" s="138">
        <f t="shared" si="11"/>
        <v>9.1079074824308437E-3</v>
      </c>
      <c r="I114" s="136">
        <v>24</v>
      </c>
      <c r="J114" s="137">
        <f t="shared" si="12"/>
        <v>0.91557829723239881</v>
      </c>
      <c r="K114" s="138">
        <f t="shared" si="13"/>
        <v>6.4873881414897472E-3</v>
      </c>
      <c r="M114" s="136">
        <v>24</v>
      </c>
      <c r="N114" s="137">
        <f t="shared" si="14"/>
        <v>0.95621236222616812</v>
      </c>
      <c r="O114" s="138">
        <f t="shared" si="15"/>
        <v>3.8314098452157941E-3</v>
      </c>
      <c r="Q114" s="136">
        <v>12</v>
      </c>
      <c r="R114" s="137">
        <f t="shared" si="16"/>
        <v>0.99304555921651672</v>
      </c>
      <c r="S114" s="138">
        <f t="shared" si="17"/>
        <v>2.9465493155266254E-3</v>
      </c>
      <c r="U114" s="136">
        <v>12</v>
      </c>
      <c r="V114" s="137">
        <f t="shared" si="18"/>
        <v>0.99651439033487466</v>
      </c>
      <c r="W114" s="138">
        <f t="shared" si="19"/>
        <v>1.4895147129840858E-3</v>
      </c>
      <c r="Y114" s="148">
        <v>0.06</v>
      </c>
      <c r="Z114" s="137">
        <f t="shared" si="20"/>
        <v>0.99999401798198195</v>
      </c>
      <c r="AA114" s="138">
        <f t="shared" si="21"/>
        <v>9.9301898098291819E-4</v>
      </c>
    </row>
    <row r="115" spans="1:27" x14ac:dyDescent="0.25">
      <c r="A115" s="136">
        <v>21</v>
      </c>
      <c r="B115" s="137">
        <f t="shared" si="8"/>
        <v>0.50749778841023885</v>
      </c>
      <c r="C115" s="138">
        <f t="shared" si="9"/>
        <v>7.4977884102388481E-3</v>
      </c>
      <c r="E115" s="136">
        <v>28</v>
      </c>
      <c r="F115" s="137">
        <f t="shared" si="10"/>
        <v>0.67166519227349253</v>
      </c>
      <c r="G115" s="138">
        <f t="shared" si="11"/>
        <v>4.9985256068258987E-3</v>
      </c>
      <c r="I115" s="136">
        <v>28</v>
      </c>
      <c r="J115" s="137">
        <f t="shared" si="12"/>
        <v>0.91326902333173132</v>
      </c>
      <c r="K115" s="138">
        <f t="shared" si="13"/>
        <v>4.1781142408222616E-3</v>
      </c>
      <c r="M115" s="136">
        <v>28</v>
      </c>
      <c r="N115" s="137">
        <f t="shared" si="14"/>
        <v>0.95489836803515948</v>
      </c>
      <c r="O115" s="138">
        <f t="shared" si="15"/>
        <v>2.5174156542071557E-3</v>
      </c>
      <c r="Q115" s="136">
        <v>14</v>
      </c>
      <c r="R115" s="137">
        <f t="shared" si="16"/>
        <v>0.99250662040163862</v>
      </c>
      <c r="S115" s="138">
        <f t="shared" si="17"/>
        <v>2.4076105006485271E-3</v>
      </c>
      <c r="U115" s="136">
        <v>14</v>
      </c>
      <c r="V115" s="137">
        <f t="shared" si="18"/>
        <v>0.9962431682226226</v>
      </c>
      <c r="W115" s="138">
        <f t="shared" si="19"/>
        <v>1.2182926007320294E-3</v>
      </c>
      <c r="Y115" s="148">
        <v>7.0000000000000007E-2</v>
      </c>
      <c r="Z115" s="137">
        <f t="shared" si="20"/>
        <v>0.99999302446731908</v>
      </c>
      <c r="AA115" s="138">
        <f t="shared" si="21"/>
        <v>9.9202546632004562E-4</v>
      </c>
    </row>
    <row r="116" spans="1:27" x14ac:dyDescent="0.25">
      <c r="A116" s="136">
        <v>24</v>
      </c>
      <c r="B116" s="137">
        <f t="shared" si="8"/>
        <v>0.50411487352451001</v>
      </c>
      <c r="C116" s="138">
        <f t="shared" si="9"/>
        <v>4.1148735245100099E-3</v>
      </c>
      <c r="E116" s="136">
        <v>32</v>
      </c>
      <c r="F116" s="137">
        <f t="shared" si="10"/>
        <v>0.66940991568300667</v>
      </c>
      <c r="G116" s="138">
        <f t="shared" si="11"/>
        <v>2.7432490163400436E-3</v>
      </c>
      <c r="I116" s="136">
        <v>32</v>
      </c>
      <c r="J116" s="137">
        <f t="shared" si="12"/>
        <v>0.91178176683344481</v>
      </c>
      <c r="K116" s="138">
        <f t="shared" si="13"/>
        <v>2.6908577425357461E-3</v>
      </c>
      <c r="M116" s="136">
        <v>32</v>
      </c>
      <c r="N116" s="137">
        <f t="shared" si="14"/>
        <v>0.95403501233070176</v>
      </c>
      <c r="O116" s="138">
        <f t="shared" si="15"/>
        <v>1.6540599497494313E-3</v>
      </c>
      <c r="Q116" s="136">
        <v>16</v>
      </c>
      <c r="R116" s="137">
        <f t="shared" si="16"/>
        <v>0.99206625622953037</v>
      </c>
      <c r="S116" s="138">
        <f t="shared" si="17"/>
        <v>1.9672463285402841E-3</v>
      </c>
      <c r="U116" s="147">
        <v>16</v>
      </c>
      <c r="V116" s="140">
        <f t="shared" si="18"/>
        <v>0.99602133228529943</v>
      </c>
      <c r="W116" s="141">
        <f t="shared" si="19"/>
        <v>9.964566634088623E-4</v>
      </c>
      <c r="Y116" s="148">
        <v>0.08</v>
      </c>
      <c r="Z116" s="137">
        <f t="shared" si="20"/>
        <v>0.99999203194666675</v>
      </c>
      <c r="AA116" s="138">
        <f t="shared" si="21"/>
        <v>9.9103294566771361E-4</v>
      </c>
    </row>
    <row r="117" spans="1:27" x14ac:dyDescent="0.25">
      <c r="A117" s="136">
        <v>27</v>
      </c>
      <c r="B117" s="137">
        <f t="shared" si="8"/>
        <v>0.50225829047130632</v>
      </c>
      <c r="C117" s="138">
        <f t="shared" si="9"/>
        <v>2.2582904713063234E-3</v>
      </c>
      <c r="E117" s="136">
        <v>36</v>
      </c>
      <c r="F117" s="137">
        <f t="shared" si="10"/>
        <v>0.66817219364753755</v>
      </c>
      <c r="G117" s="138">
        <f t="shared" si="11"/>
        <v>1.5055269808709193E-3</v>
      </c>
      <c r="I117" s="136">
        <v>36</v>
      </c>
      <c r="J117" s="137">
        <f t="shared" si="12"/>
        <v>0.91082391948105568</v>
      </c>
      <c r="K117" s="138">
        <f t="shared" si="13"/>
        <v>1.7330103901466165E-3</v>
      </c>
      <c r="M117" s="136">
        <v>36</v>
      </c>
      <c r="N117" s="137">
        <f t="shared" si="14"/>
        <v>0.9534677472107187</v>
      </c>
      <c r="O117" s="138">
        <f t="shared" si="15"/>
        <v>1.0867948297663688E-3</v>
      </c>
      <c r="Q117" s="136">
        <v>18</v>
      </c>
      <c r="R117" s="137">
        <f t="shared" si="16"/>
        <v>0.99170643689805338</v>
      </c>
      <c r="S117" s="138">
        <f t="shared" si="17"/>
        <v>1.6074269970632882E-3</v>
      </c>
      <c r="U117" s="136">
        <v>18</v>
      </c>
      <c r="V117" s="137">
        <f t="shared" si="18"/>
        <v>0.99583988991439731</v>
      </c>
      <c r="W117" s="138">
        <f t="shared" si="19"/>
        <v>8.1501429250674384E-4</v>
      </c>
      <c r="Y117" s="148">
        <v>0.09</v>
      </c>
      <c r="Z117" s="137">
        <f t="shared" si="20"/>
        <v>0.99999104041903053</v>
      </c>
      <c r="AA117" s="138">
        <f t="shared" si="21"/>
        <v>9.9004141803149537E-4</v>
      </c>
    </row>
    <row r="118" spans="1:27" x14ac:dyDescent="0.25">
      <c r="A118" s="136">
        <v>30</v>
      </c>
      <c r="B118" s="137">
        <f t="shared" si="8"/>
        <v>0.50123937608833313</v>
      </c>
      <c r="C118" s="138">
        <f t="shared" si="9"/>
        <v>1.2393760883331328E-3</v>
      </c>
      <c r="E118" s="139">
        <v>38.799999999999997</v>
      </c>
      <c r="F118" s="140">
        <f t="shared" si="10"/>
        <v>0.66765586838159363</v>
      </c>
      <c r="G118" s="141">
        <f t="shared" si="11"/>
        <v>9.892017149270016E-4</v>
      </c>
      <c r="I118" s="136">
        <v>40</v>
      </c>
      <c r="J118" s="137">
        <f t="shared" si="12"/>
        <v>0.91020703090027899</v>
      </c>
      <c r="K118" s="138">
        <f t="shared" si="13"/>
        <v>1.1161218093699299E-3</v>
      </c>
      <c r="M118" s="147">
        <v>40</v>
      </c>
      <c r="N118" s="140">
        <f t="shared" si="14"/>
        <v>0.95309502746764174</v>
      </c>
      <c r="O118" s="141">
        <f t="shared" si="15"/>
        <v>7.1407508668941411E-4</v>
      </c>
      <c r="Q118" s="136">
        <v>20</v>
      </c>
      <c r="R118" s="137">
        <f t="shared" si="16"/>
        <v>0.99141243034732796</v>
      </c>
      <c r="S118" s="138">
        <f t="shared" si="17"/>
        <v>1.3134204463378651E-3</v>
      </c>
      <c r="U118" s="136">
        <v>20</v>
      </c>
      <c r="V118" s="137">
        <f t="shared" si="18"/>
        <v>0.99569148594362589</v>
      </c>
      <c r="W118" s="138">
        <f t="shared" si="19"/>
        <v>6.6661032173531698E-4</v>
      </c>
      <c r="Y118" s="148">
        <v>0.1</v>
      </c>
      <c r="Z118" s="137">
        <f t="shared" si="20"/>
        <v>0.99999004988341689</v>
      </c>
      <c r="AA118" s="138">
        <f t="shared" si="21"/>
        <v>9.8905088241785233E-4</v>
      </c>
    </row>
    <row r="119" spans="1:27" x14ac:dyDescent="0.25">
      <c r="A119" s="139">
        <v>31.1</v>
      </c>
      <c r="B119" s="140">
        <f t="shared" si="8"/>
        <v>0.50099462260863259</v>
      </c>
      <c r="C119" s="141">
        <f t="shared" si="9"/>
        <v>9.9462260863258933E-4</v>
      </c>
      <c r="E119" s="142">
        <v>44</v>
      </c>
      <c r="F119" s="143">
        <f t="shared" si="10"/>
        <v>0.66712012267918264</v>
      </c>
      <c r="G119" s="144">
        <f t="shared" si="11"/>
        <v>4.5345601251600698E-4</v>
      </c>
      <c r="I119" s="147">
        <v>41</v>
      </c>
      <c r="J119" s="140">
        <f t="shared" si="12"/>
        <v>0.91009076910689157</v>
      </c>
      <c r="K119" s="141">
        <f t="shared" si="13"/>
        <v>9.9986001598251217E-4</v>
      </c>
      <c r="M119" s="136">
        <v>44</v>
      </c>
      <c r="N119" s="137">
        <f t="shared" si="14"/>
        <v>0.95285013314577072</v>
      </c>
      <c r="O119" s="138">
        <f t="shared" si="15"/>
        <v>4.6918076481838877E-4</v>
      </c>
      <c r="Q119" s="136">
        <v>22</v>
      </c>
      <c r="R119" s="137">
        <f t="shared" si="16"/>
        <v>0.99117219908594834</v>
      </c>
      <c r="S119" s="138">
        <f t="shared" si="17"/>
        <v>1.0731891849582453E-3</v>
      </c>
      <c r="U119" s="136">
        <v>22</v>
      </c>
      <c r="V119" s="137">
        <f t="shared" si="18"/>
        <v>0.99557010449104</v>
      </c>
      <c r="W119" s="138">
        <f t="shared" si="19"/>
        <v>5.4522886914942781E-4</v>
      </c>
      <c r="Y119" s="148">
        <v>0.11</v>
      </c>
      <c r="Z119" s="137">
        <f t="shared" si="20"/>
        <v>0.99998906033883328</v>
      </c>
      <c r="AA119" s="138">
        <f t="shared" si="21"/>
        <v>9.880613378342451E-4</v>
      </c>
    </row>
    <row r="120" spans="1:27" x14ac:dyDescent="0.25">
      <c r="A120" s="142">
        <v>36</v>
      </c>
      <c r="B120" s="143">
        <f t="shared" si="8"/>
        <v>0.5003732929041883</v>
      </c>
      <c r="C120" s="144">
        <f t="shared" si="9"/>
        <v>3.7329290418830485E-4</v>
      </c>
      <c r="E120" s="53"/>
      <c r="F120" s="37"/>
      <c r="G120" s="37"/>
      <c r="I120" s="142">
        <v>48</v>
      </c>
      <c r="J120" s="143">
        <f t="shared" si="12"/>
        <v>0.90955385734479088</v>
      </c>
      <c r="K120" s="144">
        <f t="shared" si="13"/>
        <v>4.6294825388182304E-4</v>
      </c>
      <c r="M120" s="136">
        <v>48</v>
      </c>
      <c r="N120" s="137">
        <f t="shared" si="14"/>
        <v>0.95268922611039464</v>
      </c>
      <c r="O120" s="138">
        <f t="shared" si="15"/>
        <v>3.0827372944230991E-4</v>
      </c>
      <c r="Q120" s="147">
        <v>24</v>
      </c>
      <c r="R120" s="140">
        <f t="shared" si="16"/>
        <v>0.99097590734074192</v>
      </c>
      <c r="S120" s="141">
        <f t="shared" si="17"/>
        <v>8.7689743975183365E-4</v>
      </c>
      <c r="U120" s="136">
        <v>24</v>
      </c>
      <c r="V120" s="137">
        <f t="shared" si="18"/>
        <v>0.99547082509201001</v>
      </c>
      <c r="W120" s="138">
        <f t="shared" si="19"/>
        <v>4.4594947011944441E-4</v>
      </c>
      <c r="Y120" s="148">
        <v>0.12</v>
      </c>
      <c r="Z120" s="137">
        <f t="shared" si="20"/>
        <v>0.99998807178428817</v>
      </c>
      <c r="AA120" s="138">
        <f t="shared" si="21"/>
        <v>9.870727832891335E-4</v>
      </c>
    </row>
    <row r="121" spans="1:27" x14ac:dyDescent="0.25">
      <c r="A121" s="53"/>
      <c r="B121" s="37"/>
      <c r="C121" s="37"/>
      <c r="E121" s="53"/>
      <c r="F121" s="37"/>
      <c r="G121" s="37"/>
      <c r="I121" s="53"/>
      <c r="J121" s="37"/>
      <c r="K121" s="37"/>
      <c r="M121" s="136">
        <v>52</v>
      </c>
      <c r="N121" s="137">
        <f t="shared" si="14"/>
        <v>0.95258350265451497</v>
      </c>
      <c r="O121" s="138">
        <f t="shared" si="15"/>
        <v>2.0255027356264055E-4</v>
      </c>
      <c r="Q121" s="136">
        <v>26</v>
      </c>
      <c r="R121" s="137">
        <f t="shared" si="16"/>
        <v>0.99081551835133685</v>
      </c>
      <c r="S121" s="138">
        <f t="shared" si="17"/>
        <v>7.1650845034676447E-4</v>
      </c>
      <c r="U121" s="136">
        <v>26</v>
      </c>
      <c r="V121" s="137">
        <f t="shared" si="18"/>
        <v>0.99538962323734603</v>
      </c>
      <c r="W121" s="138">
        <f t="shared" si="19"/>
        <v>3.6474761545546297E-4</v>
      </c>
      <c r="Y121" s="148">
        <v>0.13</v>
      </c>
      <c r="Z121" s="137">
        <f t="shared" si="20"/>
        <v>0.99998708421879112</v>
      </c>
      <c r="AA121" s="138">
        <f t="shared" si="21"/>
        <v>9.8608521779208758E-4</v>
      </c>
    </row>
    <row r="122" spans="1:27" x14ac:dyDescent="0.25">
      <c r="A122" s="53"/>
      <c r="B122" s="37"/>
      <c r="C122" s="37"/>
      <c r="E122" s="53"/>
      <c r="F122" s="37"/>
      <c r="G122" s="37"/>
      <c r="I122" s="53"/>
      <c r="J122" s="37"/>
      <c r="K122" s="37"/>
      <c r="M122" s="136">
        <v>56</v>
      </c>
      <c r="N122" s="137">
        <f t="shared" si="14"/>
        <v>0.95251403739404927</v>
      </c>
      <c r="O122" s="138">
        <f t="shared" si="15"/>
        <v>1.330850130969452E-4</v>
      </c>
      <c r="Q122" s="136">
        <v>28</v>
      </c>
      <c r="R122" s="137">
        <f t="shared" si="16"/>
        <v>0.99068446532159615</v>
      </c>
      <c r="S122" s="138">
        <f t="shared" si="17"/>
        <v>5.8545542060606248E-4</v>
      </c>
      <c r="U122" s="136">
        <v>28</v>
      </c>
      <c r="V122" s="137">
        <f t="shared" si="18"/>
        <v>0.99532320723095125</v>
      </c>
      <c r="W122" s="138">
        <f t="shared" si="19"/>
        <v>2.983316090606758E-4</v>
      </c>
      <c r="Y122" s="148">
        <v>0.14000000000000001</v>
      </c>
      <c r="Z122" s="137">
        <f t="shared" si="20"/>
        <v>0.99998609764135249</v>
      </c>
      <c r="AA122" s="138">
        <f t="shared" si="21"/>
        <v>9.8509864035345451E-4</v>
      </c>
    </row>
    <row r="123" spans="1:27" x14ac:dyDescent="0.25">
      <c r="A123" s="53"/>
      <c r="B123" s="37"/>
      <c r="C123" s="37"/>
      <c r="E123" s="53"/>
      <c r="F123" s="37"/>
      <c r="G123" s="37"/>
      <c r="I123" s="53"/>
      <c r="J123" s="37"/>
      <c r="K123" s="37"/>
      <c r="M123" s="142">
        <v>60</v>
      </c>
      <c r="N123" s="143">
        <f t="shared" si="14"/>
        <v>0.95246839546557271</v>
      </c>
      <c r="O123" s="144">
        <f t="shared" si="15"/>
        <v>8.7443084620386635E-5</v>
      </c>
      <c r="Q123" s="142">
        <v>30</v>
      </c>
      <c r="R123" s="143">
        <f t="shared" si="16"/>
        <v>0.9905773825557036</v>
      </c>
      <c r="S123" s="144">
        <f t="shared" si="17"/>
        <v>4.7837265471351031E-4</v>
      </c>
      <c r="U123" s="142">
        <v>30</v>
      </c>
      <c r="V123" s="143">
        <f t="shared" si="18"/>
        <v>0.99526888475366682</v>
      </c>
      <c r="W123" s="144">
        <f>V123-$W$181</f>
        <v>0.99526888475366682</v>
      </c>
      <c r="Y123" s="150">
        <v>0.15</v>
      </c>
      <c r="Z123" s="143">
        <f t="shared" si="20"/>
        <v>0.99998511205098373</v>
      </c>
      <c r="AA123" s="144">
        <f t="shared" si="21"/>
        <v>9.8411304998469173E-4</v>
      </c>
    </row>
    <row r="126" spans="1:27" x14ac:dyDescent="0.25">
      <c r="R126" t="s">
        <v>110</v>
      </c>
    </row>
    <row r="131" spans="1:27" ht="15.75" thickBot="1" x14ac:dyDescent="0.3"/>
    <row r="132" spans="1:27" x14ac:dyDescent="0.25">
      <c r="A132" s="54" t="s">
        <v>67</v>
      </c>
      <c r="B132" s="45">
        <v>1</v>
      </c>
      <c r="C132" s="45">
        <v>5</v>
      </c>
      <c r="D132" s="45">
        <v>10</v>
      </c>
      <c r="E132" s="45">
        <v>15</v>
      </c>
      <c r="F132" s="45">
        <v>20</v>
      </c>
      <c r="G132" s="45">
        <v>26</v>
      </c>
      <c r="H132" s="46">
        <v>30</v>
      </c>
    </row>
    <row r="133" spans="1:27" ht="16.5" thickBot="1" x14ac:dyDescent="0.3">
      <c r="A133" s="47" t="s">
        <v>15</v>
      </c>
      <c r="B133" s="48">
        <v>2.5</v>
      </c>
      <c r="C133" s="48">
        <v>20</v>
      </c>
      <c r="D133" s="48">
        <v>42</v>
      </c>
      <c r="E133" s="48">
        <v>65</v>
      </c>
      <c r="F133" s="48">
        <v>91</v>
      </c>
      <c r="G133" s="48">
        <v>110</v>
      </c>
      <c r="H133" s="49">
        <v>130</v>
      </c>
    </row>
    <row r="135" spans="1:27" ht="15.75" x14ac:dyDescent="0.25">
      <c r="A135" s="50" t="s">
        <v>82</v>
      </c>
      <c r="B135" s="21" t="s">
        <v>83</v>
      </c>
      <c r="C135" s="21">
        <v>0.01</v>
      </c>
    </row>
    <row r="137" spans="1:27" x14ac:dyDescent="0.25">
      <c r="A137" s="21" t="s">
        <v>91</v>
      </c>
      <c r="B137" s="21" t="s">
        <v>83</v>
      </c>
      <c r="C137" s="21">
        <f>1/C135</f>
        <v>100</v>
      </c>
    </row>
    <row r="139" spans="1:27" ht="15.75" x14ac:dyDescent="0.25">
      <c r="A139" s="151" t="s">
        <v>93</v>
      </c>
      <c r="B139" s="152"/>
      <c r="C139" s="153"/>
      <c r="D139" s="55"/>
      <c r="E139" s="151" t="s">
        <v>94</v>
      </c>
      <c r="F139" s="152"/>
      <c r="G139" s="153"/>
      <c r="H139" s="55"/>
      <c r="I139" s="151" t="s">
        <v>95</v>
      </c>
      <c r="J139" s="152"/>
      <c r="K139" s="153"/>
      <c r="M139" s="151" t="s">
        <v>96</v>
      </c>
      <c r="N139" s="152"/>
      <c r="O139" s="153"/>
      <c r="Q139" s="151" t="s">
        <v>97</v>
      </c>
      <c r="R139" s="152"/>
      <c r="S139" s="153"/>
      <c r="U139" s="151" t="s">
        <v>98</v>
      </c>
      <c r="V139" s="152"/>
      <c r="W139" s="153"/>
      <c r="Y139" s="151" t="s">
        <v>99</v>
      </c>
      <c r="Z139" s="152"/>
      <c r="AA139" s="153"/>
    </row>
    <row r="140" spans="1:27" x14ac:dyDescent="0.25">
      <c r="A140" s="127"/>
      <c r="B140" s="128"/>
      <c r="C140" s="129"/>
      <c r="E140" s="127"/>
      <c r="F140" s="128"/>
      <c r="G140" s="129"/>
      <c r="I140" s="127"/>
      <c r="J140" s="128"/>
      <c r="K140" s="129"/>
      <c r="M140" s="127"/>
      <c r="N140" s="128"/>
      <c r="O140" s="129"/>
      <c r="Q140" s="127"/>
      <c r="R140" s="128"/>
      <c r="S140" s="129"/>
      <c r="U140" s="127"/>
      <c r="V140" s="128"/>
      <c r="W140" s="129"/>
      <c r="Y140" s="127"/>
      <c r="Z140" s="128"/>
      <c r="AA140" s="129"/>
    </row>
    <row r="141" spans="1:27" x14ac:dyDescent="0.25">
      <c r="A141" s="154" t="s">
        <v>16</v>
      </c>
      <c r="B141" s="131" t="s">
        <v>83</v>
      </c>
      <c r="C141" s="155">
        <f>$C$137/($C$137+$B$132)</f>
        <v>0.99009900990099009</v>
      </c>
      <c r="E141" s="154" t="s">
        <v>16</v>
      </c>
      <c r="F141" s="131" t="s">
        <v>83</v>
      </c>
      <c r="G141" s="155">
        <f>$C$137/($C$137+$C$132)</f>
        <v>0.95238095238095233</v>
      </c>
      <c r="I141" s="154" t="s">
        <v>16</v>
      </c>
      <c r="J141" s="131" t="s">
        <v>83</v>
      </c>
      <c r="K141" s="155">
        <f>$C$137/($C$137+$D$132)</f>
        <v>0.90909090909090906</v>
      </c>
      <c r="M141" s="154" t="s">
        <v>16</v>
      </c>
      <c r="N141" s="131" t="s">
        <v>83</v>
      </c>
      <c r="O141" s="155">
        <f>$C$137/($C$137+$E$132)</f>
        <v>0.86956521739130432</v>
      </c>
      <c r="Q141" s="154" t="s">
        <v>16</v>
      </c>
      <c r="R141" s="131" t="s">
        <v>83</v>
      </c>
      <c r="S141" s="155">
        <f>$C$137/($C$137+$F$132)</f>
        <v>0.83333333333333337</v>
      </c>
      <c r="U141" s="154" t="s">
        <v>16</v>
      </c>
      <c r="V141" s="131" t="s">
        <v>83</v>
      </c>
      <c r="W141" s="155">
        <f>$C$137/($C$137+$G$132)</f>
        <v>0.79365079365079361</v>
      </c>
      <c r="Y141" s="154" t="s">
        <v>16</v>
      </c>
      <c r="Z141" s="131" t="s">
        <v>83</v>
      </c>
      <c r="AA141" s="155">
        <f>$C$137/($C$137+$H$132)</f>
        <v>0.76923076923076927</v>
      </c>
    </row>
    <row r="142" spans="1:27" x14ac:dyDescent="0.25">
      <c r="A142" s="127"/>
      <c r="B142" s="128"/>
      <c r="C142" s="129"/>
      <c r="E142" s="127"/>
      <c r="F142" s="128"/>
      <c r="G142" s="129"/>
      <c r="I142" s="127"/>
      <c r="J142" s="128"/>
      <c r="K142" s="129"/>
      <c r="M142" s="127"/>
      <c r="N142" s="128"/>
      <c r="O142" s="129"/>
      <c r="Q142" s="127"/>
      <c r="R142" s="128"/>
      <c r="S142" s="129"/>
      <c r="U142" s="127"/>
      <c r="V142" s="128"/>
      <c r="W142" s="129"/>
      <c r="Y142" s="127"/>
      <c r="Z142" s="128"/>
      <c r="AA142" s="129"/>
    </row>
    <row r="143" spans="1:27" ht="15.75" x14ac:dyDescent="0.25">
      <c r="A143" s="156" t="s">
        <v>38</v>
      </c>
      <c r="B143" s="131" t="s">
        <v>83</v>
      </c>
      <c r="C143" s="155">
        <f>1/B132</f>
        <v>1</v>
      </c>
      <c r="E143" s="156" t="s">
        <v>38</v>
      </c>
      <c r="F143" s="131" t="s">
        <v>83</v>
      </c>
      <c r="G143" s="155">
        <f>1/C132</f>
        <v>0.2</v>
      </c>
      <c r="I143" s="156" t="s">
        <v>38</v>
      </c>
      <c r="J143" s="131" t="s">
        <v>83</v>
      </c>
      <c r="K143" s="155">
        <f>1/D132</f>
        <v>0.1</v>
      </c>
      <c r="M143" s="156" t="s">
        <v>38</v>
      </c>
      <c r="N143" s="131" t="s">
        <v>83</v>
      </c>
      <c r="O143" s="155">
        <f>1/E132</f>
        <v>6.6666666666666666E-2</v>
      </c>
      <c r="Q143" s="156" t="s">
        <v>38</v>
      </c>
      <c r="R143" s="131" t="s">
        <v>83</v>
      </c>
      <c r="S143" s="155">
        <f>1/F132</f>
        <v>0.05</v>
      </c>
      <c r="U143" s="156" t="s">
        <v>38</v>
      </c>
      <c r="V143" s="131" t="s">
        <v>83</v>
      </c>
      <c r="W143" s="155">
        <f>1/G132</f>
        <v>3.8461538461538464E-2</v>
      </c>
      <c r="Y143" s="156" t="s">
        <v>38</v>
      </c>
      <c r="Z143" s="131" t="s">
        <v>83</v>
      </c>
      <c r="AA143" s="155">
        <f>1/H132</f>
        <v>3.3333333333333333E-2</v>
      </c>
    </row>
    <row r="144" spans="1:27" x14ac:dyDescent="0.25">
      <c r="A144" s="127"/>
      <c r="B144" s="128"/>
      <c r="C144" s="129"/>
      <c r="E144" s="127"/>
      <c r="F144" s="128"/>
      <c r="G144" s="129"/>
      <c r="I144" s="127"/>
      <c r="J144" s="128"/>
      <c r="K144" s="129"/>
      <c r="M144" s="127"/>
      <c r="N144" s="128"/>
      <c r="O144" s="129"/>
      <c r="Q144" s="127"/>
      <c r="R144" s="128"/>
      <c r="S144" s="129"/>
      <c r="U144" s="127"/>
      <c r="V144" s="128"/>
      <c r="W144" s="129"/>
      <c r="Y144" s="127"/>
      <c r="Z144" s="128"/>
      <c r="AA144" s="129"/>
    </row>
    <row r="145" spans="1:27" x14ac:dyDescent="0.25">
      <c r="A145" s="130" t="s">
        <v>15</v>
      </c>
      <c r="B145" s="134" t="s">
        <v>16</v>
      </c>
      <c r="C145" s="135" t="s">
        <v>92</v>
      </c>
      <c r="E145" s="130" t="s">
        <v>15</v>
      </c>
      <c r="F145" s="134" t="s">
        <v>16</v>
      </c>
      <c r="G145" s="135" t="s">
        <v>92</v>
      </c>
      <c r="I145" s="130" t="s">
        <v>15</v>
      </c>
      <c r="J145" s="134" t="s">
        <v>16</v>
      </c>
      <c r="K145" s="135" t="s">
        <v>92</v>
      </c>
      <c r="M145" s="130" t="s">
        <v>15</v>
      </c>
      <c r="N145" s="134" t="s">
        <v>16</v>
      </c>
      <c r="O145" s="135" t="s">
        <v>92</v>
      </c>
      <c r="Q145" s="130" t="s">
        <v>15</v>
      </c>
      <c r="R145" s="134" t="s">
        <v>16</v>
      </c>
      <c r="S145" s="135" t="s">
        <v>92</v>
      </c>
      <c r="U145" s="130" t="s">
        <v>15</v>
      </c>
      <c r="V145" s="134" t="s">
        <v>16</v>
      </c>
      <c r="W145" s="135" t="s">
        <v>92</v>
      </c>
      <c r="Y145" s="130" t="s">
        <v>15</v>
      </c>
      <c r="Z145" s="134" t="s">
        <v>16</v>
      </c>
      <c r="AA145" s="135" t="s">
        <v>92</v>
      </c>
    </row>
    <row r="146" spans="1:27" x14ac:dyDescent="0.25">
      <c r="A146" s="157">
        <v>0</v>
      </c>
      <c r="B146" s="137">
        <f>$C$143/($C$143+$C$135)+($C$135/($C$143+$C$135)*EXP(-($C$135+$C$143)*A146))</f>
        <v>1</v>
      </c>
      <c r="C146" s="138">
        <f>B146-$C$141</f>
        <v>9.9009900990099098E-3</v>
      </c>
      <c r="E146" s="136">
        <v>0</v>
      </c>
      <c r="F146" s="137">
        <f>$G$143/($G$143+$C$135)+($C$135/($G$143+$C$135)*EXP(-($C$135+$G$143)*E146))</f>
        <v>1</v>
      </c>
      <c r="G146" s="138">
        <f>F146-$G$141</f>
        <v>4.7619047619047672E-2</v>
      </c>
      <c r="I146" s="136">
        <v>0</v>
      </c>
      <c r="J146" s="137">
        <f>$K$143/($K$143+$C$135)+($C$135/($K$143+$C$135)*EXP(-($C$135+$K$143)*I146))</f>
        <v>1</v>
      </c>
      <c r="K146" s="138">
        <f>J146-$K$141</f>
        <v>9.0909090909090939E-2</v>
      </c>
      <c r="M146" s="136">
        <v>0</v>
      </c>
      <c r="N146" s="137">
        <f>$O$143/($O$143+$C$135)+($C$135/($O$143+$C$135)*EXP(-($C$135+$O$143)*M146))</f>
        <v>1</v>
      </c>
      <c r="O146" s="138">
        <f>N146-$O$141</f>
        <v>0.13043478260869568</v>
      </c>
      <c r="Q146" s="136">
        <v>0</v>
      </c>
      <c r="R146" s="137">
        <f>$S$143/($S$143+$C$135)+($C$135/($S$143+$C$135)*EXP(-($C$135+$S$143)*Q146))</f>
        <v>0.99999999999999989</v>
      </c>
      <c r="S146" s="138">
        <f>R146-$S$141</f>
        <v>0.16666666666666652</v>
      </c>
      <c r="U146" s="136">
        <v>0</v>
      </c>
      <c r="V146" s="137">
        <f>$W$143/($W$143+$C$135)+($C$135/($W$143+$C$135)*EXP(-($C$135+$W$143)*U146))</f>
        <v>1</v>
      </c>
      <c r="W146" s="138">
        <f>V146-$W$141</f>
        <v>0.20634920634920639</v>
      </c>
      <c r="Y146" s="136">
        <v>0</v>
      </c>
      <c r="Z146" s="137">
        <f>$AA$143/($AA$143+$C$135)+($C$135/($AA$143+$C$135)*EXP(-($C$135+$AA$143)*Y146))</f>
        <v>0.99999999999999989</v>
      </c>
      <c r="AA146" s="138">
        <f>Z146-$AA$141</f>
        <v>0.23076923076923062</v>
      </c>
    </row>
    <row r="147" spans="1:27" x14ac:dyDescent="0.25">
      <c r="A147" s="157">
        <v>0.5</v>
      </c>
      <c r="B147" s="137">
        <f t="shared" ref="B147:B161" si="22">$C$143/($C$143+$C$135)+($C$135/($C$143+$C$135)*EXP(-($C$135+$C$143)*A147))</f>
        <v>0.99607431262799051</v>
      </c>
      <c r="C147" s="138">
        <f t="shared" ref="C147:C161" si="23">B147-$C$141</f>
        <v>5.97530272700042E-3</v>
      </c>
      <c r="E147" s="136">
        <v>2</v>
      </c>
      <c r="F147" s="137">
        <f t="shared" ref="F147:F161" si="24">$G$143/($G$143+$C$135)+($C$135/($G$143+$C$135)*EXP(-($C$135+$G$143)*E147))</f>
        <v>0.98366889618166931</v>
      </c>
      <c r="G147" s="138">
        <f t="shared" ref="G147:G161" si="25">F147-$G$141</f>
        <v>3.1287943800716977E-2</v>
      </c>
      <c r="I147" s="136">
        <v>3</v>
      </c>
      <c r="J147" s="137">
        <f t="shared" ref="J147:J161" si="26">$K$143/($K$143+$C$135)+($C$135/($K$143+$C$135)*EXP(-($C$135+$K$143)*I147))</f>
        <v>0.97444761213017517</v>
      </c>
      <c r="K147" s="138">
        <f t="shared" ref="K147:K161" si="27">J147-$K$141</f>
        <v>6.5356703039266106E-2</v>
      </c>
      <c r="M147" s="136">
        <v>5</v>
      </c>
      <c r="N147" s="137">
        <f t="shared" ref="N147:N161" si="28">$O$143/($O$143+$C$135)+($C$135/($O$143+$C$135)*EXP(-($C$135+$O$143)*M147))</f>
        <v>0.95846769559050204</v>
      </c>
      <c r="O147" s="138">
        <f t="shared" ref="O147:O161" si="29">N147-$O$141</f>
        <v>8.8902478199197721E-2</v>
      </c>
      <c r="Q147" s="136">
        <v>7</v>
      </c>
      <c r="R147" s="137">
        <f t="shared" ref="R147:R161" si="30">$S$143/($S$143+$C$135)+($C$135/($S$143+$C$135)*EXP(-($C$135+$S$143)*Q147))</f>
        <v>0.94284113663584268</v>
      </c>
      <c r="S147" s="138">
        <f t="shared" ref="S147:S161" si="31">R147-$S$141</f>
        <v>0.10950780330250931</v>
      </c>
      <c r="U147" s="136">
        <v>10</v>
      </c>
      <c r="V147" s="137">
        <f t="shared" ref="V147:V161" si="32">$W$143/($W$143+$C$135)+($C$135/($W$143+$C$135)*EXP(-($C$135+$W$143)*U147))</f>
        <v>0.92074829580971373</v>
      </c>
      <c r="W147" s="138">
        <f t="shared" ref="W147:W161" si="33">V147-$W$141</f>
        <v>0.12709750215892013</v>
      </c>
      <c r="Y147" s="136">
        <v>10</v>
      </c>
      <c r="Z147" s="137">
        <f t="shared" ref="Z147:Z161" si="34">$AA$143/($AA$143+$C$135)+($C$135/($AA$143+$C$135)*EXP(-($C$135+$AA$143)*Y147))</f>
        <v>0.91884869407727143</v>
      </c>
      <c r="AA147" s="138">
        <f t="shared" ref="AA147:AA161" si="35">Z147-$AA$141</f>
        <v>0.14961792484650216</v>
      </c>
    </row>
    <row r="148" spans="1:27" x14ac:dyDescent="0.25">
      <c r="A148" s="157">
        <v>1</v>
      </c>
      <c r="B148" s="137">
        <f t="shared" si="22"/>
        <v>0.99370513841159924</v>
      </c>
      <c r="C148" s="138">
        <f t="shared" si="23"/>
        <v>3.6061285106091523E-3</v>
      </c>
      <c r="E148" s="136">
        <v>4</v>
      </c>
      <c r="F148" s="137">
        <f t="shared" si="24"/>
        <v>0.97293859635376567</v>
      </c>
      <c r="G148" s="138">
        <f t="shared" si="25"/>
        <v>2.0557643972813344E-2</v>
      </c>
      <c r="I148" s="136">
        <v>6</v>
      </c>
      <c r="J148" s="137">
        <f t="shared" si="26"/>
        <v>0.95607739404470005</v>
      </c>
      <c r="K148" s="138">
        <f t="shared" si="27"/>
        <v>4.6986484953790986E-2</v>
      </c>
      <c r="M148" s="136">
        <v>10</v>
      </c>
      <c r="N148" s="137">
        <f t="shared" si="28"/>
        <v>0.9301598722209885</v>
      </c>
      <c r="O148" s="138">
        <f t="shared" si="29"/>
        <v>6.059465482968418E-2</v>
      </c>
      <c r="Q148" s="136">
        <v>14</v>
      </c>
      <c r="R148" s="137">
        <f t="shared" si="30"/>
        <v>0.90528508723817991</v>
      </c>
      <c r="S148" s="138">
        <f t="shared" si="31"/>
        <v>7.1951753904846538E-2</v>
      </c>
      <c r="U148" s="136">
        <v>20</v>
      </c>
      <c r="V148" s="137">
        <f t="shared" si="32"/>
        <v>0.87193447276366387</v>
      </c>
      <c r="W148" s="138">
        <f t="shared" si="33"/>
        <v>7.8283679112870264E-2</v>
      </c>
      <c r="Y148" s="136">
        <v>20</v>
      </c>
      <c r="Z148" s="137">
        <f t="shared" si="34"/>
        <v>0.86623470411738801</v>
      </c>
      <c r="AA148" s="138">
        <f t="shared" si="35"/>
        <v>9.7003934886618737E-2</v>
      </c>
    </row>
    <row r="149" spans="1:27" x14ac:dyDescent="0.25">
      <c r="A149" s="157">
        <v>1.5</v>
      </c>
      <c r="B149" s="137">
        <f t="shared" si="22"/>
        <v>0.99227532856284917</v>
      </c>
      <c r="C149" s="138">
        <f t="shared" si="23"/>
        <v>2.176318661859078E-3</v>
      </c>
      <c r="E149" s="136">
        <v>6</v>
      </c>
      <c r="F149" s="137">
        <f t="shared" si="24"/>
        <v>0.96588828697617946</v>
      </c>
      <c r="G149" s="138">
        <f t="shared" si="25"/>
        <v>1.3507334595227127E-2</v>
      </c>
      <c r="I149" s="136">
        <v>9</v>
      </c>
      <c r="J149" s="137">
        <f t="shared" si="26"/>
        <v>0.94287060827473146</v>
      </c>
      <c r="K149" s="138">
        <f t="shared" si="27"/>
        <v>3.3779699183822398E-2</v>
      </c>
      <c r="M149" s="136">
        <v>15</v>
      </c>
      <c r="N149" s="137">
        <f t="shared" si="28"/>
        <v>0.91086566557118098</v>
      </c>
      <c r="O149" s="138">
        <f t="shared" si="29"/>
        <v>4.1300448179876659E-2</v>
      </c>
      <c r="Q149" s="136">
        <v>21</v>
      </c>
      <c r="R149" s="137">
        <f t="shared" si="30"/>
        <v>0.88060900441662837</v>
      </c>
      <c r="S149" s="138">
        <f t="shared" si="31"/>
        <v>4.7275671083295001E-2</v>
      </c>
      <c r="U149" s="136">
        <v>30</v>
      </c>
      <c r="V149" s="137">
        <f t="shared" si="32"/>
        <v>0.84186837709145079</v>
      </c>
      <c r="W149" s="138">
        <f t="shared" si="33"/>
        <v>4.8217583440657186E-2</v>
      </c>
      <c r="Y149" s="136">
        <v>30</v>
      </c>
      <c r="Z149" s="137">
        <f t="shared" si="34"/>
        <v>0.83212272146938748</v>
      </c>
      <c r="AA149" s="138">
        <f t="shared" si="35"/>
        <v>6.2891952238618209E-2</v>
      </c>
    </row>
    <row r="150" spans="1:27" x14ac:dyDescent="0.25">
      <c r="A150" s="157">
        <v>2</v>
      </c>
      <c r="B150" s="137">
        <f t="shared" si="22"/>
        <v>0.99141243034732796</v>
      </c>
      <c r="C150" s="138">
        <f t="shared" si="23"/>
        <v>1.3134204463378651E-3</v>
      </c>
      <c r="E150" s="136">
        <v>8</v>
      </c>
      <c r="F150" s="137">
        <f t="shared" si="24"/>
        <v>0.96125590362092428</v>
      </c>
      <c r="G150" s="138">
        <f t="shared" si="25"/>
        <v>8.874951239971951E-3</v>
      </c>
      <c r="I150" s="136">
        <v>12</v>
      </c>
      <c r="J150" s="137">
        <f t="shared" si="26"/>
        <v>0.93337593654235007</v>
      </c>
      <c r="K150" s="138">
        <f t="shared" si="27"/>
        <v>2.428502745144101E-2</v>
      </c>
      <c r="M150" s="136">
        <v>20</v>
      </c>
      <c r="N150" s="137">
        <f t="shared" si="28"/>
        <v>0.89771501087809003</v>
      </c>
      <c r="O150" s="138">
        <f t="shared" si="29"/>
        <v>2.8149793486785701E-2</v>
      </c>
      <c r="Q150" s="136">
        <v>28</v>
      </c>
      <c r="R150" s="137">
        <f t="shared" si="30"/>
        <v>0.86439566267323487</v>
      </c>
      <c r="S150" s="138">
        <f t="shared" si="31"/>
        <v>3.1062329339901495E-2</v>
      </c>
      <c r="U150" s="136">
        <v>40</v>
      </c>
      <c r="V150" s="137">
        <f t="shared" si="32"/>
        <v>0.82334964504872832</v>
      </c>
      <c r="W150" s="138">
        <f t="shared" si="33"/>
        <v>2.9698851397934711E-2</v>
      </c>
      <c r="Y150" s="136">
        <v>40</v>
      </c>
      <c r="Z150" s="137">
        <f t="shared" si="34"/>
        <v>0.81000641055921452</v>
      </c>
      <c r="AA150" s="138">
        <f t="shared" si="35"/>
        <v>4.0775641328445245E-2</v>
      </c>
    </row>
    <row r="151" spans="1:27" x14ac:dyDescent="0.25">
      <c r="A151" s="139">
        <v>2.5</v>
      </c>
      <c r="B151" s="140">
        <f t="shared" si="22"/>
        <v>0.9908916664632349</v>
      </c>
      <c r="C151" s="141">
        <f t="shared" si="23"/>
        <v>7.9265656224480896E-4</v>
      </c>
      <c r="E151" s="136">
        <v>10</v>
      </c>
      <c r="F151" s="137">
        <f t="shared" si="24"/>
        <v>0.95821221086918951</v>
      </c>
      <c r="G151" s="138">
        <f t="shared" si="25"/>
        <v>5.8312584882371787E-3</v>
      </c>
      <c r="I151" s="136">
        <v>15</v>
      </c>
      <c r="J151" s="137">
        <f t="shared" si="26"/>
        <v>0.92654999169279595</v>
      </c>
      <c r="K151" s="138">
        <f t="shared" si="27"/>
        <v>1.7459082601886888E-2</v>
      </c>
      <c r="M151" s="136">
        <v>25</v>
      </c>
      <c r="N151" s="137">
        <f t="shared" si="28"/>
        <v>0.88875171313821444</v>
      </c>
      <c r="O151" s="138">
        <f t="shared" si="29"/>
        <v>1.9186495746910115E-2</v>
      </c>
      <c r="Q151" s="136">
        <v>35</v>
      </c>
      <c r="R151" s="137">
        <f t="shared" si="30"/>
        <v>0.85374273804216361</v>
      </c>
      <c r="S151" s="138">
        <f t="shared" si="31"/>
        <v>2.0409404708830237E-2</v>
      </c>
      <c r="U151" s="136">
        <v>50</v>
      </c>
      <c r="V151" s="137">
        <f t="shared" si="32"/>
        <v>0.81194332744071562</v>
      </c>
      <c r="W151" s="138">
        <f t="shared" si="33"/>
        <v>1.8292533789922016E-2</v>
      </c>
      <c r="Y151" s="136">
        <v>50</v>
      </c>
      <c r="Z151" s="137">
        <f t="shared" si="34"/>
        <v>0.79566742553677405</v>
      </c>
      <c r="AA151" s="138">
        <f t="shared" si="35"/>
        <v>2.643665630600478E-2</v>
      </c>
    </row>
    <row r="152" spans="1:27" x14ac:dyDescent="0.25">
      <c r="A152" s="157">
        <v>3</v>
      </c>
      <c r="B152" s="137">
        <f t="shared" si="22"/>
        <v>0.9905773825557036</v>
      </c>
      <c r="C152" s="138">
        <f t="shared" si="23"/>
        <v>4.7837265471351031E-4</v>
      </c>
      <c r="E152" s="136">
        <v>12</v>
      </c>
      <c r="F152" s="137">
        <f t="shared" si="24"/>
        <v>0.95621236222616812</v>
      </c>
      <c r="G152" s="138">
        <f t="shared" si="25"/>
        <v>3.8314098452157941E-3</v>
      </c>
      <c r="I152" s="136">
        <v>18</v>
      </c>
      <c r="J152" s="137">
        <f t="shared" si="26"/>
        <v>0.921642657937354</v>
      </c>
      <c r="K152" s="138">
        <f t="shared" si="27"/>
        <v>1.2551748846444943E-2</v>
      </c>
      <c r="M152" s="136">
        <v>30</v>
      </c>
      <c r="N152" s="137">
        <f t="shared" si="28"/>
        <v>0.88264245787688755</v>
      </c>
      <c r="O152" s="138">
        <f t="shared" si="29"/>
        <v>1.307724048558323E-2</v>
      </c>
      <c r="Q152" s="136">
        <v>42</v>
      </c>
      <c r="R152" s="137">
        <f t="shared" si="30"/>
        <v>0.84674326779158871</v>
      </c>
      <c r="S152" s="138">
        <f t="shared" si="31"/>
        <v>1.3409934458255335E-2</v>
      </c>
      <c r="U152" s="136">
        <v>60</v>
      </c>
      <c r="V152" s="137">
        <f t="shared" si="32"/>
        <v>0.80491778805309933</v>
      </c>
      <c r="W152" s="138">
        <f t="shared" si="33"/>
        <v>1.1266994402305719E-2</v>
      </c>
      <c r="Y152" s="136">
        <v>60</v>
      </c>
      <c r="Z152" s="137">
        <f t="shared" si="34"/>
        <v>0.78637082574176931</v>
      </c>
      <c r="AA152" s="138">
        <f t="shared" si="35"/>
        <v>1.7140056511000035E-2</v>
      </c>
    </row>
    <row r="153" spans="1:27" x14ac:dyDescent="0.25">
      <c r="A153" s="157">
        <v>3.5</v>
      </c>
      <c r="B153" s="137">
        <f t="shared" si="22"/>
        <v>0.99038771046524154</v>
      </c>
      <c r="C153" s="138">
        <f t="shared" si="23"/>
        <v>2.8870056425145396E-4</v>
      </c>
      <c r="E153" s="136">
        <v>14</v>
      </c>
      <c r="F153" s="137">
        <f t="shared" si="24"/>
        <v>0.95489836803515948</v>
      </c>
      <c r="G153" s="138">
        <f t="shared" si="25"/>
        <v>2.5174156542071557E-3</v>
      </c>
      <c r="I153" s="136">
        <v>21</v>
      </c>
      <c r="J153" s="137">
        <f t="shared" si="26"/>
        <v>0.9181146592326952</v>
      </c>
      <c r="K153" s="138">
        <f t="shared" si="27"/>
        <v>9.0237501417861354E-3</v>
      </c>
      <c r="M153" s="136">
        <v>35</v>
      </c>
      <c r="N153" s="137">
        <f t="shared" si="28"/>
        <v>0.87847847705964777</v>
      </c>
      <c r="O153" s="138">
        <f t="shared" si="29"/>
        <v>8.9132596683434429E-3</v>
      </c>
      <c r="Q153" s="136">
        <v>49</v>
      </c>
      <c r="R153" s="137">
        <f t="shared" si="30"/>
        <v>0.8421442881230583</v>
      </c>
      <c r="S153" s="138">
        <f t="shared" si="31"/>
        <v>8.8109547897249341E-3</v>
      </c>
      <c r="U153" s="136">
        <v>70</v>
      </c>
      <c r="V153" s="137">
        <f t="shared" si="32"/>
        <v>0.8005905191322098</v>
      </c>
      <c r="W153" s="138">
        <f t="shared" si="33"/>
        <v>6.9397254814161924E-3</v>
      </c>
      <c r="Y153" s="136">
        <v>70</v>
      </c>
      <c r="Z153" s="137">
        <f t="shared" si="34"/>
        <v>0.78034342787412214</v>
      </c>
      <c r="AA153" s="138">
        <f t="shared" si="35"/>
        <v>1.1112658643352868E-2</v>
      </c>
    </row>
    <row r="154" spans="1:27" x14ac:dyDescent="0.25">
      <c r="A154" s="157">
        <v>4</v>
      </c>
      <c r="B154" s="137">
        <f t="shared" si="22"/>
        <v>0.99027324230114477</v>
      </c>
      <c r="C154" s="138">
        <f t="shared" si="23"/>
        <v>1.7423240015468355E-4</v>
      </c>
      <c r="E154" s="136">
        <v>16</v>
      </c>
      <c r="F154" s="137">
        <f t="shared" si="24"/>
        <v>0.95403501233070176</v>
      </c>
      <c r="G154" s="138">
        <f t="shared" si="25"/>
        <v>1.6540599497494313E-3</v>
      </c>
      <c r="I154" s="136">
        <v>24</v>
      </c>
      <c r="J154" s="137">
        <f t="shared" si="26"/>
        <v>0.91557829723239881</v>
      </c>
      <c r="K154" s="138">
        <f t="shared" si="27"/>
        <v>6.4873881414897472E-3</v>
      </c>
      <c r="M154" s="136">
        <v>40</v>
      </c>
      <c r="N154" s="137">
        <f t="shared" si="28"/>
        <v>0.87564036742031093</v>
      </c>
      <c r="O154" s="138">
        <f t="shared" si="29"/>
        <v>6.0751500290066041E-3</v>
      </c>
      <c r="Q154" s="136">
        <v>56</v>
      </c>
      <c r="R154" s="137">
        <f t="shared" si="30"/>
        <v>0.83912254315745638</v>
      </c>
      <c r="S154" s="138">
        <f t="shared" si="31"/>
        <v>5.7892098241230094E-3</v>
      </c>
      <c r="U154" s="136">
        <v>80</v>
      </c>
      <c r="V154" s="137">
        <f t="shared" si="32"/>
        <v>0.79792520686498336</v>
      </c>
      <c r="W154" s="138">
        <f t="shared" si="33"/>
        <v>4.274413214189754E-3</v>
      </c>
      <c r="Y154" s="136">
        <v>80</v>
      </c>
      <c r="Z154" s="137">
        <f t="shared" si="34"/>
        <v>0.77643559857566857</v>
      </c>
      <c r="AA154" s="138">
        <f t="shared" si="35"/>
        <v>7.2048293448992995E-3</v>
      </c>
    </row>
    <row r="155" spans="1:27" x14ac:dyDescent="0.25">
      <c r="A155" s="157">
        <v>4.5</v>
      </c>
      <c r="B155" s="137">
        <f t="shared" si="22"/>
        <v>0.99020416012590351</v>
      </c>
      <c r="C155" s="138">
        <f t="shared" si="23"/>
        <v>1.0515022491341952E-4</v>
      </c>
      <c r="E155" s="136">
        <v>18</v>
      </c>
      <c r="F155" s="137">
        <f t="shared" si="24"/>
        <v>0.9534677472107187</v>
      </c>
      <c r="G155" s="138">
        <f t="shared" si="25"/>
        <v>1.0867948297663688E-3</v>
      </c>
      <c r="I155" s="136">
        <v>27</v>
      </c>
      <c r="J155" s="137">
        <f t="shared" si="26"/>
        <v>0.91375484639381088</v>
      </c>
      <c r="K155" s="138">
        <f t="shared" si="27"/>
        <v>4.6639373029018216E-3</v>
      </c>
      <c r="M155" s="136">
        <v>45</v>
      </c>
      <c r="N155" s="137">
        <f t="shared" si="28"/>
        <v>0.87370595257105244</v>
      </c>
      <c r="O155" s="138">
        <f t="shared" si="29"/>
        <v>4.1407351797481118E-3</v>
      </c>
      <c r="Q155" s="136">
        <v>63</v>
      </c>
      <c r="R155" s="137">
        <f t="shared" si="30"/>
        <v>0.83713711523751544</v>
      </c>
      <c r="S155" s="138">
        <f t="shared" si="31"/>
        <v>3.8037819041820686E-3</v>
      </c>
      <c r="U155" s="136">
        <v>90</v>
      </c>
      <c r="V155" s="137">
        <f t="shared" si="32"/>
        <v>0.79628355028858366</v>
      </c>
      <c r="W155" s="138">
        <f t="shared" si="33"/>
        <v>2.6327566377900569E-3</v>
      </c>
      <c r="Y155" s="136">
        <v>90</v>
      </c>
      <c r="Z155" s="137">
        <f t="shared" si="34"/>
        <v>0.77390197956441631</v>
      </c>
      <c r="AA155" s="138">
        <f t="shared" si="35"/>
        <v>4.6712103336470356E-3</v>
      </c>
    </row>
    <row r="156" spans="1:27" x14ac:dyDescent="0.25">
      <c r="A156" s="157">
        <v>5</v>
      </c>
      <c r="B156" s="137">
        <f t="shared" si="22"/>
        <v>0.99016246864798274</v>
      </c>
      <c r="C156" s="138">
        <f t="shared" si="23"/>
        <v>6.3458746992650639E-5</v>
      </c>
      <c r="E156" s="147">
        <v>20</v>
      </c>
      <c r="F156" s="140">
        <f t="shared" si="24"/>
        <v>0.95309502746764174</v>
      </c>
      <c r="G156" s="141">
        <f t="shared" si="25"/>
        <v>7.1407508668941411E-4</v>
      </c>
      <c r="I156" s="136">
        <v>30</v>
      </c>
      <c r="J156" s="137">
        <f t="shared" si="26"/>
        <v>0.91244392430920374</v>
      </c>
      <c r="K156" s="138">
        <f t="shared" si="27"/>
        <v>3.3530152182946749E-3</v>
      </c>
      <c r="M156" s="136">
        <v>50</v>
      </c>
      <c r="N156" s="137">
        <f t="shared" si="28"/>
        <v>0.87238748313732528</v>
      </c>
      <c r="O156" s="138">
        <f t="shared" si="29"/>
        <v>2.8222657460209577E-3</v>
      </c>
      <c r="Q156" s="136">
        <v>70</v>
      </c>
      <c r="R156" s="137">
        <f t="shared" si="30"/>
        <v>0.83583259613674621</v>
      </c>
      <c r="S156" s="138">
        <f t="shared" si="31"/>
        <v>2.4992628034128384E-3</v>
      </c>
      <c r="U156" s="136">
        <v>100</v>
      </c>
      <c r="V156" s="137">
        <f t="shared" si="32"/>
        <v>0.79527239810653916</v>
      </c>
      <c r="W156" s="138">
        <f t="shared" si="33"/>
        <v>1.6216044557455511E-3</v>
      </c>
      <c r="Y156" s="136">
        <v>100</v>
      </c>
      <c r="Z156" s="137">
        <f t="shared" si="34"/>
        <v>0.77225932201621705</v>
      </c>
      <c r="AA156" s="138">
        <f t="shared" si="35"/>
        <v>3.0285527854477801E-3</v>
      </c>
    </row>
    <row r="157" spans="1:27" x14ac:dyDescent="0.25">
      <c r="A157" s="157">
        <v>5.5</v>
      </c>
      <c r="B157" s="137">
        <f t="shared" si="22"/>
        <v>0.99013730760860974</v>
      </c>
      <c r="C157" s="138">
        <f t="shared" si="23"/>
        <v>3.8297707619650012E-5</v>
      </c>
      <c r="E157" s="136">
        <v>22</v>
      </c>
      <c r="F157" s="137">
        <f t="shared" si="24"/>
        <v>0.95285013314577072</v>
      </c>
      <c r="G157" s="138">
        <f t="shared" si="25"/>
        <v>4.6918076481838877E-4</v>
      </c>
      <c r="I157" s="136">
        <v>33</v>
      </c>
      <c r="J157" s="137">
        <f t="shared" si="26"/>
        <v>0.91150147130989956</v>
      </c>
      <c r="K157" s="138">
        <f t="shared" si="27"/>
        <v>2.4105622189904974E-3</v>
      </c>
      <c r="M157" s="136">
        <v>55</v>
      </c>
      <c r="N157" s="137">
        <f t="shared" si="28"/>
        <v>0.87148883326998217</v>
      </c>
      <c r="O157" s="138">
        <f t="shared" si="29"/>
        <v>1.9236158786778423E-3</v>
      </c>
      <c r="Q157" s="136">
        <v>77</v>
      </c>
      <c r="R157" s="137">
        <f t="shared" si="30"/>
        <v>0.83497546601019779</v>
      </c>
      <c r="S157" s="138">
        <f t="shared" si="31"/>
        <v>1.6421326768644162E-3</v>
      </c>
      <c r="U157" s="147">
        <v>110</v>
      </c>
      <c r="V157" s="140">
        <f t="shared" si="32"/>
        <v>0.79464959504897414</v>
      </c>
      <c r="W157" s="141">
        <f t="shared" si="33"/>
        <v>9.988013981805377E-4</v>
      </c>
      <c r="Y157" s="136">
        <v>110</v>
      </c>
      <c r="Z157" s="137">
        <f t="shared" si="34"/>
        <v>0.77119431429063867</v>
      </c>
      <c r="AA157" s="138">
        <f t="shared" si="35"/>
        <v>1.9635450598693982E-3</v>
      </c>
    </row>
    <row r="158" spans="1:27" x14ac:dyDescent="0.25">
      <c r="A158" s="157">
        <v>6</v>
      </c>
      <c r="B158" s="137">
        <f t="shared" si="22"/>
        <v>0.9901221227810646</v>
      </c>
      <c r="C158" s="138">
        <f t="shared" si="23"/>
        <v>2.3112880074505071E-5</v>
      </c>
      <c r="E158" s="136">
        <v>24</v>
      </c>
      <c r="F158" s="137">
        <f t="shared" si="24"/>
        <v>0.95268922611039464</v>
      </c>
      <c r="G158" s="138">
        <f t="shared" si="25"/>
        <v>3.0827372944230991E-4</v>
      </c>
      <c r="I158" s="136">
        <v>36</v>
      </c>
      <c r="J158" s="137">
        <f t="shared" si="26"/>
        <v>0.91082391948105568</v>
      </c>
      <c r="K158" s="138">
        <f t="shared" si="27"/>
        <v>1.7330103901466165E-3</v>
      </c>
      <c r="M158" s="136">
        <v>60</v>
      </c>
      <c r="N158" s="137">
        <f t="shared" si="28"/>
        <v>0.87087632640147405</v>
      </c>
      <c r="O158" s="138">
        <f t="shared" si="29"/>
        <v>1.3111090101697309E-3</v>
      </c>
      <c r="Q158" s="136">
        <v>84</v>
      </c>
      <c r="R158" s="137">
        <f t="shared" si="30"/>
        <v>0.83441229138638151</v>
      </c>
      <c r="S158" s="138">
        <f t="shared" si="31"/>
        <v>1.0789580530481402E-3</v>
      </c>
      <c r="U158" s="136">
        <v>120</v>
      </c>
      <c r="V158" s="137">
        <f t="shared" si="32"/>
        <v>0.79426598944004589</v>
      </c>
      <c r="W158" s="138">
        <f t="shared" si="33"/>
        <v>6.1519578925228746E-4</v>
      </c>
      <c r="Y158" s="136">
        <v>120</v>
      </c>
      <c r="Z158" s="137">
        <f t="shared" si="34"/>
        <v>0.77050382255863703</v>
      </c>
      <c r="AA158" s="138">
        <f t="shared" si="35"/>
        <v>1.2730533278677569E-3</v>
      </c>
    </row>
    <row r="159" spans="1:27" x14ac:dyDescent="0.25">
      <c r="A159" s="157">
        <v>6.5</v>
      </c>
      <c r="B159" s="137">
        <f t="shared" si="22"/>
        <v>0.99011295865297921</v>
      </c>
      <c r="C159" s="138">
        <f t="shared" si="23"/>
        <v>1.3948751989123487E-5</v>
      </c>
      <c r="E159" s="136">
        <v>26</v>
      </c>
      <c r="F159" s="137">
        <f t="shared" si="24"/>
        <v>0.95258350265451497</v>
      </c>
      <c r="G159" s="138">
        <f t="shared" si="25"/>
        <v>2.0255027356264055E-4</v>
      </c>
      <c r="I159" s="136">
        <v>39</v>
      </c>
      <c r="J159" s="137">
        <f t="shared" si="26"/>
        <v>0.91033681139066958</v>
      </c>
      <c r="K159" s="138">
        <f t="shared" si="27"/>
        <v>1.2459022997605151E-3</v>
      </c>
      <c r="M159" s="147">
        <v>65</v>
      </c>
      <c r="N159" s="140">
        <f t="shared" si="28"/>
        <v>0.8704588504994536</v>
      </c>
      <c r="O159" s="141">
        <f t="shared" si="29"/>
        <v>8.936331081492721E-4</v>
      </c>
      <c r="Q159" s="147">
        <v>91</v>
      </c>
      <c r="R159" s="140">
        <f t="shared" si="30"/>
        <v>0.83404225929080245</v>
      </c>
      <c r="S159" s="141">
        <f t="shared" si="31"/>
        <v>7.0892595746907539E-4</v>
      </c>
      <c r="U159" s="136">
        <v>130</v>
      </c>
      <c r="V159" s="137">
        <f t="shared" si="32"/>
        <v>0.79402971368414876</v>
      </c>
      <c r="W159" s="138">
        <f t="shared" si="33"/>
        <v>3.7892003335515678E-4</v>
      </c>
      <c r="Y159" s="147">
        <v>130</v>
      </c>
      <c r="Z159" s="140">
        <f t="shared" si="34"/>
        <v>0.77005614615168538</v>
      </c>
      <c r="AA159" s="141">
        <f t="shared" si="35"/>
        <v>8.2537692091610992E-4</v>
      </c>
    </row>
    <row r="160" spans="1:27" x14ac:dyDescent="0.25">
      <c r="A160" s="157">
        <v>7</v>
      </c>
      <c r="B160" s="137">
        <f t="shared" si="22"/>
        <v>0.99010742805058582</v>
      </c>
      <c r="C160" s="138">
        <f t="shared" si="23"/>
        <v>8.4181495957347252E-6</v>
      </c>
      <c r="E160" s="136">
        <v>28</v>
      </c>
      <c r="F160" s="137">
        <f t="shared" si="24"/>
        <v>0.95251403739404927</v>
      </c>
      <c r="G160" s="138">
        <f t="shared" si="25"/>
        <v>1.330850130969452E-4</v>
      </c>
      <c r="I160" s="147">
        <v>42</v>
      </c>
      <c r="J160" s="140">
        <f t="shared" si="26"/>
        <v>0.90998661782374435</v>
      </c>
      <c r="K160" s="141">
        <f t="shared" si="27"/>
        <v>8.9570873283528751E-4</v>
      </c>
      <c r="M160" s="136">
        <v>70</v>
      </c>
      <c r="N160" s="137">
        <f t="shared" si="28"/>
        <v>0.87017430490865522</v>
      </c>
      <c r="O160" s="138">
        <f t="shared" si="29"/>
        <v>6.090875173508925E-4</v>
      </c>
      <c r="Q160" s="136">
        <v>98</v>
      </c>
      <c r="R160" s="137">
        <f t="shared" si="30"/>
        <v>0.83379913087917268</v>
      </c>
      <c r="S160" s="138">
        <f t="shared" si="31"/>
        <v>4.6579754583930821E-4</v>
      </c>
      <c r="U160" s="136">
        <v>140</v>
      </c>
      <c r="V160" s="137">
        <f t="shared" si="32"/>
        <v>0.79388418340115652</v>
      </c>
      <c r="W160" s="138">
        <f t="shared" si="33"/>
        <v>2.3338975036291121E-4</v>
      </c>
      <c r="Y160" s="136">
        <v>140</v>
      </c>
      <c r="Z160" s="137">
        <f t="shared" si="34"/>
        <v>0.7697658976866385</v>
      </c>
      <c r="AA160" s="138">
        <f t="shared" si="35"/>
        <v>5.3512845586922708E-4</v>
      </c>
    </row>
    <row r="161" spans="1:27" x14ac:dyDescent="0.25">
      <c r="A161" s="158">
        <v>7.5</v>
      </c>
      <c r="B161" s="143">
        <f t="shared" si="22"/>
        <v>0.99010409030120583</v>
      </c>
      <c r="C161" s="144">
        <f t="shared" si="23"/>
        <v>5.0804002157400774E-6</v>
      </c>
      <c r="E161" s="142">
        <v>30</v>
      </c>
      <c r="F161" s="143">
        <f t="shared" si="24"/>
        <v>0.95246839546557271</v>
      </c>
      <c r="G161" s="144">
        <f t="shared" si="25"/>
        <v>8.7443084620386635E-5</v>
      </c>
      <c r="I161" s="142">
        <v>45</v>
      </c>
      <c r="J161" s="143">
        <f t="shared" si="26"/>
        <v>0.90973485535718668</v>
      </c>
      <c r="K161" s="144">
        <f t="shared" si="27"/>
        <v>6.4394626627761742E-4</v>
      </c>
      <c r="M161" s="142">
        <v>75</v>
      </c>
      <c r="N161" s="143">
        <f t="shared" si="28"/>
        <v>0.86998036271258827</v>
      </c>
      <c r="O161" s="144">
        <f t="shared" si="29"/>
        <v>4.1514532128394954E-4</v>
      </c>
      <c r="Q161" s="142">
        <v>105</v>
      </c>
      <c r="R161" s="143">
        <f t="shared" si="30"/>
        <v>0.83363938412950478</v>
      </c>
      <c r="S161" s="144">
        <f t="shared" si="31"/>
        <v>3.0605079617140873E-4</v>
      </c>
      <c r="U161" s="142">
        <v>150</v>
      </c>
      <c r="V161" s="143">
        <f t="shared" si="32"/>
        <v>0.79379454634471192</v>
      </c>
      <c r="W161" s="144">
        <f t="shared" si="33"/>
        <v>1.4375269391830869E-4</v>
      </c>
      <c r="Y161" s="142">
        <v>150</v>
      </c>
      <c r="Z161" s="143">
        <f t="shared" si="34"/>
        <v>0.76957771673684094</v>
      </c>
      <c r="AA161" s="144">
        <f t="shared" si="35"/>
        <v>3.4694750607167091E-4</v>
      </c>
    </row>
    <row r="162" spans="1:27" x14ac:dyDescent="0.25">
      <c r="O162" s="37"/>
    </row>
  </sheetData>
  <mergeCells count="16">
    <mergeCell ref="M101:O101"/>
    <mergeCell ref="Q101:S101"/>
    <mergeCell ref="U101:W101"/>
    <mergeCell ref="Y101:AA101"/>
    <mergeCell ref="A139:C139"/>
    <mergeCell ref="E139:G139"/>
    <mergeCell ref="I139:K139"/>
    <mergeCell ref="M139:O139"/>
    <mergeCell ref="Q139:S139"/>
    <mergeCell ref="U139:W139"/>
    <mergeCell ref="Y139:AA139"/>
    <mergeCell ref="A2:C2"/>
    <mergeCell ref="A14:C14"/>
    <mergeCell ref="A101:C101"/>
    <mergeCell ref="E101:G101"/>
    <mergeCell ref="I101:K10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4"/>
  <sheetViews>
    <sheetView tabSelected="1" topLeftCell="A5" zoomScale="115" zoomScaleNormal="115" workbookViewId="0">
      <selection activeCell="K18" sqref="K18"/>
    </sheetView>
  </sheetViews>
  <sheetFormatPr defaultColWidth="8.85546875" defaultRowHeight="15" x14ac:dyDescent="0.25"/>
  <cols>
    <col min="13" max="13" width="13" customWidth="1"/>
  </cols>
  <sheetData>
    <row r="1" spans="1:21" ht="15.75" thickBot="1" x14ac:dyDescent="0.3">
      <c r="A1" s="113" t="s">
        <v>162</v>
      </c>
      <c r="B1" s="113"/>
      <c r="C1" s="113"/>
      <c r="E1" t="s">
        <v>142</v>
      </c>
    </row>
    <row r="2" spans="1:21" x14ac:dyDescent="0.25">
      <c r="A2" s="91" t="s">
        <v>0</v>
      </c>
      <c r="B2" s="92">
        <v>1</v>
      </c>
      <c r="C2" s="92">
        <v>2</v>
      </c>
      <c r="D2" s="92">
        <v>3</v>
      </c>
      <c r="E2" s="92">
        <v>4</v>
      </c>
      <c r="F2" s="92">
        <v>5</v>
      </c>
      <c r="G2" s="92">
        <v>6</v>
      </c>
      <c r="H2" s="92">
        <v>7</v>
      </c>
      <c r="I2" s="92">
        <v>8</v>
      </c>
      <c r="J2" s="92">
        <v>9</v>
      </c>
      <c r="K2" s="93">
        <v>10</v>
      </c>
    </row>
    <row r="3" spans="1:21" x14ac:dyDescent="0.25">
      <c r="A3" s="94" t="s">
        <v>140</v>
      </c>
      <c r="B3" s="36">
        <v>4</v>
      </c>
      <c r="C3" s="36">
        <v>6.5</v>
      </c>
      <c r="D3" s="36">
        <v>8.5</v>
      </c>
      <c r="E3" s="36">
        <v>12</v>
      </c>
      <c r="F3" s="36">
        <v>3.8</v>
      </c>
      <c r="G3" s="36">
        <v>7.3</v>
      </c>
      <c r="H3" s="36">
        <v>2.4</v>
      </c>
      <c r="I3" s="36">
        <v>8</v>
      </c>
      <c r="J3" s="36">
        <v>7</v>
      </c>
      <c r="K3" s="95">
        <v>7.5</v>
      </c>
    </row>
    <row r="4" spans="1:21" x14ac:dyDescent="0.25">
      <c r="A4" s="94" t="s">
        <v>141</v>
      </c>
      <c r="B4" s="36">
        <v>40</v>
      </c>
      <c r="C4" s="36">
        <v>21</v>
      </c>
      <c r="D4" s="36">
        <v>20</v>
      </c>
      <c r="E4" s="36">
        <v>18</v>
      </c>
      <c r="F4" s="36">
        <v>19</v>
      </c>
      <c r="G4" s="36">
        <v>18</v>
      </c>
      <c r="H4" s="36">
        <v>16</v>
      </c>
      <c r="I4" s="36">
        <v>18</v>
      </c>
      <c r="J4" s="36">
        <v>21</v>
      </c>
      <c r="K4" s="95">
        <v>23</v>
      </c>
    </row>
    <row r="5" spans="1:21" ht="15.75" thickBot="1" x14ac:dyDescent="0.3">
      <c r="A5" s="96" t="s">
        <v>16</v>
      </c>
      <c r="B5" s="110">
        <v>0.99</v>
      </c>
      <c r="C5" s="110">
        <v>0.98</v>
      </c>
      <c r="D5" s="110">
        <v>0.98</v>
      </c>
      <c r="E5" s="110">
        <v>0.95</v>
      </c>
      <c r="F5" s="110">
        <v>0.97</v>
      </c>
      <c r="G5" s="110">
        <v>0.99</v>
      </c>
      <c r="H5" s="110">
        <v>0.94</v>
      </c>
      <c r="I5" s="110">
        <v>0.98</v>
      </c>
      <c r="J5" s="110">
        <v>0.99</v>
      </c>
      <c r="K5" s="111">
        <v>0.97</v>
      </c>
    </row>
    <row r="6" spans="1:21" x14ac:dyDescent="0.25">
      <c r="A6" s="109" t="s">
        <v>161</v>
      </c>
      <c r="B6" s="36">
        <f>(B5*B3)/(1-B5)</f>
        <v>395.99999999999966</v>
      </c>
      <c r="C6" s="36">
        <f t="shared" ref="C6:K6" si="0">(C5*C3)/(1-C5)</f>
        <v>318.49999999999972</v>
      </c>
      <c r="D6" s="36">
        <f t="shared" si="0"/>
        <v>416.49999999999966</v>
      </c>
      <c r="E6" s="36">
        <f t="shared" si="0"/>
        <v>227.99999999999977</v>
      </c>
      <c r="F6" s="36">
        <f t="shared" si="0"/>
        <v>122.86666666666656</v>
      </c>
      <c r="G6" s="36">
        <f t="shared" si="0"/>
        <v>722.69999999999925</v>
      </c>
      <c r="H6" s="36">
        <f t="shared" si="0"/>
        <v>37.599999999999966</v>
      </c>
      <c r="I6" s="36">
        <f t="shared" si="0"/>
        <v>391.99999999999966</v>
      </c>
      <c r="J6" s="36">
        <f t="shared" si="0"/>
        <v>692.99999999999932</v>
      </c>
      <c r="K6" s="36">
        <f t="shared" si="0"/>
        <v>242.49999999999977</v>
      </c>
      <c r="S6" s="123"/>
      <c r="T6" s="123"/>
      <c r="U6" s="123"/>
    </row>
    <row r="7" spans="1:21" x14ac:dyDescent="0.25">
      <c r="A7" s="36" t="s">
        <v>146</v>
      </c>
      <c r="B7" s="36">
        <f>1/B6</f>
        <v>2.5252525252525276E-3</v>
      </c>
      <c r="C7" s="36">
        <f t="shared" ref="C7:K7" si="1">1/C6</f>
        <v>3.1397174254317139E-3</v>
      </c>
      <c r="D7" s="36">
        <f t="shared" si="1"/>
        <v>2.4009603841536635E-3</v>
      </c>
      <c r="E7" s="36">
        <f t="shared" si="1"/>
        <v>4.3859649122807058E-3</v>
      </c>
      <c r="F7" s="36">
        <f t="shared" si="1"/>
        <v>8.1389039609332681E-3</v>
      </c>
      <c r="G7" s="36">
        <f t="shared" si="1"/>
        <v>1.3837000138370015E-3</v>
      </c>
      <c r="H7" s="36">
        <f t="shared" si="1"/>
        <v>2.6595744680851088E-2</v>
      </c>
      <c r="I7" s="36">
        <f t="shared" si="1"/>
        <v>2.5510204081632677E-3</v>
      </c>
      <c r="J7" s="36">
        <f t="shared" si="1"/>
        <v>1.4430014430014445E-3</v>
      </c>
      <c r="K7" s="36">
        <f t="shared" si="1"/>
        <v>4.1237113402061891E-3</v>
      </c>
    </row>
    <row r="8" spans="1:21" x14ac:dyDescent="0.25">
      <c r="A8" s="36" t="s">
        <v>143</v>
      </c>
      <c r="B8" s="110">
        <f>SUM(B7:K7)</f>
        <v>5.6687977094110879E-2</v>
      </c>
    </row>
    <row r="9" spans="1:21" x14ac:dyDescent="0.25">
      <c r="A9" s="100" t="s">
        <v>118</v>
      </c>
      <c r="B9" s="36">
        <f>1/B3</f>
        <v>0.25</v>
      </c>
      <c r="C9" s="36">
        <f t="shared" ref="C9:K9" si="2">1/C3</f>
        <v>0.15384615384615385</v>
      </c>
      <c r="D9" s="36">
        <f t="shared" si="2"/>
        <v>0.11764705882352941</v>
      </c>
      <c r="E9" s="36">
        <f t="shared" si="2"/>
        <v>8.3333333333333329E-2</v>
      </c>
      <c r="F9" s="36">
        <f t="shared" si="2"/>
        <v>0.26315789473684209</v>
      </c>
      <c r="G9" s="36">
        <f t="shared" si="2"/>
        <v>0.13698630136986301</v>
      </c>
      <c r="H9" s="36">
        <f t="shared" si="2"/>
        <v>0.41666666666666669</v>
      </c>
      <c r="I9" s="36">
        <f t="shared" si="2"/>
        <v>0.125</v>
      </c>
      <c r="J9" s="36">
        <f t="shared" si="2"/>
        <v>0.14285714285714285</v>
      </c>
      <c r="K9" s="36">
        <f t="shared" si="2"/>
        <v>0.13333333333333333</v>
      </c>
    </row>
    <row r="10" spans="1:21" x14ac:dyDescent="0.25">
      <c r="A10" s="36" t="s">
        <v>147</v>
      </c>
      <c r="B10" s="36">
        <f>B7/B9</f>
        <v>1.0101010101010111E-2</v>
      </c>
      <c r="C10" s="36">
        <f t="shared" ref="C10:J10" si="3">C7/C9</f>
        <v>2.0408163265306138E-2</v>
      </c>
      <c r="D10" s="36">
        <f t="shared" si="3"/>
        <v>2.0408163265306138E-2</v>
      </c>
      <c r="E10" s="36">
        <f t="shared" si="3"/>
        <v>5.2631578947368474E-2</v>
      </c>
      <c r="F10" s="36">
        <f t="shared" si="3"/>
        <v>3.0927835051546421E-2</v>
      </c>
      <c r="G10" s="36">
        <f t="shared" si="3"/>
        <v>1.0101010101010112E-2</v>
      </c>
      <c r="H10" s="36">
        <f t="shared" si="3"/>
        <v>6.3829787234042604E-2</v>
      </c>
      <c r="I10" s="36">
        <f t="shared" si="3"/>
        <v>2.0408163265306142E-2</v>
      </c>
      <c r="J10" s="36">
        <f t="shared" si="3"/>
        <v>1.0101010101010112E-2</v>
      </c>
      <c r="K10" s="36">
        <f>K7/K9</f>
        <v>3.0927835051546417E-2</v>
      </c>
    </row>
    <row r="11" spans="1:21" x14ac:dyDescent="0.25">
      <c r="A11" s="36" t="s">
        <v>123</v>
      </c>
      <c r="B11" s="36">
        <f>1/B8*SUM(B10:K10)</f>
        <v>4.7601726188865161</v>
      </c>
    </row>
    <row r="12" spans="1:21" ht="15.75" thickBot="1" x14ac:dyDescent="0.3">
      <c r="A12" s="113" t="s">
        <v>144</v>
      </c>
      <c r="B12" s="113"/>
      <c r="C12" s="113"/>
    </row>
    <row r="13" spans="1:21" x14ac:dyDescent="0.25">
      <c r="A13" s="91" t="s">
        <v>0</v>
      </c>
      <c r="B13" s="92">
        <v>1</v>
      </c>
      <c r="C13" s="92">
        <v>2</v>
      </c>
      <c r="D13" s="92">
        <v>3</v>
      </c>
      <c r="E13" s="92">
        <v>4</v>
      </c>
      <c r="F13" s="92">
        <v>5</v>
      </c>
      <c r="G13" s="92">
        <v>6</v>
      </c>
      <c r="H13" s="92">
        <v>7</v>
      </c>
      <c r="I13" s="92">
        <v>8</v>
      </c>
      <c r="J13" s="92">
        <v>9</v>
      </c>
      <c r="K13" s="93">
        <v>10</v>
      </c>
    </row>
    <row r="14" spans="1:21" x14ac:dyDescent="0.25">
      <c r="A14" s="94" t="s">
        <v>148</v>
      </c>
      <c r="B14" s="36">
        <f>0.5*POWER(10, -2)</f>
        <v>5.0000000000000001E-3</v>
      </c>
      <c r="C14" s="36">
        <f>0.55*POWER(10, -2)</f>
        <v>5.5000000000000005E-3</v>
      </c>
      <c r="D14" s="36">
        <f>0.47*POWER(10, -2)</f>
        <v>4.7000000000000002E-3</v>
      </c>
      <c r="E14" s="36">
        <f>0.58*POWER(10, -2)</f>
        <v>5.7999999999999996E-3</v>
      </c>
      <c r="F14" s="36">
        <f t="shared" ref="F14:K14" si="4">0.5*POWER(10, -2)</f>
        <v>5.0000000000000001E-3</v>
      </c>
      <c r="G14" s="36">
        <f>0.47*POWER(10, -2)</f>
        <v>4.7000000000000002E-3</v>
      </c>
      <c r="H14" s="36">
        <f>0.6*POWER(10, -2)</f>
        <v>6.0000000000000001E-3</v>
      </c>
      <c r="I14" s="36">
        <f>0.52*POWER(10, -2)</f>
        <v>5.2000000000000006E-3</v>
      </c>
      <c r="J14" s="36">
        <f>0.52*POWER(10, -2)</f>
        <v>5.2000000000000006E-3</v>
      </c>
      <c r="K14" s="95">
        <f t="shared" si="4"/>
        <v>5.0000000000000001E-3</v>
      </c>
    </row>
    <row r="15" spans="1:21" x14ac:dyDescent="0.25">
      <c r="A15" s="94" t="s">
        <v>149</v>
      </c>
      <c r="B15" s="36">
        <f>B14/10</f>
        <v>5.0000000000000001E-4</v>
      </c>
      <c r="C15" s="36">
        <f t="shared" ref="C15:K15" si="5">C14/10</f>
        <v>5.5000000000000003E-4</v>
      </c>
      <c r="D15" s="36">
        <f t="shared" si="5"/>
        <v>4.7000000000000004E-4</v>
      </c>
      <c r="E15" s="36">
        <f t="shared" si="5"/>
        <v>5.8E-4</v>
      </c>
      <c r="F15" s="36">
        <f t="shared" si="5"/>
        <v>5.0000000000000001E-4</v>
      </c>
      <c r="G15" s="36">
        <f t="shared" si="5"/>
        <v>4.7000000000000004E-4</v>
      </c>
      <c r="H15" s="36">
        <f t="shared" si="5"/>
        <v>6.0000000000000006E-4</v>
      </c>
      <c r="I15" s="36">
        <f t="shared" si="5"/>
        <v>5.2000000000000006E-4</v>
      </c>
      <c r="J15" s="36">
        <f t="shared" si="5"/>
        <v>5.2000000000000006E-4</v>
      </c>
      <c r="K15" s="95">
        <f t="shared" si="5"/>
        <v>5.0000000000000001E-4</v>
      </c>
    </row>
    <row r="16" spans="1:21" ht="15.75" thickBot="1" x14ac:dyDescent="0.3">
      <c r="A16" s="36" t="s">
        <v>150</v>
      </c>
      <c r="B16" s="36">
        <f>B14/100</f>
        <v>5.0000000000000002E-5</v>
      </c>
      <c r="C16" s="97">
        <f t="shared" ref="C16:K16" si="6">C14/100</f>
        <v>5.5000000000000009E-5</v>
      </c>
      <c r="D16" s="97">
        <f t="shared" si="6"/>
        <v>4.7000000000000004E-5</v>
      </c>
      <c r="E16" s="97">
        <f t="shared" si="6"/>
        <v>5.7999999999999994E-5</v>
      </c>
      <c r="F16" s="97">
        <f t="shared" si="6"/>
        <v>5.0000000000000002E-5</v>
      </c>
      <c r="G16" s="97">
        <f t="shared" si="6"/>
        <v>4.7000000000000004E-5</v>
      </c>
      <c r="H16" s="97">
        <f t="shared" si="6"/>
        <v>6.0000000000000002E-5</v>
      </c>
      <c r="I16" s="97">
        <f t="shared" si="6"/>
        <v>5.2000000000000004E-5</v>
      </c>
      <c r="J16" s="97">
        <f t="shared" si="6"/>
        <v>5.2000000000000004E-5</v>
      </c>
      <c r="K16" s="98">
        <f t="shared" si="6"/>
        <v>5.0000000000000002E-5</v>
      </c>
    </row>
    <row r="17" spans="1:29" ht="15.75" thickBot="1" x14ac:dyDescent="0.3">
      <c r="A17" s="101" t="s">
        <v>70</v>
      </c>
      <c r="B17" s="102">
        <v>5</v>
      </c>
    </row>
    <row r="18" spans="1:29" x14ac:dyDescent="0.25">
      <c r="A18" s="100" t="s">
        <v>60</v>
      </c>
      <c r="B18" s="100">
        <v>5.21E-2</v>
      </c>
      <c r="D18" s="128"/>
    </row>
    <row r="19" spans="1:29" x14ac:dyDescent="0.25">
      <c r="A19" s="94" t="s">
        <v>58</v>
      </c>
      <c r="B19" s="36">
        <f>SUM(B14:K14)</f>
        <v>5.2100000000000007E-2</v>
      </c>
    </row>
    <row r="20" spans="1:29" ht="15.75" thickBot="1" x14ac:dyDescent="0.3"/>
    <row r="21" spans="1:29" x14ac:dyDescent="0.25">
      <c r="A21" s="103" t="s">
        <v>153</v>
      </c>
      <c r="B21" s="45"/>
      <c r="C21" s="45"/>
      <c r="D21" s="45"/>
      <c r="E21" s="45"/>
      <c r="F21" s="45"/>
      <c r="G21" s="45"/>
      <c r="H21" s="45"/>
      <c r="I21" s="45"/>
      <c r="J21" s="45"/>
      <c r="K21" s="46"/>
    </row>
    <row r="22" spans="1:29" x14ac:dyDescent="0.25">
      <c r="A22" s="105" t="s">
        <v>151</v>
      </c>
      <c r="K22" s="104"/>
    </row>
    <row r="23" spans="1:29" x14ac:dyDescent="0.25">
      <c r="A23" s="94" t="s">
        <v>16</v>
      </c>
      <c r="B23" s="36">
        <f>B18/(B19+B18)</f>
        <v>0.49999999999999994</v>
      </c>
      <c r="D23" s="3"/>
      <c r="E23" s="3"/>
      <c r="F23" s="3"/>
      <c r="G23" s="3"/>
      <c r="H23" s="3"/>
      <c r="I23" s="3"/>
      <c r="J23" s="3"/>
      <c r="K23" s="106"/>
    </row>
    <row r="24" spans="1:29" x14ac:dyDescent="0.25">
      <c r="A24" s="105"/>
      <c r="K24" s="104"/>
      <c r="M24" t="s">
        <v>156</v>
      </c>
      <c r="N24" s="4">
        <f>(1-(B27/B23))*100</f>
        <v>22.871335943647896</v>
      </c>
    </row>
    <row r="25" spans="1:29" x14ac:dyDescent="0.25">
      <c r="A25" s="105" t="s">
        <v>152</v>
      </c>
      <c r="B25" s="3"/>
      <c r="C25" s="3"/>
      <c r="K25" s="104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94" t="s">
        <v>145</v>
      </c>
      <c r="B26" s="36">
        <f t="shared" ref="B26:K26" si="7">$B$18/(B14+$B$18)</f>
        <v>0.91243432574430827</v>
      </c>
      <c r="C26" s="36">
        <f t="shared" si="7"/>
        <v>0.90451388888888895</v>
      </c>
      <c r="D26" s="36">
        <f t="shared" si="7"/>
        <v>0.91725352112676051</v>
      </c>
      <c r="E26" s="36">
        <f t="shared" si="7"/>
        <v>0.89982728842832471</v>
      </c>
      <c r="F26" s="36">
        <f t="shared" si="7"/>
        <v>0.91243432574430827</v>
      </c>
      <c r="G26" s="36">
        <f t="shared" si="7"/>
        <v>0.91725352112676051</v>
      </c>
      <c r="H26" s="36">
        <f t="shared" si="7"/>
        <v>0.89672977624784855</v>
      </c>
      <c r="I26" s="36">
        <f t="shared" si="7"/>
        <v>0.90924956369982546</v>
      </c>
      <c r="J26" s="36">
        <f t="shared" si="7"/>
        <v>0.90924956369982546</v>
      </c>
      <c r="K26" s="95">
        <f t="shared" si="7"/>
        <v>0.91243432574430827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ht="15.75" thickBot="1" x14ac:dyDescent="0.3">
      <c r="A27" s="96" t="s">
        <v>16</v>
      </c>
      <c r="B27" s="97">
        <f>PRODUCT(B26:K26)</f>
        <v>0.38564332028176046</v>
      </c>
      <c r="C27" s="48"/>
      <c r="D27" s="48"/>
      <c r="E27" s="48"/>
      <c r="F27" s="48"/>
      <c r="G27" s="48"/>
      <c r="H27" s="48"/>
      <c r="I27" s="48"/>
      <c r="J27" s="48"/>
      <c r="K27" s="49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thickBot="1" x14ac:dyDescent="0.3">
      <c r="T28" s="2"/>
    </row>
    <row r="29" spans="1:29" x14ac:dyDescent="0.25">
      <c r="A29" s="103" t="s">
        <v>154</v>
      </c>
      <c r="B29" s="45"/>
      <c r="C29" s="45"/>
      <c r="D29" s="45"/>
      <c r="E29" s="45"/>
      <c r="F29" s="45"/>
      <c r="G29" s="45"/>
      <c r="H29" s="45"/>
      <c r="I29" s="45"/>
      <c r="J29" s="45"/>
      <c r="K29" s="46"/>
      <c r="T29" s="4"/>
    </row>
    <row r="30" spans="1:29" x14ac:dyDescent="0.25">
      <c r="A30" s="94" t="s">
        <v>58</v>
      </c>
      <c r="B30" s="36">
        <f>SUM(B15:K15)</f>
        <v>5.2100000000000011E-3</v>
      </c>
      <c r="K30" s="104"/>
    </row>
    <row r="31" spans="1:29" x14ac:dyDescent="0.25">
      <c r="A31" s="105" t="s">
        <v>151</v>
      </c>
      <c r="K31" s="104"/>
    </row>
    <row r="32" spans="1:29" x14ac:dyDescent="0.25">
      <c r="A32" s="94" t="s">
        <v>16</v>
      </c>
      <c r="B32" s="36">
        <f>B18/(B30+B18)</f>
        <v>0.90909090909090906</v>
      </c>
      <c r="K32" s="104"/>
    </row>
    <row r="33" spans="1:14" x14ac:dyDescent="0.25">
      <c r="A33" s="105"/>
      <c r="K33" s="104"/>
      <c r="M33" t="s">
        <v>156</v>
      </c>
      <c r="N33" s="2">
        <f>(1-(B36/B32))*100</f>
        <v>0.41812777372052246</v>
      </c>
    </row>
    <row r="34" spans="1:14" x14ac:dyDescent="0.25">
      <c r="A34" s="105" t="s">
        <v>152</v>
      </c>
      <c r="B34" s="3"/>
      <c r="C34" s="3"/>
      <c r="K34" s="104"/>
    </row>
    <row r="35" spans="1:14" x14ac:dyDescent="0.25">
      <c r="A35" s="94" t="s">
        <v>145</v>
      </c>
      <c r="B35" s="36">
        <f t="shared" ref="B35:K35" si="8">$B$18/(B15+$B$18)</f>
        <v>0.99049429657794674</v>
      </c>
      <c r="C35" s="36">
        <f t="shared" si="8"/>
        <v>0.98955365622032287</v>
      </c>
      <c r="D35" s="36">
        <f t="shared" si="8"/>
        <v>0.99105953966140392</v>
      </c>
      <c r="E35" s="36">
        <f t="shared" si="8"/>
        <v>0.98899012908124528</v>
      </c>
      <c r="F35" s="36">
        <f t="shared" si="8"/>
        <v>0.99049429657794674</v>
      </c>
      <c r="G35" s="36">
        <f t="shared" si="8"/>
        <v>0.99105953966140392</v>
      </c>
      <c r="H35" s="36">
        <f t="shared" si="8"/>
        <v>0.9886148007590132</v>
      </c>
      <c r="I35" s="36">
        <f t="shared" si="8"/>
        <v>0.99011782592170283</v>
      </c>
      <c r="J35" s="36">
        <f t="shared" si="8"/>
        <v>0.99011782592170283</v>
      </c>
      <c r="K35" s="95">
        <f t="shared" si="8"/>
        <v>0.99049429657794674</v>
      </c>
    </row>
    <row r="36" spans="1:14" ht="15.75" thickBot="1" x14ac:dyDescent="0.3">
      <c r="A36" s="96" t="s">
        <v>16</v>
      </c>
      <c r="B36" s="97">
        <f>PRODUCT(B35:K35)</f>
        <v>0.9052897475116316</v>
      </c>
      <c r="C36" s="48"/>
      <c r="D36" s="48"/>
      <c r="E36" s="48"/>
      <c r="F36" s="48"/>
      <c r="G36" s="48"/>
      <c r="H36" s="48"/>
      <c r="I36" s="48"/>
      <c r="J36" s="48"/>
      <c r="K36" s="49"/>
    </row>
    <row r="37" spans="1:14" ht="15.75" thickBot="1" x14ac:dyDescent="0.3"/>
    <row r="38" spans="1:14" x14ac:dyDescent="0.25">
      <c r="A38" s="103" t="s">
        <v>155</v>
      </c>
      <c r="B38" s="45"/>
      <c r="C38" s="45"/>
      <c r="D38" s="45"/>
      <c r="E38" s="45"/>
      <c r="F38" s="45"/>
      <c r="G38" s="45"/>
      <c r="H38" s="45"/>
      <c r="I38" s="45"/>
      <c r="J38" s="45"/>
      <c r="K38" s="46"/>
    </row>
    <row r="39" spans="1:14" x14ac:dyDescent="0.25">
      <c r="A39" s="94" t="s">
        <v>58</v>
      </c>
      <c r="B39" s="36">
        <f>SUM(B16:K16)</f>
        <v>5.2100000000000009E-4</v>
      </c>
      <c r="K39" s="104"/>
    </row>
    <row r="40" spans="1:14" x14ac:dyDescent="0.25">
      <c r="A40" s="105" t="s">
        <v>151</v>
      </c>
      <c r="K40" s="104"/>
    </row>
    <row r="41" spans="1:14" x14ac:dyDescent="0.25">
      <c r="A41" s="94" t="s">
        <v>16</v>
      </c>
      <c r="B41" s="36">
        <f>B18/(B39+B18)</f>
        <v>0.99009900990099009</v>
      </c>
      <c r="K41" s="104"/>
    </row>
    <row r="42" spans="1:14" x14ac:dyDescent="0.25">
      <c r="A42" s="105"/>
      <c r="K42" s="104"/>
      <c r="M42" t="s">
        <v>156</v>
      </c>
      <c r="N42" s="2">
        <f>(1-(B45/B41))*100</f>
        <v>4.4640065008039187E-3</v>
      </c>
    </row>
    <row r="43" spans="1:14" x14ac:dyDescent="0.25">
      <c r="A43" s="105" t="s">
        <v>152</v>
      </c>
      <c r="B43" s="3"/>
      <c r="C43" s="3"/>
      <c r="K43" s="104"/>
    </row>
    <row r="44" spans="1:14" x14ac:dyDescent="0.25">
      <c r="A44" s="94" t="s">
        <v>145</v>
      </c>
      <c r="B44" s="36">
        <f t="shared" ref="B44:K44" si="9">$B$18/(B16+$B$18)</f>
        <v>0.99904122722914668</v>
      </c>
      <c r="C44" s="36">
        <f t="shared" si="9"/>
        <v>0.9989454510593424</v>
      </c>
      <c r="D44" s="36">
        <f t="shared" si="9"/>
        <v>0.99909870174698456</v>
      </c>
      <c r="E44" s="36">
        <f t="shared" si="9"/>
        <v>0.9988879941715556</v>
      </c>
      <c r="F44" s="36">
        <f t="shared" si="9"/>
        <v>0.99904122722914668</v>
      </c>
      <c r="G44" s="36">
        <f t="shared" si="9"/>
        <v>0.99909870174698456</v>
      </c>
      <c r="H44" s="36">
        <f t="shared" si="9"/>
        <v>0.99884969325153383</v>
      </c>
      <c r="I44" s="36">
        <f t="shared" si="9"/>
        <v>0.99900291455744739</v>
      </c>
      <c r="J44" s="36">
        <f t="shared" si="9"/>
        <v>0.99900291455744739</v>
      </c>
      <c r="K44" s="95">
        <f t="shared" si="9"/>
        <v>0.99904122722914668</v>
      </c>
    </row>
    <row r="45" spans="1:14" ht="15.75" thickBot="1" x14ac:dyDescent="0.3">
      <c r="A45" s="96" t="s">
        <v>16</v>
      </c>
      <c r="B45" s="97">
        <f>PRODUCT(B44:K44)</f>
        <v>0.99005481181682375</v>
      </c>
      <c r="C45" s="48"/>
      <c r="D45" s="48"/>
      <c r="E45" s="48"/>
      <c r="F45" s="48"/>
      <c r="G45" s="48"/>
      <c r="H45" s="48"/>
      <c r="I45" s="48"/>
      <c r="J45" s="48"/>
      <c r="K45" s="49"/>
    </row>
    <row r="46" spans="1:14" ht="15.75" thickBot="1" x14ac:dyDescent="0.3"/>
    <row r="47" spans="1:14" ht="15" customHeight="1" x14ac:dyDescent="0.25">
      <c r="A47" s="114" t="s">
        <v>157</v>
      </c>
      <c r="B47" s="115"/>
      <c r="C47" s="115"/>
      <c r="D47" s="115"/>
      <c r="E47" s="115"/>
      <c r="F47" s="115"/>
      <c r="G47" s="115"/>
      <c r="H47" s="116"/>
    </row>
    <row r="48" spans="1:14" x14ac:dyDescent="0.25">
      <c r="A48" s="117"/>
      <c r="B48" s="118"/>
      <c r="C48" s="118"/>
      <c r="D48" s="118"/>
      <c r="E48" s="118"/>
      <c r="F48" s="118"/>
      <c r="G48" s="118"/>
      <c r="H48" s="119"/>
    </row>
    <row r="49" spans="1:8" ht="15.75" thickBot="1" x14ac:dyDescent="0.3">
      <c r="A49" s="120"/>
      <c r="B49" s="121"/>
      <c r="C49" s="121"/>
      <c r="D49" s="121"/>
      <c r="E49" s="121"/>
      <c r="F49" s="121"/>
      <c r="G49" s="121"/>
      <c r="H49" s="122"/>
    </row>
    <row r="52" spans="1:8" x14ac:dyDescent="0.25">
      <c r="A52" s="113" t="s">
        <v>158</v>
      </c>
      <c r="B52" s="113"/>
      <c r="C52" s="113"/>
    </row>
    <row r="53" spans="1:8" x14ac:dyDescent="0.25">
      <c r="B53" s="36" t="s">
        <v>163</v>
      </c>
      <c r="C53" s="108" t="s">
        <v>164</v>
      </c>
    </row>
    <row r="54" spans="1:8" x14ac:dyDescent="0.25">
      <c r="A54" s="36" t="s">
        <v>165</v>
      </c>
      <c r="B54" s="107">
        <v>2</v>
      </c>
      <c r="C54" s="36">
        <v>180</v>
      </c>
    </row>
    <row r="56" spans="1:8" x14ac:dyDescent="0.25">
      <c r="A56" s="36" t="s">
        <v>70</v>
      </c>
      <c r="B56" s="36">
        <v>10</v>
      </c>
    </row>
    <row r="57" spans="1:8" x14ac:dyDescent="0.25">
      <c r="A57" s="36" t="s">
        <v>0</v>
      </c>
      <c r="B57" s="36">
        <v>5</v>
      </c>
    </row>
    <row r="59" spans="1:8" x14ac:dyDescent="0.25">
      <c r="A59" t="s">
        <v>160</v>
      </c>
    </row>
    <row r="60" spans="1:8" x14ac:dyDescent="0.25">
      <c r="A60" s="36" t="s">
        <v>159</v>
      </c>
      <c r="B60" s="36">
        <f>C54*EXP(GAMMALN(1+1/B54))</f>
        <v>159.52084658149644</v>
      </c>
    </row>
    <row r="62" spans="1:8" x14ac:dyDescent="0.25">
      <c r="A62" s="3"/>
      <c r="B62" s="3"/>
    </row>
    <row r="63" spans="1:8" x14ac:dyDescent="0.25">
      <c r="A63" s="36" t="s">
        <v>0</v>
      </c>
      <c r="B63" s="36">
        <v>1</v>
      </c>
      <c r="C63" s="36">
        <v>2</v>
      </c>
      <c r="D63" s="36">
        <v>3</v>
      </c>
      <c r="E63" s="36">
        <v>4</v>
      </c>
      <c r="F63" s="36">
        <v>5</v>
      </c>
    </row>
    <row r="64" spans="1:8" x14ac:dyDescent="0.25">
      <c r="A64" s="36" t="s">
        <v>16</v>
      </c>
      <c r="B64" s="99">
        <f>1/(1+B63*($B$56/$B$57))</f>
        <v>0.33333333333333331</v>
      </c>
      <c r="C64" s="99">
        <f t="shared" ref="C64:F64" si="10">1/(1+C63*($B$56/$B$57))</f>
        <v>0.2</v>
      </c>
      <c r="D64" s="99">
        <f t="shared" si="10"/>
        <v>0.14285714285714285</v>
      </c>
      <c r="E64" s="99">
        <f t="shared" si="10"/>
        <v>0.1111111111111111</v>
      </c>
      <c r="F64" s="99">
        <f t="shared" si="10"/>
        <v>9.0909090909090912E-2</v>
      </c>
    </row>
  </sheetData>
  <mergeCells count="5">
    <mergeCell ref="A1:C1"/>
    <mergeCell ref="A12:C12"/>
    <mergeCell ref="A47:H49"/>
    <mergeCell ref="A52:C52"/>
    <mergeCell ref="S6:U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88417" r:id="rId3">
          <objectPr defaultSize="0" autoPict="0" r:id="rId4">
            <anchor moveWithCells="1" sizeWithCells="1">
              <from>
                <xdr:col>2</xdr:col>
                <xdr:colOff>419100</xdr:colOff>
                <xdr:row>21</xdr:row>
                <xdr:rowOff>85725</xdr:rowOff>
              </from>
              <to>
                <xdr:col>5</xdr:col>
                <xdr:colOff>9525</xdr:colOff>
                <xdr:row>23</xdr:row>
                <xdr:rowOff>123825</xdr:rowOff>
              </to>
            </anchor>
          </objectPr>
        </oleObject>
      </mc:Choice>
      <mc:Fallback>
        <oleObject progId="Equation.3" shapeId="188417" r:id="rId3"/>
      </mc:Fallback>
    </mc:AlternateContent>
    <mc:AlternateContent xmlns:mc="http://schemas.openxmlformats.org/markup-compatibility/2006">
      <mc:Choice Requires="x14">
        <oleObject progId="Equation.3" shapeId="188418" r:id="rId5">
          <objectPr defaultSize="0" autoPict="0" r:id="rId6">
            <anchor moveWithCells="1" sizeWithCells="1">
              <from>
                <xdr:col>7</xdr:col>
                <xdr:colOff>104775</xdr:colOff>
                <xdr:row>20</xdr:row>
                <xdr:rowOff>38100</xdr:rowOff>
              </from>
              <to>
                <xdr:col>9</xdr:col>
                <xdr:colOff>66675</xdr:colOff>
                <xdr:row>24</xdr:row>
                <xdr:rowOff>142875</xdr:rowOff>
              </to>
            </anchor>
          </objectPr>
        </oleObject>
      </mc:Choice>
      <mc:Fallback>
        <oleObject progId="Equation.3" shapeId="188418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Теория</vt:lpstr>
      <vt:lpstr>восст.без рез.</vt:lpstr>
      <vt:lpstr>Задачи</vt:lpstr>
      <vt:lpstr>Мои задачи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Викулова</dc:creator>
  <cp:lastModifiedBy>Константин</cp:lastModifiedBy>
  <dcterms:created xsi:type="dcterms:W3CDTF">2021-03-16T06:09:50Z</dcterms:created>
  <dcterms:modified xsi:type="dcterms:W3CDTF">2023-04-10T21:50:34Z</dcterms:modified>
</cp:coreProperties>
</file>