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G:\courses\institute\Четвертый курс\Надежность ЭВМ\"/>
    </mc:Choice>
  </mc:AlternateContent>
  <xr:revisionPtr revIDLastSave="0" documentId="13_ncr:1_{D0F7903C-D17C-4B7E-941A-98D7B3DD7F5F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2" l="1"/>
  <c r="E56" i="2" s="1"/>
  <c r="B30" i="3"/>
  <c r="F27" i="3"/>
  <c r="B7" i="3"/>
  <c r="F38" i="2"/>
  <c r="F39" i="2"/>
  <c r="F40" i="2"/>
  <c r="F37" i="2"/>
  <c r="E38" i="2"/>
  <c r="E39" i="2"/>
  <c r="E40" i="2"/>
  <c r="E37" i="2"/>
  <c r="B38" i="2"/>
  <c r="B39" i="2"/>
  <c r="B40" i="2"/>
  <c r="B37" i="2"/>
  <c r="C38" i="2"/>
  <c r="C39" i="2"/>
  <c r="C40" i="2"/>
  <c r="C37" i="2"/>
  <c r="F14" i="2"/>
  <c r="F12" i="2"/>
  <c r="C1" i="2"/>
  <c r="D55" i="2" l="1"/>
  <c r="D58" i="2"/>
  <c r="D57" i="2"/>
  <c r="D56" i="2"/>
  <c r="E55" i="2"/>
  <c r="E58" i="2"/>
  <c r="E57" i="2"/>
  <c r="D30" i="3"/>
  <c r="B31" i="3"/>
  <c r="B8" i="3"/>
  <c r="C30" i="3"/>
  <c r="D31" i="3" s="1"/>
  <c r="C33" i="3" s="1"/>
  <c r="B50" i="1"/>
  <c r="H8" i="1"/>
  <c r="H9" i="1"/>
  <c r="H10" i="1"/>
  <c r="H11" i="1"/>
  <c r="H12" i="1"/>
  <c r="H13" i="1"/>
  <c r="H7" i="1"/>
  <c r="G7" i="1"/>
  <c r="K7" i="1" s="1"/>
  <c r="F8" i="1"/>
  <c r="F9" i="1"/>
  <c r="F10" i="1"/>
  <c r="F11" i="1"/>
  <c r="F12" i="1"/>
  <c r="F13" i="1"/>
  <c r="E7" i="1"/>
  <c r="F7" i="1"/>
  <c r="E8" i="1"/>
  <c r="E9" i="1"/>
  <c r="E10" i="1"/>
  <c r="E11" i="1"/>
  <c r="E12" i="1"/>
  <c r="E13" i="1"/>
  <c r="D8" i="1"/>
  <c r="D9" i="1"/>
  <c r="D10" i="1"/>
  <c r="D11" i="1"/>
  <c r="D12" i="1"/>
  <c r="D13" i="1"/>
  <c r="D7" i="1"/>
  <c r="C29" i="3"/>
  <c r="D29" i="3" s="1"/>
  <c r="C6" i="3"/>
  <c r="C7" i="3" s="1"/>
  <c r="I3" i="2"/>
  <c r="E12" i="2" s="1"/>
  <c r="H3" i="2"/>
  <c r="D12" i="2" s="1"/>
  <c r="G3" i="2"/>
  <c r="C12" i="2" s="1"/>
  <c r="F3" i="2"/>
  <c r="B12" i="2" s="1"/>
  <c r="C45" i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Q47" i="1" l="1"/>
  <c r="B47" i="1"/>
  <c r="N47" i="1"/>
  <c r="F47" i="1"/>
  <c r="C31" i="3"/>
  <c r="B33" i="3" s="1"/>
  <c r="I47" i="1"/>
  <c r="C14" i="2"/>
  <c r="C15" i="2" s="1"/>
  <c r="C13" i="2"/>
  <c r="P47" i="1"/>
  <c r="L47" i="1"/>
  <c r="H47" i="1"/>
  <c r="D47" i="1"/>
  <c r="E13" i="2"/>
  <c r="E14" i="2"/>
  <c r="E15" i="2" s="1"/>
  <c r="J47" i="1"/>
  <c r="B14" i="2"/>
  <c r="B15" i="2" s="1"/>
  <c r="B13" i="2"/>
  <c r="M47" i="1"/>
  <c r="E47" i="1"/>
  <c r="D13" i="2"/>
  <c r="D14" i="2"/>
  <c r="D15" i="2" s="1"/>
  <c r="O47" i="1"/>
  <c r="K47" i="1"/>
  <c r="G47" i="1"/>
  <c r="C47" i="1"/>
  <c r="E31" i="3"/>
  <c r="D33" i="3" s="1"/>
  <c r="C8" i="3"/>
  <c r="B14" i="3" s="1"/>
  <c r="I7" i="1"/>
  <c r="D18" i="1" s="1"/>
  <c r="D19" i="1" s="1"/>
  <c r="E29" i="3"/>
  <c r="E30" i="3" s="1"/>
  <c r="D6" i="3"/>
  <c r="D7" i="3" s="1"/>
  <c r="D2" i="2"/>
  <c r="D8" i="3" l="1"/>
  <c r="C14" i="3" s="1"/>
  <c r="B18" i="1"/>
  <c r="B19" i="1" s="1"/>
  <c r="F22" i="1" s="1"/>
  <c r="L7" i="1"/>
  <c r="C18" i="1"/>
  <c r="C19" i="1" s="1"/>
  <c r="D23" i="1" s="1"/>
  <c r="J7" i="1"/>
  <c r="B43" i="1" s="1"/>
  <c r="D24" i="1"/>
  <c r="H24" i="1"/>
  <c r="L24" i="1"/>
  <c r="P24" i="1"/>
  <c r="C24" i="1"/>
  <c r="E24" i="1"/>
  <c r="I24" i="1"/>
  <c r="M24" i="1"/>
  <c r="Q24" i="1"/>
  <c r="F24" i="1"/>
  <c r="J24" i="1"/>
  <c r="N24" i="1"/>
  <c r="R24" i="1"/>
  <c r="G24" i="1"/>
  <c r="K24" i="1"/>
  <c r="O24" i="1"/>
  <c r="F29" i="3"/>
  <c r="F30" i="3" s="1"/>
  <c r="F31" i="3" s="1"/>
  <c r="E33" i="3" s="1"/>
  <c r="E6" i="3"/>
  <c r="E7" i="3" s="1"/>
  <c r="C23" i="1" l="1"/>
  <c r="J23" i="1"/>
  <c r="L23" i="1"/>
  <c r="P22" i="1"/>
  <c r="K22" i="1"/>
  <c r="C22" i="1"/>
  <c r="Q22" i="1"/>
  <c r="D22" i="1"/>
  <c r="R22" i="1"/>
  <c r="I22" i="1"/>
  <c r="E22" i="1"/>
  <c r="Q23" i="1"/>
  <c r="H22" i="1"/>
  <c r="G22" i="1"/>
  <c r="N22" i="1"/>
  <c r="O23" i="1"/>
  <c r="M23" i="1"/>
  <c r="N23" i="1"/>
  <c r="P23" i="1"/>
  <c r="E8" i="3"/>
  <c r="D14" i="3" s="1"/>
  <c r="J22" i="1"/>
  <c r="F46" i="1"/>
  <c r="J46" i="1"/>
  <c r="N46" i="1"/>
  <c r="B46" i="1"/>
  <c r="C46" i="1"/>
  <c r="G46" i="1"/>
  <c r="K46" i="1"/>
  <c r="O46" i="1"/>
  <c r="D46" i="1"/>
  <c r="H46" i="1"/>
  <c r="L46" i="1"/>
  <c r="P46" i="1"/>
  <c r="B49" i="1"/>
  <c r="E46" i="1"/>
  <c r="I46" i="1"/>
  <c r="M46" i="1"/>
  <c r="Q46" i="1"/>
  <c r="K23" i="1"/>
  <c r="F23" i="1"/>
  <c r="I23" i="1"/>
  <c r="H23" i="1"/>
  <c r="R23" i="1"/>
  <c r="G23" i="1"/>
  <c r="E23" i="1"/>
  <c r="L22" i="1"/>
  <c r="O22" i="1"/>
  <c r="M22" i="1"/>
  <c r="G29" i="3"/>
  <c r="G30" i="3" s="1"/>
  <c r="G31" i="3" s="1"/>
  <c r="F33" i="3" s="1"/>
  <c r="F6" i="3"/>
  <c r="F7" i="3" s="1"/>
  <c r="F8" i="3" s="1"/>
  <c r="E14" i="3" s="1"/>
  <c r="H29" i="3" l="1"/>
  <c r="H30" i="3" s="1"/>
  <c r="H31" i="3" s="1"/>
  <c r="G33" i="3" s="1"/>
  <c r="G6" i="3"/>
  <c r="G7" i="3" s="1"/>
  <c r="G8" i="3" s="1"/>
  <c r="F14" i="3" s="1"/>
  <c r="I29" i="3" l="1"/>
  <c r="I30" i="3" s="1"/>
  <c r="I31" i="3" s="1"/>
  <c r="H33" i="3" s="1"/>
  <c r="H6" i="3"/>
  <c r="H7" i="3" s="1"/>
  <c r="H8" i="3" s="1"/>
  <c r="G14" i="3" s="1"/>
  <c r="I6" i="3" l="1"/>
  <c r="I7" i="3" s="1"/>
  <c r="I8" i="3" s="1"/>
  <c r="H1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Викулова</author>
  </authors>
  <commentList>
    <comment ref="F27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=В2/B3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<sst xmlns="http://schemas.openxmlformats.org/spreadsheetml/2006/main" count="96" uniqueCount="83">
  <si>
    <r>
      <t>r</t>
    </r>
    <r>
      <rPr>
        <vertAlign val="subscript"/>
        <sz val="14"/>
        <color theme="1"/>
        <rFont val="Times New Roman"/>
        <family val="1"/>
        <charset val="204"/>
      </rPr>
      <t>i</t>
    </r>
  </si>
  <si>
    <t xml:space="preserve">построить графики функции готовносготовности  </t>
  </si>
  <si>
    <t xml:space="preserve">при интенсивностях восстановления </t>
  </si>
  <si>
    <t>определить длительность переходных процессов</t>
  </si>
  <si>
    <t>t</t>
  </si>
  <si>
    <t>построить графики нижней и верхней оценок риска системы, определить риск</t>
  </si>
  <si>
    <t>Двусторонние оценки функции риска</t>
  </si>
  <si>
    <t>#Вар.</t>
  </si>
  <si>
    <t>tпл(ч)</t>
  </si>
  <si>
    <t>Тс(лет)</t>
  </si>
  <si>
    <t>r(у.е)</t>
  </si>
  <si>
    <t>определить среднее время безотказной работы при нагруженном и ненагруженном режимах работы резерва</t>
  </si>
  <si>
    <t>Т1</t>
  </si>
  <si>
    <t>Нагруж.</t>
  </si>
  <si>
    <t>Ненагруж.</t>
  </si>
  <si>
    <r>
      <t xml:space="preserve">    (ч</t>
    </r>
    <r>
      <rPr>
        <vertAlign val="superscript"/>
        <sz val="11"/>
        <color theme="1"/>
        <rFont val="Times New Roman"/>
        <family val="1"/>
        <charset val="204"/>
      </rPr>
      <t>-1</t>
    </r>
    <r>
      <rPr>
        <sz val="11"/>
        <color theme="1"/>
        <rFont val="Times New Roman"/>
        <family val="1"/>
        <charset val="204"/>
      </rPr>
      <t>)</t>
    </r>
  </si>
  <si>
    <t>T</t>
  </si>
  <si>
    <t>Кг</t>
  </si>
  <si>
    <t>R(tпл)</t>
  </si>
  <si>
    <t>n</t>
  </si>
  <si>
    <t>m=0,1l</t>
  </si>
  <si>
    <t>m=10l</t>
  </si>
  <si>
    <t xml:space="preserve">построить график выигрыша в среднем времени безотказной работы за счет восстановления </t>
  </si>
  <si>
    <t xml:space="preserve">при нагруженном и ненагруженном дублировании </t>
  </si>
  <si>
    <t>l/m=0,01</t>
  </si>
  <si>
    <t>l/m=0,1</t>
  </si>
  <si>
    <t>l/m=1</t>
  </si>
  <si>
    <t>l/m=10</t>
  </si>
  <si>
    <t>выполнить моделирование системы для случая</t>
  </si>
  <si>
    <t>m=2l</t>
  </si>
  <si>
    <t>получить оценку среднего времени безотказной работы</t>
  </si>
  <si>
    <t xml:space="preserve">определить коэффициенты готовности системы при двух режимах работы </t>
  </si>
  <si>
    <t xml:space="preserve">резерва, с одним и двумя каналами восстановления, построить графики </t>
  </si>
  <si>
    <t>провести сравнительный анализ полученных значений</t>
  </si>
  <si>
    <t>g=l/m</t>
  </si>
  <si>
    <t>определить среднюю наработку на отказ для двух режимов работы резерва</t>
  </si>
  <si>
    <t>T0</t>
  </si>
  <si>
    <t>m=100l</t>
  </si>
  <si>
    <t>Вариант</t>
  </si>
  <si>
    <r>
      <t>Ti=1/</t>
    </r>
    <r>
      <rPr>
        <sz val="11"/>
        <color theme="1"/>
        <rFont val="Calibri"/>
        <family val="2"/>
        <charset val="204"/>
      </rPr>
      <t>λi</t>
    </r>
  </si>
  <si>
    <r>
      <t>Tвi=1/</t>
    </r>
    <r>
      <rPr>
        <sz val="11"/>
        <color theme="1"/>
        <rFont val="Calibri"/>
        <family val="2"/>
        <charset val="204"/>
      </rPr>
      <t>μ</t>
    </r>
    <r>
      <rPr>
        <sz val="9.35"/>
        <color theme="1"/>
        <rFont val="Calibri"/>
        <family val="2"/>
        <charset val="204"/>
      </rPr>
      <t>i</t>
    </r>
  </si>
  <si>
    <r>
      <rPr>
        <sz val="11"/>
        <color theme="1"/>
        <rFont val="Calibri"/>
        <family val="2"/>
        <charset val="204"/>
        <scheme val="minor"/>
      </rPr>
      <t>λ</t>
    </r>
    <r>
      <rPr>
        <sz val="9.35"/>
        <color theme="1"/>
        <rFont val="Calibri"/>
        <family val="2"/>
        <charset val="204"/>
        <scheme val="minor"/>
      </rPr>
      <t>c</t>
    </r>
  </si>
  <si>
    <r>
      <rPr>
        <sz val="11"/>
        <color theme="1"/>
        <rFont val="Calibri"/>
        <family val="2"/>
        <charset val="204"/>
      </rPr>
      <t>λ</t>
    </r>
    <r>
      <rPr>
        <sz val="9.35"/>
        <color theme="1"/>
        <rFont val="Calibri"/>
        <family val="2"/>
        <charset val="204"/>
      </rPr>
      <t>i</t>
    </r>
    <r>
      <rPr>
        <sz val="11"/>
        <color theme="1"/>
        <rFont val="Calibri"/>
        <family val="2"/>
        <charset val="204"/>
        <scheme val="minor"/>
      </rPr>
      <t>/</t>
    </r>
    <r>
      <rPr>
        <sz val="11"/>
        <color theme="1"/>
        <rFont val="Calibri"/>
        <family val="2"/>
        <charset val="204"/>
      </rPr>
      <t>μ</t>
    </r>
    <r>
      <rPr>
        <sz val="9.35"/>
        <color theme="1"/>
        <rFont val="Calibri"/>
        <family val="2"/>
        <charset val="204"/>
      </rPr>
      <t>i</t>
    </r>
  </si>
  <si>
    <t>μc</t>
  </si>
  <si>
    <t>tпл ( ч)</t>
  </si>
  <si>
    <t>Rд(tпл) (y.e)</t>
  </si>
  <si>
    <t>Tв</t>
  </si>
  <si>
    <t>G(t) (0,1)</t>
  </si>
  <si>
    <t>G(t) (1)</t>
  </si>
  <si>
    <t>G(t) (10)</t>
  </si>
  <si>
    <t>за время равное планируемому времени непрерывной работы tпл, сравнить</t>
  </si>
  <si>
    <t>значение риска с допустимым значением Rд(t)</t>
  </si>
  <si>
    <t>λi*ri</t>
  </si>
  <si>
    <t>Rн</t>
  </si>
  <si>
    <t>Rв</t>
  </si>
  <si>
    <t>Rд(tпл)</t>
  </si>
  <si>
    <t>λ</t>
  </si>
  <si>
    <t>l/m</t>
  </si>
  <si>
    <t>m</t>
  </si>
  <si>
    <t>m=l</t>
  </si>
  <si>
    <t>без восст</t>
  </si>
  <si>
    <t>z нагр</t>
  </si>
  <si>
    <t>z ненагр</t>
  </si>
  <si>
    <t xml:space="preserve"> см. K_lab3.xls</t>
  </si>
  <si>
    <t>Кг (1 канал)</t>
  </si>
  <si>
    <t>Кг (2 канала)</t>
  </si>
  <si>
    <t>T нагр</t>
  </si>
  <si>
    <t>T ненагр</t>
  </si>
  <si>
    <t>γ</t>
  </si>
  <si>
    <t>i</t>
  </si>
  <si>
    <r>
      <t>γ</t>
    </r>
    <r>
      <rPr>
        <vertAlign val="super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/i!</t>
    </r>
  </si>
  <si>
    <t>2. определить n для получения Кг=0,9</t>
  </si>
  <si>
    <t>Вспомогательные вычисления</t>
  </si>
  <si>
    <t>СУММ</t>
  </si>
  <si>
    <t xml:space="preserve">1. построить график зависимости  коэффициента готовности системы от числа каналов обслуживания  </t>
  </si>
  <si>
    <t>ненагр 1</t>
  </si>
  <si>
    <t xml:space="preserve">нагр 1 </t>
  </si>
  <si>
    <t>нагр 2</t>
  </si>
  <si>
    <t>ненагр 2</t>
  </si>
  <si>
    <t>Самым большим коэффициентом готовности обладает система с большим числом каналов резервирования, при этом эти каналы ненагружены</t>
  </si>
  <si>
    <t>γ=</t>
  </si>
  <si>
    <t>Больше интенсивность - меньше время переходного процесса</t>
  </si>
  <si>
    <t>Пригодна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</si>
</sst>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0.000"/>
    <numFmt numFmtId="166" formatCode="0.0"/>
  </numFmts>
  <fonts count="14" x14ac:knownFonts="1">
    <font>
      <sz val="11"/>
      <color theme="1"/>
      <name val="Calibri"/>
      <family val="2"/>
      <charset val="204"/>
      <scheme val="minor"/>
    </font>
    <font>
      <i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9.35"/>
      <color theme="1"/>
      <name val="Calibri"/>
      <family val="2"/>
      <charset val="204"/>
    </font>
    <font>
      <sz val="9.35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 style="thick">
        <color theme="5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/>
      <diagonal/>
    </border>
    <border>
      <left/>
      <right style="thick">
        <color theme="9" tint="-0.24994659260841701"/>
      </right>
      <top/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/>
      <diagonal/>
    </border>
    <border>
      <left style="thick">
        <color theme="5" tint="-0.24994659260841701"/>
      </left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/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/>
      <top/>
      <bottom style="thin">
        <color indexed="64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</borders>
  <cellStyleXfs count="7">
    <xf numFmtId="0" fontId="0" fillId="0" borderId="0"/>
    <xf numFmtId="164" fontId="6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77">
    <xf numFmtId="0" fontId="0" fillId="0" borderId="0" xfId="0"/>
    <xf numFmtId="0" fontId="0" fillId="0" borderId="2" xfId="0" applyBorder="1"/>
    <xf numFmtId="0" fontId="0" fillId="0" borderId="0" xfId="0" applyAlignment="1">
      <alignment horizontal="left"/>
    </xf>
    <xf numFmtId="2" fontId="0" fillId="0" borderId="0" xfId="0" applyNumberFormat="1"/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8" fillId="0" borderId="8" xfId="0" applyFont="1" applyBorder="1"/>
    <xf numFmtId="2" fontId="0" fillId="0" borderId="8" xfId="0" applyNumberFormat="1" applyBorder="1"/>
    <xf numFmtId="0" fontId="0" fillId="0" borderId="8" xfId="0" applyBorder="1"/>
    <xf numFmtId="0" fontId="8" fillId="2" borderId="8" xfId="0" applyFont="1" applyFill="1" applyBorder="1"/>
    <xf numFmtId="0" fontId="8" fillId="2" borderId="9" xfId="0" applyFont="1" applyFill="1" applyBorder="1"/>
    <xf numFmtId="0" fontId="8" fillId="0" borderId="2" xfId="0" applyFont="1" applyBorder="1"/>
    <xf numFmtId="2" fontId="0" fillId="0" borderId="2" xfId="0" applyNumberFormat="1" applyBorder="1"/>
    <xf numFmtId="0" fontId="0" fillId="0" borderId="10" xfId="0" applyBorder="1"/>
    <xf numFmtId="0" fontId="8" fillId="0" borderId="7" xfId="0" applyFont="1" applyBorder="1"/>
    <xf numFmtId="0" fontId="1" fillId="0" borderId="10" xfId="0" applyFont="1" applyBorder="1"/>
    <xf numFmtId="0" fontId="3" fillId="0" borderId="10" xfId="0" applyFont="1" applyBorder="1"/>
    <xf numFmtId="0" fontId="5" fillId="0" borderId="8" xfId="0" applyFont="1" applyBorder="1"/>
    <xf numFmtId="0" fontId="5" fillId="0" borderId="21" xfId="0" applyFont="1" applyBorder="1"/>
    <xf numFmtId="0" fontId="0" fillId="0" borderId="22" xfId="0" applyBorder="1"/>
    <xf numFmtId="0" fontId="5" fillId="0" borderId="22" xfId="0" applyFont="1" applyBorder="1"/>
    <xf numFmtId="0" fontId="3" fillId="0" borderId="0" xfId="0" applyFont="1" applyAlignment="1">
      <alignment horizontal="center"/>
    </xf>
    <xf numFmtId="0" fontId="0" fillId="0" borderId="23" xfId="0" applyBorder="1"/>
    <xf numFmtId="0" fontId="0" fillId="3" borderId="8" xfId="0" applyFill="1" applyBorder="1"/>
    <xf numFmtId="0" fontId="5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4" xfId="0" applyBorder="1"/>
    <xf numFmtId="2" fontId="0" fillId="0" borderId="9" xfId="0" applyNumberFormat="1" applyBorder="1"/>
    <xf numFmtId="0" fontId="0" fillId="0" borderId="25" xfId="0" applyBorder="1"/>
    <xf numFmtId="0" fontId="0" fillId="0" borderId="26" xfId="0" applyBorder="1"/>
    <xf numFmtId="0" fontId="3" fillId="0" borderId="26" xfId="0" applyFont="1" applyBorder="1"/>
    <xf numFmtId="0" fontId="3" fillId="0" borderId="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8" fillId="4" borderId="0" xfId="0" applyFont="1" applyFill="1"/>
    <xf numFmtId="0" fontId="0" fillId="4" borderId="0" xfId="0" applyFill="1"/>
    <xf numFmtId="0" fontId="0" fillId="5" borderId="0" xfId="0" applyFill="1"/>
    <xf numFmtId="0" fontId="8" fillId="5" borderId="0" xfId="0" applyFont="1" applyFill="1"/>
    <xf numFmtId="0" fontId="0" fillId="0" borderId="27" xfId="0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3" xfId="0" applyNumberFormat="1" applyBorder="1"/>
    <xf numFmtId="2" fontId="0" fillId="0" borderId="6" xfId="0" applyNumberFormat="1" applyBorder="1"/>
    <xf numFmtId="1" fontId="0" fillId="0" borderId="8" xfId="0" applyNumberFormat="1" applyBorder="1"/>
    <xf numFmtId="165" fontId="0" fillId="0" borderId="8" xfId="0" applyNumberFormat="1" applyBorder="1"/>
    <xf numFmtId="166" fontId="0" fillId="0" borderId="8" xfId="0" applyNumberFormat="1" applyBorder="1"/>
    <xf numFmtId="2" fontId="0" fillId="3" borderId="8" xfId="0" applyNumberFormat="1" applyFill="1" applyBorder="1"/>
    <xf numFmtId="165" fontId="0" fillId="0" borderId="8" xfId="0" applyNumberFormat="1" applyBorder="1" applyAlignment="1">
      <alignment horizontal="center"/>
    </xf>
    <xf numFmtId="165" fontId="0" fillId="0" borderId="24" xfId="0" applyNumberFormat="1" applyBorder="1"/>
    <xf numFmtId="0" fontId="0" fillId="0" borderId="28" xfId="0" applyBorder="1"/>
    <xf numFmtId="165" fontId="3" fillId="0" borderId="8" xfId="0" applyNumberFormat="1" applyFont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165" fontId="3" fillId="6" borderId="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6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2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7">
    <cellStyle name="Обычный" xfId="0" builtinId="0"/>
    <cellStyle name="Обычный 2" xfId="2" xr:uid="{00000000-0005-0000-0000-000001000000}"/>
    <cellStyle name="Обычный 3" xfId="3" xr:uid="{00000000-0005-0000-0000-000002000000}"/>
    <cellStyle name="Обычный 4" xfId="4" xr:uid="{00000000-0005-0000-0000-000003000000}"/>
    <cellStyle name="Обычный 6" xfId="5" xr:uid="{00000000-0005-0000-0000-000004000000}"/>
    <cellStyle name="Обычный 7" xfId="6" xr:uid="{00000000-0005-0000-0000-000005000000}"/>
    <cellStyle name="Финансовый" xfId="1" builtinId="3"/>
  </cellStyles>
  <dxfs count="0"/>
  <tableStyles count="0" defaultTableStyle="TableStyleMedium2" defaultPivotStyle="PivotStyleLight16"/>
  <colors>
    <mruColors>
      <color rgb="FFF8D5D4"/>
      <color rgb="FFF09D99"/>
      <color rgb="FFB2B2B2"/>
      <color rgb="FF414141"/>
      <color rgb="FF7E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Лист1!$B$22</c:f>
              <c:strCache>
                <c:ptCount val="1"/>
                <c:pt idx="0">
                  <c:v>G(t) (0,1)</c:v>
                </c:pt>
              </c:strCache>
            </c:strRef>
          </c:tx>
          <c:xVal>
            <c:numRef>
              <c:f>Лист1!$C$21:$R$21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Лист1!$C$22:$R$22</c:f>
              <c:numCache>
                <c:formatCode>0.00</c:formatCode>
                <c:ptCount val="16"/>
                <c:pt idx="0">
                  <c:v>1</c:v>
                </c:pt>
                <c:pt idx="1">
                  <c:v>0.1434632264144198</c:v>
                </c:pt>
                <c:pt idx="2">
                  <c:v>8.4377805551008614E-2</c:v>
                </c:pt>
                <c:pt idx="3">
                  <c:v>8.0301988766176058E-2</c:v>
                </c:pt>
                <c:pt idx="4">
                  <c:v>8.0020831718959184E-2</c:v>
                </c:pt>
                <c:pt idx="5">
                  <c:v>8.0001437008800996E-2</c:v>
                </c:pt>
                <c:pt idx="6">
                  <c:v>8.0000099127407506E-2</c:v>
                </c:pt>
                <c:pt idx="7">
                  <c:v>8.0000006837983834E-2</c:v>
                </c:pt>
                <c:pt idx="8">
                  <c:v>8.0000000471696225E-2</c:v>
                </c:pt>
                <c:pt idx="9">
                  <c:v>8.0000000032538446E-2</c:v>
                </c:pt>
                <c:pt idx="10">
                  <c:v>8.0000000002244567E-2</c:v>
                </c:pt>
                <c:pt idx="11">
                  <c:v>8.0000000000154836E-2</c:v>
                </c:pt>
                <c:pt idx="12">
                  <c:v>8.0000000000010688E-2</c:v>
                </c:pt>
                <c:pt idx="13">
                  <c:v>8.0000000000000737E-2</c:v>
                </c:pt>
                <c:pt idx="14">
                  <c:v>8.0000000000000071E-2</c:v>
                </c:pt>
                <c:pt idx="15">
                  <c:v>8.0000000000000016E-2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C7-48EF-8F1D-AA965D1D5480}"/>
            </c:ext>
          </c:extLst>
        </c:ser>
        <c:ser>
          <c:idx val="1"/>
          <c:order val="1"/>
          <c:tx>
            <c:strRef>
              <c:f>Лист1!$B$23</c:f>
              <c:strCache>
                <c:ptCount val="1"/>
                <c:pt idx="0">
                  <c:v>G(t) (1)</c:v>
                </c:pt>
              </c:strCache>
            </c:strRef>
          </c:tx>
          <c:xVal>
            <c:numRef>
              <c:f>Лист1!$C$21:$R$21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Лист1!$C$23:$R$23</c:f>
              <c:numCache>
                <c:formatCode>0.00</c:formatCode>
                <c:ptCount val="16"/>
                <c:pt idx="0">
                  <c:v>1</c:v>
                </c:pt>
                <c:pt idx="1">
                  <c:v>0.47049751968079234</c:v>
                </c:pt>
                <c:pt idx="2">
                  <c:v>0.46517041747290178</c:v>
                </c:pt>
                <c:pt idx="3">
                  <c:v>0.46511682373351804</c:v>
                </c:pt>
                <c:pt idx="4">
                  <c:v>0.46511628454940085</c:v>
                </c:pt>
                <c:pt idx="5">
                  <c:v>0.46511627912489573</c:v>
                </c:pt>
                <c:pt idx="6">
                  <c:v>0.46511627907032205</c:v>
                </c:pt>
                <c:pt idx="7">
                  <c:v>0.46511627906977299</c:v>
                </c:pt>
                <c:pt idx="8">
                  <c:v>0.46511627906976755</c:v>
                </c:pt>
                <c:pt idx="9">
                  <c:v>0.46511627906976744</c:v>
                </c:pt>
                <c:pt idx="10">
                  <c:v>0.46511627906976744</c:v>
                </c:pt>
                <c:pt idx="11">
                  <c:v>0.46511627906976744</c:v>
                </c:pt>
                <c:pt idx="12">
                  <c:v>0.46511627906976744</c:v>
                </c:pt>
                <c:pt idx="13">
                  <c:v>0.46511627906976744</c:v>
                </c:pt>
                <c:pt idx="14">
                  <c:v>0.46511627906976744</c:v>
                </c:pt>
                <c:pt idx="15">
                  <c:v>0.46511627906976744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C7-48EF-8F1D-AA965D1D5480}"/>
            </c:ext>
          </c:extLst>
        </c:ser>
        <c:ser>
          <c:idx val="2"/>
          <c:order val="2"/>
          <c:tx>
            <c:strRef>
              <c:f>Лист1!$B$24</c:f>
              <c:strCache>
                <c:ptCount val="1"/>
                <c:pt idx="0">
                  <c:v>G(t) (10)</c:v>
                </c:pt>
              </c:strCache>
            </c:strRef>
          </c:tx>
          <c:xVal>
            <c:numRef>
              <c:f>Лист1!$C$21:$R$21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Лист1!$C$24:$R$24</c:f>
              <c:numCache>
                <c:formatCode>0.00</c:formatCode>
                <c:ptCount val="16"/>
                <c:pt idx="0">
                  <c:v>0.99999999999999989</c:v>
                </c:pt>
                <c:pt idx="1">
                  <c:v>0.89686098655160307</c:v>
                </c:pt>
                <c:pt idx="2">
                  <c:v>0.89686098654708513</c:v>
                </c:pt>
                <c:pt idx="3">
                  <c:v>0.89686098654708513</c:v>
                </c:pt>
                <c:pt idx="4">
                  <c:v>0.89686098654708513</c:v>
                </c:pt>
                <c:pt idx="5">
                  <c:v>0.89686098654708513</c:v>
                </c:pt>
                <c:pt idx="6">
                  <c:v>0.89686098654708513</c:v>
                </c:pt>
                <c:pt idx="7">
                  <c:v>0.89686098654708513</c:v>
                </c:pt>
                <c:pt idx="8">
                  <c:v>0.89686098654708513</c:v>
                </c:pt>
                <c:pt idx="9">
                  <c:v>0.89686098654708513</c:v>
                </c:pt>
                <c:pt idx="10">
                  <c:v>0.89686098654708513</c:v>
                </c:pt>
                <c:pt idx="11">
                  <c:v>0.89686098654708513</c:v>
                </c:pt>
                <c:pt idx="12">
                  <c:v>0.89686098654708513</c:v>
                </c:pt>
                <c:pt idx="13">
                  <c:v>0.89686098654708513</c:v>
                </c:pt>
                <c:pt idx="14">
                  <c:v>0.89686098654708513</c:v>
                </c:pt>
                <c:pt idx="15">
                  <c:v>0.89686098654708513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C7-48EF-8F1D-AA965D1D5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4832"/>
        <c:axId val="58666368"/>
      </c:scatterChart>
      <c:valAx>
        <c:axId val="58664832"/>
        <c:scaling>
          <c:orientation val="minMax"/>
          <c:max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58666368"/>
        <c:crosses val="autoZero"/>
        <c:crossBetween val="midCat"/>
        <c:majorUnit val="0.5"/>
      </c:valAx>
      <c:valAx>
        <c:axId val="58666368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664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Лист1!$A$46</c:f>
              <c:strCache>
                <c:ptCount val="1"/>
                <c:pt idx="0">
                  <c:v>Rн</c:v>
                </c:pt>
              </c:strCache>
            </c:strRef>
          </c:tx>
          <c:xVal>
            <c:numRef>
              <c:f>Лист1!$B$45:$Q$45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Лист1!$B$46:$Q$46</c:f>
              <c:numCache>
                <c:formatCode>0</c:formatCode>
                <c:ptCount val="16"/>
                <c:pt idx="0">
                  <c:v>0</c:v>
                </c:pt>
                <c:pt idx="1">
                  <c:v>170.69767441860463</c:v>
                </c:pt>
                <c:pt idx="2">
                  <c:v>341.39534883720927</c:v>
                </c:pt>
                <c:pt idx="3">
                  <c:v>512.09302325581393</c:v>
                </c:pt>
                <c:pt idx="4">
                  <c:v>682.79069767441854</c:v>
                </c:pt>
                <c:pt idx="5">
                  <c:v>853.48837209302326</c:v>
                </c:pt>
                <c:pt idx="6">
                  <c:v>1024.1860465116279</c:v>
                </c:pt>
                <c:pt idx="7">
                  <c:v>1194.8837209302326</c:v>
                </c:pt>
                <c:pt idx="8">
                  <c:v>1365.5813953488371</c:v>
                </c:pt>
                <c:pt idx="9">
                  <c:v>1536.279069767442</c:v>
                </c:pt>
                <c:pt idx="10">
                  <c:v>1706.9767441860465</c:v>
                </c:pt>
                <c:pt idx="11">
                  <c:v>1877.6744186046512</c:v>
                </c:pt>
                <c:pt idx="12">
                  <c:v>2048.3720930232557</c:v>
                </c:pt>
                <c:pt idx="13">
                  <c:v>2219.0697674418607</c:v>
                </c:pt>
                <c:pt idx="14">
                  <c:v>2389.7674418604652</c:v>
                </c:pt>
                <c:pt idx="15">
                  <c:v>2560.4651162790697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40-431C-816F-4839A2A3908F}"/>
            </c:ext>
          </c:extLst>
        </c:ser>
        <c:ser>
          <c:idx val="1"/>
          <c:order val="1"/>
          <c:tx>
            <c:strRef>
              <c:f>Лист1!$A$47</c:f>
              <c:strCache>
                <c:ptCount val="1"/>
                <c:pt idx="0">
                  <c:v>Rв</c:v>
                </c:pt>
              </c:strCache>
            </c:strRef>
          </c:tx>
          <c:xVal>
            <c:numRef>
              <c:f>Лист1!$B$45:$Q$45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Лист1!$B$47:$Q$47</c:f>
              <c:numCache>
                <c:formatCode>0</c:formatCode>
                <c:ptCount val="16"/>
                <c:pt idx="0">
                  <c:v>0</c:v>
                </c:pt>
                <c:pt idx="1">
                  <c:v>367</c:v>
                </c:pt>
                <c:pt idx="2">
                  <c:v>734</c:v>
                </c:pt>
                <c:pt idx="3">
                  <c:v>1101</c:v>
                </c:pt>
                <c:pt idx="4">
                  <c:v>1468</c:v>
                </c:pt>
                <c:pt idx="5">
                  <c:v>1835</c:v>
                </c:pt>
                <c:pt idx="6">
                  <c:v>2202</c:v>
                </c:pt>
                <c:pt idx="7">
                  <c:v>2569</c:v>
                </c:pt>
                <c:pt idx="8">
                  <c:v>2936</c:v>
                </c:pt>
                <c:pt idx="9">
                  <c:v>3303</c:v>
                </c:pt>
                <c:pt idx="10">
                  <c:v>3670</c:v>
                </c:pt>
                <c:pt idx="11">
                  <c:v>4037</c:v>
                </c:pt>
                <c:pt idx="12">
                  <c:v>4404</c:v>
                </c:pt>
                <c:pt idx="13">
                  <c:v>4771</c:v>
                </c:pt>
                <c:pt idx="14">
                  <c:v>5138</c:v>
                </c:pt>
                <c:pt idx="15">
                  <c:v>5505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40-431C-816F-4839A2A39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77120"/>
        <c:axId val="58678656"/>
      </c:scatterChart>
      <c:valAx>
        <c:axId val="586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78656"/>
        <c:crosses val="autoZero"/>
        <c:crossBetween val="midCat"/>
      </c:valAx>
      <c:valAx>
        <c:axId val="58678656"/>
        <c:scaling>
          <c:orientation val="minMax"/>
          <c:max val="60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8677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Выигрыш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Лист2!$A$13</c:f>
              <c:strCache>
                <c:ptCount val="1"/>
                <c:pt idx="0">
                  <c:v>z нагр</c:v>
                </c:pt>
              </c:strCache>
            </c:strRef>
          </c:tx>
          <c:xVal>
            <c:numRef>
              <c:f>Лист2!$B$10:$E$10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Лист2!$B$13:$E$13</c:f>
              <c:numCache>
                <c:formatCode>0.00</c:formatCode>
                <c:ptCount val="4"/>
                <c:pt idx="0">
                  <c:v>34.333333333333336</c:v>
                </c:pt>
                <c:pt idx="1">
                  <c:v>4.3333333333333339</c:v>
                </c:pt>
                <c:pt idx="2">
                  <c:v>1.3333333333333335</c:v>
                </c:pt>
                <c:pt idx="3">
                  <c:v>1.0333333333333334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6F-429A-824D-77BF8444F904}"/>
            </c:ext>
          </c:extLst>
        </c:ser>
        <c:ser>
          <c:idx val="1"/>
          <c:order val="1"/>
          <c:tx>
            <c:strRef>
              <c:f>Лист2!$A$15</c:f>
              <c:strCache>
                <c:ptCount val="1"/>
                <c:pt idx="0">
                  <c:v>z ненагр</c:v>
                </c:pt>
              </c:strCache>
            </c:strRef>
          </c:tx>
          <c:xVal>
            <c:numRef>
              <c:f>Лист2!$B$10:$E$10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Лист2!$B$15:$E$15</c:f>
              <c:numCache>
                <c:formatCode>General</c:formatCode>
                <c:ptCount val="4"/>
                <c:pt idx="0">
                  <c:v>50.999999999999993</c:v>
                </c:pt>
                <c:pt idx="1">
                  <c:v>5.9999999999999991</c:v>
                </c:pt>
                <c:pt idx="2">
                  <c:v>1.4999999999999998</c:v>
                </c:pt>
                <c:pt idx="3">
                  <c:v>1.0499999999999998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6F-429A-824D-77BF8444F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1664"/>
        <c:axId val="59123200"/>
      </c:scatterChart>
      <c:valAx>
        <c:axId val="59121664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1"/>
        <c:majorTickMark val="out"/>
        <c:minorTickMark val="none"/>
        <c:tickLblPos val="nextTo"/>
        <c:crossAx val="59123200"/>
        <c:crosses val="autoZero"/>
        <c:crossBetween val="midCat"/>
      </c:valAx>
      <c:valAx>
        <c:axId val="591232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9121664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Лист2!$B$36</c:f>
              <c:strCache>
                <c:ptCount val="1"/>
                <c:pt idx="0">
                  <c:v>нагр 1 </c:v>
                </c:pt>
              </c:strCache>
            </c:strRef>
          </c:tx>
          <c:xVal>
            <c:numRef>
              <c:f>Лист2!$A$37:$A$40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Лист2!$B$37:$B$40</c:f>
              <c:numCache>
                <c:formatCode>0.000</c:formatCode>
                <c:ptCount val="4"/>
                <c:pt idx="0">
                  <c:v>0.99980396000784166</c:v>
                </c:pt>
                <c:pt idx="1">
                  <c:v>0.98360655737704916</c:v>
                </c:pt>
                <c:pt idx="2">
                  <c:v>0.6</c:v>
                </c:pt>
                <c:pt idx="3">
                  <c:v>9.5022624434389136E-2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8-4B5D-8CAC-F6117B880B6E}"/>
            </c:ext>
          </c:extLst>
        </c:ser>
        <c:ser>
          <c:idx val="1"/>
          <c:order val="1"/>
          <c:tx>
            <c:strRef>
              <c:f>Лист2!$C$36</c:f>
              <c:strCache>
                <c:ptCount val="1"/>
                <c:pt idx="0">
                  <c:v>ненагр 1</c:v>
                </c:pt>
              </c:strCache>
            </c:strRef>
          </c:tx>
          <c:xVal>
            <c:numRef>
              <c:f>Лист2!$A$37:$A$40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Лист2!$C$37:$C$40</c:f>
              <c:numCache>
                <c:formatCode>0.000</c:formatCode>
                <c:ptCount val="4"/>
                <c:pt idx="0">
                  <c:v>0.9999009999009999</c:v>
                </c:pt>
                <c:pt idx="1">
                  <c:v>0.99099099099099097</c:v>
                </c:pt>
                <c:pt idx="2">
                  <c:v>0.66666666666666663</c:v>
                </c:pt>
                <c:pt idx="3">
                  <c:v>9.90990990990991E-2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78-4B5D-8CAC-F6117B880B6E}"/>
            </c:ext>
          </c:extLst>
        </c:ser>
        <c:ser>
          <c:idx val="2"/>
          <c:order val="2"/>
          <c:tx>
            <c:strRef>
              <c:f>Лист2!$E$36</c:f>
              <c:strCache>
                <c:ptCount val="1"/>
                <c:pt idx="0">
                  <c:v>нагр 2</c:v>
                </c:pt>
              </c:strCache>
            </c:strRef>
          </c:tx>
          <c:xVal>
            <c:numRef>
              <c:f>Лист2!$A$37:$A$40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Лист2!$E$37:$E$40</c:f>
              <c:numCache>
                <c:formatCode>0.000</c:formatCode>
                <c:ptCount val="4"/>
                <c:pt idx="0">
                  <c:v>0.99990197039505935</c:v>
                </c:pt>
                <c:pt idx="1">
                  <c:v>0.99173553719008267</c:v>
                </c:pt>
                <c:pt idx="2">
                  <c:v>0.75</c:v>
                </c:pt>
                <c:pt idx="3">
                  <c:v>0.17355371900826447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78-4B5D-8CAC-F6117B880B6E}"/>
            </c:ext>
          </c:extLst>
        </c:ser>
        <c:ser>
          <c:idx val="3"/>
          <c:order val="3"/>
          <c:tx>
            <c:strRef>
              <c:f>Лист2!$F$36</c:f>
              <c:strCache>
                <c:ptCount val="1"/>
                <c:pt idx="0">
                  <c:v>ненагр 2</c:v>
                </c:pt>
              </c:strCache>
            </c:strRef>
          </c:tx>
          <c:xVal>
            <c:numRef>
              <c:f>Лист2!$A$37:$A$40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Лист2!$F$37:$F$40</c:f>
              <c:numCache>
                <c:formatCode>0.000</c:formatCode>
                <c:ptCount val="4"/>
                <c:pt idx="0">
                  <c:v>0.99995049750012366</c:v>
                </c:pt>
                <c:pt idx="1">
                  <c:v>0.99547511312217207</c:v>
                </c:pt>
                <c:pt idx="2">
                  <c:v>0.8</c:v>
                </c:pt>
                <c:pt idx="3">
                  <c:v>0.18032786885245902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78-4B5D-8CAC-F6117B880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54432"/>
        <c:axId val="59155968"/>
      </c:scatterChart>
      <c:valAx>
        <c:axId val="5915443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1"/>
        <c:majorTickMark val="out"/>
        <c:minorTickMark val="none"/>
        <c:tickLblPos val="nextTo"/>
        <c:crossAx val="59155968"/>
        <c:crosses val="autoZero"/>
        <c:crossBetween val="midCat"/>
      </c:valAx>
      <c:valAx>
        <c:axId val="591559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9154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Kg</c:v>
          </c:tx>
          <c:xVal>
            <c:numRef>
              <c:f>Лист3!$B$13:$H$13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Лист3!$B$14:$H$14</c:f>
              <c:numCache>
                <c:formatCode>General</c:formatCode>
                <c:ptCount val="7"/>
                <c:pt idx="0">
                  <c:v>0.5</c:v>
                </c:pt>
                <c:pt idx="1">
                  <c:v>0.8</c:v>
                </c:pt>
                <c:pt idx="2">
                  <c:v>0.9375</c:v>
                </c:pt>
                <c:pt idx="3">
                  <c:v>0.98461538461538467</c:v>
                </c:pt>
                <c:pt idx="4">
                  <c:v>0.99693251533742333</c:v>
                </c:pt>
                <c:pt idx="5">
                  <c:v>0.99948901379662747</c:v>
                </c:pt>
                <c:pt idx="6">
                  <c:v>0.99992700729927009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01-45FA-B2D4-6A1AAB216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6112"/>
        <c:axId val="75787648"/>
      </c:scatterChart>
      <c:valAx>
        <c:axId val="7578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787648"/>
        <c:crosses val="autoZero"/>
        <c:crossBetween val="midCat"/>
      </c:valAx>
      <c:valAx>
        <c:axId val="757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86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chart" Target="../charts/chart2.xml"/><Relationship Id="rId5" Type="http://schemas.openxmlformats.org/officeDocument/2006/relationships/image" Target="../media/image8.png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6.wmf"/><Relationship Id="rId13" Type="http://schemas.openxmlformats.org/officeDocument/2006/relationships/image" Target="../media/image21.wmf"/><Relationship Id="rId3" Type="http://schemas.openxmlformats.org/officeDocument/2006/relationships/image" Target="../media/image11.wmf"/><Relationship Id="rId7" Type="http://schemas.openxmlformats.org/officeDocument/2006/relationships/image" Target="../media/image15.wmf"/><Relationship Id="rId12" Type="http://schemas.openxmlformats.org/officeDocument/2006/relationships/image" Target="../media/image20.wmf"/><Relationship Id="rId2" Type="http://schemas.openxmlformats.org/officeDocument/2006/relationships/image" Target="../media/image10.wmf"/><Relationship Id="rId1" Type="http://schemas.openxmlformats.org/officeDocument/2006/relationships/image" Target="../media/image9.wmf"/><Relationship Id="rId6" Type="http://schemas.openxmlformats.org/officeDocument/2006/relationships/image" Target="../media/image14.wmf"/><Relationship Id="rId11" Type="http://schemas.openxmlformats.org/officeDocument/2006/relationships/image" Target="../media/image19.wmf"/><Relationship Id="rId5" Type="http://schemas.openxmlformats.org/officeDocument/2006/relationships/image" Target="../media/image13.wmf"/><Relationship Id="rId10" Type="http://schemas.openxmlformats.org/officeDocument/2006/relationships/image" Target="../media/image18.wmf"/><Relationship Id="rId4" Type="http://schemas.openxmlformats.org/officeDocument/2006/relationships/image" Target="../media/image12.wmf"/><Relationship Id="rId9" Type="http://schemas.openxmlformats.org/officeDocument/2006/relationships/image" Target="../media/image17.w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6.emf"/><Relationship Id="rId2" Type="http://schemas.openxmlformats.org/officeDocument/2006/relationships/image" Target="../media/image25.wmf"/><Relationship Id="rId1" Type="http://schemas.openxmlformats.org/officeDocument/2006/relationships/image" Target="../media/image2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67235</xdr:colOff>
      <xdr:row>0</xdr:row>
      <xdr:rowOff>100853</xdr:rowOff>
    </xdr:from>
    <xdr:to>
      <xdr:col>9</xdr:col>
      <xdr:colOff>205903</xdr:colOff>
      <xdr:row>4</xdr:row>
      <xdr:rowOff>25878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7941" y="100853"/>
          <a:ext cx="1954021" cy="743054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1"/>
          </a:solidFill>
        </a:ln>
      </xdr:spPr>
    </xdr:pic>
    <xdr:clientData/>
  </xdr:twoCellAnchor>
  <xdr:twoCellAnchor editAs="oneCell">
    <xdr:from>
      <xdr:col>13</xdr:col>
      <xdr:colOff>515471</xdr:colOff>
      <xdr:row>1</xdr:row>
      <xdr:rowOff>0</xdr:rowOff>
    </xdr:from>
    <xdr:to>
      <xdr:col>16</xdr:col>
      <xdr:colOff>265928</xdr:colOff>
      <xdr:row>3</xdr:row>
      <xdr:rowOff>156962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382000" y="190500"/>
          <a:ext cx="1565810" cy="57158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4</xdr:col>
      <xdr:colOff>304800</xdr:colOff>
      <xdr:row>25</xdr:row>
      <xdr:rowOff>171450</xdr:rowOff>
    </xdr:from>
    <xdr:to>
      <xdr:col>6</xdr:col>
      <xdr:colOff>151435</xdr:colOff>
      <xdr:row>27</xdr:row>
      <xdr:rowOff>38144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25271" y="7881097"/>
          <a:ext cx="1056870" cy="247694"/>
        </a:xfrm>
        <a:prstGeom prst="rect">
          <a:avLst/>
        </a:prstGeom>
      </xdr:spPr>
    </xdr:pic>
    <xdr:clientData/>
  </xdr:twoCellAnchor>
  <xdr:twoCellAnchor>
    <xdr:from>
      <xdr:col>8</xdr:col>
      <xdr:colOff>324971</xdr:colOff>
      <xdr:row>24</xdr:row>
      <xdr:rowOff>78442</xdr:rowOff>
    </xdr:from>
    <xdr:to>
      <xdr:col>21</xdr:col>
      <xdr:colOff>224117</xdr:colOff>
      <xdr:row>40</xdr:row>
      <xdr:rowOff>156882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557997</xdr:colOff>
      <xdr:row>40</xdr:row>
      <xdr:rowOff>181053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7519147"/>
          <a:ext cx="3583585" cy="56205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1"/>
          </a:solidFill>
        </a:ln>
      </xdr:spPr>
    </xdr:pic>
    <xdr:clientData/>
  </xdr:twoCellAnchor>
  <xdr:twoCellAnchor>
    <xdr:from>
      <xdr:col>8</xdr:col>
      <xdr:colOff>369794</xdr:colOff>
      <xdr:row>48</xdr:row>
      <xdr:rowOff>33618</xdr:rowOff>
    </xdr:from>
    <xdr:to>
      <xdr:col>17</xdr:col>
      <xdr:colOff>481853</xdr:colOff>
      <xdr:row>64</xdr:row>
      <xdr:rowOff>156883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5</xdr:row>
          <xdr:rowOff>0</xdr:rowOff>
        </xdr:from>
        <xdr:to>
          <xdr:col>0</xdr:col>
          <xdr:colOff>161925</xdr:colOff>
          <xdr:row>6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180975</xdr:colOff>
          <xdr:row>6</xdr:row>
          <xdr:rowOff>38100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552450</xdr:colOff>
          <xdr:row>0</xdr:row>
          <xdr:rowOff>123825</xdr:rowOff>
        </xdr:from>
        <xdr:to>
          <xdr:col>12</xdr:col>
          <xdr:colOff>104775</xdr:colOff>
          <xdr:row>3</xdr:row>
          <xdr:rowOff>152400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FF" mc:Ignorable="a14" a14:legacySpreadsheetColorIndex="12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561975</xdr:colOff>
          <xdr:row>14</xdr:row>
          <xdr:rowOff>38100</xdr:rowOff>
        </xdr:from>
        <xdr:to>
          <xdr:col>11</xdr:col>
          <xdr:colOff>485775</xdr:colOff>
          <xdr:row>18</xdr:row>
          <xdr:rowOff>142875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/>
            </a:solidFill>
          </xdr:spPr>
        </xdr:sp>
        <xdr:clientData/>
      </xdr:twoCellAnchor>
    </mc:Choice>
    <mc:Fallback/>
  </mc:AlternateContent>
  <xdr:twoCellAnchor>
    <xdr:from>
      <xdr:col>9</xdr:col>
      <xdr:colOff>561788</xdr:colOff>
      <xdr:row>25</xdr:row>
      <xdr:rowOff>23905</xdr:rowOff>
    </xdr:from>
    <xdr:to>
      <xdr:col>9</xdr:col>
      <xdr:colOff>561788</xdr:colOff>
      <xdr:row>39</xdr:row>
      <xdr:rowOff>135965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6645088" y="5383305"/>
          <a:ext cx="0" cy="2779060"/>
        </a:xfrm>
        <a:prstGeom prst="line">
          <a:avLst/>
        </a:prstGeom>
        <a:ln w="19050" cap="flat" cmpd="sng" algn="ctr">
          <a:solidFill>
            <a:schemeClr val="accent3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549088</xdr:colOff>
      <xdr:row>25</xdr:row>
      <xdr:rowOff>35110</xdr:rowOff>
    </xdr:from>
    <xdr:to>
      <xdr:col>9</xdr:col>
      <xdr:colOff>549088</xdr:colOff>
      <xdr:row>39</xdr:row>
      <xdr:rowOff>147170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6632388" y="5394510"/>
          <a:ext cx="0" cy="2779060"/>
        </a:xfrm>
        <a:prstGeom prst="line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0.15977</cdr:x>
      <cdr:y>0.055</cdr:y>
    </cdr:from>
    <cdr:to>
      <cdr:x>0.15977</cdr:x>
      <cdr:y>0.94071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C71C0C57-6A60-F71A-40B7-CF3865D4974A}"/>
            </a:ext>
          </a:extLst>
        </cdr:cNvPr>
        <cdr:cNvCxnSpPr/>
      </cdr:nvCxnSpPr>
      <cdr:spPr>
        <a:xfrm xmlns:a="http://schemas.openxmlformats.org/drawingml/2006/main" flipV="1">
          <a:off x="1381956" y="172644"/>
          <a:ext cx="0" cy="2780367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47627</xdr:colOff>
      <xdr:row>3</xdr:row>
      <xdr:rowOff>136072</xdr:rowOff>
    </xdr:from>
    <xdr:to>
      <xdr:col>7</xdr:col>
      <xdr:colOff>276524</xdr:colOff>
      <xdr:row>5</xdr:row>
      <xdr:rowOff>99332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31698" y="748393"/>
          <a:ext cx="1399112" cy="371475"/>
        </a:xfrm>
        <a:prstGeom prst="rect">
          <a:avLst/>
        </a:prstGeom>
      </xdr:spPr>
    </xdr:pic>
    <xdr:clientData/>
  </xdr:twoCellAnchor>
  <xdr:twoCellAnchor editAs="oneCell">
    <xdr:from>
      <xdr:col>12</xdr:col>
      <xdr:colOff>10886</xdr:colOff>
      <xdr:row>22</xdr:row>
      <xdr:rowOff>47625</xdr:rowOff>
    </xdr:from>
    <xdr:to>
      <xdr:col>13</xdr:col>
      <xdr:colOff>551807</xdr:colOff>
      <xdr:row>24</xdr:row>
      <xdr:rowOff>85783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90707" y="4415518"/>
          <a:ext cx="1126029" cy="419158"/>
        </a:xfrm>
        <a:prstGeom prst="rect">
          <a:avLst/>
        </a:prstGeom>
        <a:solidFill>
          <a:schemeClr val="bg1">
            <a:lumMod val="85000"/>
          </a:schemeClr>
        </a:solidFill>
      </xdr:spPr>
    </xdr:pic>
    <xdr:clientData/>
  </xdr:twoCellAnchor>
  <xdr:twoCellAnchor>
    <xdr:from>
      <xdr:col>17</xdr:col>
      <xdr:colOff>336974</xdr:colOff>
      <xdr:row>1</xdr:row>
      <xdr:rowOff>182496</xdr:rowOff>
    </xdr:from>
    <xdr:to>
      <xdr:col>25</xdr:col>
      <xdr:colOff>423421</xdr:colOff>
      <xdr:row>16</xdr:row>
      <xdr:rowOff>52828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9603</xdr:colOff>
      <xdr:row>35</xdr:row>
      <xdr:rowOff>183296</xdr:rowOff>
    </xdr:from>
    <xdr:to>
      <xdr:col>15</xdr:col>
      <xdr:colOff>325769</xdr:colOff>
      <xdr:row>45</xdr:row>
      <xdr:rowOff>7203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47625</xdr:colOff>
          <xdr:row>4</xdr:row>
          <xdr:rowOff>142875</xdr:rowOff>
        </xdr:from>
        <xdr:to>
          <xdr:col>16</xdr:col>
          <xdr:colOff>161925</xdr:colOff>
          <xdr:row>7</xdr:row>
          <xdr:rowOff>9525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47625</xdr:colOff>
          <xdr:row>6</xdr:row>
          <xdr:rowOff>180975</xdr:rowOff>
        </xdr:from>
        <xdr:to>
          <xdr:col>16</xdr:col>
          <xdr:colOff>352425</xdr:colOff>
          <xdr:row>9</xdr:row>
          <xdr:rowOff>66675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9</xdr:row>
          <xdr:rowOff>180975</xdr:rowOff>
        </xdr:from>
        <xdr:to>
          <xdr:col>16</xdr:col>
          <xdr:colOff>76200</xdr:colOff>
          <xdr:row>13</xdr:row>
          <xdr:rowOff>104775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FF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85725</xdr:colOff>
          <xdr:row>11</xdr:row>
          <xdr:rowOff>200025</xdr:rowOff>
        </xdr:from>
        <xdr:to>
          <xdr:col>16</xdr:col>
          <xdr:colOff>390525</xdr:colOff>
          <xdr:row>14</xdr:row>
          <xdr:rowOff>38100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FF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123825</xdr:colOff>
          <xdr:row>15</xdr:row>
          <xdr:rowOff>0</xdr:rowOff>
        </xdr:from>
        <xdr:to>
          <xdr:col>12</xdr:col>
          <xdr:colOff>38100</xdr:colOff>
          <xdr:row>17</xdr:row>
          <xdr:rowOff>142875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447675</xdr:colOff>
          <xdr:row>15</xdr:row>
          <xdr:rowOff>28575</xdr:rowOff>
        </xdr:from>
        <xdr:to>
          <xdr:col>13</xdr:col>
          <xdr:colOff>443592</xdr:colOff>
          <xdr:row>17</xdr:row>
          <xdr:rowOff>91168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476249</xdr:colOff>
          <xdr:row>27</xdr:row>
          <xdr:rowOff>159204</xdr:rowOff>
        </xdr:from>
        <xdr:to>
          <xdr:col>13</xdr:col>
          <xdr:colOff>224517</xdr:colOff>
          <xdr:row>30</xdr:row>
          <xdr:rowOff>133350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295985</xdr:colOff>
          <xdr:row>27</xdr:row>
          <xdr:rowOff>154767</xdr:rowOff>
        </xdr:from>
        <xdr:to>
          <xdr:col>19</xdr:col>
          <xdr:colOff>551800</xdr:colOff>
          <xdr:row>30</xdr:row>
          <xdr:rowOff>88092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394607</xdr:colOff>
          <xdr:row>31</xdr:row>
          <xdr:rowOff>118382</xdr:rowOff>
        </xdr:from>
        <xdr:to>
          <xdr:col>13</xdr:col>
          <xdr:colOff>496660</xdr:colOff>
          <xdr:row>34</xdr:row>
          <xdr:rowOff>78921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218898</xdr:colOff>
          <xdr:row>31</xdr:row>
          <xdr:rowOff>2782</xdr:rowOff>
        </xdr:from>
        <xdr:to>
          <xdr:col>20</xdr:col>
          <xdr:colOff>234338</xdr:colOff>
          <xdr:row>34</xdr:row>
          <xdr:rowOff>158730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386443</xdr:colOff>
          <xdr:row>47</xdr:row>
          <xdr:rowOff>133350</xdr:rowOff>
        </xdr:from>
        <xdr:to>
          <xdr:col>12</xdr:col>
          <xdr:colOff>415018</xdr:colOff>
          <xdr:row>50</xdr:row>
          <xdr:rowOff>123825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208190</xdr:colOff>
          <xdr:row>47</xdr:row>
          <xdr:rowOff>77561</xdr:rowOff>
        </xdr:from>
        <xdr:to>
          <xdr:col>17</xdr:col>
          <xdr:colOff>179615</xdr:colOff>
          <xdr:row>50</xdr:row>
          <xdr:rowOff>68036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557892</xdr:colOff>
          <xdr:row>51</xdr:row>
          <xdr:rowOff>136071</xdr:rowOff>
        </xdr:from>
        <xdr:to>
          <xdr:col>9</xdr:col>
          <xdr:colOff>439510</xdr:colOff>
          <xdr:row>53</xdr:row>
          <xdr:rowOff>131989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0C0C0" mc:Ignorable="a14" a14:legacySpreadsheetColorIndex="22"/>
            </a:solidFill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12</xdr:row>
      <xdr:rowOff>9525</xdr:rowOff>
    </xdr:from>
    <xdr:to>
      <xdr:col>16</xdr:col>
      <xdr:colOff>76200</xdr:colOff>
      <xdr:row>25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28575</xdr:rowOff>
        </xdr:from>
        <xdr:to>
          <xdr:col>0</xdr:col>
          <xdr:colOff>219075</xdr:colOff>
          <xdr:row>2</xdr:row>
          <xdr:rowOff>28575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2</xdr:row>
          <xdr:rowOff>66675</xdr:rowOff>
        </xdr:from>
        <xdr:to>
          <xdr:col>0</xdr:col>
          <xdr:colOff>180975</xdr:colOff>
          <xdr:row>3</xdr:row>
          <xdr:rowOff>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409575</xdr:colOff>
          <xdr:row>0</xdr:row>
          <xdr:rowOff>104775</xdr:rowOff>
        </xdr:from>
        <xdr:to>
          <xdr:col>8</xdr:col>
          <xdr:colOff>238125</xdr:colOff>
          <xdr:row>4</xdr:row>
          <xdr:rowOff>104775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image" Target="../media/image13.wmf"/><Relationship Id="rId18" Type="http://schemas.openxmlformats.org/officeDocument/2006/relationships/oleObject" Target="../embeddings/oleObject12.bin"/><Relationship Id="rId26" Type="http://schemas.openxmlformats.org/officeDocument/2006/relationships/oleObject" Target="../embeddings/oleObject16.bin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7.wmf"/><Relationship Id="rId7" Type="http://schemas.openxmlformats.org/officeDocument/2006/relationships/image" Target="../media/image10.wmf"/><Relationship Id="rId12" Type="http://schemas.openxmlformats.org/officeDocument/2006/relationships/oleObject" Target="../embeddings/oleObject9.bin"/><Relationship Id="rId17" Type="http://schemas.openxmlformats.org/officeDocument/2006/relationships/image" Target="../media/image15.wmf"/><Relationship Id="rId25" Type="http://schemas.openxmlformats.org/officeDocument/2006/relationships/image" Target="../media/image19.w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11.bin"/><Relationship Id="rId20" Type="http://schemas.openxmlformats.org/officeDocument/2006/relationships/oleObject" Target="../embeddings/oleObject13.bin"/><Relationship Id="rId29" Type="http://schemas.openxmlformats.org/officeDocument/2006/relationships/image" Target="../media/image21.w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11" Type="http://schemas.openxmlformats.org/officeDocument/2006/relationships/image" Target="../media/image12.wmf"/><Relationship Id="rId24" Type="http://schemas.openxmlformats.org/officeDocument/2006/relationships/oleObject" Target="../embeddings/oleObject15.bin"/><Relationship Id="rId5" Type="http://schemas.openxmlformats.org/officeDocument/2006/relationships/image" Target="../media/image9.wmf"/><Relationship Id="rId15" Type="http://schemas.openxmlformats.org/officeDocument/2006/relationships/image" Target="../media/image14.wmf"/><Relationship Id="rId23" Type="http://schemas.openxmlformats.org/officeDocument/2006/relationships/image" Target="../media/image18.wmf"/><Relationship Id="rId28" Type="http://schemas.openxmlformats.org/officeDocument/2006/relationships/oleObject" Target="../embeddings/oleObject17.bin"/><Relationship Id="rId10" Type="http://schemas.openxmlformats.org/officeDocument/2006/relationships/oleObject" Target="../embeddings/oleObject8.bin"/><Relationship Id="rId19" Type="http://schemas.openxmlformats.org/officeDocument/2006/relationships/image" Target="../media/image16.wmf"/><Relationship Id="rId4" Type="http://schemas.openxmlformats.org/officeDocument/2006/relationships/oleObject" Target="../embeddings/oleObject5.bin"/><Relationship Id="rId9" Type="http://schemas.openxmlformats.org/officeDocument/2006/relationships/image" Target="../media/image11.wmf"/><Relationship Id="rId14" Type="http://schemas.openxmlformats.org/officeDocument/2006/relationships/oleObject" Target="../embeddings/oleObject10.bin"/><Relationship Id="rId22" Type="http://schemas.openxmlformats.org/officeDocument/2006/relationships/oleObject" Target="../embeddings/oleObject14.bin"/><Relationship Id="rId27" Type="http://schemas.openxmlformats.org/officeDocument/2006/relationships/image" Target="../media/image20.w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0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25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9.bin"/><Relationship Id="rId5" Type="http://schemas.openxmlformats.org/officeDocument/2006/relationships/image" Target="../media/image24.wmf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8.bin"/><Relationship Id="rId9" Type="http://schemas.openxmlformats.org/officeDocument/2006/relationships/image" Target="../media/image2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70"/>
  <sheetViews>
    <sheetView zoomScale="85" zoomScaleNormal="85" workbookViewId="0">
      <selection activeCell="P9" sqref="P9"/>
    </sheetView>
  </sheetViews>
  <sheetFormatPr defaultColWidth="8.85546875" defaultRowHeight="15" x14ac:dyDescent="0.25"/>
  <cols>
    <col min="1" max="1" width="9.140625" customWidth="1"/>
  </cols>
  <sheetData>
    <row r="2" spans="1:12" ht="15.75" thickBot="1" x14ac:dyDescent="0.3"/>
    <row r="3" spans="1:12" ht="16.5" thickTop="1" thickBot="1" x14ac:dyDescent="0.3">
      <c r="A3" s="60" t="s">
        <v>38</v>
      </c>
      <c r="B3" s="61"/>
      <c r="C3" s="62"/>
      <c r="D3" s="15">
        <v>3</v>
      </c>
    </row>
    <row r="4" spans="1:12" ht="16.5" thickTop="1" thickBot="1" x14ac:dyDescent="0.3">
      <c r="A4" s="63" t="s">
        <v>44</v>
      </c>
      <c r="B4" s="59"/>
      <c r="C4" s="64"/>
      <c r="D4" s="15">
        <v>2000</v>
      </c>
    </row>
    <row r="5" spans="1:12" ht="16.5" thickTop="1" thickBot="1" x14ac:dyDescent="0.3">
      <c r="A5" s="65" t="s">
        <v>45</v>
      </c>
      <c r="B5" s="66"/>
      <c r="C5" s="67"/>
      <c r="D5" s="15">
        <v>560000</v>
      </c>
    </row>
    <row r="6" spans="1:12" ht="21.75" thickTop="1" thickBot="1" x14ac:dyDescent="0.4">
      <c r="A6" s="15"/>
      <c r="B6" s="15"/>
      <c r="C6" s="17" t="s">
        <v>0</v>
      </c>
      <c r="D6" s="16" t="s">
        <v>52</v>
      </c>
      <c r="E6" s="1" t="s">
        <v>39</v>
      </c>
      <c r="F6" s="1" t="s">
        <v>40</v>
      </c>
      <c r="G6" s="1" t="s">
        <v>41</v>
      </c>
      <c r="H6" s="1" t="s">
        <v>42</v>
      </c>
      <c r="I6" s="13" t="s">
        <v>43</v>
      </c>
      <c r="J6" s="1" t="s">
        <v>17</v>
      </c>
      <c r="K6" s="1" t="s">
        <v>16</v>
      </c>
      <c r="L6" s="1" t="s">
        <v>46</v>
      </c>
    </row>
    <row r="7" spans="1:12" ht="16.5" thickTop="1" thickBot="1" x14ac:dyDescent="0.3">
      <c r="A7" s="15">
        <v>0.02</v>
      </c>
      <c r="B7" s="15">
        <v>1</v>
      </c>
      <c r="C7" s="15">
        <v>100</v>
      </c>
      <c r="D7" s="40">
        <f>A7*C7</f>
        <v>2</v>
      </c>
      <c r="E7" s="14">
        <f>1/A7</f>
        <v>50</v>
      </c>
      <c r="F7" s="14">
        <f>1/(B7)</f>
        <v>1</v>
      </c>
      <c r="G7" s="14">
        <f>SUM(A7:A13)</f>
        <v>2.46</v>
      </c>
      <c r="H7" s="14">
        <f>A7/B7</f>
        <v>0.02</v>
      </c>
      <c r="I7" s="14">
        <f>G7/SUM(H7:H13)</f>
        <v>2.1391304347826088</v>
      </c>
      <c r="J7" s="14">
        <f>I7/(G7+I7)</f>
        <v>0.46511627906976744</v>
      </c>
      <c r="K7" s="14">
        <f>1/G7</f>
        <v>0.4065040650406504</v>
      </c>
      <c r="L7" s="14">
        <f>1/I7</f>
        <v>0.46747967479674796</v>
      </c>
    </row>
    <row r="8" spans="1:12" ht="16.5" thickTop="1" thickBot="1" x14ac:dyDescent="0.3">
      <c r="A8" s="15">
        <v>0.04</v>
      </c>
      <c r="B8" s="15">
        <v>0.8</v>
      </c>
      <c r="C8" s="15">
        <v>250</v>
      </c>
      <c r="D8" s="40">
        <f t="shared" ref="D8:D13" si="0">A8*C8</f>
        <v>10</v>
      </c>
      <c r="E8" s="14">
        <f t="shared" ref="E8:E13" si="1">1/A8</f>
        <v>25</v>
      </c>
      <c r="F8" s="14">
        <f t="shared" ref="F8:F13" si="2">1/(B8)</f>
        <v>1.25</v>
      </c>
      <c r="G8" s="41"/>
      <c r="H8" s="14">
        <f t="shared" ref="H8:H13" si="3">A8/B8</f>
        <v>4.9999999999999996E-2</v>
      </c>
      <c r="I8" s="42"/>
      <c r="J8" s="43"/>
      <c r="K8" s="43"/>
      <c r="L8" s="43"/>
    </row>
    <row r="9" spans="1:12" ht="16.5" thickTop="1" thickBot="1" x14ac:dyDescent="0.3">
      <c r="A9" s="15">
        <v>0.8</v>
      </c>
      <c r="B9" s="15">
        <v>10</v>
      </c>
      <c r="C9" s="15">
        <v>300</v>
      </c>
      <c r="D9" s="40">
        <f t="shared" si="0"/>
        <v>240</v>
      </c>
      <c r="E9" s="14">
        <f t="shared" si="1"/>
        <v>1.25</v>
      </c>
      <c r="F9" s="14">
        <f t="shared" si="2"/>
        <v>0.1</v>
      </c>
      <c r="G9" s="44"/>
      <c r="H9" s="14">
        <f t="shared" si="3"/>
        <v>0.08</v>
      </c>
      <c r="I9" s="45"/>
      <c r="J9" s="3"/>
      <c r="K9" s="3"/>
      <c r="L9" s="3"/>
    </row>
    <row r="10" spans="1:12" ht="16.5" thickTop="1" thickBot="1" x14ac:dyDescent="0.3">
      <c r="A10" s="15">
        <v>0.1</v>
      </c>
      <c r="B10" s="15">
        <v>4</v>
      </c>
      <c r="C10" s="15">
        <v>100</v>
      </c>
      <c r="D10" s="40">
        <f t="shared" si="0"/>
        <v>10</v>
      </c>
      <c r="E10" s="14">
        <f t="shared" si="1"/>
        <v>10</v>
      </c>
      <c r="F10" s="14">
        <f t="shared" si="2"/>
        <v>0.25</v>
      </c>
      <c r="G10" s="44"/>
      <c r="H10" s="14">
        <f t="shared" si="3"/>
        <v>2.5000000000000001E-2</v>
      </c>
      <c r="I10" s="45"/>
      <c r="J10" s="3"/>
      <c r="K10" s="3"/>
      <c r="L10" s="3"/>
    </row>
    <row r="11" spans="1:12" ht="16.5" thickTop="1" thickBot="1" x14ac:dyDescent="0.3">
      <c r="A11" s="15">
        <v>0.5</v>
      </c>
      <c r="B11" s="15">
        <v>5</v>
      </c>
      <c r="C11" s="15">
        <v>100</v>
      </c>
      <c r="D11" s="40">
        <f t="shared" si="0"/>
        <v>50</v>
      </c>
      <c r="E11" s="14">
        <f t="shared" si="1"/>
        <v>2</v>
      </c>
      <c r="F11" s="14">
        <f t="shared" si="2"/>
        <v>0.2</v>
      </c>
      <c r="G11" s="44"/>
      <c r="H11" s="14">
        <f t="shared" si="3"/>
        <v>0.1</v>
      </c>
      <c r="I11" s="45"/>
      <c r="J11" s="3"/>
      <c r="K11" s="3"/>
      <c r="L11" s="3"/>
    </row>
    <row r="12" spans="1:12" ht="16.5" thickTop="1" thickBot="1" x14ac:dyDescent="0.3">
      <c r="A12" s="15">
        <v>0.5</v>
      </c>
      <c r="B12" s="15">
        <v>0.8</v>
      </c>
      <c r="C12" s="15">
        <v>60</v>
      </c>
      <c r="D12" s="40">
        <f t="shared" si="0"/>
        <v>30</v>
      </c>
      <c r="E12" s="14">
        <f t="shared" si="1"/>
        <v>2</v>
      </c>
      <c r="F12" s="14">
        <f t="shared" si="2"/>
        <v>1.25</v>
      </c>
      <c r="G12" s="44"/>
      <c r="H12" s="14">
        <f t="shared" si="3"/>
        <v>0.625</v>
      </c>
      <c r="I12" s="45"/>
      <c r="J12" s="3"/>
      <c r="K12" s="3"/>
      <c r="L12" s="3"/>
    </row>
    <row r="13" spans="1:12" ht="16.5" thickTop="1" thickBot="1" x14ac:dyDescent="0.3">
      <c r="A13" s="15">
        <v>0.5</v>
      </c>
      <c r="B13" s="15">
        <v>2</v>
      </c>
      <c r="C13" s="15">
        <v>50</v>
      </c>
      <c r="D13" s="40">
        <f t="shared" si="0"/>
        <v>25</v>
      </c>
      <c r="E13" s="14">
        <f t="shared" si="1"/>
        <v>2</v>
      </c>
      <c r="F13" s="14">
        <f t="shared" si="2"/>
        <v>0.5</v>
      </c>
      <c r="G13" s="44"/>
      <c r="H13" s="14">
        <f t="shared" si="3"/>
        <v>0.25</v>
      </c>
      <c r="I13" s="45"/>
      <c r="J13" s="3"/>
      <c r="K13" s="3"/>
      <c r="L13" s="3"/>
    </row>
    <row r="14" spans="1:12" ht="15.75" thickTop="1" x14ac:dyDescent="0.25"/>
    <row r="16" spans="1:12" ht="15.75" thickBot="1" x14ac:dyDescent="0.3">
      <c r="A16" s="59"/>
      <c r="B16" s="59"/>
      <c r="C16" s="59"/>
      <c r="D16" s="59"/>
      <c r="E16" s="59"/>
    </row>
    <row r="17" spans="1:18" ht="16.5" thickTop="1" thickBot="1" x14ac:dyDescent="0.3">
      <c r="A17" s="8"/>
      <c r="B17" s="11">
        <v>0.1</v>
      </c>
      <c r="C17" s="11">
        <v>1</v>
      </c>
      <c r="D17" s="11">
        <v>10</v>
      </c>
    </row>
    <row r="18" spans="1:18" ht="16.5" thickTop="1" thickBot="1" x14ac:dyDescent="0.3">
      <c r="A18" s="8" t="s">
        <v>43</v>
      </c>
      <c r="B18" s="9">
        <f>0.1*I7</f>
        <v>0.2139130434782609</v>
      </c>
      <c r="C18" s="9">
        <f>I7</f>
        <v>2.1391304347826088</v>
      </c>
      <c r="D18" s="9">
        <f>10*I7</f>
        <v>21.391304347826086</v>
      </c>
    </row>
    <row r="19" spans="1:18" ht="16.5" thickTop="1" thickBot="1" x14ac:dyDescent="0.3">
      <c r="A19" s="10" t="s">
        <v>17</v>
      </c>
      <c r="B19" s="9">
        <f>B18/($G$7+B18)</f>
        <v>8.0000000000000016E-2</v>
      </c>
      <c r="C19" s="9">
        <f>C18/($G$7+C18)</f>
        <v>0.46511627906976744</v>
      </c>
      <c r="D19" s="9">
        <f t="shared" ref="D19" si="4">D18/($G$7+D18)</f>
        <v>0.89686098654708513</v>
      </c>
    </row>
    <row r="20" spans="1:18" ht="16.5" thickTop="1" thickBot="1" x14ac:dyDescent="0.3"/>
    <row r="21" spans="1:18" ht="16.5" thickTop="1" thickBot="1" x14ac:dyDescent="0.3">
      <c r="B21" s="10" t="s">
        <v>4</v>
      </c>
      <c r="C21" s="10">
        <v>0</v>
      </c>
      <c r="D21" s="10">
        <f>C21+1</f>
        <v>1</v>
      </c>
      <c r="E21" s="10">
        <f t="shared" ref="E21:R21" si="5">D21+1</f>
        <v>2</v>
      </c>
      <c r="F21" s="10">
        <f t="shared" si="5"/>
        <v>3</v>
      </c>
      <c r="G21" s="10">
        <f t="shared" si="5"/>
        <v>4</v>
      </c>
      <c r="H21" s="10">
        <f t="shared" si="5"/>
        <v>5</v>
      </c>
      <c r="I21" s="10">
        <f t="shared" si="5"/>
        <v>6</v>
      </c>
      <c r="J21" s="10">
        <f t="shared" si="5"/>
        <v>7</v>
      </c>
      <c r="K21" s="10">
        <f t="shared" si="5"/>
        <v>8</v>
      </c>
      <c r="L21" s="10">
        <f t="shared" si="5"/>
        <v>9</v>
      </c>
      <c r="M21" s="10">
        <f t="shared" si="5"/>
        <v>10</v>
      </c>
      <c r="N21" s="10">
        <f t="shared" si="5"/>
        <v>11</v>
      </c>
      <c r="O21" s="10">
        <f t="shared" si="5"/>
        <v>12</v>
      </c>
      <c r="P21" s="10">
        <f t="shared" si="5"/>
        <v>13</v>
      </c>
      <c r="Q21" s="10">
        <f t="shared" si="5"/>
        <v>14</v>
      </c>
      <c r="R21" s="10">
        <f t="shared" si="5"/>
        <v>15</v>
      </c>
    </row>
    <row r="22" spans="1:18" ht="16.5" thickTop="1" thickBot="1" x14ac:dyDescent="0.3">
      <c r="A22" s="12">
        <v>0.1</v>
      </c>
      <c r="B22" s="10" t="s">
        <v>47</v>
      </c>
      <c r="C22" s="9">
        <f>$B$19*(1+$G$7/$B$18*EXP(-($G$7+$B$18)*C21))</f>
        <v>1</v>
      </c>
      <c r="D22" s="9">
        <f t="shared" ref="D22:R22" si="6">$B$19*(1+$G$7/$B$18*EXP(-($G$7+$B$18)*D21))</f>
        <v>0.1434632264144198</v>
      </c>
      <c r="E22" s="9">
        <f t="shared" si="6"/>
        <v>8.4377805551008614E-2</v>
      </c>
      <c r="F22" s="9">
        <f t="shared" si="6"/>
        <v>8.0301988766176058E-2</v>
      </c>
      <c r="G22" s="9">
        <f t="shared" si="6"/>
        <v>8.0020831718959184E-2</v>
      </c>
      <c r="H22" s="9">
        <f t="shared" si="6"/>
        <v>8.0001437008800996E-2</v>
      </c>
      <c r="I22" s="9">
        <f t="shared" si="6"/>
        <v>8.0000099127407506E-2</v>
      </c>
      <c r="J22" s="9">
        <f t="shared" si="6"/>
        <v>8.0000006837983834E-2</v>
      </c>
      <c r="K22" s="9">
        <f t="shared" si="6"/>
        <v>8.0000000471696225E-2</v>
      </c>
      <c r="L22" s="9">
        <f t="shared" si="6"/>
        <v>8.0000000032538446E-2</v>
      </c>
      <c r="M22" s="9">
        <f t="shared" si="6"/>
        <v>8.0000000002244567E-2</v>
      </c>
      <c r="N22" s="9">
        <f t="shared" si="6"/>
        <v>8.0000000000154836E-2</v>
      </c>
      <c r="O22" s="9">
        <f t="shared" si="6"/>
        <v>8.0000000000010688E-2</v>
      </c>
      <c r="P22" s="9">
        <f t="shared" si="6"/>
        <v>8.0000000000000737E-2</v>
      </c>
      <c r="Q22" s="9">
        <f>$B$19*(1+$G$7/$B$18*EXP(-($G$7+$B$18)*Q21))</f>
        <v>8.0000000000000071E-2</v>
      </c>
      <c r="R22" s="9">
        <f t="shared" si="6"/>
        <v>8.0000000000000016E-2</v>
      </c>
    </row>
    <row r="23" spans="1:18" ht="16.5" thickTop="1" thickBot="1" x14ac:dyDescent="0.3">
      <c r="A23" s="12">
        <v>1</v>
      </c>
      <c r="B23" s="10" t="s">
        <v>48</v>
      </c>
      <c r="C23" s="9">
        <f>$C$19*(1+$G$7/$C$18*EXP(-($G$7+$C$18)*C21))</f>
        <v>1</v>
      </c>
      <c r="D23" s="9">
        <f t="shared" ref="D23:R23" si="7">$C$19*(1+$G$7/$C$18*EXP(-($G$7+$C$18)*D21))</f>
        <v>0.47049751968079234</v>
      </c>
      <c r="E23" s="9">
        <f t="shared" si="7"/>
        <v>0.46517041747290178</v>
      </c>
      <c r="F23" s="9">
        <f t="shared" si="7"/>
        <v>0.46511682373351804</v>
      </c>
      <c r="G23" s="9">
        <f t="shared" si="7"/>
        <v>0.46511628454940085</v>
      </c>
      <c r="H23" s="9">
        <f t="shared" si="7"/>
        <v>0.46511627912489573</v>
      </c>
      <c r="I23" s="9">
        <f t="shared" si="7"/>
        <v>0.46511627907032205</v>
      </c>
      <c r="J23" s="9">
        <f t="shared" si="7"/>
        <v>0.46511627906977299</v>
      </c>
      <c r="K23" s="9">
        <f t="shared" si="7"/>
        <v>0.46511627906976755</v>
      </c>
      <c r="L23" s="9">
        <f t="shared" si="7"/>
        <v>0.46511627906976744</v>
      </c>
      <c r="M23" s="9">
        <f t="shared" si="7"/>
        <v>0.46511627906976744</v>
      </c>
      <c r="N23" s="9">
        <f t="shared" si="7"/>
        <v>0.46511627906976744</v>
      </c>
      <c r="O23" s="9">
        <f t="shared" si="7"/>
        <v>0.46511627906976744</v>
      </c>
      <c r="P23" s="9">
        <f t="shared" si="7"/>
        <v>0.46511627906976744</v>
      </c>
      <c r="Q23" s="9">
        <f t="shared" si="7"/>
        <v>0.46511627906976744</v>
      </c>
      <c r="R23" s="9">
        <f t="shared" si="7"/>
        <v>0.46511627906976744</v>
      </c>
    </row>
    <row r="24" spans="1:18" ht="16.5" thickTop="1" thickBot="1" x14ac:dyDescent="0.3">
      <c r="A24" s="12">
        <v>10</v>
      </c>
      <c r="B24" s="10" t="s">
        <v>49</v>
      </c>
      <c r="C24" s="9">
        <f>$D$19*(1+$G$7/$D$18*EXP(-($G$7+$D$18)*C21))</f>
        <v>0.99999999999999989</v>
      </c>
      <c r="D24" s="9">
        <f t="shared" ref="D24:R24" si="8">$D$19*(1+$G$7/$D$18*EXP(-($G$7+$D$18)*D21))</f>
        <v>0.89686098655160307</v>
      </c>
      <c r="E24" s="9">
        <f t="shared" si="8"/>
        <v>0.89686098654708513</v>
      </c>
      <c r="F24" s="9">
        <f t="shared" si="8"/>
        <v>0.89686098654708513</v>
      </c>
      <c r="G24" s="9">
        <f t="shared" si="8"/>
        <v>0.89686098654708513</v>
      </c>
      <c r="H24" s="9">
        <f t="shared" si="8"/>
        <v>0.89686098654708513</v>
      </c>
      <c r="I24" s="9">
        <f t="shared" si="8"/>
        <v>0.89686098654708513</v>
      </c>
      <c r="J24" s="9">
        <f t="shared" si="8"/>
        <v>0.89686098654708513</v>
      </c>
      <c r="K24" s="9">
        <f t="shared" si="8"/>
        <v>0.89686098654708513</v>
      </c>
      <c r="L24" s="9">
        <f t="shared" si="8"/>
        <v>0.89686098654708513</v>
      </c>
      <c r="M24" s="9">
        <f t="shared" si="8"/>
        <v>0.89686098654708513</v>
      </c>
      <c r="N24" s="9">
        <f t="shared" si="8"/>
        <v>0.89686098654708513</v>
      </c>
      <c r="O24" s="9">
        <f t="shared" si="8"/>
        <v>0.89686098654708513</v>
      </c>
      <c r="P24" s="9">
        <f t="shared" si="8"/>
        <v>0.89686098654708513</v>
      </c>
      <c r="Q24" s="9">
        <f t="shared" si="8"/>
        <v>0.89686098654708513</v>
      </c>
      <c r="R24" s="9">
        <f t="shared" si="8"/>
        <v>0.89686098654708513</v>
      </c>
    </row>
    <row r="25" spans="1:18" ht="15.75" thickTop="1" x14ac:dyDescent="0.25">
      <c r="A25" s="59"/>
      <c r="B25" s="59"/>
      <c r="C25" s="59"/>
      <c r="D25" s="59"/>
      <c r="E25" s="59"/>
    </row>
    <row r="26" spans="1:18" x14ac:dyDescent="0.25">
      <c r="A26" s="59" t="s">
        <v>1</v>
      </c>
      <c r="B26" s="59"/>
      <c r="C26" s="59"/>
      <c r="D26" s="59"/>
      <c r="E26" s="59"/>
    </row>
    <row r="27" spans="1:18" x14ac:dyDescent="0.25">
      <c r="A27" s="59" t="s">
        <v>2</v>
      </c>
      <c r="B27" s="59"/>
      <c r="C27" s="59"/>
      <c r="D27" s="59"/>
      <c r="E27" s="59"/>
    </row>
    <row r="28" spans="1:18" x14ac:dyDescent="0.25">
      <c r="A28" t="s">
        <v>3</v>
      </c>
    </row>
    <row r="30" spans="1:18" x14ac:dyDescent="0.25">
      <c r="A30" t="s">
        <v>81</v>
      </c>
    </row>
    <row r="33" spans="1:17" x14ac:dyDescent="0.25">
      <c r="A33" s="59"/>
      <c r="B33" s="59"/>
      <c r="C33" s="59"/>
      <c r="D33" s="59"/>
      <c r="E33" s="59"/>
    </row>
    <row r="34" spans="1:17" x14ac:dyDescent="0.25">
      <c r="A34" s="59" t="s">
        <v>5</v>
      </c>
      <c r="B34" s="59"/>
      <c r="C34" s="59"/>
      <c r="D34" s="59"/>
      <c r="E34" s="59"/>
      <c r="F34" s="59"/>
      <c r="G34" s="59"/>
      <c r="H34" s="59"/>
    </row>
    <row r="35" spans="1:17" x14ac:dyDescent="0.25">
      <c r="A35" s="59" t="s">
        <v>50</v>
      </c>
      <c r="B35" s="59"/>
      <c r="C35" s="59"/>
      <c r="D35" s="59"/>
      <c r="E35" s="59"/>
      <c r="F35" s="59"/>
      <c r="G35" s="59"/>
      <c r="H35" s="59"/>
    </row>
    <row r="36" spans="1:17" x14ac:dyDescent="0.25">
      <c r="A36" s="59" t="s">
        <v>51</v>
      </c>
      <c r="B36" s="59"/>
      <c r="C36" s="59"/>
      <c r="D36" s="59"/>
      <c r="E36" s="59"/>
      <c r="F36" s="59"/>
      <c r="G36" s="59"/>
      <c r="H36" s="59"/>
    </row>
    <row r="37" spans="1:17" x14ac:dyDescent="0.25">
      <c r="A37" s="59" t="s">
        <v>6</v>
      </c>
      <c r="B37" s="59"/>
      <c r="C37" s="59"/>
      <c r="D37" s="59"/>
    </row>
    <row r="40" spans="1:17" x14ac:dyDescent="0.25">
      <c r="A40" s="59"/>
      <c r="B40" s="59"/>
      <c r="C40" s="59"/>
      <c r="D40" s="59"/>
      <c r="E40" s="59"/>
    </row>
    <row r="41" spans="1:17" x14ac:dyDescent="0.25">
      <c r="A41" s="59"/>
      <c r="B41" s="59"/>
      <c r="C41" s="59"/>
      <c r="D41" s="59"/>
      <c r="E41" s="59"/>
    </row>
    <row r="43" spans="1:17" x14ac:dyDescent="0.25">
      <c r="A43" t="s">
        <v>17</v>
      </c>
      <c r="B43" s="3">
        <f>J7</f>
        <v>0.46511627906976744</v>
      </c>
    </row>
    <row r="44" spans="1:17" ht="15.75" thickBot="1" x14ac:dyDescent="0.3">
      <c r="A44" s="59"/>
      <c r="B44" s="59"/>
      <c r="C44" s="59"/>
    </row>
    <row r="45" spans="1:17" ht="16.5" thickTop="1" thickBot="1" x14ac:dyDescent="0.3">
      <c r="A45" s="10" t="s">
        <v>4</v>
      </c>
      <c r="B45" s="10">
        <v>0</v>
      </c>
      <c r="C45" s="10">
        <f>B45+1</f>
        <v>1</v>
      </c>
      <c r="D45" s="10">
        <f t="shared" ref="D45:Q45" si="9">C45+1</f>
        <v>2</v>
      </c>
      <c r="E45" s="10">
        <f t="shared" si="9"/>
        <v>3</v>
      </c>
      <c r="F45" s="10">
        <f t="shared" si="9"/>
        <v>4</v>
      </c>
      <c r="G45" s="10">
        <f t="shared" si="9"/>
        <v>5</v>
      </c>
      <c r="H45" s="10">
        <f t="shared" si="9"/>
        <v>6</v>
      </c>
      <c r="I45" s="10">
        <f t="shared" si="9"/>
        <v>7</v>
      </c>
      <c r="J45" s="10">
        <f t="shared" si="9"/>
        <v>8</v>
      </c>
      <c r="K45" s="10">
        <f t="shared" si="9"/>
        <v>9</v>
      </c>
      <c r="L45" s="10">
        <f t="shared" si="9"/>
        <v>10</v>
      </c>
      <c r="M45" s="10">
        <f t="shared" si="9"/>
        <v>11</v>
      </c>
      <c r="N45" s="10">
        <f t="shared" si="9"/>
        <v>12</v>
      </c>
      <c r="O45" s="10">
        <f t="shared" si="9"/>
        <v>13</v>
      </c>
      <c r="P45" s="10">
        <f t="shared" si="9"/>
        <v>14</v>
      </c>
      <c r="Q45" s="10">
        <f t="shared" si="9"/>
        <v>15</v>
      </c>
    </row>
    <row r="46" spans="1:17" ht="16.5" thickTop="1" thickBot="1" x14ac:dyDescent="0.3">
      <c r="A46" s="10" t="s">
        <v>53</v>
      </c>
      <c r="B46" s="46">
        <f>$B$43*B45*SUM($D$7:$D$13)</f>
        <v>0</v>
      </c>
      <c r="C46" s="46">
        <f t="shared" ref="C46:Q46" si="10">$B$43*C45*SUM($D$7:$D$13)</f>
        <v>170.69767441860463</v>
      </c>
      <c r="D46" s="46">
        <f t="shared" si="10"/>
        <v>341.39534883720927</v>
      </c>
      <c r="E46" s="46">
        <f t="shared" si="10"/>
        <v>512.09302325581393</v>
      </c>
      <c r="F46" s="46">
        <f t="shared" si="10"/>
        <v>682.79069767441854</v>
      </c>
      <c r="G46" s="46">
        <f t="shared" si="10"/>
        <v>853.48837209302326</v>
      </c>
      <c r="H46" s="46">
        <f t="shared" si="10"/>
        <v>1024.1860465116279</v>
      </c>
      <c r="I46" s="46">
        <f t="shared" si="10"/>
        <v>1194.8837209302326</v>
      </c>
      <c r="J46" s="46">
        <f t="shared" si="10"/>
        <v>1365.5813953488371</v>
      </c>
      <c r="K46" s="46">
        <f t="shared" si="10"/>
        <v>1536.279069767442</v>
      </c>
      <c r="L46" s="46">
        <f t="shared" si="10"/>
        <v>1706.9767441860465</v>
      </c>
      <c r="M46" s="46">
        <f t="shared" si="10"/>
        <v>1877.6744186046512</v>
      </c>
      <c r="N46" s="46">
        <f t="shared" si="10"/>
        <v>2048.3720930232557</v>
      </c>
      <c r="O46" s="46">
        <f t="shared" si="10"/>
        <v>2219.0697674418607</v>
      </c>
      <c r="P46" s="46">
        <f t="shared" si="10"/>
        <v>2389.7674418604652</v>
      </c>
      <c r="Q46" s="46">
        <f t="shared" si="10"/>
        <v>2560.4651162790697</v>
      </c>
    </row>
    <row r="47" spans="1:17" ht="16.5" thickTop="1" thickBot="1" x14ac:dyDescent="0.3">
      <c r="A47" s="10" t="s">
        <v>54</v>
      </c>
      <c r="B47" s="46">
        <f>B45*SUM($D$7:$D$13)</f>
        <v>0</v>
      </c>
      <c r="C47" s="46">
        <f t="shared" ref="C47:Q47" si="11">C45*SUM($D$7:$D$13)</f>
        <v>367</v>
      </c>
      <c r="D47" s="46">
        <f t="shared" si="11"/>
        <v>734</v>
      </c>
      <c r="E47" s="46">
        <f t="shared" si="11"/>
        <v>1101</v>
      </c>
      <c r="F47" s="46">
        <f t="shared" si="11"/>
        <v>1468</v>
      </c>
      <c r="G47" s="46">
        <f t="shared" si="11"/>
        <v>1835</v>
      </c>
      <c r="H47" s="46">
        <f t="shared" si="11"/>
        <v>2202</v>
      </c>
      <c r="I47" s="46">
        <f t="shared" si="11"/>
        <v>2569</v>
      </c>
      <c r="J47" s="46">
        <f t="shared" si="11"/>
        <v>2936</v>
      </c>
      <c r="K47" s="46">
        <f t="shared" si="11"/>
        <v>3303</v>
      </c>
      <c r="L47" s="46">
        <f t="shared" si="11"/>
        <v>3670</v>
      </c>
      <c r="M47" s="46">
        <f t="shared" si="11"/>
        <v>4037</v>
      </c>
      <c r="N47" s="46">
        <f t="shared" si="11"/>
        <v>4404</v>
      </c>
      <c r="O47" s="46">
        <f t="shared" si="11"/>
        <v>4771</v>
      </c>
      <c r="P47" s="46">
        <f t="shared" si="11"/>
        <v>5138</v>
      </c>
      <c r="Q47" s="46">
        <f t="shared" si="11"/>
        <v>5505</v>
      </c>
    </row>
    <row r="48" spans="1:17" ht="15.75" thickTop="1" x14ac:dyDescent="0.25"/>
    <row r="49" spans="1:7" x14ac:dyDescent="0.25">
      <c r="A49" s="1" t="s">
        <v>18</v>
      </c>
      <c r="B49" s="1">
        <f>(B43*D4*SUM(D7:D13)+D4*SUM(D7:D13))/2</f>
        <v>537697.6744186047</v>
      </c>
    </row>
    <row r="50" spans="1:7" x14ac:dyDescent="0.25">
      <c r="A50" s="1" t="s">
        <v>55</v>
      </c>
      <c r="B50" s="1">
        <f>D5</f>
        <v>560000</v>
      </c>
      <c r="D50" s="2"/>
      <c r="E50" s="2"/>
    </row>
    <row r="51" spans="1:7" x14ac:dyDescent="0.25">
      <c r="A51" s="74" t="s">
        <v>82</v>
      </c>
      <c r="B51" s="74"/>
    </row>
    <row r="53" spans="1:7" ht="15" customHeight="1" x14ac:dyDescent="0.25">
      <c r="A53" s="56"/>
      <c r="B53" s="56"/>
      <c r="C53" s="56"/>
      <c r="D53" s="56"/>
      <c r="E53" s="56"/>
      <c r="F53" s="56"/>
      <c r="G53" s="56"/>
    </row>
    <row r="54" spans="1:7" x14ac:dyDescent="0.25">
      <c r="A54" s="56"/>
      <c r="B54" s="56"/>
      <c r="C54" s="56"/>
      <c r="D54" s="56"/>
      <c r="E54" s="56"/>
      <c r="F54" s="56"/>
      <c r="G54" s="56"/>
    </row>
    <row r="55" spans="1:7" x14ac:dyDescent="0.25">
      <c r="A55" s="56"/>
      <c r="B55" s="56"/>
      <c r="C55" s="56"/>
      <c r="D55" s="56"/>
      <c r="E55" s="56"/>
      <c r="F55" s="56"/>
      <c r="G55" s="56"/>
    </row>
    <row r="56" spans="1:7" x14ac:dyDescent="0.25">
      <c r="A56" s="56"/>
      <c r="B56" s="56"/>
      <c r="C56" s="56"/>
      <c r="D56" s="56"/>
      <c r="E56" s="56"/>
      <c r="F56" s="56"/>
      <c r="G56" s="56"/>
    </row>
    <row r="57" spans="1:7" x14ac:dyDescent="0.25">
      <c r="A57" s="56"/>
      <c r="B57" s="56"/>
      <c r="C57" s="56"/>
      <c r="D57" s="56"/>
      <c r="E57" s="56"/>
      <c r="F57" s="56"/>
      <c r="G57" s="56"/>
    </row>
    <row r="66" spans="1:8" x14ac:dyDescent="0.25">
      <c r="A66" s="59"/>
      <c r="B66" s="59"/>
      <c r="C66" s="59"/>
      <c r="D66" s="59"/>
      <c r="E66" s="59"/>
      <c r="F66" s="59"/>
      <c r="G66" s="59"/>
      <c r="H66" s="59"/>
    </row>
    <row r="67" spans="1:8" x14ac:dyDescent="0.25">
      <c r="A67" s="59"/>
      <c r="B67" s="59"/>
      <c r="C67" s="59"/>
      <c r="D67" s="59"/>
      <c r="E67" s="59"/>
      <c r="F67" s="59"/>
      <c r="G67" s="59"/>
      <c r="H67" s="59"/>
    </row>
    <row r="68" spans="1:8" x14ac:dyDescent="0.25">
      <c r="A68" s="59"/>
      <c r="B68" s="59"/>
      <c r="C68" s="59"/>
      <c r="D68" s="59"/>
      <c r="E68" s="59"/>
      <c r="F68" s="59"/>
      <c r="G68" s="59"/>
      <c r="H68" s="59"/>
    </row>
    <row r="70" spans="1:8" x14ac:dyDescent="0.25">
      <c r="A70" s="59"/>
      <c r="B70" s="59"/>
      <c r="C70" s="59"/>
      <c r="D70" s="59"/>
    </row>
  </sheetData>
  <mergeCells count="20">
    <mergeCell ref="A34:H34"/>
    <mergeCell ref="A35:H35"/>
    <mergeCell ref="A36:H36"/>
    <mergeCell ref="A37:D37"/>
    <mergeCell ref="A68:H68"/>
    <mergeCell ref="A70:D70"/>
    <mergeCell ref="A3:C3"/>
    <mergeCell ref="A4:C4"/>
    <mergeCell ref="A5:C5"/>
    <mergeCell ref="A66:H66"/>
    <mergeCell ref="A67:H67"/>
    <mergeCell ref="A44:C44"/>
    <mergeCell ref="A51:B51"/>
    <mergeCell ref="A16:E16"/>
    <mergeCell ref="A25:E25"/>
    <mergeCell ref="A33:E33"/>
    <mergeCell ref="A40:E40"/>
    <mergeCell ref="A41:E41"/>
    <mergeCell ref="A26:E26"/>
    <mergeCell ref="A27:E27"/>
  </mergeCell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161925</xdr:colOff>
                <xdr:row>6</xdr:row>
                <xdr:rowOff>38100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180975</xdr:colOff>
                <xdr:row>6</xdr:row>
                <xdr:rowOff>38100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30" r:id="rId8">
          <objectPr defaultSize="0" autoPict="0" r:id="rId9">
            <anchor moveWithCells="1" sizeWithCells="1">
              <from>
                <xdr:col>9</xdr:col>
                <xdr:colOff>552450</xdr:colOff>
                <xdr:row>0</xdr:row>
                <xdr:rowOff>123825</xdr:rowOff>
              </from>
              <to>
                <xdr:col>12</xdr:col>
                <xdr:colOff>104775</xdr:colOff>
                <xdr:row>3</xdr:row>
                <xdr:rowOff>152400</xdr:rowOff>
              </to>
            </anchor>
          </objectPr>
        </oleObject>
      </mc:Choice>
      <mc:Fallback>
        <oleObject progId="Equation.3" shapeId="1030" r:id="rId8"/>
      </mc:Fallback>
    </mc:AlternateContent>
    <mc:AlternateContent xmlns:mc="http://schemas.openxmlformats.org/markup-compatibility/2006">
      <mc:Choice Requires="x14">
        <oleObject progId="Equation.3" shapeId="1031" r:id="rId10">
          <objectPr defaultSize="0" autoPict="0" r:id="rId11">
            <anchor moveWithCells="1" sizeWithCells="1">
              <from>
                <xdr:col>4</xdr:col>
                <xdr:colOff>561975</xdr:colOff>
                <xdr:row>14</xdr:row>
                <xdr:rowOff>38100</xdr:rowOff>
              </from>
              <to>
                <xdr:col>11</xdr:col>
                <xdr:colOff>485775</xdr:colOff>
                <xdr:row>18</xdr:row>
                <xdr:rowOff>142875</xdr:rowOff>
              </to>
            </anchor>
          </objectPr>
        </oleObject>
      </mc:Choice>
      <mc:Fallback>
        <oleObject progId="Equation.3" shapeId="1031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3"/>
  <sheetViews>
    <sheetView tabSelected="1" zoomScale="70" zoomScaleNormal="70" workbookViewId="0">
      <selection activeCell="I23" sqref="I23:J23"/>
    </sheetView>
  </sheetViews>
  <sheetFormatPr defaultColWidth="8.85546875" defaultRowHeight="15" x14ac:dyDescent="0.25"/>
  <cols>
    <col min="1" max="1" width="11" customWidth="1"/>
    <col min="2" max="2" width="10" bestFit="1" customWidth="1"/>
    <col min="3" max="3" width="9.140625" customWidth="1"/>
    <col min="17" max="17" width="11.140625" customWidth="1"/>
  </cols>
  <sheetData>
    <row r="1" spans="1:11" ht="16.5" thickTop="1" thickBot="1" x14ac:dyDescent="0.3">
      <c r="A1" s="71" t="s">
        <v>38</v>
      </c>
      <c r="B1" s="71"/>
      <c r="C1" s="15">
        <f>Лист1!D3</f>
        <v>3</v>
      </c>
      <c r="E1" s="20" t="s">
        <v>57</v>
      </c>
      <c r="F1" s="20">
        <v>0.01</v>
      </c>
      <c r="G1" s="20">
        <v>0.1</v>
      </c>
      <c r="H1" s="20">
        <v>1</v>
      </c>
      <c r="I1" s="20">
        <v>10</v>
      </c>
      <c r="J1" s="4"/>
    </row>
    <row r="2" spans="1:11" ht="16.5" thickTop="1" thickBot="1" x14ac:dyDescent="0.3">
      <c r="A2" s="69" t="s">
        <v>56</v>
      </c>
      <c r="B2" s="70"/>
      <c r="C2" s="18">
        <v>2.5</v>
      </c>
      <c r="D2">
        <f>C2*10^(-3)</f>
        <v>2.5000000000000001E-3</v>
      </c>
      <c r="E2" s="21"/>
      <c r="F2" s="22" t="s">
        <v>37</v>
      </c>
      <c r="G2" s="22" t="s">
        <v>21</v>
      </c>
      <c r="H2" s="22" t="s">
        <v>59</v>
      </c>
      <c r="I2" s="22" t="s">
        <v>20</v>
      </c>
    </row>
    <row r="3" spans="1:11" ht="16.5" thickTop="1" thickBot="1" x14ac:dyDescent="0.3">
      <c r="A3" s="71" t="s">
        <v>8</v>
      </c>
      <c r="B3" s="71"/>
      <c r="C3" s="15">
        <v>100</v>
      </c>
      <c r="E3" s="22" t="s">
        <v>58</v>
      </c>
      <c r="F3" s="19">
        <f>C2*100</f>
        <v>250</v>
      </c>
      <c r="G3" s="19">
        <f>C2*10</f>
        <v>25</v>
      </c>
      <c r="H3" s="19">
        <f>C2</f>
        <v>2.5</v>
      </c>
      <c r="I3" s="19">
        <f>C2*0.1</f>
        <v>0.25</v>
      </c>
      <c r="J3" s="4"/>
    </row>
    <row r="4" spans="1:11" ht="16.5" thickTop="1" thickBot="1" x14ac:dyDescent="0.3">
      <c r="A4" s="71" t="s">
        <v>9</v>
      </c>
      <c r="B4" s="71"/>
      <c r="C4" s="15">
        <v>5</v>
      </c>
    </row>
    <row r="5" spans="1:11" ht="16.5" thickTop="1" thickBot="1" x14ac:dyDescent="0.3">
      <c r="A5" s="71" t="s">
        <v>10</v>
      </c>
      <c r="B5" s="71"/>
      <c r="C5" s="15">
        <v>900</v>
      </c>
    </row>
    <row r="6" spans="1:11" ht="15.75" thickTop="1" x14ac:dyDescent="0.25"/>
    <row r="7" spans="1:11" x14ac:dyDescent="0.25">
      <c r="A7" s="68" t="s">
        <v>11</v>
      </c>
      <c r="B7" s="68"/>
      <c r="C7" s="68"/>
      <c r="D7" s="68"/>
      <c r="E7" s="68"/>
      <c r="F7" s="68"/>
      <c r="G7" s="68"/>
      <c r="H7" s="68"/>
      <c r="I7" s="68"/>
      <c r="J7" s="68"/>
      <c r="K7" s="68"/>
    </row>
    <row r="10" spans="1:11" ht="15.75" thickBot="1" x14ac:dyDescent="0.3">
      <c r="B10">
        <v>0.01</v>
      </c>
      <c r="C10">
        <v>0.1</v>
      </c>
      <c r="D10">
        <v>1</v>
      </c>
      <c r="E10">
        <v>10</v>
      </c>
    </row>
    <row r="11" spans="1:11" ht="16.5" thickTop="1" thickBot="1" x14ac:dyDescent="0.3">
      <c r="A11" s="10" t="s">
        <v>12</v>
      </c>
      <c r="B11" s="19" t="s">
        <v>24</v>
      </c>
      <c r="C11" s="19" t="s">
        <v>25</v>
      </c>
      <c r="D11" s="19" t="s">
        <v>26</v>
      </c>
      <c r="E11" s="19" t="s">
        <v>27</v>
      </c>
      <c r="F11" s="25" t="s">
        <v>60</v>
      </c>
    </row>
    <row r="12" spans="1:11" ht="16.5" thickTop="1" thickBot="1" x14ac:dyDescent="0.3">
      <c r="A12" s="10" t="s">
        <v>13</v>
      </c>
      <c r="B12" s="9">
        <f>(3*$C$2+F3)/(2*POWER($C$2,2))</f>
        <v>20.6</v>
      </c>
      <c r="C12" s="9">
        <f t="shared" ref="C12:E12" si="0">(3*$C$2+G3)/(2*POWER($C$2,2))</f>
        <v>2.6</v>
      </c>
      <c r="D12" s="9">
        <f t="shared" si="0"/>
        <v>0.8</v>
      </c>
      <c r="E12" s="9">
        <f t="shared" si="0"/>
        <v>0.62</v>
      </c>
      <c r="F12" s="25">
        <f>3/(2*C2)</f>
        <v>0.6</v>
      </c>
    </row>
    <row r="13" spans="1:11" ht="16.5" thickTop="1" thickBot="1" x14ac:dyDescent="0.3">
      <c r="A13" s="10" t="s">
        <v>61</v>
      </c>
      <c r="B13" s="9">
        <f>B12/$F$12</f>
        <v>34.333333333333336</v>
      </c>
      <c r="C13" s="9">
        <f t="shared" ref="C13:D13" si="1">C12/$F$12</f>
        <v>4.3333333333333339</v>
      </c>
      <c r="D13" s="9">
        <f t="shared" si="1"/>
        <v>1.3333333333333335</v>
      </c>
      <c r="E13" s="9">
        <f>E12/$F$12</f>
        <v>1.0333333333333334</v>
      </c>
      <c r="F13" s="24"/>
    </row>
    <row r="14" spans="1:11" ht="16.5" thickTop="1" thickBot="1" x14ac:dyDescent="0.3">
      <c r="A14" s="10" t="s">
        <v>14</v>
      </c>
      <c r="B14" s="46">
        <f>(2*$C$2+F3)/POWER($C$2,2)</f>
        <v>40.799999999999997</v>
      </c>
      <c r="C14" s="46">
        <f t="shared" ref="C14:D14" si="2">(2*$C$2+G3)/POWER($C$2,2)</f>
        <v>4.8</v>
      </c>
      <c r="D14" s="46">
        <f t="shared" si="2"/>
        <v>1.2</v>
      </c>
      <c r="E14" s="48">
        <f>(2*$C$2+I3)/POWER($C$2,2)</f>
        <v>0.84</v>
      </c>
      <c r="F14" s="49">
        <f>2/C2</f>
        <v>0.8</v>
      </c>
    </row>
    <row r="15" spans="1:11" ht="16.5" thickTop="1" thickBot="1" x14ac:dyDescent="0.3">
      <c r="A15" s="10" t="s">
        <v>62</v>
      </c>
      <c r="B15" s="10">
        <f>B14/$F$14</f>
        <v>50.999999999999993</v>
      </c>
      <c r="C15" s="10">
        <f t="shared" ref="C15:E15" si="3">C14/$F$14</f>
        <v>5.9999999999999991</v>
      </c>
      <c r="D15" s="10">
        <f t="shared" si="3"/>
        <v>1.4999999999999998</v>
      </c>
      <c r="E15" s="10">
        <f t="shared" si="3"/>
        <v>1.0499999999999998</v>
      </c>
      <c r="F15" s="24"/>
    </row>
    <row r="16" spans="1:11" ht="15.75" thickTop="1" x14ac:dyDescent="0.25"/>
    <row r="17" spans="1:10" x14ac:dyDescent="0.25">
      <c r="A17" s="68" t="s">
        <v>22</v>
      </c>
      <c r="B17" s="68"/>
      <c r="C17" s="68"/>
      <c r="D17" s="68"/>
      <c r="E17" s="68"/>
      <c r="F17" s="68"/>
      <c r="G17" s="68"/>
      <c r="H17" s="68"/>
      <c r="I17" s="68"/>
      <c r="J17" s="68"/>
    </row>
    <row r="18" spans="1:10" x14ac:dyDescent="0.25">
      <c r="A18" s="59" t="s">
        <v>23</v>
      </c>
      <c r="B18" s="59"/>
      <c r="C18" s="59"/>
      <c r="D18" s="59"/>
      <c r="E18" s="59"/>
      <c r="F18" s="59"/>
      <c r="G18" s="59"/>
      <c r="H18" s="59"/>
      <c r="I18" s="59"/>
      <c r="J18" s="59"/>
    </row>
    <row r="19" spans="1:10" x14ac:dyDescent="0.25">
      <c r="A19" s="6"/>
      <c r="C19" s="6"/>
      <c r="D19" s="6"/>
      <c r="E19" s="6"/>
      <c r="F19" s="6"/>
      <c r="G19" s="6"/>
      <c r="H19" s="6"/>
      <c r="I19" s="6"/>
      <c r="J19" s="6"/>
    </row>
    <row r="22" spans="1:10" x14ac:dyDescent="0.25">
      <c r="B22" s="4"/>
      <c r="C22" s="4"/>
      <c r="D22" s="4"/>
      <c r="E22" s="4"/>
    </row>
    <row r="24" spans="1:10" x14ac:dyDescent="0.25">
      <c r="A24" s="58" t="s">
        <v>28</v>
      </c>
      <c r="B24" s="58"/>
      <c r="C24" s="58"/>
      <c r="D24" s="58"/>
      <c r="E24" s="58"/>
      <c r="F24" s="4" t="s">
        <v>29</v>
      </c>
    </row>
    <row r="25" spans="1:10" x14ac:dyDescent="0.25">
      <c r="A25" s="6" t="s">
        <v>30</v>
      </c>
      <c r="B25" s="6"/>
      <c r="C25" s="6"/>
      <c r="D25" s="6"/>
      <c r="E25" s="6"/>
      <c r="F25" s="6"/>
      <c r="G25" t="s">
        <v>63</v>
      </c>
    </row>
    <row r="30" spans="1:10" x14ac:dyDescent="0.25">
      <c r="A30" s="23" t="s">
        <v>31</v>
      </c>
      <c r="B30" s="23"/>
      <c r="C30" s="23"/>
      <c r="D30" s="23"/>
      <c r="E30" s="23"/>
      <c r="F30" s="23"/>
      <c r="G30" s="23"/>
      <c r="H30" s="23"/>
    </row>
    <row r="31" spans="1:10" x14ac:dyDescent="0.25">
      <c r="A31" s="23" t="s">
        <v>32</v>
      </c>
      <c r="B31" s="23"/>
      <c r="C31" s="23"/>
      <c r="D31" s="23"/>
      <c r="E31" s="23"/>
      <c r="F31" s="23"/>
      <c r="G31" s="23"/>
      <c r="H31" s="23"/>
    </row>
    <row r="33" spans="1:36" x14ac:dyDescent="0.25">
      <c r="C33" s="23" t="s">
        <v>33</v>
      </c>
      <c r="D33" s="23"/>
      <c r="E33" s="23"/>
      <c r="F33" s="23"/>
      <c r="G33" s="23"/>
      <c r="H33" s="23"/>
      <c r="Q33" s="59"/>
      <c r="R33" s="59"/>
    </row>
    <row r="34" spans="1:36" ht="15.75" thickBot="1" x14ac:dyDescent="0.3">
      <c r="Q34" s="59"/>
      <c r="R34" s="59"/>
      <c r="S34" s="3"/>
      <c r="T34" s="3"/>
      <c r="U34" s="7"/>
      <c r="V34" s="7"/>
      <c r="W34" s="7"/>
      <c r="X34" s="7"/>
      <c r="Y34" s="7"/>
      <c r="Z34" s="7"/>
      <c r="AA34" s="7"/>
      <c r="AB34" s="7"/>
      <c r="AC34" s="7"/>
    </row>
    <row r="35" spans="1:36" ht="16.5" thickTop="1" thickBot="1" x14ac:dyDescent="0.3">
      <c r="B35" s="75" t="s">
        <v>64</v>
      </c>
      <c r="C35" s="76"/>
      <c r="E35" s="75" t="s">
        <v>65</v>
      </c>
      <c r="F35" s="76"/>
      <c r="Q35" s="59"/>
      <c r="R35" s="59"/>
      <c r="S35" s="3"/>
      <c r="T35" s="3"/>
      <c r="U35" s="3"/>
      <c r="V35" s="7"/>
      <c r="W35" s="7"/>
      <c r="X35" s="7"/>
      <c r="Y35" s="7"/>
      <c r="Z35" s="7"/>
      <c r="AA35" s="7"/>
      <c r="AB35" s="7"/>
      <c r="AC35" s="7"/>
      <c r="AJ35" s="3"/>
    </row>
    <row r="36" spans="1:36" ht="16.5" thickTop="1" thickBot="1" x14ac:dyDescent="0.3">
      <c r="A36" s="26" t="s">
        <v>34</v>
      </c>
      <c r="B36" s="27" t="s">
        <v>76</v>
      </c>
      <c r="C36" s="27" t="s">
        <v>75</v>
      </c>
      <c r="D36" s="28"/>
      <c r="E36" s="27" t="s">
        <v>77</v>
      </c>
      <c r="F36" s="27" t="s">
        <v>78</v>
      </c>
      <c r="Q36" s="59"/>
      <c r="R36" s="59"/>
      <c r="S36" s="3"/>
      <c r="T36" s="3"/>
      <c r="U36" s="3"/>
      <c r="V36" s="3"/>
      <c r="W36" s="3"/>
      <c r="X36" s="3"/>
      <c r="Y36" s="3"/>
      <c r="Z36" s="7"/>
      <c r="AA36" s="7"/>
      <c r="AB36" s="7"/>
      <c r="AC36" s="7"/>
    </row>
    <row r="37" spans="1:36" ht="16.5" thickTop="1" thickBot="1" x14ac:dyDescent="0.3">
      <c r="A37" s="27">
        <v>0.01</v>
      </c>
      <c r="B37" s="50">
        <f>(1+2*A37)/(1+2*A37+2*A37*A37)</f>
        <v>0.99980396000784166</v>
      </c>
      <c r="C37" s="47">
        <f>(1+A37)/(1+A37+A37*A37)</f>
        <v>0.9999009999009999</v>
      </c>
      <c r="D37" s="51"/>
      <c r="E37" s="47">
        <f>(1+2*A37)/(1+2*A37+A37*A37)</f>
        <v>0.99990197039505935</v>
      </c>
      <c r="F37" s="47">
        <f>(1+A37)/(1+A37+(1/2)*A37*A37)</f>
        <v>0.99995049750012366</v>
      </c>
      <c r="Q37" s="59"/>
      <c r="R37" s="59"/>
      <c r="S37" s="3"/>
      <c r="T37" s="3"/>
      <c r="U37" s="7"/>
      <c r="V37" s="7"/>
      <c r="W37" s="7"/>
      <c r="X37" s="7"/>
      <c r="Y37" s="7"/>
      <c r="Z37" s="7"/>
      <c r="AA37" s="7"/>
      <c r="AB37" s="7"/>
      <c r="AC37" s="7"/>
    </row>
    <row r="38" spans="1:36" ht="16.5" thickTop="1" thickBot="1" x14ac:dyDescent="0.3">
      <c r="A38" s="27">
        <v>0.1</v>
      </c>
      <c r="B38" s="50">
        <f t="shared" ref="B38:B40" si="4">(1+2*A38)/(1+2*A38+2*A38*A38)</f>
        <v>0.98360655737704916</v>
      </c>
      <c r="C38" s="47">
        <f t="shared" ref="C38:C40" si="5">(1+A38)/(1+A38+A38*A38)</f>
        <v>0.99099099099099097</v>
      </c>
      <c r="D38" s="51"/>
      <c r="E38" s="47">
        <f t="shared" ref="E38:E40" si="6">(1+2*A38)/(1+2*A38+A38*A38)</f>
        <v>0.99173553719008267</v>
      </c>
      <c r="F38" s="47">
        <f t="shared" ref="F38:F40" si="7">(1+A38)/(1+A38+(1/2)*A38*A38)</f>
        <v>0.99547511312217207</v>
      </c>
      <c r="Q38" s="59"/>
      <c r="R38" s="59"/>
      <c r="S38" s="3"/>
      <c r="T38" s="3"/>
      <c r="U38" s="3"/>
      <c r="V38" s="3"/>
      <c r="W38" s="3"/>
      <c r="X38" s="3"/>
      <c r="Y38" s="7"/>
      <c r="Z38" s="7"/>
      <c r="AA38" s="7"/>
      <c r="AB38" s="7"/>
      <c r="AC38" s="7"/>
    </row>
    <row r="39" spans="1:36" ht="16.5" thickTop="1" thickBot="1" x14ac:dyDescent="0.3">
      <c r="A39" s="27">
        <v>1</v>
      </c>
      <c r="B39" s="50">
        <f t="shared" si="4"/>
        <v>0.6</v>
      </c>
      <c r="C39" s="47">
        <f t="shared" si="5"/>
        <v>0.66666666666666663</v>
      </c>
      <c r="D39" s="51"/>
      <c r="E39" s="47">
        <f t="shared" si="6"/>
        <v>0.75</v>
      </c>
      <c r="F39" s="47">
        <f t="shared" si="7"/>
        <v>0.8</v>
      </c>
      <c r="Q39" s="59"/>
      <c r="R39" s="59"/>
      <c r="S39" s="3"/>
      <c r="T39" s="3"/>
      <c r="U39" s="3"/>
      <c r="V39" s="3"/>
      <c r="W39" s="7"/>
      <c r="X39" s="7"/>
      <c r="Y39" s="7"/>
      <c r="Z39" s="7"/>
      <c r="AA39" s="7"/>
      <c r="AB39" s="7"/>
      <c r="AC39" s="7"/>
    </row>
    <row r="40" spans="1:36" ht="16.5" thickTop="1" thickBot="1" x14ac:dyDescent="0.3">
      <c r="A40" s="27">
        <v>10</v>
      </c>
      <c r="B40" s="50">
        <f t="shared" si="4"/>
        <v>9.5022624434389136E-2</v>
      </c>
      <c r="C40" s="47">
        <f t="shared" si="5"/>
        <v>9.90990990990991E-2</v>
      </c>
      <c r="D40" s="51"/>
      <c r="E40" s="47">
        <f t="shared" si="6"/>
        <v>0.17355371900826447</v>
      </c>
      <c r="F40" s="47">
        <f t="shared" si="7"/>
        <v>0.18032786885245902</v>
      </c>
      <c r="Q40" s="59"/>
      <c r="R40" s="59"/>
      <c r="S40" s="3"/>
      <c r="T40" s="3"/>
      <c r="U40" s="3"/>
      <c r="V40" s="7"/>
      <c r="W40" s="7"/>
      <c r="X40" s="7"/>
      <c r="Y40" s="7"/>
      <c r="Z40" s="7"/>
      <c r="AA40" s="7"/>
      <c r="AB40" s="7"/>
      <c r="AC40" s="7"/>
    </row>
    <row r="41" spans="1:36" ht="15.75" thickTop="1" x14ac:dyDescent="0.25">
      <c r="A41" s="5"/>
      <c r="B41" s="6"/>
      <c r="Q41" s="59"/>
      <c r="R41" s="59"/>
      <c r="S41" s="3"/>
      <c r="T41" s="3"/>
      <c r="U41" s="3"/>
      <c r="V41" s="3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1:36" ht="83.25" customHeight="1" x14ac:dyDescent="0.25">
      <c r="A42" s="72" t="s">
        <v>79</v>
      </c>
      <c r="B42" s="72"/>
      <c r="C42" s="72"/>
      <c r="D42" s="57"/>
      <c r="E42" s="57"/>
      <c r="Q42" s="59"/>
      <c r="R42" s="59"/>
      <c r="S42" s="3"/>
      <c r="T42" s="3"/>
      <c r="U42" s="3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6" x14ac:dyDescent="0.25">
      <c r="A43" s="57"/>
      <c r="B43" s="57"/>
      <c r="C43" s="57"/>
      <c r="D43" s="57"/>
      <c r="E43" s="57"/>
      <c r="Q43" s="59"/>
      <c r="R43" s="59"/>
      <c r="S43" s="3"/>
      <c r="T43" s="3"/>
      <c r="U43" s="3"/>
      <c r="V43" s="3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1:36" x14ac:dyDescent="0.25">
      <c r="A44" s="57"/>
      <c r="B44" s="57"/>
      <c r="C44" s="57"/>
      <c r="D44" s="57"/>
      <c r="E44" s="57"/>
      <c r="Q44" s="59"/>
      <c r="R44" s="59"/>
      <c r="S44" s="3"/>
      <c r="T44" s="3"/>
      <c r="U44" s="3"/>
      <c r="V44" s="3"/>
      <c r="W44" s="3"/>
      <c r="X44" s="3"/>
      <c r="Y44" s="3"/>
      <c r="Z44" s="3"/>
      <c r="AA44" s="3"/>
      <c r="AB44" s="3"/>
      <c r="AC44" s="7"/>
    </row>
    <row r="45" spans="1:36" x14ac:dyDescent="0.25">
      <c r="A45" s="57"/>
      <c r="B45" s="57"/>
      <c r="C45" s="57"/>
      <c r="D45" s="57"/>
      <c r="E45" s="57"/>
      <c r="Q45" s="59"/>
      <c r="R45" s="59"/>
      <c r="S45" s="3"/>
      <c r="T45" s="3"/>
      <c r="U45" s="3"/>
      <c r="V45" s="3"/>
      <c r="W45" s="3"/>
      <c r="X45" s="3"/>
      <c r="Y45" s="3"/>
      <c r="Z45" s="3"/>
      <c r="AA45" s="7"/>
      <c r="AB45" s="7"/>
      <c r="AC45" s="7"/>
    </row>
    <row r="46" spans="1:36" x14ac:dyDescent="0.25">
      <c r="Q46" s="59"/>
      <c r="R46" s="59"/>
      <c r="S46" s="3"/>
      <c r="T46" s="3"/>
      <c r="U46" s="3"/>
      <c r="V46" s="3"/>
      <c r="W46" s="3"/>
      <c r="X46" s="7"/>
      <c r="Y46" s="7"/>
      <c r="Z46" s="7"/>
      <c r="AA46" s="7"/>
      <c r="AB46" s="7"/>
      <c r="AC46" s="7"/>
    </row>
    <row r="47" spans="1:36" x14ac:dyDescent="0.25">
      <c r="Q47" s="59"/>
      <c r="R47" s="59"/>
      <c r="S47" s="3"/>
      <c r="T47" s="3"/>
      <c r="U47" s="3"/>
      <c r="V47" s="7"/>
      <c r="W47" s="7"/>
      <c r="X47" s="7"/>
      <c r="Y47" s="7"/>
      <c r="Z47" s="7"/>
      <c r="AA47" s="7"/>
      <c r="AB47" s="7"/>
      <c r="AC47" s="7"/>
    </row>
    <row r="48" spans="1:36" x14ac:dyDescent="0.25">
      <c r="Q48" s="59"/>
      <c r="R48" s="59"/>
      <c r="S48" s="3"/>
      <c r="T48" s="3"/>
      <c r="U48" s="3"/>
      <c r="V48" s="7"/>
      <c r="W48" s="7"/>
      <c r="X48" s="7"/>
      <c r="Y48" s="7"/>
      <c r="Z48" s="7"/>
      <c r="AA48" s="7"/>
      <c r="AB48" s="7"/>
      <c r="AC48" s="7"/>
    </row>
    <row r="49" spans="1:36" x14ac:dyDescent="0.25">
      <c r="Q49" s="59"/>
      <c r="R49" s="59"/>
      <c r="S49" s="3"/>
      <c r="T49" s="3"/>
      <c r="U49" s="7"/>
      <c r="V49" s="7"/>
      <c r="W49" s="7"/>
      <c r="X49" s="7"/>
      <c r="Y49" s="7"/>
      <c r="Z49" s="7"/>
      <c r="AA49" s="7"/>
      <c r="AB49" s="7"/>
      <c r="AC49" s="7"/>
    </row>
    <row r="50" spans="1:36" x14ac:dyDescent="0.25">
      <c r="Q50" s="59"/>
      <c r="R50" s="59"/>
      <c r="S50" s="3"/>
      <c r="T50" s="3"/>
      <c r="U50" s="3"/>
      <c r="V50" s="7"/>
      <c r="W50" s="7"/>
      <c r="X50" s="7"/>
      <c r="Y50" s="7"/>
      <c r="Z50" s="7"/>
      <c r="AA50" s="7"/>
      <c r="AB50" s="7"/>
      <c r="AC50" s="7"/>
    </row>
    <row r="51" spans="1:36" x14ac:dyDescent="0.25">
      <c r="Q51" s="59"/>
      <c r="R51" s="59"/>
      <c r="S51" s="3"/>
      <c r="T51" s="3"/>
      <c r="U51" s="7"/>
      <c r="V51" s="7"/>
      <c r="W51" s="7"/>
      <c r="X51" s="7"/>
      <c r="Y51" s="7"/>
      <c r="Z51" s="7"/>
      <c r="AA51" s="7"/>
      <c r="AB51" s="7"/>
      <c r="AC51" s="7"/>
    </row>
    <row r="52" spans="1:36" x14ac:dyDescent="0.25">
      <c r="A52" s="68" t="s">
        <v>35</v>
      </c>
      <c r="B52" s="68"/>
      <c r="C52" s="68"/>
      <c r="D52" s="68"/>
      <c r="E52" s="68"/>
      <c r="F52" s="68"/>
      <c r="G52" s="68"/>
      <c r="H52" s="68"/>
      <c r="Q52" s="59"/>
      <c r="R52" s="59"/>
      <c r="S52" s="3"/>
      <c r="T52" s="3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ht="15.75" thickBot="1" x14ac:dyDescent="0.3">
      <c r="Q53" s="59"/>
      <c r="R53" s="59"/>
      <c r="S53" s="3"/>
      <c r="T53" s="3"/>
      <c r="U53" s="3"/>
      <c r="V53" s="3"/>
      <c r="W53" s="3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ht="15" customHeight="1" thickTop="1" thickBot="1" x14ac:dyDescent="0.3">
      <c r="A54" s="10" t="s">
        <v>36</v>
      </c>
      <c r="B54" s="29">
        <f>1/C2</f>
        <v>0.4</v>
      </c>
      <c r="C54" s="8" t="s">
        <v>68</v>
      </c>
      <c r="D54" s="10" t="s">
        <v>66</v>
      </c>
      <c r="E54" s="10" t="s">
        <v>67</v>
      </c>
      <c r="Q54" s="59"/>
      <c r="R54" s="59"/>
      <c r="S54" s="3"/>
      <c r="T54" s="3"/>
      <c r="U54" s="3"/>
      <c r="V54" s="3"/>
      <c r="W54" s="3"/>
      <c r="X54" s="3"/>
      <c r="Y54" s="7"/>
      <c r="Z54" s="7"/>
      <c r="AA54" s="7"/>
      <c r="AB54" s="7"/>
      <c r="AC54" s="7"/>
      <c r="AD54" s="7"/>
      <c r="AE54" s="7"/>
    </row>
    <row r="55" spans="1:36" ht="16.5" thickTop="1" thickBot="1" x14ac:dyDescent="0.3">
      <c r="C55" s="10">
        <v>0.01</v>
      </c>
      <c r="D55" s="10">
        <f>$B$54*(1+1/(2*C55))</f>
        <v>20.400000000000002</v>
      </c>
      <c r="E55" s="10">
        <f>$B$54*(1+1/C55)</f>
        <v>40.400000000000006</v>
      </c>
      <c r="Q55" s="59"/>
      <c r="R55" s="59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ht="16.5" thickTop="1" thickBot="1" x14ac:dyDescent="0.3">
      <c r="C56" s="10">
        <v>0.1</v>
      </c>
      <c r="D56" s="10">
        <f>$B$54*(1+1/(2*C56))</f>
        <v>2.4000000000000004</v>
      </c>
      <c r="E56" s="10">
        <f>$B$54*(1+1/C56)</f>
        <v>4.4000000000000004</v>
      </c>
      <c r="Q56" s="59"/>
      <c r="R56" s="59"/>
      <c r="S56" s="3"/>
      <c r="T56" s="3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spans="1:36" ht="16.5" thickTop="1" thickBot="1" x14ac:dyDescent="0.3">
      <c r="C57" s="10">
        <v>1</v>
      </c>
      <c r="D57" s="10">
        <f>$B$54*(1+1/(2*C57))</f>
        <v>0.60000000000000009</v>
      </c>
      <c r="E57" s="10">
        <f>$B$54*(1+1/C57)</f>
        <v>0.8</v>
      </c>
      <c r="Q57" s="59"/>
      <c r="R57" s="59"/>
      <c r="S57" s="3"/>
      <c r="T57" s="3"/>
      <c r="U57" s="3"/>
      <c r="V57" s="3"/>
      <c r="W57" s="7"/>
      <c r="X57" s="7"/>
      <c r="Y57" s="7"/>
      <c r="Z57" s="7"/>
      <c r="AA57" s="7"/>
      <c r="AB57" s="7"/>
      <c r="AC57" s="7"/>
      <c r="AD57" s="7"/>
      <c r="AE57" s="7"/>
    </row>
    <row r="58" spans="1:36" ht="16.5" thickTop="1" thickBot="1" x14ac:dyDescent="0.3">
      <c r="C58" s="10">
        <v>10</v>
      </c>
      <c r="D58" s="10">
        <f>$B$54*(1+1/(2*C58))</f>
        <v>0.42000000000000004</v>
      </c>
      <c r="E58" s="10">
        <f>$B$54*(1+1/C58)</f>
        <v>0.44000000000000006</v>
      </c>
      <c r="Q58" s="59"/>
      <c r="R58" s="59"/>
      <c r="S58" s="3"/>
      <c r="T58" s="3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spans="1:36" ht="15.75" thickTop="1" x14ac:dyDescent="0.25">
      <c r="Q59" s="59"/>
      <c r="R59" s="59"/>
      <c r="S59" s="3"/>
      <c r="T59" s="3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36" x14ac:dyDescent="0.25">
      <c r="Q60" s="59"/>
      <c r="R60" s="59"/>
      <c r="S60" s="3"/>
      <c r="T60" s="3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36" x14ac:dyDescent="0.25">
      <c r="Q61" s="59"/>
      <c r="R61" s="59"/>
      <c r="S61" s="3"/>
      <c r="T61" s="3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spans="1:36" x14ac:dyDescent="0.25">
      <c r="Q62" s="59"/>
      <c r="R62" s="59"/>
      <c r="S62" s="3"/>
      <c r="T62" s="3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:36" x14ac:dyDescent="0.25">
      <c r="Q63" s="59"/>
      <c r="R63" s="59"/>
      <c r="S63" s="3"/>
      <c r="T63" s="3"/>
      <c r="U63" s="3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 spans="1:36" x14ac:dyDescent="0.25">
      <c r="Q64" s="59"/>
      <c r="R64" s="59"/>
      <c r="S64" s="3"/>
      <c r="T64" s="3"/>
    </row>
    <row r="65" spans="17:23" x14ac:dyDescent="0.25">
      <c r="Q65" s="59"/>
      <c r="R65" s="59"/>
      <c r="S65" s="3"/>
      <c r="T65" s="3"/>
    </row>
    <row r="66" spans="17:23" x14ac:dyDescent="0.25">
      <c r="Q66" s="59"/>
      <c r="R66" s="59"/>
      <c r="S66" s="3"/>
      <c r="T66" s="3"/>
      <c r="U66" s="3"/>
    </row>
    <row r="67" spans="17:23" x14ac:dyDescent="0.25">
      <c r="Q67" s="59"/>
      <c r="R67" s="59"/>
      <c r="S67" s="3"/>
      <c r="T67" s="3"/>
      <c r="U67" s="3"/>
    </row>
    <row r="68" spans="17:23" x14ac:dyDescent="0.25">
      <c r="Q68" s="59"/>
      <c r="R68" s="59"/>
      <c r="S68" s="3"/>
      <c r="T68" s="3"/>
      <c r="U68" s="3"/>
      <c r="V68" s="3"/>
    </row>
    <row r="69" spans="17:23" x14ac:dyDescent="0.25">
      <c r="Q69" s="59"/>
      <c r="R69" s="59"/>
      <c r="S69" s="3"/>
      <c r="T69" s="3"/>
      <c r="U69" s="3"/>
      <c r="V69" s="3"/>
    </row>
    <row r="70" spans="17:23" x14ac:dyDescent="0.25">
      <c r="Q70" s="59"/>
      <c r="R70" s="59"/>
      <c r="S70" s="3"/>
      <c r="T70" s="3"/>
      <c r="U70" s="3"/>
      <c r="V70" s="3"/>
    </row>
    <row r="71" spans="17:23" x14ac:dyDescent="0.25">
      <c r="Q71" s="59"/>
      <c r="R71" s="59"/>
      <c r="S71" s="3"/>
      <c r="T71" s="3"/>
      <c r="U71" s="3"/>
      <c r="V71" s="3"/>
      <c r="W71" s="3"/>
    </row>
    <row r="72" spans="17:23" x14ac:dyDescent="0.25">
      <c r="Q72" s="59"/>
      <c r="R72" s="59"/>
      <c r="S72" s="3"/>
      <c r="T72" s="3"/>
    </row>
    <row r="73" spans="17:23" x14ac:dyDescent="0.25">
      <c r="Q73" s="59"/>
      <c r="R73" s="59"/>
      <c r="S73" s="3"/>
      <c r="T73" s="3"/>
      <c r="U73" s="3"/>
    </row>
  </sheetData>
  <mergeCells count="51">
    <mergeCell ref="A42:C42"/>
    <mergeCell ref="Q73:R73"/>
    <mergeCell ref="Q68:R68"/>
    <mergeCell ref="Q69:R69"/>
    <mergeCell ref="Q70:R70"/>
    <mergeCell ref="Q71:R71"/>
    <mergeCell ref="Q72:R72"/>
    <mergeCell ref="Q63:R63"/>
    <mergeCell ref="Q64:R64"/>
    <mergeCell ref="Q65:R65"/>
    <mergeCell ref="Q66:R66"/>
    <mergeCell ref="Q67:R67"/>
    <mergeCell ref="Q58:R58"/>
    <mergeCell ref="Q59:R59"/>
    <mergeCell ref="Q60:R60"/>
    <mergeCell ref="Q61:R61"/>
    <mergeCell ref="Q62:R62"/>
    <mergeCell ref="Q53:R53"/>
    <mergeCell ref="Q54:R54"/>
    <mergeCell ref="Q55:R55"/>
    <mergeCell ref="Q56:R56"/>
    <mergeCell ref="Q57:R57"/>
    <mergeCell ref="Q48:R48"/>
    <mergeCell ref="Q49:R49"/>
    <mergeCell ref="Q50:R50"/>
    <mergeCell ref="Q51:R51"/>
    <mergeCell ref="Q52:R52"/>
    <mergeCell ref="Q33:R33"/>
    <mergeCell ref="Q34:R34"/>
    <mergeCell ref="Q35:R35"/>
    <mergeCell ref="Q36:R36"/>
    <mergeCell ref="Q37:R37"/>
    <mergeCell ref="Q38:R38"/>
    <mergeCell ref="Q39:R39"/>
    <mergeCell ref="Q40:R40"/>
    <mergeCell ref="Q41:R41"/>
    <mergeCell ref="Q42:R42"/>
    <mergeCell ref="Q43:R43"/>
    <mergeCell ref="Q44:R44"/>
    <mergeCell ref="Q45:R45"/>
    <mergeCell ref="Q46:R46"/>
    <mergeCell ref="Q47:R47"/>
    <mergeCell ref="A52:H52"/>
    <mergeCell ref="A2:B2"/>
    <mergeCell ref="A1:B1"/>
    <mergeCell ref="A3:B3"/>
    <mergeCell ref="A4:B4"/>
    <mergeCell ref="A5:B5"/>
    <mergeCell ref="A17:J17"/>
    <mergeCell ref="A18:J18"/>
    <mergeCell ref="A7:K7"/>
  </mergeCell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2051" r:id="rId4">
          <objectPr defaultSize="0" autoPict="0" r:id="rId5">
            <anchor moveWithCells="1" sizeWithCells="1">
              <from>
                <xdr:col>11</xdr:col>
                <xdr:colOff>47625</xdr:colOff>
                <xdr:row>4</xdr:row>
                <xdr:rowOff>142875</xdr:rowOff>
              </from>
              <to>
                <xdr:col>16</xdr:col>
                <xdr:colOff>161925</xdr:colOff>
                <xdr:row>7</xdr:row>
                <xdr:rowOff>9525</xdr:rowOff>
              </to>
            </anchor>
          </objectPr>
        </oleObject>
      </mc:Choice>
      <mc:Fallback>
        <oleObject progId="Equation.3" shapeId="2051" r:id="rId4"/>
      </mc:Fallback>
    </mc:AlternateContent>
    <mc:AlternateContent xmlns:mc="http://schemas.openxmlformats.org/markup-compatibility/2006">
      <mc:Choice Requires="x14">
        <oleObject progId="Equation.3" shapeId="2052" r:id="rId6">
          <objectPr defaultSize="0" autoPict="0" r:id="rId7">
            <anchor moveWithCells="1" sizeWithCells="1">
              <from>
                <xdr:col>11</xdr:col>
                <xdr:colOff>47625</xdr:colOff>
                <xdr:row>6</xdr:row>
                <xdr:rowOff>180975</xdr:rowOff>
              </from>
              <to>
                <xdr:col>16</xdr:col>
                <xdr:colOff>352425</xdr:colOff>
                <xdr:row>9</xdr:row>
                <xdr:rowOff>66675</xdr:rowOff>
              </to>
            </anchor>
          </objectPr>
        </oleObject>
      </mc:Choice>
      <mc:Fallback>
        <oleObject progId="Equation.3" shapeId="2052" r:id="rId6"/>
      </mc:Fallback>
    </mc:AlternateContent>
    <mc:AlternateContent xmlns:mc="http://schemas.openxmlformats.org/markup-compatibility/2006">
      <mc:Choice Requires="x14">
        <oleObject progId="Equation.3" shapeId="2054" r:id="rId8">
          <objectPr defaultSize="0" autoPict="0" r:id="rId9">
            <anchor moveWithCells="1" sizeWithCells="1">
              <from>
                <xdr:col>11</xdr:col>
                <xdr:colOff>85725</xdr:colOff>
                <xdr:row>9</xdr:row>
                <xdr:rowOff>180975</xdr:rowOff>
              </from>
              <to>
                <xdr:col>16</xdr:col>
                <xdr:colOff>76200</xdr:colOff>
                <xdr:row>13</xdr:row>
                <xdr:rowOff>104775</xdr:rowOff>
              </to>
            </anchor>
          </objectPr>
        </oleObject>
      </mc:Choice>
      <mc:Fallback>
        <oleObject progId="Equation.3" shapeId="2054" r:id="rId8"/>
      </mc:Fallback>
    </mc:AlternateContent>
    <mc:AlternateContent xmlns:mc="http://schemas.openxmlformats.org/markup-compatibility/2006">
      <mc:Choice Requires="x14">
        <oleObject progId="Equation.3" shapeId="2055" r:id="rId10">
          <objectPr defaultSize="0" autoPict="0" r:id="rId11">
            <anchor moveWithCells="1" sizeWithCells="1">
              <from>
                <xdr:col>11</xdr:col>
                <xdr:colOff>85725</xdr:colOff>
                <xdr:row>11</xdr:row>
                <xdr:rowOff>200025</xdr:rowOff>
              </from>
              <to>
                <xdr:col>16</xdr:col>
                <xdr:colOff>390525</xdr:colOff>
                <xdr:row>14</xdr:row>
                <xdr:rowOff>38100</xdr:rowOff>
              </to>
            </anchor>
          </objectPr>
        </oleObject>
      </mc:Choice>
      <mc:Fallback>
        <oleObject progId="Equation.3" shapeId="2055" r:id="rId10"/>
      </mc:Fallback>
    </mc:AlternateContent>
    <mc:AlternateContent xmlns:mc="http://schemas.openxmlformats.org/markup-compatibility/2006">
      <mc:Choice Requires="x14">
        <oleObject progId="Equation.3" shapeId="2056" r:id="rId12">
          <objectPr defaultSize="0" autoPict="0" r:id="rId13">
            <anchor moveWithCells="1" sizeWithCells="1">
              <from>
                <xdr:col>11</xdr:col>
                <xdr:colOff>123825</xdr:colOff>
                <xdr:row>15</xdr:row>
                <xdr:rowOff>0</xdr:rowOff>
              </from>
              <to>
                <xdr:col>12</xdr:col>
                <xdr:colOff>38100</xdr:colOff>
                <xdr:row>17</xdr:row>
                <xdr:rowOff>142875</xdr:rowOff>
              </to>
            </anchor>
          </objectPr>
        </oleObject>
      </mc:Choice>
      <mc:Fallback>
        <oleObject progId="Equation.3" shapeId="2056" r:id="rId12"/>
      </mc:Fallback>
    </mc:AlternateContent>
    <mc:AlternateContent xmlns:mc="http://schemas.openxmlformats.org/markup-compatibility/2006">
      <mc:Choice Requires="x14">
        <oleObject progId="Equation.3" shapeId="2057" r:id="rId14">
          <objectPr defaultSize="0" autoPict="0" r:id="rId15">
            <anchor moveWithCells="1" sizeWithCells="1">
              <from>
                <xdr:col>12</xdr:col>
                <xdr:colOff>447675</xdr:colOff>
                <xdr:row>15</xdr:row>
                <xdr:rowOff>28575</xdr:rowOff>
              </from>
              <to>
                <xdr:col>13</xdr:col>
                <xdr:colOff>447675</xdr:colOff>
                <xdr:row>17</xdr:row>
                <xdr:rowOff>95250</xdr:rowOff>
              </to>
            </anchor>
          </objectPr>
        </oleObject>
      </mc:Choice>
      <mc:Fallback>
        <oleObject progId="Equation.3" shapeId="2057" r:id="rId14"/>
      </mc:Fallback>
    </mc:AlternateContent>
    <mc:AlternateContent xmlns:mc="http://schemas.openxmlformats.org/markup-compatibility/2006">
      <mc:Choice Requires="x14">
        <oleObject progId="Equation.3" shapeId="2058" r:id="rId16">
          <objectPr defaultSize="0" autoPict="0" r:id="rId17">
            <anchor moveWithCells="1" sizeWithCells="1">
              <from>
                <xdr:col>7</xdr:col>
                <xdr:colOff>476250</xdr:colOff>
                <xdr:row>27</xdr:row>
                <xdr:rowOff>161925</xdr:rowOff>
              </from>
              <to>
                <xdr:col>13</xdr:col>
                <xdr:colOff>228600</xdr:colOff>
                <xdr:row>30</xdr:row>
                <xdr:rowOff>133350</xdr:rowOff>
              </to>
            </anchor>
          </objectPr>
        </oleObject>
      </mc:Choice>
      <mc:Fallback>
        <oleObject progId="Equation.3" shapeId="2058" r:id="rId16"/>
      </mc:Fallback>
    </mc:AlternateContent>
    <mc:AlternateContent xmlns:mc="http://schemas.openxmlformats.org/markup-compatibility/2006">
      <mc:Choice Requires="x14">
        <oleObject progId="Equation.3" shapeId="2059" r:id="rId18">
          <objectPr defaultSize="0" autoPict="0" r:id="rId19">
            <anchor moveWithCells="1" sizeWithCells="1">
              <from>
                <xdr:col>14</xdr:col>
                <xdr:colOff>295275</xdr:colOff>
                <xdr:row>27</xdr:row>
                <xdr:rowOff>152400</xdr:rowOff>
              </from>
              <to>
                <xdr:col>19</xdr:col>
                <xdr:colOff>552450</xdr:colOff>
                <xdr:row>30</xdr:row>
                <xdr:rowOff>85725</xdr:rowOff>
              </to>
            </anchor>
          </objectPr>
        </oleObject>
      </mc:Choice>
      <mc:Fallback>
        <oleObject progId="Equation.3" shapeId="2059" r:id="rId18"/>
      </mc:Fallback>
    </mc:AlternateContent>
    <mc:AlternateContent xmlns:mc="http://schemas.openxmlformats.org/markup-compatibility/2006">
      <mc:Choice Requires="x14">
        <oleObject progId="Equation.3" shapeId="2060" r:id="rId20">
          <objectPr defaultSize="0" autoPict="0" r:id="rId21">
            <anchor moveWithCells="1" sizeWithCells="1">
              <from>
                <xdr:col>7</xdr:col>
                <xdr:colOff>390525</xdr:colOff>
                <xdr:row>31</xdr:row>
                <xdr:rowOff>114300</xdr:rowOff>
              </from>
              <to>
                <xdr:col>13</xdr:col>
                <xdr:colOff>495300</xdr:colOff>
                <xdr:row>34</xdr:row>
                <xdr:rowOff>76200</xdr:rowOff>
              </to>
            </anchor>
          </objectPr>
        </oleObject>
      </mc:Choice>
      <mc:Fallback>
        <oleObject progId="Equation.3" shapeId="2060" r:id="rId20"/>
      </mc:Fallback>
    </mc:AlternateContent>
    <mc:AlternateContent xmlns:mc="http://schemas.openxmlformats.org/markup-compatibility/2006">
      <mc:Choice Requires="x14">
        <oleObject progId="Equation.3" shapeId="2061" r:id="rId22">
          <objectPr defaultSize="0" autoPict="0" r:id="rId23">
            <anchor moveWithCells="1" sizeWithCells="1">
              <from>
                <xdr:col>14</xdr:col>
                <xdr:colOff>219075</xdr:colOff>
                <xdr:row>31</xdr:row>
                <xdr:rowOff>0</xdr:rowOff>
              </from>
              <to>
                <xdr:col>20</xdr:col>
                <xdr:colOff>238125</xdr:colOff>
                <xdr:row>34</xdr:row>
                <xdr:rowOff>161925</xdr:rowOff>
              </to>
            </anchor>
          </objectPr>
        </oleObject>
      </mc:Choice>
      <mc:Fallback>
        <oleObject progId="Equation.3" shapeId="2061" r:id="rId22"/>
      </mc:Fallback>
    </mc:AlternateContent>
    <mc:AlternateContent xmlns:mc="http://schemas.openxmlformats.org/markup-compatibility/2006">
      <mc:Choice Requires="x14">
        <oleObject progId="Equation.3" shapeId="2062" r:id="rId24">
          <objectPr defaultSize="0" autoPict="0" r:id="rId25">
            <anchor moveWithCells="1" sizeWithCells="1">
              <from>
                <xdr:col>8</xdr:col>
                <xdr:colOff>390525</xdr:colOff>
                <xdr:row>47</xdr:row>
                <xdr:rowOff>133350</xdr:rowOff>
              </from>
              <to>
                <xdr:col>12</xdr:col>
                <xdr:colOff>419100</xdr:colOff>
                <xdr:row>50</xdr:row>
                <xdr:rowOff>123825</xdr:rowOff>
              </to>
            </anchor>
          </objectPr>
        </oleObject>
      </mc:Choice>
      <mc:Fallback>
        <oleObject progId="Equation.3" shapeId="2062" r:id="rId24"/>
      </mc:Fallback>
    </mc:AlternateContent>
    <mc:AlternateContent xmlns:mc="http://schemas.openxmlformats.org/markup-compatibility/2006">
      <mc:Choice Requires="x14">
        <oleObject progId="Equation.3" shapeId="2063" r:id="rId26">
          <objectPr defaultSize="0" autoPict="0" r:id="rId27">
            <anchor moveWithCells="1" sizeWithCells="1">
              <from>
                <xdr:col>13</xdr:col>
                <xdr:colOff>209550</xdr:colOff>
                <xdr:row>47</xdr:row>
                <xdr:rowOff>76200</xdr:rowOff>
              </from>
              <to>
                <xdr:col>17</xdr:col>
                <xdr:colOff>180975</xdr:colOff>
                <xdr:row>50</xdr:row>
                <xdr:rowOff>66675</xdr:rowOff>
              </to>
            </anchor>
          </objectPr>
        </oleObject>
      </mc:Choice>
      <mc:Fallback>
        <oleObject progId="Equation.3" shapeId="2063" r:id="rId26"/>
      </mc:Fallback>
    </mc:AlternateContent>
    <mc:AlternateContent xmlns:mc="http://schemas.openxmlformats.org/markup-compatibility/2006">
      <mc:Choice Requires="x14">
        <oleObject progId="Equation.3" shapeId="2064" r:id="rId28">
          <objectPr defaultSize="0" autoPict="0" r:id="rId29">
            <anchor moveWithCells="1" sizeWithCells="1">
              <from>
                <xdr:col>8</xdr:col>
                <xdr:colOff>561975</xdr:colOff>
                <xdr:row>51</xdr:row>
                <xdr:rowOff>133350</xdr:rowOff>
              </from>
              <to>
                <xdr:col>9</xdr:col>
                <xdr:colOff>438150</xdr:colOff>
                <xdr:row>53</xdr:row>
                <xdr:rowOff>133350</xdr:rowOff>
              </to>
            </anchor>
          </objectPr>
        </oleObject>
      </mc:Choice>
      <mc:Fallback>
        <oleObject progId="Equation.3" shapeId="2064" r:id="rId2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workbookViewId="0">
      <selection activeCell="F27" sqref="F27"/>
    </sheetView>
  </sheetViews>
  <sheetFormatPr defaultColWidth="8.85546875" defaultRowHeight="15" x14ac:dyDescent="0.25"/>
  <cols>
    <col min="19" max="48" width="2.7109375" customWidth="1"/>
  </cols>
  <sheetData>
    <row r="1" spans="1:11" ht="16.5" thickTop="1" thickBot="1" x14ac:dyDescent="0.3">
      <c r="A1" s="31" t="s">
        <v>7</v>
      </c>
      <c r="B1" s="31">
        <v>3</v>
      </c>
      <c r="C1" s="52"/>
    </row>
    <row r="2" spans="1:11" ht="19.5" thickTop="1" thickBot="1" x14ac:dyDescent="0.3">
      <c r="A2" s="32" t="s">
        <v>15</v>
      </c>
      <c r="B2" s="31">
        <v>2</v>
      </c>
      <c r="C2" s="52"/>
    </row>
    <row r="3" spans="1:11" ht="19.5" thickTop="1" thickBot="1" x14ac:dyDescent="0.3">
      <c r="A3" s="32" t="s">
        <v>15</v>
      </c>
      <c r="B3" s="31">
        <v>1</v>
      </c>
      <c r="C3" s="52"/>
    </row>
    <row r="4" spans="1:11" ht="15.75" thickTop="1" x14ac:dyDescent="0.25">
      <c r="A4" s="39" t="s">
        <v>72</v>
      </c>
      <c r="B4" s="39"/>
      <c r="C4" s="39"/>
      <c r="D4" s="39"/>
    </row>
    <row r="5" spans="1:11" ht="15.75" thickBot="1" x14ac:dyDescent="0.3">
      <c r="A5" s="35" t="s">
        <v>80</v>
      </c>
      <c r="B5">
        <v>1</v>
      </c>
    </row>
    <row r="6" spans="1:11" ht="15.95" customHeight="1" thickTop="1" thickBot="1" x14ac:dyDescent="0.3">
      <c r="A6" s="10" t="s">
        <v>69</v>
      </c>
      <c r="B6" s="10">
        <v>0</v>
      </c>
      <c r="C6" s="10">
        <f>B6+1</f>
        <v>1</v>
      </c>
      <c r="D6" s="10">
        <f t="shared" ref="D6:I6" si="0">C6+1</f>
        <v>2</v>
      </c>
      <c r="E6" s="10">
        <f t="shared" si="0"/>
        <v>3</v>
      </c>
      <c r="F6" s="10">
        <f t="shared" si="0"/>
        <v>4</v>
      </c>
      <c r="G6" s="10">
        <f t="shared" si="0"/>
        <v>5</v>
      </c>
      <c r="H6" s="10">
        <f t="shared" si="0"/>
        <v>6</v>
      </c>
      <c r="I6" s="10">
        <f t="shared" si="0"/>
        <v>7</v>
      </c>
      <c r="J6" s="30"/>
    </row>
    <row r="7" spans="1:11" ht="15.95" customHeight="1" thickTop="1" thickBot="1" x14ac:dyDescent="0.3">
      <c r="A7" s="10" t="s">
        <v>70</v>
      </c>
      <c r="B7" s="10">
        <f>POWER($B$5,B6)/FACT(B6)</f>
        <v>1</v>
      </c>
      <c r="C7" s="10">
        <f t="shared" ref="C7:I7" si="1">POWER($B$5,C6)/FACT(C6)</f>
        <v>1</v>
      </c>
      <c r="D7" s="10">
        <f t="shared" si="1"/>
        <v>0.5</v>
      </c>
      <c r="E7" s="47">
        <f t="shared" si="1"/>
        <v>0.16666666666666666</v>
      </c>
      <c r="F7" s="47">
        <f t="shared" si="1"/>
        <v>4.1666666666666664E-2</v>
      </c>
      <c r="G7" s="47">
        <f t="shared" si="1"/>
        <v>8.3333333333333332E-3</v>
      </c>
      <c r="H7" s="47">
        <f t="shared" si="1"/>
        <v>1.3888888888888889E-3</v>
      </c>
      <c r="I7" s="47">
        <f t="shared" si="1"/>
        <v>1.9841269841269841E-4</v>
      </c>
      <c r="J7" s="30"/>
    </row>
    <row r="8" spans="1:11" ht="16.5" thickTop="1" thickBot="1" x14ac:dyDescent="0.3">
      <c r="A8" s="10" t="s">
        <v>73</v>
      </c>
      <c r="B8" s="10">
        <f>B7</f>
        <v>1</v>
      </c>
      <c r="C8" s="10">
        <f>B7+C7</f>
        <v>2</v>
      </c>
      <c r="D8" s="10">
        <f>SUM(B7:D7)</f>
        <v>2.5</v>
      </c>
      <c r="E8" s="47">
        <f>SUM(B7:E7)</f>
        <v>2.6666666666666665</v>
      </c>
      <c r="F8" s="47">
        <f>SUM(B7:F7)</f>
        <v>2.708333333333333</v>
      </c>
      <c r="G8" s="47">
        <f>SUM(B7:G7)</f>
        <v>2.7166666666666663</v>
      </c>
      <c r="H8" s="47">
        <f>SUM(B7:H7)</f>
        <v>2.7180555555555554</v>
      </c>
      <c r="I8" s="47">
        <f>SUM(B7:I7)</f>
        <v>2.7182539682539684</v>
      </c>
    </row>
    <row r="9" spans="1:11" ht="15.75" thickTop="1" x14ac:dyDescent="0.25"/>
    <row r="11" spans="1:11" x14ac:dyDescent="0.25">
      <c r="A11" s="73" t="s">
        <v>74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</row>
    <row r="12" spans="1:11" ht="15.75" thickBot="1" x14ac:dyDescent="0.3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1:11" ht="16.5" thickTop="1" thickBot="1" x14ac:dyDescent="0.3">
      <c r="A13" s="10" t="s">
        <v>19</v>
      </c>
      <c r="B13" s="33">
        <v>1</v>
      </c>
      <c r="C13" s="33">
        <v>2</v>
      </c>
      <c r="D13" s="33">
        <v>3</v>
      </c>
      <c r="E13" s="33">
        <v>4</v>
      </c>
      <c r="F13" s="33">
        <v>5</v>
      </c>
      <c r="G13" s="33">
        <v>6</v>
      </c>
      <c r="H13" s="33">
        <v>7</v>
      </c>
      <c r="I13" s="34"/>
      <c r="J13" s="23"/>
      <c r="K13" s="23"/>
    </row>
    <row r="14" spans="1:11" ht="16.5" thickTop="1" thickBot="1" x14ac:dyDescent="0.3">
      <c r="A14" s="10" t="s">
        <v>17</v>
      </c>
      <c r="B14" s="33">
        <f>1-POWER($B$5,B13)/(FACT(B13)*C8)</f>
        <v>0.5</v>
      </c>
      <c r="C14" s="33">
        <f t="shared" ref="C14:H14" si="2">1-POWER($B$5,C13)/(FACT(C13)*D8)</f>
        <v>0.8</v>
      </c>
      <c r="D14" s="33">
        <f t="shared" si="2"/>
        <v>0.9375</v>
      </c>
      <c r="E14" s="33">
        <f t="shared" si="2"/>
        <v>0.98461538461538467</v>
      </c>
      <c r="F14" s="33">
        <f t="shared" si="2"/>
        <v>0.99693251533742333</v>
      </c>
      <c r="G14" s="33">
        <f t="shared" si="2"/>
        <v>0.99948901379662747</v>
      </c>
      <c r="H14" s="33">
        <f t="shared" si="2"/>
        <v>0.99992700729927009</v>
      </c>
      <c r="I14" s="34"/>
      <c r="J14" s="23"/>
      <c r="K14" s="23"/>
    </row>
    <row r="15" spans="1:11" ht="15.75" thickTop="1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26" spans="1:9" x14ac:dyDescent="0.25">
      <c r="F26" s="35" t="s">
        <v>68</v>
      </c>
    </row>
    <row r="27" spans="1:9" x14ac:dyDescent="0.25">
      <c r="A27" s="39" t="s">
        <v>71</v>
      </c>
      <c r="B27" s="39"/>
      <c r="C27" s="39"/>
      <c r="D27" s="39"/>
      <c r="F27" s="36">
        <f>B2/B3</f>
        <v>2</v>
      </c>
    </row>
    <row r="28" spans="1:9" ht="15.75" thickBot="1" x14ac:dyDescent="0.3">
      <c r="F28" s="37"/>
    </row>
    <row r="29" spans="1:9" ht="16.5" thickTop="1" thickBot="1" x14ac:dyDescent="0.3">
      <c r="A29" s="10" t="s">
        <v>69</v>
      </c>
      <c r="B29" s="10">
        <v>0</v>
      </c>
      <c r="C29" s="10">
        <f>B29+1</f>
        <v>1</v>
      </c>
      <c r="D29" s="10">
        <f t="shared" ref="D29" si="3">C29+1</f>
        <v>2</v>
      </c>
      <c r="E29" s="10">
        <f t="shared" ref="E29" si="4">D29+1</f>
        <v>3</v>
      </c>
      <c r="F29" s="10">
        <f t="shared" ref="F29" si="5">E29+1</f>
        <v>4</v>
      </c>
      <c r="G29" s="10">
        <f t="shared" ref="G29" si="6">F29+1</f>
        <v>5</v>
      </c>
      <c r="H29" s="10">
        <f t="shared" ref="H29" si="7">G29+1</f>
        <v>6</v>
      </c>
      <c r="I29" s="10">
        <f t="shared" ref="I29" si="8">H29+1</f>
        <v>7</v>
      </c>
    </row>
    <row r="30" spans="1:9" ht="18.75" thickTop="1" thickBot="1" x14ac:dyDescent="0.3">
      <c r="A30" s="10" t="s">
        <v>70</v>
      </c>
      <c r="B30" s="10">
        <f>POWER($F$27,B29)/FACT(B29)</f>
        <v>1</v>
      </c>
      <c r="C30" s="10">
        <f t="shared" ref="C30:I30" si="9">POWER($F$27,C29)/FACT(C29)</f>
        <v>2</v>
      </c>
      <c r="D30" s="10">
        <f t="shared" si="9"/>
        <v>2</v>
      </c>
      <c r="E30" s="47">
        <f t="shared" si="9"/>
        <v>1.3333333333333333</v>
      </c>
      <c r="F30" s="47">
        <f t="shared" si="9"/>
        <v>0.66666666666666663</v>
      </c>
      <c r="G30" s="47">
        <f t="shared" si="9"/>
        <v>0.26666666666666666</v>
      </c>
      <c r="H30" s="47">
        <f t="shared" si="9"/>
        <v>8.8888888888888892E-2</v>
      </c>
      <c r="I30" s="47">
        <f t="shared" si="9"/>
        <v>2.5396825396825397E-2</v>
      </c>
    </row>
    <row r="31" spans="1:9" ht="16.5" thickTop="1" thickBot="1" x14ac:dyDescent="0.3">
      <c r="A31" t="s">
        <v>73</v>
      </c>
      <c r="B31" s="10">
        <f>B30</f>
        <v>1</v>
      </c>
      <c r="C31" s="10">
        <f>B30+C30</f>
        <v>3</v>
      </c>
      <c r="D31" s="10">
        <f>SUM(B30:D30)</f>
        <v>5</v>
      </c>
      <c r="E31" s="47">
        <f>SUM(B30:E30)</f>
        <v>6.333333333333333</v>
      </c>
      <c r="F31" s="46">
        <f>SUM(B30:F30)</f>
        <v>7</v>
      </c>
      <c r="G31" s="47">
        <f>SUM(B30:G30)</f>
        <v>7.2666666666666666</v>
      </c>
      <c r="H31" s="47">
        <f>SUM(B30:H30)</f>
        <v>7.3555555555555552</v>
      </c>
      <c r="I31" s="47">
        <f>SUM(B30:I30)</f>
        <v>7.3809523809523805</v>
      </c>
    </row>
    <row r="32" spans="1:9" ht="16.5" thickTop="1" thickBot="1" x14ac:dyDescent="0.3">
      <c r="A32" s="10" t="s">
        <v>19</v>
      </c>
      <c r="B32" s="33">
        <v>1</v>
      </c>
      <c r="C32" s="33">
        <v>2</v>
      </c>
      <c r="D32" s="33">
        <v>3</v>
      </c>
      <c r="E32" s="54">
        <v>4</v>
      </c>
      <c r="F32" s="33">
        <v>5</v>
      </c>
      <c r="G32" s="33">
        <v>6</v>
      </c>
      <c r="H32" s="33">
        <v>7</v>
      </c>
    </row>
    <row r="33" spans="1:8" ht="16.5" thickTop="1" thickBot="1" x14ac:dyDescent="0.3">
      <c r="A33" s="10" t="s">
        <v>17</v>
      </c>
      <c r="B33" s="53">
        <f>1-POWER($F$27,B32)/(FACT(B32)*C31)</f>
        <v>0.33333333333333337</v>
      </c>
      <c r="C33" s="53">
        <f t="shared" ref="C33:H33" si="10">1-POWER($F$27,C32)/(FACT(C32)*D31)</f>
        <v>0.6</v>
      </c>
      <c r="D33" s="53">
        <f t="shared" si="10"/>
        <v>0.78947368421052633</v>
      </c>
      <c r="E33" s="55">
        <f t="shared" si="10"/>
        <v>0.90476190476190477</v>
      </c>
      <c r="F33" s="53">
        <f t="shared" si="10"/>
        <v>0.96330275229357798</v>
      </c>
      <c r="G33" s="53">
        <f t="shared" si="10"/>
        <v>0.98791540785498488</v>
      </c>
      <c r="H33" s="53">
        <f t="shared" si="10"/>
        <v>0.99655913978494626</v>
      </c>
    </row>
    <row r="34" spans="1:8" ht="15.75" thickTop="1" x14ac:dyDescent="0.25"/>
    <row r="37" spans="1:8" x14ac:dyDescent="0.25">
      <c r="A37" s="38"/>
    </row>
  </sheetData>
  <mergeCells count="1">
    <mergeCell ref="A11:K11"/>
  </mergeCell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28575</xdr:rowOff>
              </from>
              <to>
                <xdr:col>0</xdr:col>
                <xdr:colOff>219075</xdr:colOff>
                <xdr:row>2</xdr:row>
                <xdr:rowOff>28575</xdr:rowOff>
              </to>
            </anchor>
          </objectPr>
        </oleObject>
      </mc:Choice>
      <mc:Fallback>
        <oleObject progId="Equation.3" shapeId="3073" r:id="rId4"/>
      </mc:Fallback>
    </mc:AlternateContent>
    <mc:AlternateContent xmlns:mc="http://schemas.openxmlformats.org/markup-compatibility/2006">
      <mc:Choice Requires="x14">
        <oleObject progId="Equation.3" shapeId="3074" r:id="rId6">
          <objectPr defaultSize="0" autoPict="0" r:id="rId7">
            <anchor moveWithCells="1" sizeWithCells="1">
              <from>
                <xdr:col>0</xdr:col>
                <xdr:colOff>28575</xdr:colOff>
                <xdr:row>2</xdr:row>
                <xdr:rowOff>66675</xdr:rowOff>
              </from>
              <to>
                <xdr:col>0</xdr:col>
                <xdr:colOff>180975</xdr:colOff>
                <xdr:row>3</xdr:row>
                <xdr:rowOff>0</xdr:rowOff>
              </to>
            </anchor>
          </objectPr>
        </oleObject>
      </mc:Choice>
      <mc:Fallback>
        <oleObject progId="Equation.3" shapeId="3074" r:id="rId6"/>
      </mc:Fallback>
    </mc:AlternateContent>
    <mc:AlternateContent xmlns:mc="http://schemas.openxmlformats.org/markup-compatibility/2006">
      <mc:Choice Requires="x14">
        <oleObject progId="Equation.3" shapeId="3078" r:id="rId8">
          <objectPr defaultSize="0" r:id="rId9">
            <anchor moveWithCells="1" sizeWithCells="1">
              <from>
                <xdr:col>4</xdr:col>
                <xdr:colOff>409575</xdr:colOff>
                <xdr:row>0</xdr:row>
                <xdr:rowOff>104775</xdr:rowOff>
              </from>
              <to>
                <xdr:col>8</xdr:col>
                <xdr:colOff>238125</xdr:colOff>
                <xdr:row>4</xdr:row>
                <xdr:rowOff>104775</xdr:rowOff>
              </to>
            </anchor>
          </objectPr>
        </oleObject>
      </mc:Choice>
      <mc:Fallback>
        <oleObject progId="Equation.3" shapeId="3078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</dc:creator>
  <cp:lastModifiedBy>Константин</cp:lastModifiedBy>
  <dcterms:created xsi:type="dcterms:W3CDTF">2021-04-03T19:33:30Z</dcterms:created>
  <dcterms:modified xsi:type="dcterms:W3CDTF">2023-04-10T21:47:37Z</dcterms:modified>
</cp:coreProperties>
</file>