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y/Development/institute/Четвертый курс/Надежность ЭВМ/"/>
    </mc:Choice>
  </mc:AlternateContent>
  <xr:revisionPtr revIDLastSave="0" documentId="13_ncr:1_{735D46CE-B57D-0147-A896-0E1C48D5C3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ЛР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6" i="1" l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05" i="1"/>
  <c r="F2" i="1"/>
  <c r="D10" i="1"/>
  <c r="O100" i="1"/>
  <c r="N12" i="1"/>
  <c r="N44" i="1" s="1"/>
  <c r="N13" i="1"/>
  <c r="N45" i="1" s="1"/>
  <c r="N14" i="1"/>
  <c r="N46" i="1" s="1"/>
  <c r="N15" i="1"/>
  <c r="N47" i="1" s="1"/>
  <c r="N16" i="1"/>
  <c r="N48" i="1" s="1"/>
  <c r="N17" i="1"/>
  <c r="N49" i="1" s="1"/>
  <c r="N18" i="1"/>
  <c r="N50" i="1" s="1"/>
  <c r="N19" i="1"/>
  <c r="N51" i="1" s="1"/>
  <c r="N20" i="1"/>
  <c r="N52" i="1" s="1"/>
  <c r="N11" i="1"/>
  <c r="N43" i="1" s="1"/>
  <c r="D7" i="1"/>
  <c r="G3" i="1" l="1"/>
  <c r="E3" i="1"/>
  <c r="G4" i="1"/>
  <c r="E4" i="1"/>
  <c r="G5" i="1"/>
  <c r="E5" i="1"/>
  <c r="G6" i="1"/>
  <c r="E6" i="1"/>
  <c r="G7" i="1"/>
  <c r="E7" i="1"/>
  <c r="G8" i="1"/>
  <c r="E8" i="1"/>
  <c r="G9" i="1"/>
  <c r="E9" i="1"/>
  <c r="G10" i="1"/>
  <c r="E10" i="1"/>
  <c r="G11" i="1"/>
  <c r="E11" i="1"/>
  <c r="G12" i="1"/>
  <c r="E12" i="1"/>
  <c r="G13" i="1"/>
  <c r="E13" i="1"/>
  <c r="G14" i="1"/>
  <c r="E14" i="1"/>
  <c r="G15" i="1"/>
  <c r="E15" i="1"/>
  <c r="G16" i="1"/>
  <c r="E16" i="1"/>
  <c r="G17" i="1"/>
  <c r="E17" i="1"/>
  <c r="G18" i="1"/>
  <c r="E18" i="1"/>
  <c r="G19" i="1"/>
  <c r="E19" i="1"/>
  <c r="G20" i="1"/>
  <c r="E20" i="1"/>
  <c r="G21" i="1"/>
  <c r="E21" i="1"/>
  <c r="G22" i="1"/>
  <c r="E22" i="1"/>
  <c r="G23" i="1"/>
  <c r="E23" i="1"/>
  <c r="G24" i="1"/>
  <c r="E24" i="1"/>
  <c r="G25" i="1"/>
  <c r="E25" i="1"/>
  <c r="G26" i="1"/>
  <c r="E26" i="1"/>
  <c r="G27" i="1"/>
  <c r="E27" i="1"/>
  <c r="G28" i="1"/>
  <c r="E28" i="1"/>
  <c r="G29" i="1"/>
  <c r="E29" i="1"/>
  <c r="G30" i="1"/>
  <c r="E30" i="1"/>
  <c r="G31" i="1"/>
  <c r="E31" i="1"/>
  <c r="G32" i="1"/>
  <c r="E32" i="1"/>
  <c r="G33" i="1"/>
  <c r="E33" i="1"/>
  <c r="G34" i="1"/>
  <c r="E34" i="1"/>
  <c r="G35" i="1"/>
  <c r="E35" i="1"/>
  <c r="G36" i="1"/>
  <c r="E36" i="1"/>
  <c r="G37" i="1"/>
  <c r="E37" i="1"/>
  <c r="G38" i="1"/>
  <c r="E38" i="1"/>
  <c r="G39" i="1"/>
  <c r="E39" i="1"/>
  <c r="G40" i="1"/>
  <c r="E40" i="1"/>
  <c r="G41" i="1"/>
  <c r="E41" i="1"/>
  <c r="G42" i="1"/>
  <c r="E42" i="1"/>
  <c r="G43" i="1"/>
  <c r="E43" i="1"/>
  <c r="E44" i="1"/>
  <c r="D45" i="1"/>
  <c r="E45" i="1"/>
  <c r="D46" i="1"/>
  <c r="E46" i="1"/>
  <c r="D47" i="1"/>
  <c r="E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E69" i="1"/>
  <c r="D70" i="1"/>
  <c r="D71" i="1"/>
  <c r="D72" i="1"/>
  <c r="D73" i="1"/>
  <c r="D74" i="1"/>
  <c r="D75" i="1"/>
  <c r="D76" i="1"/>
  <c r="D77" i="1"/>
  <c r="E77" i="1"/>
  <c r="D78" i="1"/>
  <c r="D79" i="1"/>
  <c r="D80" i="1"/>
  <c r="D81" i="1"/>
  <c r="D82" i="1"/>
  <c r="D83" i="1"/>
  <c r="E83" i="1"/>
  <c r="D84" i="1"/>
  <c r="D85" i="1"/>
  <c r="E85" i="1"/>
  <c r="D86" i="1"/>
  <c r="D87" i="1"/>
  <c r="D88" i="1"/>
  <c r="D89" i="1"/>
  <c r="E89" i="1"/>
  <c r="D90" i="1"/>
  <c r="D91" i="1"/>
  <c r="E91" i="1"/>
  <c r="D92" i="1"/>
  <c r="D93" i="1"/>
  <c r="E93" i="1"/>
  <c r="D94" i="1"/>
  <c r="D95" i="1"/>
  <c r="D96" i="1"/>
  <c r="D97" i="1"/>
  <c r="E97" i="1"/>
  <c r="D98" i="1"/>
  <c r="D99" i="1"/>
  <c r="E99" i="1"/>
  <c r="D100" i="1"/>
  <c r="D101" i="1"/>
  <c r="E101" i="1"/>
  <c r="D2" i="1"/>
  <c r="F81" i="1" l="1"/>
  <c r="F79" i="1"/>
  <c r="F98" i="1"/>
  <c r="F76" i="1"/>
  <c r="G75" i="1"/>
  <c r="G81" i="1"/>
  <c r="G76" i="1"/>
  <c r="F13" i="1"/>
  <c r="G56" i="1"/>
  <c r="F75" i="1"/>
  <c r="F73" i="1"/>
  <c r="F71" i="1"/>
  <c r="F68" i="1"/>
  <c r="G47" i="1"/>
  <c r="F80" i="1"/>
  <c r="G84" i="1"/>
  <c r="G59" i="1"/>
  <c r="G100" i="1"/>
  <c r="F72" i="1"/>
  <c r="G90" i="1"/>
  <c r="G82" i="1"/>
  <c r="G64" i="1"/>
  <c r="G48" i="1"/>
  <c r="D19" i="1"/>
  <c r="F9" i="1"/>
  <c r="F44" i="1"/>
  <c r="G98" i="1"/>
  <c r="F90" i="1"/>
  <c r="F82" i="1"/>
  <c r="G74" i="1"/>
  <c r="G67" i="1"/>
  <c r="G51" i="1"/>
  <c r="F48" i="1"/>
  <c r="D15" i="1"/>
  <c r="D12" i="1"/>
  <c r="F5" i="1"/>
  <c r="G99" i="1"/>
  <c r="F97" i="1"/>
  <c r="H97" i="1" s="1"/>
  <c r="F95" i="1"/>
  <c r="F92" i="1"/>
  <c r="F91" i="1"/>
  <c r="H91" i="1" s="1"/>
  <c r="F88" i="1"/>
  <c r="G83" i="1"/>
  <c r="E81" i="1"/>
  <c r="E75" i="1"/>
  <c r="F74" i="1"/>
  <c r="F50" i="1"/>
  <c r="D11" i="1"/>
  <c r="F100" i="1"/>
  <c r="F99" i="1"/>
  <c r="H99" i="1" s="1"/>
  <c r="F96" i="1"/>
  <c r="G91" i="1"/>
  <c r="F89" i="1"/>
  <c r="H89" i="1" s="1"/>
  <c r="F87" i="1"/>
  <c r="F84" i="1"/>
  <c r="F83" i="1"/>
  <c r="H83" i="1" s="1"/>
  <c r="E73" i="1"/>
  <c r="G68" i="1"/>
  <c r="G60" i="1"/>
  <c r="G52" i="1"/>
  <c r="G92" i="1"/>
  <c r="G63" i="1"/>
  <c r="G55" i="1"/>
  <c r="F3" i="1"/>
  <c r="G93" i="1"/>
  <c r="G95" i="1"/>
  <c r="F101" i="1"/>
  <c r="H101" i="1" s="1"/>
  <c r="G97" i="1"/>
  <c r="G96" i="1"/>
  <c r="E95" i="1"/>
  <c r="F94" i="1"/>
  <c r="F93" i="1"/>
  <c r="H93" i="1" s="1"/>
  <c r="G89" i="1"/>
  <c r="G88" i="1"/>
  <c r="E87" i="1"/>
  <c r="F86" i="1"/>
  <c r="F85" i="1"/>
  <c r="H85" i="1" s="1"/>
  <c r="G80" i="1"/>
  <c r="E79" i="1"/>
  <c r="H79" i="1" s="1"/>
  <c r="F78" i="1"/>
  <c r="F77" i="1"/>
  <c r="H77" i="1" s="1"/>
  <c r="G73" i="1"/>
  <c r="G72" i="1"/>
  <c r="E71" i="1"/>
  <c r="H71" i="1" s="1"/>
  <c r="F70" i="1"/>
  <c r="F69" i="1"/>
  <c r="H69" i="1" s="1"/>
  <c r="G66" i="1"/>
  <c r="G62" i="1"/>
  <c r="G58" i="1"/>
  <c r="G54" i="1"/>
  <c r="G50" i="1"/>
  <c r="F49" i="1"/>
  <c r="G46" i="1"/>
  <c r="F41" i="1"/>
  <c r="F37" i="1"/>
  <c r="F33" i="1"/>
  <c r="F29" i="1"/>
  <c r="F25" i="1"/>
  <c r="F21" i="1"/>
  <c r="F17" i="1"/>
  <c r="F7" i="1"/>
  <c r="D6" i="1"/>
  <c r="G101" i="1"/>
  <c r="G85" i="1"/>
  <c r="G77" i="1"/>
  <c r="G69" i="1"/>
  <c r="G44" i="1"/>
  <c r="F43" i="1"/>
  <c r="F39" i="1"/>
  <c r="F35" i="1"/>
  <c r="F31" i="1"/>
  <c r="F27" i="1"/>
  <c r="F23" i="1"/>
  <c r="F19" i="1"/>
  <c r="F15" i="1"/>
  <c r="F11" i="1"/>
  <c r="H11" i="1" s="1"/>
  <c r="I11" i="1" s="1"/>
  <c r="G94" i="1"/>
  <c r="G87" i="1"/>
  <c r="G86" i="1"/>
  <c r="G79" i="1"/>
  <c r="G78" i="1"/>
  <c r="G71" i="1"/>
  <c r="G70" i="1"/>
  <c r="G65" i="1"/>
  <c r="G61" i="1"/>
  <c r="G57" i="1"/>
  <c r="G53" i="1"/>
  <c r="G49" i="1"/>
  <c r="G45" i="1"/>
  <c r="D44" i="1"/>
  <c r="D43" i="1"/>
  <c r="D40" i="1"/>
  <c r="D39" i="1"/>
  <c r="D36" i="1"/>
  <c r="D35" i="1"/>
  <c r="D32" i="1"/>
  <c r="D31" i="1"/>
  <c r="D28" i="1"/>
  <c r="D27" i="1"/>
  <c r="D24" i="1"/>
  <c r="D23" i="1"/>
  <c r="D20" i="1"/>
  <c r="D16" i="1"/>
  <c r="E98" i="1"/>
  <c r="E94" i="1"/>
  <c r="E90" i="1"/>
  <c r="E86" i="1"/>
  <c r="E82" i="1"/>
  <c r="E78" i="1"/>
  <c r="H75" i="1"/>
  <c r="I75" i="1" s="1"/>
  <c r="E74" i="1"/>
  <c r="H74" i="1" s="1"/>
  <c r="I74" i="1" s="1"/>
  <c r="E70" i="1"/>
  <c r="E65" i="1"/>
  <c r="F65" i="1"/>
  <c r="E61" i="1"/>
  <c r="F61" i="1"/>
  <c r="F57" i="1"/>
  <c r="E57" i="1"/>
  <c r="F53" i="1"/>
  <c r="E53" i="1"/>
  <c r="F66" i="1"/>
  <c r="E66" i="1"/>
  <c r="F62" i="1"/>
  <c r="E62" i="1"/>
  <c r="F58" i="1"/>
  <c r="E58" i="1"/>
  <c r="F54" i="1"/>
  <c r="E54" i="1"/>
  <c r="E100" i="1"/>
  <c r="E96" i="1"/>
  <c r="E92" i="1"/>
  <c r="E88" i="1"/>
  <c r="H88" i="1" s="1"/>
  <c r="E84" i="1"/>
  <c r="E80" i="1"/>
  <c r="E76" i="1"/>
  <c r="E72" i="1"/>
  <c r="E68" i="1"/>
  <c r="E67" i="1"/>
  <c r="F67" i="1"/>
  <c r="F63" i="1"/>
  <c r="E63" i="1"/>
  <c r="E59" i="1"/>
  <c r="F59" i="1"/>
  <c r="F55" i="1"/>
  <c r="E55" i="1"/>
  <c r="F51" i="1"/>
  <c r="E51" i="1"/>
  <c r="F64" i="1"/>
  <c r="E64" i="1"/>
  <c r="F60" i="1"/>
  <c r="E60" i="1"/>
  <c r="E56" i="1"/>
  <c r="F56" i="1"/>
  <c r="E52" i="1"/>
  <c r="F52" i="1"/>
  <c r="E50" i="1"/>
  <c r="E49" i="1"/>
  <c r="E48" i="1"/>
  <c r="D34" i="1"/>
  <c r="D41" i="1"/>
  <c r="F40" i="1"/>
  <c r="D37" i="1"/>
  <c r="F36" i="1"/>
  <c r="D33" i="1"/>
  <c r="F32" i="1"/>
  <c r="D29" i="1"/>
  <c r="F28" i="1"/>
  <c r="D25" i="1"/>
  <c r="F24" i="1"/>
  <c r="D21" i="1"/>
  <c r="F20" i="1"/>
  <c r="D17" i="1"/>
  <c r="F16" i="1"/>
  <c r="D13" i="1"/>
  <c r="F12" i="1"/>
  <c r="D9" i="1"/>
  <c r="H9" i="1" s="1"/>
  <c r="I9" i="1" s="1"/>
  <c r="F8" i="1"/>
  <c r="D5" i="1"/>
  <c r="F4" i="1"/>
  <c r="D8" i="1"/>
  <c r="D4" i="1"/>
  <c r="F47" i="1"/>
  <c r="H47" i="1" s="1"/>
  <c r="I47" i="1" s="1"/>
  <c r="F46" i="1"/>
  <c r="H46" i="1" s="1"/>
  <c r="F45" i="1"/>
  <c r="H45" i="1" s="1"/>
  <c r="F42" i="1"/>
  <c r="F38" i="1"/>
  <c r="F34" i="1"/>
  <c r="H34" i="1" s="1"/>
  <c r="I34" i="1" s="1"/>
  <c r="F30" i="1"/>
  <c r="F26" i="1"/>
  <c r="F22" i="1"/>
  <c r="F18" i="1"/>
  <c r="F14" i="1"/>
  <c r="F10" i="1"/>
  <c r="F6" i="1"/>
  <c r="H6" i="1" s="1"/>
  <c r="I6" i="1" s="1"/>
  <c r="D42" i="1"/>
  <c r="D38" i="1"/>
  <c r="D30" i="1"/>
  <c r="D26" i="1"/>
  <c r="D22" i="1"/>
  <c r="D18" i="1"/>
  <c r="D14" i="1"/>
  <c r="D3" i="1"/>
  <c r="E2" i="1"/>
  <c r="I46" i="1" l="1"/>
  <c r="H25" i="1"/>
  <c r="I25" i="1" s="1"/>
  <c r="H41" i="1"/>
  <c r="I41" i="1" s="1"/>
  <c r="H73" i="1"/>
  <c r="I73" i="1" s="1"/>
  <c r="H98" i="1"/>
  <c r="H81" i="1"/>
  <c r="I81" i="1" s="1"/>
  <c r="H17" i="1"/>
  <c r="I17" i="1" s="1"/>
  <c r="H33" i="1"/>
  <c r="I33" i="1" s="1"/>
  <c r="H78" i="1"/>
  <c r="I78" i="1" s="1"/>
  <c r="H90" i="1"/>
  <c r="I90" i="1" s="1"/>
  <c r="H3" i="1"/>
  <c r="I3" i="1" s="1"/>
  <c r="H19" i="1"/>
  <c r="I19" i="1" s="1"/>
  <c r="H5" i="1"/>
  <c r="I5" i="1" s="1"/>
  <c r="H13" i="1"/>
  <c r="I13" i="1" s="1"/>
  <c r="H76" i="1"/>
  <c r="I76" i="1" s="1"/>
  <c r="H92" i="1"/>
  <c r="I92" i="1" s="1"/>
  <c r="I77" i="1"/>
  <c r="H48" i="1"/>
  <c r="I48" i="1" s="1"/>
  <c r="H24" i="1"/>
  <c r="I24" i="1" s="1"/>
  <c r="H32" i="1"/>
  <c r="I32" i="1" s="1"/>
  <c r="H40" i="1"/>
  <c r="I40" i="1" s="1"/>
  <c r="H68" i="1"/>
  <c r="I68" i="1" s="1"/>
  <c r="H70" i="1"/>
  <c r="H82" i="1"/>
  <c r="I82" i="1" s="1"/>
  <c r="H50" i="1"/>
  <c r="I50" i="1" s="1"/>
  <c r="H72" i="1"/>
  <c r="I72" i="1" s="1"/>
  <c r="H80" i="1"/>
  <c r="I80" i="1" s="1"/>
  <c r="H100" i="1"/>
  <c r="I100" i="1" s="1"/>
  <c r="I89" i="1"/>
  <c r="I93" i="1"/>
  <c r="H29" i="1"/>
  <c r="I29" i="1" s="1"/>
  <c r="H95" i="1"/>
  <c r="I95" i="1" s="1"/>
  <c r="I99" i="1"/>
  <c r="I88" i="1"/>
  <c r="I70" i="1"/>
  <c r="I69" i="1"/>
  <c r="I97" i="1"/>
  <c r="H16" i="1"/>
  <c r="I16" i="1" s="1"/>
  <c r="H49" i="1"/>
  <c r="I49" i="1" s="1"/>
  <c r="I91" i="1"/>
  <c r="I85" i="1"/>
  <c r="H86" i="1"/>
  <c r="I86" i="1" s="1"/>
  <c r="H44" i="1"/>
  <c r="I44" i="1" s="1"/>
  <c r="H15" i="1"/>
  <c r="I15" i="1" s="1"/>
  <c r="H87" i="1"/>
  <c r="I87" i="1" s="1"/>
  <c r="H94" i="1"/>
  <c r="I94" i="1" s="1"/>
  <c r="I101" i="1"/>
  <c r="H12" i="1"/>
  <c r="I12" i="1" s="1"/>
  <c r="H20" i="1"/>
  <c r="I20" i="1" s="1"/>
  <c r="H28" i="1"/>
  <c r="I28" i="1" s="1"/>
  <c r="H36" i="1"/>
  <c r="I36" i="1" s="1"/>
  <c r="H84" i="1"/>
  <c r="I84" i="1" s="1"/>
  <c r="I98" i="1"/>
  <c r="H21" i="1"/>
  <c r="I21" i="1" s="1"/>
  <c r="H37" i="1"/>
  <c r="I37" i="1" s="1"/>
  <c r="I71" i="1"/>
  <c r="H96" i="1"/>
  <c r="I96" i="1" s="1"/>
  <c r="I83" i="1"/>
  <c r="H10" i="1"/>
  <c r="I10" i="1" s="1"/>
  <c r="H26" i="1"/>
  <c r="I26" i="1" s="1"/>
  <c r="H8" i="1"/>
  <c r="I8" i="1" s="1"/>
  <c r="H60" i="1"/>
  <c r="I60" i="1" s="1"/>
  <c r="I79" i="1"/>
  <c r="H18" i="1"/>
  <c r="I18" i="1" s="1"/>
  <c r="H64" i="1"/>
  <c r="I64" i="1" s="1"/>
  <c r="I45" i="1"/>
  <c r="H53" i="1"/>
  <c r="I53" i="1" s="1"/>
  <c r="H31" i="1"/>
  <c r="I31" i="1" s="1"/>
  <c r="H35" i="1"/>
  <c r="I35" i="1" s="1"/>
  <c r="H59" i="1"/>
  <c r="I59" i="1" s="1"/>
  <c r="H67" i="1"/>
  <c r="I67" i="1" s="1"/>
  <c r="H57" i="1"/>
  <c r="I57" i="1" s="1"/>
  <c r="H23" i="1"/>
  <c r="I23" i="1" s="1"/>
  <c r="H39" i="1"/>
  <c r="I39" i="1" s="1"/>
  <c r="H7" i="1"/>
  <c r="I7" i="1" s="1"/>
  <c r="H27" i="1"/>
  <c r="I27" i="1" s="1"/>
  <c r="H43" i="1"/>
  <c r="I43" i="1" s="1"/>
  <c r="H2" i="1"/>
  <c r="H14" i="1"/>
  <c r="I14" i="1" s="1"/>
  <c r="H30" i="1"/>
  <c r="I30" i="1" s="1"/>
  <c r="H56" i="1"/>
  <c r="I56" i="1" s="1"/>
  <c r="H51" i="1"/>
  <c r="I51" i="1" s="1"/>
  <c r="H54" i="1"/>
  <c r="I54" i="1" s="1"/>
  <c r="H62" i="1"/>
  <c r="I62" i="1" s="1"/>
  <c r="H61" i="1"/>
  <c r="I61" i="1" s="1"/>
  <c r="H4" i="1"/>
  <c r="I4" i="1" s="1"/>
  <c r="H22" i="1"/>
  <c r="I22" i="1" s="1"/>
  <c r="H38" i="1"/>
  <c r="I38" i="1" s="1"/>
  <c r="H52" i="1"/>
  <c r="I52" i="1" s="1"/>
  <c r="H55" i="1"/>
  <c r="I55" i="1" s="1"/>
  <c r="H63" i="1"/>
  <c r="I63" i="1" s="1"/>
  <c r="H58" i="1"/>
  <c r="I58" i="1" s="1"/>
  <c r="H66" i="1"/>
  <c r="I66" i="1" s="1"/>
  <c r="H65" i="1"/>
  <c r="I65" i="1" s="1"/>
  <c r="H42" i="1"/>
  <c r="I42" i="1" s="1"/>
  <c r="G2" i="1"/>
  <c r="I2" i="1" l="1"/>
  <c r="O11" i="1" s="1" a="1"/>
  <c r="O12" i="1" l="1"/>
  <c r="O16" i="1"/>
  <c r="O14" i="1"/>
  <c r="O18" i="1"/>
  <c r="P18" i="1" s="1"/>
  <c r="O50" i="1" s="1"/>
  <c r="O11" i="1"/>
  <c r="O15" i="1"/>
  <c r="O19" i="1"/>
  <c r="P19" i="1" s="1"/>
  <c r="O51" i="1" s="1"/>
  <c r="O13" i="1"/>
  <c r="O17" i="1"/>
  <c r="O20" i="1"/>
  <c r="P20" i="1" s="1"/>
  <c r="O52" i="1" s="1"/>
  <c r="V7" i="1"/>
  <c r="V8" i="1"/>
  <c r="V4" i="1"/>
  <c r="V5" i="1"/>
  <c r="V1" i="1"/>
  <c r="K43" i="1" s="1"/>
  <c r="V2" i="1"/>
  <c r="V3" i="1" s="1"/>
  <c r="L43" i="1" s="1"/>
  <c r="P13" i="1" l="1"/>
  <c r="O45" i="1" s="1"/>
  <c r="P14" i="1"/>
  <c r="O46" i="1" s="1"/>
  <c r="P15" i="1"/>
  <c r="O47" i="1" s="1"/>
  <c r="P16" i="1"/>
  <c r="O48" i="1" s="1"/>
  <c r="P17" i="1"/>
  <c r="O49" i="1" s="1"/>
  <c r="P12" i="1"/>
  <c r="O44" i="1" s="1"/>
  <c r="P11" i="1"/>
  <c r="O43" i="1" s="1"/>
  <c r="L52" i="1"/>
  <c r="L49" i="1"/>
  <c r="L46" i="1"/>
  <c r="L51" i="1"/>
  <c r="L45" i="1"/>
  <c r="L48" i="1"/>
  <c r="V6" i="1"/>
  <c r="N75" i="1" l="1"/>
  <c r="N74" i="1"/>
  <c r="N84" i="1"/>
  <c r="O84" i="1" s="1"/>
  <c r="N87" i="1"/>
  <c r="O87" i="1" s="1"/>
  <c r="N89" i="1"/>
  <c r="O89" i="1" s="1"/>
  <c r="N83" i="1"/>
  <c r="O83" i="1" s="1"/>
  <c r="N85" i="1"/>
  <c r="O85" i="1" s="1"/>
  <c r="N88" i="1"/>
  <c r="O88" i="1" s="1"/>
  <c r="N86" i="1"/>
  <c r="O86" i="1" s="1"/>
  <c r="P43" i="1"/>
  <c r="N93" i="1"/>
  <c r="O93" i="1" s="1"/>
  <c r="N97" i="1"/>
  <c r="O97" i="1" s="1"/>
  <c r="N94" i="1"/>
  <c r="O94" i="1" s="1"/>
  <c r="N98" i="1"/>
  <c r="O98" i="1" s="1"/>
  <c r="N95" i="1"/>
  <c r="O95" i="1" s="1"/>
  <c r="N92" i="1"/>
  <c r="O92" i="1" s="1"/>
  <c r="N96" i="1"/>
  <c r="O96" i="1" s="1"/>
  <c r="O75" i="1"/>
  <c r="N79" i="1"/>
  <c r="O79" i="1" s="1"/>
  <c r="N76" i="1"/>
  <c r="O76" i="1" s="1"/>
  <c r="N80" i="1"/>
  <c r="O80" i="1" s="1"/>
  <c r="N77" i="1"/>
  <c r="O77" i="1" s="1"/>
  <c r="N78" i="1"/>
  <c r="O78" i="1" s="1"/>
  <c r="P50" i="1"/>
  <c r="P51" i="1"/>
  <c r="P52" i="1"/>
  <c r="R50" i="1"/>
  <c r="R51" i="1"/>
  <c r="R52" i="1"/>
  <c r="Q50" i="1"/>
  <c r="Q51" i="1"/>
  <c r="Q52" i="1"/>
  <c r="O74" i="1"/>
  <c r="Q11" i="1"/>
  <c r="Q12" i="1" s="1"/>
  <c r="R44" i="1"/>
  <c r="R48" i="1"/>
  <c r="R45" i="1"/>
  <c r="R49" i="1"/>
  <c r="R43" i="1"/>
  <c r="R46" i="1"/>
  <c r="R47" i="1"/>
  <c r="Q46" i="1"/>
  <c r="Q47" i="1"/>
  <c r="Q45" i="1"/>
  <c r="Q43" i="1"/>
  <c r="Q44" i="1"/>
  <c r="Q48" i="1"/>
  <c r="Q49" i="1"/>
  <c r="P44" i="1"/>
  <c r="P48" i="1"/>
  <c r="P45" i="1"/>
  <c r="P49" i="1"/>
  <c r="P46" i="1"/>
  <c r="P47" i="1"/>
  <c r="O90" i="1" l="1"/>
  <c r="O99" i="1"/>
  <c r="O81" i="1"/>
  <c r="Q13" i="1"/>
  <c r="R12" i="1"/>
  <c r="R11" i="1"/>
  <c r="Q14" i="1" l="1"/>
  <c r="R13" i="1"/>
  <c r="Q15" i="1" l="1"/>
  <c r="R14" i="1"/>
  <c r="Q16" i="1" l="1"/>
  <c r="R15" i="1"/>
  <c r="R16" i="1" l="1"/>
  <c r="Q17" i="1"/>
  <c r="R17" i="1" l="1"/>
  <c r="Q18" i="1"/>
  <c r="R18" i="1" l="1"/>
  <c r="Q19" i="1"/>
  <c r="Q20" i="1" l="1"/>
  <c r="R20" i="1" s="1"/>
  <c r="R19" i="1"/>
</calcChain>
</file>

<file path=xl/sharedStrings.xml><?xml version="1.0" encoding="utf-8"?>
<sst xmlns="http://schemas.openxmlformats.org/spreadsheetml/2006/main" count="75" uniqueCount="63">
  <si>
    <t>РРСЧ</t>
  </si>
  <si>
    <t>X2</t>
  </si>
  <si>
    <t>X3</t>
  </si>
  <si>
    <t>V</t>
  </si>
  <si>
    <t>Y</t>
  </si>
  <si>
    <t>Z</t>
  </si>
  <si>
    <t>№</t>
  </si>
  <si>
    <t>X1</t>
  </si>
  <si>
    <t>G</t>
  </si>
  <si>
    <t>a</t>
  </si>
  <si>
    <t>b</t>
  </si>
  <si>
    <t>Выборочное среднее</t>
  </si>
  <si>
    <t>Выборочная дисперсия</t>
  </si>
  <si>
    <t>Выборочное ср. квадр. отклонение</t>
  </si>
  <si>
    <t>Наименьшее значение</t>
  </si>
  <si>
    <t>Наибольшее значение</t>
  </si>
  <si>
    <t>Размах выборки</t>
  </si>
  <si>
    <t>Асимметрия</t>
  </si>
  <si>
    <t>Эксцесс</t>
  </si>
  <si>
    <t>Распред</t>
  </si>
  <si>
    <t>n</t>
  </si>
  <si>
    <t>Xmax</t>
  </si>
  <si>
    <t>Xmin</t>
  </si>
  <si>
    <t>R</t>
  </si>
  <si>
    <t>k</t>
  </si>
  <si>
    <t>h</t>
  </si>
  <si>
    <t>Группа</t>
  </si>
  <si>
    <t>Л. Граница</t>
  </si>
  <si>
    <t>П. Граница</t>
  </si>
  <si>
    <t>Середина</t>
  </si>
  <si>
    <t>Частота</t>
  </si>
  <si>
    <t>Отн. Частота</t>
  </si>
  <si>
    <t>Нак. Частота</t>
  </si>
  <si>
    <t>Нак. Отн. Частота</t>
  </si>
  <si>
    <t>Мат. Ожид</t>
  </si>
  <si>
    <t>Ср. кв. откл</t>
  </si>
  <si>
    <t>Парам. Равном. Распр</t>
  </si>
  <si>
    <t>Парам. Норм. Распр</t>
  </si>
  <si>
    <t>m</t>
  </si>
  <si>
    <t>σ</t>
  </si>
  <si>
    <t>𝛼</t>
  </si>
  <si>
    <t>Парам гамма-распр</t>
  </si>
  <si>
    <t>Плотность относит. Частот</t>
  </si>
  <si>
    <t>Плотность нормал. Распред</t>
  </si>
  <si>
    <t>Плотность равномер. Распред</t>
  </si>
  <si>
    <t>Плотность гамма-распред</t>
  </si>
  <si>
    <t>Левая</t>
  </si>
  <si>
    <t>Правая</t>
  </si>
  <si>
    <t>Вероятности</t>
  </si>
  <si>
    <r>
      <t>𝜒</t>
    </r>
    <r>
      <rPr>
        <i/>
        <sz val="14"/>
        <color theme="1"/>
        <rFont val="Calibri (Основной текст)"/>
        <charset val="204"/>
      </rPr>
      <t>2</t>
    </r>
  </si>
  <si>
    <t>Равномер.</t>
  </si>
  <si>
    <t>Сумма</t>
  </si>
  <si>
    <t>Нормал.</t>
  </si>
  <si>
    <t>Гамма</t>
  </si>
  <si>
    <t>Критическое значение критерия</t>
  </si>
  <si>
    <t>Вариант 2</t>
  </si>
  <si>
    <t>U</t>
  </si>
  <si>
    <t>N</t>
  </si>
  <si>
    <r>
      <t>X</t>
    </r>
    <r>
      <rPr>
        <b/>
        <sz val="12"/>
        <color theme="1"/>
        <rFont val="Calibri (Основной текст)"/>
        <charset val="204"/>
      </rPr>
      <t>1</t>
    </r>
  </si>
  <si>
    <t>Самая минимальная сумма вышла у равномерного распределения, берем его</t>
  </si>
  <si>
    <t>Вероятность безотказной работы</t>
  </si>
  <si>
    <t>t, час</t>
  </si>
  <si>
    <t>P(t)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</si>
</sst>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i/>
      <sz val="14"/>
      <color theme="1"/>
      <name val="Calibri (Основной текст)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 (Основной текст)"/>
      <charset val="204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20" xfId="0" applyBorder="1"/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1" fillId="0" borderId="22" xfId="0" applyFon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8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2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41" xfId="0" applyFont="1" applyFill="1" applyBorder="1"/>
    <xf numFmtId="0" fontId="6" fillId="5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 частот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ЛР1!$N$11:$N$20</c:f>
              <c:numCache>
                <c:formatCode>General</c:formatCode>
                <c:ptCount val="10"/>
                <c:pt idx="0">
                  <c:v>31.5</c:v>
                </c:pt>
                <c:pt idx="1">
                  <c:v>34.5</c:v>
                </c:pt>
                <c:pt idx="2">
                  <c:v>37.5</c:v>
                </c:pt>
                <c:pt idx="3">
                  <c:v>40.5</c:v>
                </c:pt>
                <c:pt idx="4">
                  <c:v>43.5</c:v>
                </c:pt>
                <c:pt idx="5">
                  <c:v>46.5</c:v>
                </c:pt>
                <c:pt idx="6">
                  <c:v>49.5</c:v>
                </c:pt>
                <c:pt idx="7">
                  <c:v>52.5</c:v>
                </c:pt>
                <c:pt idx="8">
                  <c:v>55.5</c:v>
                </c:pt>
                <c:pt idx="9">
                  <c:v>58.5</c:v>
                </c:pt>
              </c:numCache>
            </c:numRef>
          </c:cat>
          <c:val>
            <c:numRef>
              <c:f>ЛР1!$P$11:$P$20</c:f>
              <c:numCache>
                <c:formatCode>General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0.08</c:v>
                </c:pt>
                <c:pt idx="3">
                  <c:v>0.16</c:v>
                </c:pt>
                <c:pt idx="4">
                  <c:v>0.19</c:v>
                </c:pt>
                <c:pt idx="5">
                  <c:v>0.19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0.09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F-AE4A-8D40-EB14CE814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64608"/>
        <c:axId val="195766528"/>
      </c:lineChart>
      <c:catAx>
        <c:axId val="19576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766528"/>
        <c:crosses val="autoZero"/>
        <c:auto val="1"/>
        <c:lblAlgn val="ctr"/>
        <c:lblOffset val="100"/>
        <c:noMultiLvlLbl val="0"/>
      </c:catAx>
      <c:valAx>
        <c:axId val="1957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76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Кумулята частот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ЛР1!$N$11:$N$20</c:f>
              <c:numCache>
                <c:formatCode>General</c:formatCode>
                <c:ptCount val="10"/>
                <c:pt idx="0">
                  <c:v>31.5</c:v>
                </c:pt>
                <c:pt idx="1">
                  <c:v>34.5</c:v>
                </c:pt>
                <c:pt idx="2">
                  <c:v>37.5</c:v>
                </c:pt>
                <c:pt idx="3">
                  <c:v>40.5</c:v>
                </c:pt>
                <c:pt idx="4">
                  <c:v>43.5</c:v>
                </c:pt>
                <c:pt idx="5">
                  <c:v>46.5</c:v>
                </c:pt>
                <c:pt idx="6">
                  <c:v>49.5</c:v>
                </c:pt>
                <c:pt idx="7">
                  <c:v>52.5</c:v>
                </c:pt>
                <c:pt idx="8">
                  <c:v>55.5</c:v>
                </c:pt>
                <c:pt idx="9">
                  <c:v>58.5</c:v>
                </c:pt>
              </c:numCache>
            </c:numRef>
          </c:cat>
          <c:val>
            <c:numRef>
              <c:f>ЛР1!$R$11:$R$20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0.1</c:v>
                </c:pt>
                <c:pt idx="3">
                  <c:v>0.26</c:v>
                </c:pt>
                <c:pt idx="4">
                  <c:v>0.45</c:v>
                </c:pt>
                <c:pt idx="5">
                  <c:v>0.64</c:v>
                </c:pt>
                <c:pt idx="6">
                  <c:v>0.77</c:v>
                </c:pt>
                <c:pt idx="7">
                  <c:v>0.91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1-044F-8103-980400293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2912"/>
        <c:axId val="195805568"/>
      </c:lineChart>
      <c:catAx>
        <c:axId val="19578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05568"/>
        <c:crosses val="autoZero"/>
        <c:auto val="1"/>
        <c:lblAlgn val="ctr"/>
        <c:lblOffset val="100"/>
        <c:noMultiLvlLbl val="0"/>
      </c:catAx>
      <c:valAx>
        <c:axId val="1958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78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Равномерное</a:t>
            </a:r>
            <a:r>
              <a:rPr lang="ru-RU" baseline="0"/>
              <a:t> распределение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Равномерное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ЛР1!$N$43:$N$52</c:f>
              <c:numCache>
                <c:formatCode>General</c:formatCode>
                <c:ptCount val="10"/>
                <c:pt idx="0">
                  <c:v>31.5</c:v>
                </c:pt>
                <c:pt idx="1">
                  <c:v>34.5</c:v>
                </c:pt>
                <c:pt idx="2">
                  <c:v>37.5</c:v>
                </c:pt>
                <c:pt idx="3">
                  <c:v>40.5</c:v>
                </c:pt>
                <c:pt idx="4">
                  <c:v>43.5</c:v>
                </c:pt>
                <c:pt idx="5">
                  <c:v>46.5</c:v>
                </c:pt>
                <c:pt idx="6">
                  <c:v>49.5</c:v>
                </c:pt>
                <c:pt idx="7">
                  <c:v>52.5</c:v>
                </c:pt>
                <c:pt idx="8">
                  <c:v>55.5</c:v>
                </c:pt>
                <c:pt idx="9">
                  <c:v>58.5</c:v>
                </c:pt>
              </c:numCache>
            </c:numRef>
          </c:cat>
          <c:val>
            <c:numRef>
              <c:f>ЛР1!$O$43:$O$52</c:f>
              <c:numCache>
                <c:formatCode>0.000</c:formatCode>
                <c:ptCount val="10"/>
                <c:pt idx="0">
                  <c:v>3.3333333333333335E-3</c:v>
                </c:pt>
                <c:pt idx="1">
                  <c:v>3.3333333333333335E-3</c:v>
                </c:pt>
                <c:pt idx="2">
                  <c:v>2.6666666666666668E-2</c:v>
                </c:pt>
                <c:pt idx="3">
                  <c:v>5.3333333333333337E-2</c:v>
                </c:pt>
                <c:pt idx="4">
                  <c:v>6.3333333333333339E-2</c:v>
                </c:pt>
                <c:pt idx="5">
                  <c:v>6.3333333333333339E-2</c:v>
                </c:pt>
                <c:pt idx="6">
                  <c:v>4.3333333333333335E-2</c:v>
                </c:pt>
                <c:pt idx="7">
                  <c:v>4.6666666666666669E-2</c:v>
                </c:pt>
                <c:pt idx="8">
                  <c:v>0.03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2-B548-85C0-654DBAEB9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94912"/>
        <c:axId val="19630899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ЛР1!$P$43:$P$52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5.2575933649174282E-2</c:v>
                </c:pt>
                <c:pt idx="3">
                  <c:v>5.2575933649174282E-2</c:v>
                </c:pt>
                <c:pt idx="4">
                  <c:v>5.2575933649174282E-2</c:v>
                </c:pt>
                <c:pt idx="5">
                  <c:v>5.2575933649174282E-2</c:v>
                </c:pt>
                <c:pt idx="6">
                  <c:v>5.2575933649174282E-2</c:v>
                </c:pt>
                <c:pt idx="7">
                  <c:v>5.2575933649174282E-2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12-B548-85C0-654DBAEB9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94912"/>
        <c:axId val="196308992"/>
      </c:lineChart>
      <c:catAx>
        <c:axId val="19629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08992"/>
        <c:crosses val="autoZero"/>
        <c:auto val="1"/>
        <c:lblAlgn val="ctr"/>
        <c:lblOffset val="100"/>
        <c:noMultiLvlLbl val="0"/>
      </c:catAx>
      <c:valAx>
        <c:axId val="196308992"/>
        <c:scaling>
          <c:orientation val="minMax"/>
          <c:max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9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Нормальное</a:t>
            </a:r>
            <a:r>
              <a:rPr lang="ru-RU" baseline="0"/>
              <a:t> распределение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ЛР1!$N$43:$N$52</c:f>
              <c:numCache>
                <c:formatCode>General</c:formatCode>
                <c:ptCount val="10"/>
                <c:pt idx="0">
                  <c:v>31.5</c:v>
                </c:pt>
                <c:pt idx="1">
                  <c:v>34.5</c:v>
                </c:pt>
                <c:pt idx="2">
                  <c:v>37.5</c:v>
                </c:pt>
                <c:pt idx="3">
                  <c:v>40.5</c:v>
                </c:pt>
                <c:pt idx="4">
                  <c:v>43.5</c:v>
                </c:pt>
                <c:pt idx="5">
                  <c:v>46.5</c:v>
                </c:pt>
                <c:pt idx="6">
                  <c:v>49.5</c:v>
                </c:pt>
                <c:pt idx="7">
                  <c:v>52.5</c:v>
                </c:pt>
                <c:pt idx="8">
                  <c:v>55.5</c:v>
                </c:pt>
                <c:pt idx="9">
                  <c:v>58.5</c:v>
                </c:pt>
              </c:numCache>
            </c:numRef>
          </c:cat>
          <c:val>
            <c:numRef>
              <c:f>ЛР1!$O$43:$O$52</c:f>
              <c:numCache>
                <c:formatCode>0.000</c:formatCode>
                <c:ptCount val="10"/>
                <c:pt idx="0">
                  <c:v>3.3333333333333335E-3</c:v>
                </c:pt>
                <c:pt idx="1">
                  <c:v>3.3333333333333335E-3</c:v>
                </c:pt>
                <c:pt idx="2">
                  <c:v>2.6666666666666668E-2</c:v>
                </c:pt>
                <c:pt idx="3">
                  <c:v>5.3333333333333337E-2</c:v>
                </c:pt>
                <c:pt idx="4">
                  <c:v>6.3333333333333339E-2</c:v>
                </c:pt>
                <c:pt idx="5">
                  <c:v>6.3333333333333339E-2</c:v>
                </c:pt>
                <c:pt idx="6">
                  <c:v>4.3333333333333335E-2</c:v>
                </c:pt>
                <c:pt idx="7">
                  <c:v>4.6666666666666669E-2</c:v>
                </c:pt>
                <c:pt idx="8">
                  <c:v>0.03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1-6046-8F0A-A3782DF1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351872"/>
        <c:axId val="1963534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ЛР1!$Q$43:$Q$52</c:f>
              <c:numCache>
                <c:formatCode>0.000</c:formatCode>
                <c:ptCount val="10"/>
                <c:pt idx="0">
                  <c:v>2.3279121978508977E-3</c:v>
                </c:pt>
                <c:pt idx="1">
                  <c:v>8.4066676469991899E-3</c:v>
                </c:pt>
                <c:pt idx="2">
                  <c:v>2.2523107747731821E-2</c:v>
                </c:pt>
                <c:pt idx="3">
                  <c:v>4.4769258855583041E-2</c:v>
                </c:pt>
                <c:pt idx="4">
                  <c:v>6.6020475697241274E-2</c:v>
                </c:pt>
                <c:pt idx="5">
                  <c:v>7.2231153053348263E-2</c:v>
                </c:pt>
                <c:pt idx="6">
                  <c:v>5.8629690323831835E-2</c:v>
                </c:pt>
                <c:pt idx="7">
                  <c:v>3.5306755243726382E-2</c:v>
                </c:pt>
                <c:pt idx="8">
                  <c:v>1.5774120991002009E-2</c:v>
                </c:pt>
                <c:pt idx="9">
                  <c:v>5.2285309412421722E-3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1-6046-8F0A-A3782DF1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351872"/>
        <c:axId val="196353408"/>
      </c:lineChart>
      <c:catAx>
        <c:axId val="1963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53408"/>
        <c:crosses val="autoZero"/>
        <c:auto val="1"/>
        <c:lblAlgn val="ctr"/>
        <c:lblOffset val="100"/>
        <c:noMultiLvlLbl val="0"/>
      </c:catAx>
      <c:valAx>
        <c:axId val="1963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5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Гамма-</a:t>
            </a:r>
            <a:r>
              <a:rPr lang="ru-RU" baseline="0"/>
              <a:t>распределение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ЛР1!$N$43:$N$52</c:f>
              <c:numCache>
                <c:formatCode>General</c:formatCode>
                <c:ptCount val="10"/>
                <c:pt idx="0">
                  <c:v>31.5</c:v>
                </c:pt>
                <c:pt idx="1">
                  <c:v>34.5</c:v>
                </c:pt>
                <c:pt idx="2">
                  <c:v>37.5</c:v>
                </c:pt>
                <c:pt idx="3">
                  <c:v>40.5</c:v>
                </c:pt>
                <c:pt idx="4">
                  <c:v>43.5</c:v>
                </c:pt>
                <c:pt idx="5">
                  <c:v>46.5</c:v>
                </c:pt>
                <c:pt idx="6">
                  <c:v>49.5</c:v>
                </c:pt>
                <c:pt idx="7">
                  <c:v>52.5</c:v>
                </c:pt>
                <c:pt idx="8">
                  <c:v>55.5</c:v>
                </c:pt>
                <c:pt idx="9">
                  <c:v>58.5</c:v>
                </c:pt>
              </c:numCache>
            </c:numRef>
          </c:cat>
          <c:val>
            <c:numRef>
              <c:f>ЛР1!$O$43:$O$52</c:f>
              <c:numCache>
                <c:formatCode>0.000</c:formatCode>
                <c:ptCount val="10"/>
                <c:pt idx="0">
                  <c:v>3.3333333333333335E-3</c:v>
                </c:pt>
                <c:pt idx="1">
                  <c:v>3.3333333333333335E-3</c:v>
                </c:pt>
                <c:pt idx="2">
                  <c:v>2.6666666666666668E-2</c:v>
                </c:pt>
                <c:pt idx="3">
                  <c:v>5.3333333333333337E-2</c:v>
                </c:pt>
                <c:pt idx="4">
                  <c:v>6.3333333333333339E-2</c:v>
                </c:pt>
                <c:pt idx="5">
                  <c:v>6.3333333333333339E-2</c:v>
                </c:pt>
                <c:pt idx="6">
                  <c:v>4.3333333333333335E-2</c:v>
                </c:pt>
                <c:pt idx="7">
                  <c:v>4.6666666666666669E-2</c:v>
                </c:pt>
                <c:pt idx="8">
                  <c:v>0.03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4-D640-A4FA-798673AE2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389888"/>
        <c:axId val="19639577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ЛР1!$R$43:$R$52</c:f>
              <c:numCache>
                <c:formatCode>0.000</c:formatCode>
                <c:ptCount val="10"/>
                <c:pt idx="0">
                  <c:v>1.3144481203741234E-3</c:v>
                </c:pt>
                <c:pt idx="1">
                  <c:v>7.1919562368100414E-3</c:v>
                </c:pt>
                <c:pt idx="2">
                  <c:v>2.3326372343267607E-2</c:v>
                </c:pt>
                <c:pt idx="3">
                  <c:v>4.8611529336154126E-2</c:v>
                </c:pt>
                <c:pt idx="4">
                  <c:v>6.9343409332784045E-2</c:v>
                </c:pt>
                <c:pt idx="5">
                  <c:v>7.1223175064805452E-2</c:v>
                </c:pt>
                <c:pt idx="6">
                  <c:v>5.4882966026070401E-2</c:v>
                </c:pt>
                <c:pt idx="7">
                  <c:v>3.2820848495687206E-2</c:v>
                </c:pt>
                <c:pt idx="8">
                  <c:v>1.566757662991022E-2</c:v>
                </c:pt>
                <c:pt idx="9">
                  <c:v>6.1136738823659633E-3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4-D640-A4FA-798673AE2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389888"/>
        <c:axId val="196395776"/>
      </c:lineChart>
      <c:catAx>
        <c:axId val="1963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95776"/>
        <c:crosses val="autoZero"/>
        <c:auto val="1"/>
        <c:lblAlgn val="ctr"/>
        <c:lblOffset val="100"/>
        <c:noMultiLvlLbl val="0"/>
      </c:catAx>
      <c:valAx>
        <c:axId val="1963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38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Вероятность безотказной работы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ЛР1!$K$105:$K$151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ЛР1!$L$105:$L$151</c:f>
              <c:numCache>
                <c:formatCode>0.000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0.9681083447949711</c:v>
                </c:pt>
                <c:pt idx="38">
                  <c:v>0.91553241114579675</c:v>
                </c:pt>
                <c:pt idx="39">
                  <c:v>0.86295647749662252</c:v>
                </c:pt>
                <c:pt idx="40">
                  <c:v>0.81038054384744829</c:v>
                </c:pt>
                <c:pt idx="41">
                  <c:v>0.75780461019827394</c:v>
                </c:pt>
                <c:pt idx="42">
                  <c:v>0.7052286765490996</c:v>
                </c:pt>
                <c:pt idx="43">
                  <c:v>0.65265274289992536</c:v>
                </c:pt>
                <c:pt idx="44">
                  <c:v>0.60007680925075113</c:v>
                </c:pt>
                <c:pt idx="45">
                  <c:v>0.54750087560157679</c:v>
                </c:pt>
                <c:pt idx="46">
                  <c:v>0.49492494195240255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9-424D-B0F7-62E6FB0E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639392"/>
        <c:axId val="219617920"/>
      </c:lineChart>
      <c:catAx>
        <c:axId val="2196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9617920"/>
        <c:crosses val="autoZero"/>
        <c:auto val="1"/>
        <c:lblAlgn val="ctr"/>
        <c:lblOffset val="100"/>
        <c:noMultiLvlLbl val="0"/>
      </c:catAx>
      <c:valAx>
        <c:axId val="2196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963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21</xdr:row>
      <xdr:rowOff>9525</xdr:rowOff>
    </xdr:from>
    <xdr:to>
      <xdr:col>17</xdr:col>
      <xdr:colOff>0</xdr:colOff>
      <xdr:row>39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98425</xdr:colOff>
      <xdr:row>21</xdr:row>
      <xdr:rowOff>0</xdr:rowOff>
    </xdr:from>
    <xdr:to>
      <xdr:col>23</xdr:col>
      <xdr:colOff>0</xdr:colOff>
      <xdr:row>39</xdr:row>
      <xdr:rowOff>3175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3175</xdr:colOff>
      <xdr:row>53</xdr:row>
      <xdr:rowOff>9525</xdr:rowOff>
    </xdr:from>
    <xdr:to>
      <xdr:col>16</xdr:col>
      <xdr:colOff>222250</xdr:colOff>
      <xdr:row>69</xdr:row>
      <xdr:rowOff>190500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438150</xdr:colOff>
      <xdr:row>53</xdr:row>
      <xdr:rowOff>6349</xdr:rowOff>
    </xdr:from>
    <xdr:to>
      <xdr:col>22</xdr:col>
      <xdr:colOff>508000</xdr:colOff>
      <xdr:row>69</xdr:row>
      <xdr:rowOff>206374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6350</xdr:colOff>
      <xdr:row>53</xdr:row>
      <xdr:rowOff>6350</xdr:rowOff>
    </xdr:from>
    <xdr:to>
      <xdr:col>29</xdr:col>
      <xdr:colOff>0</xdr:colOff>
      <xdr:row>69</xdr:row>
      <xdr:rowOff>190500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14</xdr:col>
      <xdr:colOff>47626</xdr:colOff>
      <xdr:row>0</xdr:row>
      <xdr:rowOff>79376</xdr:rowOff>
    </xdr:from>
    <xdr:to>
      <xdr:col>17</xdr:col>
      <xdr:colOff>269876</xdr:colOff>
      <xdr:row>5</xdr:row>
      <xdr:rowOff>1581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42751" y="79376"/>
          <a:ext cx="2889250" cy="98583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386340</xdr:colOff>
      <xdr:row>102</xdr:row>
      <xdr:rowOff>72875</xdr:rowOff>
    </xdr:from>
    <xdr:to>
      <xdr:col>9</xdr:col>
      <xdr:colOff>580381</xdr:colOff>
      <xdr:row>127</xdr:row>
      <xdr:rowOff>155103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B2218A-F327-A19F-376B-41DBEDDF1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topLeftCell="A55" zoomScale="107" zoomScaleNormal="80" workbookViewId="0">
      <selection activeCell="J65" sqref="J65"/>
    </sheetView>
  </sheetViews>
  <sheetFormatPr baseColWidth="10" defaultColWidth="11" defaultRowHeight="16" x14ac:dyDescent="0.2"/>
  <cols>
    <col min="12" max="12" width="10.83203125" customWidth="1"/>
    <col min="14" max="14" width="11.5" customWidth="1"/>
    <col min="16" max="16" width="12.1640625" customWidth="1"/>
    <col min="17" max="17" width="11.83203125" customWidth="1"/>
    <col min="18" max="18" width="16" customWidth="1"/>
    <col min="19" max="19" width="10.83203125" customWidth="1"/>
  </cols>
  <sheetData>
    <row r="1" spans="1:24" ht="17" thickBot="1" x14ac:dyDescent="0.25">
      <c r="A1" s="50" t="s">
        <v>6</v>
      </c>
      <c r="B1" s="76" t="s">
        <v>0</v>
      </c>
      <c r="C1" s="77" t="s">
        <v>0</v>
      </c>
      <c r="D1" s="77" t="s">
        <v>58</v>
      </c>
      <c r="E1" s="77" t="s">
        <v>1</v>
      </c>
      <c r="F1" s="77" t="s">
        <v>2</v>
      </c>
      <c r="G1" s="77" t="s">
        <v>3</v>
      </c>
      <c r="H1" s="77" t="s">
        <v>4</v>
      </c>
      <c r="I1" s="78" t="s">
        <v>5</v>
      </c>
      <c r="K1" s="51" t="s">
        <v>55</v>
      </c>
      <c r="L1" s="81" t="s">
        <v>19</v>
      </c>
      <c r="M1" s="79" t="s">
        <v>9</v>
      </c>
      <c r="N1" s="80" t="s">
        <v>10</v>
      </c>
      <c r="S1" s="92" t="s">
        <v>11</v>
      </c>
      <c r="T1" s="93"/>
      <c r="U1" s="94"/>
      <c r="V1" s="23">
        <f>AVERAGE(I2:I101)</f>
        <v>45.903471841670715</v>
      </c>
    </row>
    <row r="2" spans="1:24" x14ac:dyDescent="0.2">
      <c r="A2" s="15">
        <v>1</v>
      </c>
      <c r="B2" s="21">
        <v>0.46060408978278877</v>
      </c>
      <c r="C2" s="20">
        <v>0.27254064108439802</v>
      </c>
      <c r="D2" s="20">
        <f t="shared" ref="D2:D33" si="0">$M$2+($N$2-$M$2)*B2</f>
        <v>23.527249077393463</v>
      </c>
      <c r="E2" s="7">
        <f t="shared" ref="E2:E33" si="1">$M$2+($N$2-$M$2)*C2</f>
        <v>21.270487693012775</v>
      </c>
      <c r="F2" s="7">
        <f t="shared" ref="F2:F33" si="2">$M$4+$N$4*SQRT(-2*LN(C2))*COS(2*PI()*B2)</f>
        <v>22.183576575091742</v>
      </c>
      <c r="G2" s="7">
        <f t="shared" ref="G2:G33" si="3">INT(LN(B2)/LN(1-$M$5))+1</f>
        <v>1</v>
      </c>
      <c r="H2" s="20">
        <f>MIN(D2:E2)+F2</f>
        <v>43.454064268104517</v>
      </c>
      <c r="I2" s="8">
        <f>H2/(1+0.1*G2)</f>
        <v>39.503694789185921</v>
      </c>
      <c r="K2" s="15" t="s">
        <v>7</v>
      </c>
      <c r="L2" s="11" t="s">
        <v>56</v>
      </c>
      <c r="M2" s="7">
        <v>18</v>
      </c>
      <c r="N2" s="8">
        <v>30</v>
      </c>
      <c r="S2" s="95" t="s">
        <v>12</v>
      </c>
      <c r="T2" s="96"/>
      <c r="U2" s="97"/>
      <c r="V2" s="24">
        <f>VAR(I2:I101)</f>
        <v>30.147046207244841</v>
      </c>
    </row>
    <row r="3" spans="1:24" x14ac:dyDescent="0.2">
      <c r="A3" s="16">
        <v>2</v>
      </c>
      <c r="B3" s="21">
        <v>0.10553081063989689</v>
      </c>
      <c r="C3" s="20">
        <v>3.2074105150291632E-2</v>
      </c>
      <c r="D3" s="18">
        <f t="shared" si="0"/>
        <v>19.266369727678764</v>
      </c>
      <c r="E3" s="1">
        <f t="shared" si="1"/>
        <v>18.384889261803501</v>
      </c>
      <c r="F3" s="1">
        <f t="shared" si="2"/>
        <v>40.335478104714518</v>
      </c>
      <c r="G3" s="1">
        <f t="shared" si="3"/>
        <v>2</v>
      </c>
      <c r="H3" s="18">
        <f t="shared" ref="H3:H66" si="4">MIN(D3:E3)+F3</f>
        <v>58.720367366518019</v>
      </c>
      <c r="I3" s="3">
        <f t="shared" ref="I3:I66" si="5">H3/(1+0.1*G3)</f>
        <v>48.933639472098349</v>
      </c>
      <c r="K3" s="16" t="s">
        <v>1</v>
      </c>
      <c r="L3" s="12" t="s">
        <v>56</v>
      </c>
      <c r="M3" s="1">
        <v>18</v>
      </c>
      <c r="N3" s="3">
        <v>30</v>
      </c>
      <c r="S3" s="95" t="s">
        <v>13</v>
      </c>
      <c r="T3" s="96"/>
      <c r="U3" s="97"/>
      <c r="V3" s="24">
        <f>SQRT(V2)</f>
        <v>5.490632587165603</v>
      </c>
    </row>
    <row r="4" spans="1:24" x14ac:dyDescent="0.2">
      <c r="A4" s="16">
        <v>3</v>
      </c>
      <c r="B4" s="21">
        <v>0.86455960613384919</v>
      </c>
      <c r="C4" s="20">
        <v>0.18332915057750609</v>
      </c>
      <c r="D4" s="18">
        <f t="shared" si="0"/>
        <v>28.374715273606192</v>
      </c>
      <c r="E4" s="1">
        <f t="shared" si="1"/>
        <v>20.199949806930071</v>
      </c>
      <c r="F4" s="1">
        <f t="shared" si="2"/>
        <v>36.071524869678363</v>
      </c>
      <c r="G4" s="1">
        <f t="shared" si="3"/>
        <v>1</v>
      </c>
      <c r="H4" s="18">
        <f t="shared" si="4"/>
        <v>56.271474676608435</v>
      </c>
      <c r="I4" s="3">
        <f t="shared" si="5"/>
        <v>51.155886069644026</v>
      </c>
      <c r="K4" s="16" t="s">
        <v>2</v>
      </c>
      <c r="L4" s="12" t="s">
        <v>57</v>
      </c>
      <c r="M4" s="1">
        <v>30</v>
      </c>
      <c r="N4" s="3">
        <v>5</v>
      </c>
      <c r="S4" s="95" t="s">
        <v>14</v>
      </c>
      <c r="T4" s="96"/>
      <c r="U4" s="97"/>
      <c r="V4" s="24">
        <f>MIN(I2:I101)</f>
        <v>31.286417260133572</v>
      </c>
    </row>
    <row r="5" spans="1:24" ht="17" thickBot="1" x14ac:dyDescent="0.25">
      <c r="A5" s="16">
        <v>4</v>
      </c>
      <c r="B5" s="21">
        <v>8.2759206749618341E-2</v>
      </c>
      <c r="C5" s="20">
        <v>0.50188131134618053</v>
      </c>
      <c r="D5" s="18">
        <f t="shared" si="0"/>
        <v>18.993110480995419</v>
      </c>
      <c r="E5" s="1">
        <f t="shared" si="1"/>
        <v>24.022575736154167</v>
      </c>
      <c r="F5" s="1">
        <f t="shared" si="2"/>
        <v>35.095060866832235</v>
      </c>
      <c r="G5" s="1">
        <f t="shared" si="3"/>
        <v>3</v>
      </c>
      <c r="H5" s="18">
        <f t="shared" si="4"/>
        <v>54.088171347827654</v>
      </c>
      <c r="I5" s="3">
        <f t="shared" si="5"/>
        <v>41.606285652175117</v>
      </c>
      <c r="K5" s="17" t="s">
        <v>3</v>
      </c>
      <c r="L5" s="13" t="s">
        <v>8</v>
      </c>
      <c r="M5" s="5">
        <v>0.7</v>
      </c>
      <c r="N5" s="6"/>
      <c r="S5" s="95" t="s">
        <v>15</v>
      </c>
      <c r="T5" s="96"/>
      <c r="U5" s="97"/>
      <c r="V5" s="24">
        <f>MAX(I2:I101)</f>
        <v>55.458115806610408</v>
      </c>
    </row>
    <row r="6" spans="1:24" ht="17" thickBot="1" x14ac:dyDescent="0.25">
      <c r="A6" s="16">
        <v>5</v>
      </c>
      <c r="B6" s="21">
        <v>0.49956516265026896</v>
      </c>
      <c r="C6" s="20">
        <v>0.66155148627763671</v>
      </c>
      <c r="D6" s="18">
        <f t="shared" si="0"/>
        <v>23.994781951803226</v>
      </c>
      <c r="E6" s="1">
        <f t="shared" si="1"/>
        <v>25.938617835331641</v>
      </c>
      <c r="F6" s="1">
        <f t="shared" si="2"/>
        <v>25.454868639601003</v>
      </c>
      <c r="G6" s="1">
        <f t="shared" si="3"/>
        <v>1</v>
      </c>
      <c r="H6" s="18">
        <f t="shared" si="4"/>
        <v>49.449650591404229</v>
      </c>
      <c r="I6" s="3">
        <f t="shared" si="5"/>
        <v>44.954227810367478</v>
      </c>
      <c r="S6" s="95" t="s">
        <v>16</v>
      </c>
      <c r="T6" s="96"/>
      <c r="U6" s="97"/>
      <c r="V6" s="24">
        <f>V5-V4</f>
        <v>24.171698546476836</v>
      </c>
    </row>
    <row r="7" spans="1:24" ht="17" thickBot="1" x14ac:dyDescent="0.25">
      <c r="A7" s="16">
        <v>6</v>
      </c>
      <c r="B7" s="21">
        <v>0.82504790724185439</v>
      </c>
      <c r="C7" s="20">
        <v>0.9843770159535804</v>
      </c>
      <c r="D7" s="18">
        <f t="shared" si="0"/>
        <v>27.900574886902252</v>
      </c>
      <c r="E7" s="1">
        <f t="shared" si="1"/>
        <v>29.812524191442964</v>
      </c>
      <c r="F7" s="1">
        <f t="shared" si="2"/>
        <v>30.403067352606069</v>
      </c>
      <c r="G7" s="1">
        <f t="shared" si="3"/>
        <v>1</v>
      </c>
      <c r="H7" s="18">
        <f t="shared" si="4"/>
        <v>58.303642239508321</v>
      </c>
      <c r="I7" s="3">
        <f t="shared" si="5"/>
        <v>53.003311126825743</v>
      </c>
      <c r="K7" s="9" t="s">
        <v>20</v>
      </c>
      <c r="L7" s="79" t="s">
        <v>21</v>
      </c>
      <c r="M7" s="79" t="s">
        <v>22</v>
      </c>
      <c r="N7" s="79" t="s">
        <v>23</v>
      </c>
      <c r="O7" s="79" t="s">
        <v>24</v>
      </c>
      <c r="P7" s="80" t="s">
        <v>25</v>
      </c>
      <c r="S7" s="95" t="s">
        <v>17</v>
      </c>
      <c r="T7" s="96"/>
      <c r="U7" s="97"/>
      <c r="V7" s="24">
        <f>SKEW(I2:I101)</f>
        <v>-0.10072065022873751</v>
      </c>
    </row>
    <row r="8" spans="1:24" ht="17" thickBot="1" x14ac:dyDescent="0.25">
      <c r="A8" s="16">
        <v>7</v>
      </c>
      <c r="B8" s="21">
        <v>0.33195397762393475</v>
      </c>
      <c r="C8" s="20">
        <v>0.47795327259152642</v>
      </c>
      <c r="D8" s="18">
        <f t="shared" si="0"/>
        <v>21.983447731487217</v>
      </c>
      <c r="E8" s="1">
        <f t="shared" si="1"/>
        <v>23.735439271098315</v>
      </c>
      <c r="F8" s="1">
        <f t="shared" si="2"/>
        <v>27.007947106154894</v>
      </c>
      <c r="G8" s="1">
        <f t="shared" si="3"/>
        <v>1</v>
      </c>
      <c r="H8" s="18">
        <f t="shared" si="4"/>
        <v>48.991394837642112</v>
      </c>
      <c r="I8" s="3">
        <f t="shared" si="5"/>
        <v>44.537631670583735</v>
      </c>
      <c r="K8" s="44">
        <v>100</v>
      </c>
      <c r="L8" s="45">
        <v>60</v>
      </c>
      <c r="M8" s="45">
        <v>30</v>
      </c>
      <c r="N8" s="45">
        <v>30</v>
      </c>
      <c r="O8" s="45">
        <v>10</v>
      </c>
      <c r="P8" s="46">
        <v>3</v>
      </c>
      <c r="S8" s="98" t="s">
        <v>18</v>
      </c>
      <c r="T8" s="99"/>
      <c r="U8" s="100"/>
      <c r="V8" s="25">
        <f>KURT(I2:I101)</f>
        <v>-0.73111678499562416</v>
      </c>
    </row>
    <row r="9" spans="1:24" ht="17" thickBot="1" x14ac:dyDescent="0.25">
      <c r="A9" s="16">
        <v>8</v>
      </c>
      <c r="B9" s="21">
        <v>0.22629567590303423</v>
      </c>
      <c r="C9" s="20">
        <v>0.45461247914576908</v>
      </c>
      <c r="D9" s="18">
        <f t="shared" si="0"/>
        <v>20.715548110836412</v>
      </c>
      <c r="E9" s="1">
        <f t="shared" si="1"/>
        <v>23.455349749749228</v>
      </c>
      <c r="F9" s="1">
        <f t="shared" si="2"/>
        <v>30.931609940478424</v>
      </c>
      <c r="G9" s="1">
        <f t="shared" si="3"/>
        <v>2</v>
      </c>
      <c r="H9" s="18">
        <f t="shared" si="4"/>
        <v>51.647158051314833</v>
      </c>
      <c r="I9" s="3">
        <f t="shared" si="5"/>
        <v>43.039298376095694</v>
      </c>
    </row>
    <row r="10" spans="1:24" ht="17" thickBot="1" x14ac:dyDescent="0.25">
      <c r="A10" s="16">
        <v>9</v>
      </c>
      <c r="B10" s="21">
        <v>3.4401181504036593E-2</v>
      </c>
      <c r="C10" s="20">
        <v>0.59615066153124197</v>
      </c>
      <c r="D10" s="18">
        <f t="shared" si="0"/>
        <v>18.412814178048439</v>
      </c>
      <c r="E10" s="1">
        <f t="shared" si="1"/>
        <v>25.153807938374904</v>
      </c>
      <c r="F10" s="1">
        <f t="shared" si="2"/>
        <v>34.967238683947713</v>
      </c>
      <c r="G10" s="1">
        <f t="shared" si="3"/>
        <v>3</v>
      </c>
      <c r="H10" s="18">
        <f t="shared" si="4"/>
        <v>53.380052861996148</v>
      </c>
      <c r="I10" s="3">
        <f t="shared" si="5"/>
        <v>41.061579124612422</v>
      </c>
      <c r="K10" s="14" t="s">
        <v>26</v>
      </c>
      <c r="L10" s="81" t="s">
        <v>27</v>
      </c>
      <c r="M10" s="79" t="s">
        <v>28</v>
      </c>
      <c r="N10" s="79" t="s">
        <v>29</v>
      </c>
      <c r="O10" s="79" t="s">
        <v>30</v>
      </c>
      <c r="P10" s="79" t="s">
        <v>31</v>
      </c>
      <c r="Q10" s="79" t="s">
        <v>32</v>
      </c>
      <c r="R10" s="80" t="s">
        <v>33</v>
      </c>
    </row>
    <row r="11" spans="1:24" x14ac:dyDescent="0.2">
      <c r="A11" s="16">
        <v>10</v>
      </c>
      <c r="B11" s="21">
        <v>0.16236043322603644</v>
      </c>
      <c r="C11" s="20">
        <v>0.97757717328001659</v>
      </c>
      <c r="D11" s="18">
        <f t="shared" si="0"/>
        <v>19.948325198712439</v>
      </c>
      <c r="E11" s="1">
        <f t="shared" si="1"/>
        <v>29.730926079360199</v>
      </c>
      <c r="F11" s="1">
        <f t="shared" si="2"/>
        <v>30.557177713356609</v>
      </c>
      <c r="G11" s="1">
        <f t="shared" si="3"/>
        <v>2</v>
      </c>
      <c r="H11" s="18">
        <f t="shared" si="4"/>
        <v>50.505502912069048</v>
      </c>
      <c r="I11" s="3">
        <f t="shared" si="5"/>
        <v>42.087919093390873</v>
      </c>
      <c r="K11" s="15">
        <v>1</v>
      </c>
      <c r="L11" s="11">
        <v>30</v>
      </c>
      <c r="M11" s="7">
        <v>33</v>
      </c>
      <c r="N11" s="7">
        <f>L11+(M11-L11)/2</f>
        <v>31.5</v>
      </c>
      <c r="O11" s="7">
        <f t="array" ref="O11:O20">FREQUENCY($I$2:$I$101,$M$11:$M$20)</f>
        <v>1</v>
      </c>
      <c r="P11" s="7">
        <f t="shared" ref="P11:P20" si="6">O11/$K$8</f>
        <v>0.01</v>
      </c>
      <c r="Q11" s="7">
        <f>O11</f>
        <v>1</v>
      </c>
      <c r="R11" s="8">
        <f t="shared" ref="R11:R20" si="7">Q11/$K$8</f>
        <v>0.01</v>
      </c>
      <c r="W11" s="47"/>
      <c r="X11" s="47"/>
    </row>
    <row r="12" spans="1:24" x14ac:dyDescent="0.2">
      <c r="A12" s="16">
        <v>11</v>
      </c>
      <c r="B12" s="21">
        <v>0.71256752575268345</v>
      </c>
      <c r="C12" s="20">
        <v>0.91583172786026967</v>
      </c>
      <c r="D12" s="18">
        <f t="shared" si="0"/>
        <v>26.550810309032201</v>
      </c>
      <c r="E12" s="1">
        <f t="shared" si="1"/>
        <v>28.989980734323236</v>
      </c>
      <c r="F12" s="1">
        <f t="shared" si="2"/>
        <v>29.511401216958255</v>
      </c>
      <c r="G12" s="1">
        <f t="shared" si="3"/>
        <v>1</v>
      </c>
      <c r="H12" s="18">
        <f t="shared" si="4"/>
        <v>56.062211525990456</v>
      </c>
      <c r="I12" s="3">
        <f t="shared" si="5"/>
        <v>50.965646841809502</v>
      </c>
      <c r="K12" s="16">
        <v>2</v>
      </c>
      <c r="L12" s="12">
        <v>33</v>
      </c>
      <c r="M12" s="1">
        <v>36</v>
      </c>
      <c r="N12" s="7">
        <f t="shared" ref="N12:N20" si="8">L12+(M12-L12)/2</f>
        <v>34.5</v>
      </c>
      <c r="O12" s="1">
        <v>1</v>
      </c>
      <c r="P12" s="1">
        <f t="shared" si="6"/>
        <v>0.01</v>
      </c>
      <c r="Q12" s="1">
        <f>Q11+O12</f>
        <v>2</v>
      </c>
      <c r="R12" s="3">
        <f t="shared" si="7"/>
        <v>0.02</v>
      </c>
      <c r="W12" s="47"/>
      <c r="X12" s="47"/>
    </row>
    <row r="13" spans="1:24" x14ac:dyDescent="0.2">
      <c r="A13" s="16">
        <v>12</v>
      </c>
      <c r="B13" s="21">
        <v>0.24926696985408636</v>
      </c>
      <c r="C13" s="20">
        <v>0.2904789846864877</v>
      </c>
      <c r="D13" s="18">
        <f t="shared" si="0"/>
        <v>20.991203638249036</v>
      </c>
      <c r="E13" s="1">
        <f t="shared" si="1"/>
        <v>21.485747816237854</v>
      </c>
      <c r="F13" s="1">
        <f t="shared" si="2"/>
        <v>30.036210436837376</v>
      </c>
      <c r="G13" s="1">
        <f t="shared" si="3"/>
        <v>2</v>
      </c>
      <c r="H13" s="18">
        <f t="shared" si="4"/>
        <v>51.027414075086412</v>
      </c>
      <c r="I13" s="3">
        <f t="shared" si="5"/>
        <v>42.52284506257201</v>
      </c>
      <c r="K13" s="16">
        <v>3</v>
      </c>
      <c r="L13" s="11">
        <v>36</v>
      </c>
      <c r="M13" s="7">
        <v>39</v>
      </c>
      <c r="N13" s="7">
        <f t="shared" si="8"/>
        <v>37.5</v>
      </c>
      <c r="O13" s="1">
        <v>8</v>
      </c>
      <c r="P13" s="1">
        <f t="shared" si="6"/>
        <v>0.08</v>
      </c>
      <c r="Q13" s="1">
        <f t="shared" ref="Q13:Q20" si="9">Q12+O13</f>
        <v>10</v>
      </c>
      <c r="R13" s="3">
        <f t="shared" si="7"/>
        <v>0.1</v>
      </c>
      <c r="W13" s="47"/>
      <c r="X13" s="47"/>
    </row>
    <row r="14" spans="1:24" x14ac:dyDescent="0.2">
      <c r="A14" s="16">
        <v>13</v>
      </c>
      <c r="B14" s="21">
        <v>0.9201967057210626</v>
      </c>
      <c r="C14" s="20">
        <v>0.56049672821067964</v>
      </c>
      <c r="D14" s="18">
        <f t="shared" si="0"/>
        <v>29.042360468652753</v>
      </c>
      <c r="E14" s="1">
        <f t="shared" si="1"/>
        <v>24.725960738528155</v>
      </c>
      <c r="F14" s="1">
        <f t="shared" si="2"/>
        <v>34.717908459664379</v>
      </c>
      <c r="G14" s="1">
        <f t="shared" si="3"/>
        <v>1</v>
      </c>
      <c r="H14" s="18">
        <f t="shared" si="4"/>
        <v>59.44386919819253</v>
      </c>
      <c r="I14" s="3">
        <f t="shared" si="5"/>
        <v>54.039881089265933</v>
      </c>
      <c r="K14" s="16">
        <v>4</v>
      </c>
      <c r="L14" s="12">
        <v>39</v>
      </c>
      <c r="M14" s="1">
        <v>42</v>
      </c>
      <c r="N14" s="7">
        <f t="shared" si="8"/>
        <v>40.5</v>
      </c>
      <c r="O14" s="1">
        <v>16</v>
      </c>
      <c r="P14" s="1">
        <f t="shared" si="6"/>
        <v>0.16</v>
      </c>
      <c r="Q14" s="1">
        <f t="shared" si="9"/>
        <v>26</v>
      </c>
      <c r="R14" s="3">
        <f t="shared" si="7"/>
        <v>0.26</v>
      </c>
      <c r="W14" s="47"/>
      <c r="X14" s="47"/>
    </row>
    <row r="15" spans="1:24" x14ac:dyDescent="0.2">
      <c r="A15" s="16">
        <v>14</v>
      </c>
      <c r="B15" s="21">
        <v>0.52737293265546181</v>
      </c>
      <c r="C15" s="20">
        <v>0.13014417985973481</v>
      </c>
      <c r="D15" s="18">
        <f t="shared" si="0"/>
        <v>24.328475191865543</v>
      </c>
      <c r="E15" s="1">
        <f t="shared" si="1"/>
        <v>19.561730158316816</v>
      </c>
      <c r="F15" s="1">
        <f t="shared" si="2"/>
        <v>20.051665384168693</v>
      </c>
      <c r="G15" s="1">
        <f t="shared" si="3"/>
        <v>1</v>
      </c>
      <c r="H15" s="18">
        <f t="shared" si="4"/>
        <v>39.613395542485506</v>
      </c>
      <c r="I15" s="3">
        <f t="shared" si="5"/>
        <v>36.012177765895913</v>
      </c>
      <c r="K15" s="16">
        <v>5</v>
      </c>
      <c r="L15" s="11">
        <v>42</v>
      </c>
      <c r="M15" s="7">
        <v>45</v>
      </c>
      <c r="N15" s="7">
        <f t="shared" si="8"/>
        <v>43.5</v>
      </c>
      <c r="O15" s="1">
        <v>19</v>
      </c>
      <c r="P15" s="1">
        <f t="shared" si="6"/>
        <v>0.19</v>
      </c>
      <c r="Q15" s="1">
        <f t="shared" si="9"/>
        <v>45</v>
      </c>
      <c r="R15" s="3">
        <f t="shared" si="7"/>
        <v>0.45</v>
      </c>
      <c r="W15" s="47"/>
      <c r="X15" s="47"/>
    </row>
    <row r="16" spans="1:24" x14ac:dyDescent="0.2">
      <c r="A16" s="16">
        <v>15</v>
      </c>
      <c r="B16" s="21">
        <v>0.9590097955281035</v>
      </c>
      <c r="C16" s="20">
        <v>0.55850976619595949</v>
      </c>
      <c r="D16" s="18">
        <f t="shared" si="0"/>
        <v>29.508117546337242</v>
      </c>
      <c r="E16" s="1">
        <f t="shared" si="1"/>
        <v>24.702117194351516</v>
      </c>
      <c r="F16" s="1">
        <f t="shared" si="2"/>
        <v>35.218682531383976</v>
      </c>
      <c r="G16" s="1">
        <f t="shared" si="3"/>
        <v>1</v>
      </c>
      <c r="H16" s="18">
        <f t="shared" si="4"/>
        <v>59.920799725735492</v>
      </c>
      <c r="I16" s="3">
        <f t="shared" si="5"/>
        <v>54.473454296123172</v>
      </c>
      <c r="K16" s="16">
        <v>6</v>
      </c>
      <c r="L16" s="12">
        <v>45</v>
      </c>
      <c r="M16" s="1">
        <v>48</v>
      </c>
      <c r="N16" s="7">
        <f t="shared" si="8"/>
        <v>46.5</v>
      </c>
      <c r="O16" s="1">
        <v>19</v>
      </c>
      <c r="P16" s="1">
        <f t="shared" si="6"/>
        <v>0.19</v>
      </c>
      <c r="Q16" s="1">
        <f t="shared" si="9"/>
        <v>64</v>
      </c>
      <c r="R16" s="3">
        <f t="shared" si="7"/>
        <v>0.64</v>
      </c>
      <c r="W16" s="47"/>
      <c r="X16" s="47"/>
    </row>
    <row r="17" spans="1:24" x14ac:dyDescent="0.2">
      <c r="A17" s="16">
        <v>16</v>
      </c>
      <c r="B17" s="21">
        <v>0.14766272871905128</v>
      </c>
      <c r="C17" s="20">
        <v>0.91988981463632269</v>
      </c>
      <c r="D17" s="18">
        <f t="shared" si="0"/>
        <v>19.771952744628614</v>
      </c>
      <c r="E17" s="1">
        <f t="shared" si="1"/>
        <v>29.038677775635872</v>
      </c>
      <c r="F17" s="1">
        <f t="shared" si="2"/>
        <v>31.225166475302764</v>
      </c>
      <c r="G17" s="1">
        <f t="shared" si="3"/>
        <v>2</v>
      </c>
      <c r="H17" s="18">
        <f t="shared" si="4"/>
        <v>50.997119219931378</v>
      </c>
      <c r="I17" s="3">
        <f t="shared" si="5"/>
        <v>42.497599349942817</v>
      </c>
      <c r="K17" s="16">
        <v>7</v>
      </c>
      <c r="L17" s="11">
        <v>48</v>
      </c>
      <c r="M17" s="7">
        <v>51</v>
      </c>
      <c r="N17" s="7">
        <f t="shared" si="8"/>
        <v>49.5</v>
      </c>
      <c r="O17" s="1">
        <v>13</v>
      </c>
      <c r="P17" s="1">
        <f t="shared" si="6"/>
        <v>0.13</v>
      </c>
      <c r="Q17" s="1">
        <f t="shared" si="9"/>
        <v>77</v>
      </c>
      <c r="R17" s="3">
        <f t="shared" si="7"/>
        <v>0.77</v>
      </c>
      <c r="W17" s="47"/>
      <c r="X17" s="47"/>
    </row>
    <row r="18" spans="1:24" x14ac:dyDescent="0.2">
      <c r="A18" s="16">
        <v>17</v>
      </c>
      <c r="B18" s="21">
        <v>0.9081481476223221</v>
      </c>
      <c r="C18" s="20">
        <v>3.5895586595939277E-2</v>
      </c>
      <c r="D18" s="18">
        <f t="shared" si="0"/>
        <v>28.897777771467865</v>
      </c>
      <c r="E18" s="1">
        <f t="shared" si="1"/>
        <v>18.430747039151271</v>
      </c>
      <c r="F18" s="1">
        <f t="shared" si="2"/>
        <v>40.808947862761173</v>
      </c>
      <c r="G18" s="1">
        <f t="shared" si="3"/>
        <v>1</v>
      </c>
      <c r="H18" s="18">
        <f t="shared" si="4"/>
        <v>59.239694901912443</v>
      </c>
      <c r="I18" s="3">
        <f t="shared" si="5"/>
        <v>53.854268092647672</v>
      </c>
      <c r="K18" s="16">
        <v>8</v>
      </c>
      <c r="L18" s="12">
        <v>51</v>
      </c>
      <c r="M18" s="1">
        <v>54</v>
      </c>
      <c r="N18" s="7">
        <f t="shared" si="8"/>
        <v>52.5</v>
      </c>
      <c r="O18" s="1">
        <v>14</v>
      </c>
      <c r="P18" s="1">
        <f t="shared" si="6"/>
        <v>0.14000000000000001</v>
      </c>
      <c r="Q18" s="1">
        <f t="shared" si="9"/>
        <v>91</v>
      </c>
      <c r="R18" s="3">
        <f t="shared" si="7"/>
        <v>0.91</v>
      </c>
    </row>
    <row r="19" spans="1:24" x14ac:dyDescent="0.2">
      <c r="A19" s="16">
        <v>18</v>
      </c>
      <c r="B19" s="21">
        <v>0.16310302111881314</v>
      </c>
      <c r="C19" s="20">
        <v>0.72373581986881608</v>
      </c>
      <c r="D19" s="18">
        <f t="shared" si="0"/>
        <v>19.957236253425759</v>
      </c>
      <c r="E19" s="1">
        <f t="shared" si="1"/>
        <v>26.684829838425792</v>
      </c>
      <c r="F19" s="1">
        <f t="shared" si="2"/>
        <v>32.087832518437793</v>
      </c>
      <c r="G19" s="1">
        <f t="shared" si="3"/>
        <v>2</v>
      </c>
      <c r="H19" s="18">
        <f t="shared" si="4"/>
        <v>52.045068771863555</v>
      </c>
      <c r="I19" s="3">
        <f t="shared" si="5"/>
        <v>43.370890643219631</v>
      </c>
      <c r="K19" s="16">
        <v>9</v>
      </c>
      <c r="L19" s="11">
        <v>54</v>
      </c>
      <c r="M19" s="7">
        <v>57</v>
      </c>
      <c r="N19" s="7">
        <f t="shared" si="8"/>
        <v>55.5</v>
      </c>
      <c r="O19" s="1">
        <v>9</v>
      </c>
      <c r="P19" s="1">
        <f t="shared" si="6"/>
        <v>0.09</v>
      </c>
      <c r="Q19" s="1">
        <f t="shared" si="9"/>
        <v>100</v>
      </c>
      <c r="R19" s="3">
        <f t="shared" si="7"/>
        <v>1</v>
      </c>
    </row>
    <row r="20" spans="1:24" ht="17" thickBot="1" x14ac:dyDescent="0.25">
      <c r="A20" s="16">
        <v>19</v>
      </c>
      <c r="B20" s="21">
        <v>4.1146687518724079E-2</v>
      </c>
      <c r="C20" s="20">
        <v>0.78914459533040171</v>
      </c>
      <c r="D20" s="18">
        <f t="shared" si="0"/>
        <v>18.493760250224689</v>
      </c>
      <c r="E20" s="1">
        <f t="shared" si="1"/>
        <v>27.469735143964819</v>
      </c>
      <c r="F20" s="1">
        <f t="shared" si="2"/>
        <v>33.326615256653724</v>
      </c>
      <c r="G20" s="1">
        <f t="shared" si="3"/>
        <v>3</v>
      </c>
      <c r="H20" s="18">
        <f t="shared" si="4"/>
        <v>51.820375506878413</v>
      </c>
      <c r="I20" s="3">
        <f t="shared" si="5"/>
        <v>39.861827312983394</v>
      </c>
      <c r="K20" s="17">
        <v>10</v>
      </c>
      <c r="L20" s="4">
        <v>57</v>
      </c>
      <c r="M20" s="5">
        <v>60</v>
      </c>
      <c r="N20" s="5">
        <f t="shared" si="8"/>
        <v>58.5</v>
      </c>
      <c r="O20" s="5">
        <v>0</v>
      </c>
      <c r="P20" s="5">
        <f t="shared" si="6"/>
        <v>0</v>
      </c>
      <c r="Q20" s="5">
        <f t="shared" si="9"/>
        <v>100</v>
      </c>
      <c r="R20" s="6">
        <f t="shared" si="7"/>
        <v>1</v>
      </c>
      <c r="W20" s="47"/>
      <c r="X20" s="47"/>
    </row>
    <row r="21" spans="1:24" x14ac:dyDescent="0.2">
      <c r="A21" s="16">
        <v>20</v>
      </c>
      <c r="B21" s="21">
        <v>0.19078727681275198</v>
      </c>
      <c r="C21" s="20">
        <v>0.68382749163453371</v>
      </c>
      <c r="D21" s="18">
        <f t="shared" si="0"/>
        <v>20.289447321753023</v>
      </c>
      <c r="E21" s="1">
        <f t="shared" si="1"/>
        <v>26.205929899614404</v>
      </c>
      <c r="F21" s="1">
        <f t="shared" si="2"/>
        <v>31.584653966155599</v>
      </c>
      <c r="G21" s="1">
        <f t="shared" si="3"/>
        <v>2</v>
      </c>
      <c r="H21" s="18">
        <f t="shared" si="4"/>
        <v>51.874101287908623</v>
      </c>
      <c r="I21" s="3">
        <f t="shared" si="5"/>
        <v>43.228417739923856</v>
      </c>
      <c r="W21" s="47"/>
      <c r="X21" s="47"/>
    </row>
    <row r="22" spans="1:24" x14ac:dyDescent="0.2">
      <c r="A22" s="16">
        <v>21</v>
      </c>
      <c r="B22" s="21">
        <v>0.93448189199936416</v>
      </c>
      <c r="C22" s="20">
        <v>0.65607724185068172</v>
      </c>
      <c r="D22" s="18">
        <f t="shared" si="0"/>
        <v>29.213782703992372</v>
      </c>
      <c r="E22" s="1">
        <f t="shared" si="1"/>
        <v>25.872926902208182</v>
      </c>
      <c r="F22" s="1">
        <f t="shared" si="2"/>
        <v>34.207109929313447</v>
      </c>
      <c r="G22" s="1">
        <f t="shared" si="3"/>
        <v>1</v>
      </c>
      <c r="H22" s="18">
        <f t="shared" si="4"/>
        <v>60.080036831521625</v>
      </c>
      <c r="I22" s="3">
        <f t="shared" si="5"/>
        <v>54.618215301383287</v>
      </c>
    </row>
    <row r="23" spans="1:24" x14ac:dyDescent="0.2">
      <c r="A23" s="16">
        <v>22</v>
      </c>
      <c r="B23" s="21">
        <v>9.8091306105358211E-2</v>
      </c>
      <c r="C23" s="20">
        <v>0.2798246987863634</v>
      </c>
      <c r="D23" s="18">
        <f t="shared" si="0"/>
        <v>19.177095673264297</v>
      </c>
      <c r="E23" s="1">
        <f t="shared" si="1"/>
        <v>21.357896385436362</v>
      </c>
      <c r="F23" s="1">
        <f t="shared" si="2"/>
        <v>36.51170094305273</v>
      </c>
      <c r="G23" s="1">
        <f t="shared" si="3"/>
        <v>2</v>
      </c>
      <c r="H23" s="18">
        <f t="shared" si="4"/>
        <v>55.688796616317028</v>
      </c>
      <c r="I23" s="3">
        <f t="shared" si="5"/>
        <v>46.407330513597522</v>
      </c>
    </row>
    <row r="24" spans="1:24" x14ac:dyDescent="0.2">
      <c r="A24" s="16">
        <v>23</v>
      </c>
      <c r="B24" s="21">
        <v>0.7416918218583366</v>
      </c>
      <c r="C24" s="20">
        <v>0.85409049073504029</v>
      </c>
      <c r="D24" s="18">
        <f t="shared" si="0"/>
        <v>26.90030186230004</v>
      </c>
      <c r="E24" s="1">
        <f t="shared" si="1"/>
        <v>28.249085888820481</v>
      </c>
      <c r="F24" s="1">
        <f t="shared" si="2"/>
        <v>29.853474160740983</v>
      </c>
      <c r="G24" s="1">
        <f t="shared" si="3"/>
        <v>1</v>
      </c>
      <c r="H24" s="18">
        <f t="shared" si="4"/>
        <v>56.753776023041027</v>
      </c>
      <c r="I24" s="3">
        <f t="shared" si="5"/>
        <v>51.594341839128205</v>
      </c>
    </row>
    <row r="25" spans="1:24" x14ac:dyDescent="0.2">
      <c r="A25" s="16">
        <v>24</v>
      </c>
      <c r="B25" s="21">
        <v>0.5458229324179753</v>
      </c>
      <c r="C25" s="20">
        <v>0.74366082039150794</v>
      </c>
      <c r="D25" s="18">
        <f t="shared" si="0"/>
        <v>24.549875189015705</v>
      </c>
      <c r="E25" s="1">
        <f t="shared" si="1"/>
        <v>26.923929844698094</v>
      </c>
      <c r="F25" s="1">
        <f t="shared" si="2"/>
        <v>26.31021486254398</v>
      </c>
      <c r="G25" s="1">
        <f t="shared" si="3"/>
        <v>1</v>
      </c>
      <c r="H25" s="18">
        <f t="shared" si="4"/>
        <v>50.860090051559681</v>
      </c>
      <c r="I25" s="3">
        <f t="shared" si="5"/>
        <v>46.23644550141789</v>
      </c>
    </row>
    <row r="26" spans="1:24" x14ac:dyDescent="0.2">
      <c r="A26" s="16">
        <v>25</v>
      </c>
      <c r="B26" s="21">
        <v>0.46039075940149388</v>
      </c>
      <c r="C26" s="20">
        <v>0.84817770368832279</v>
      </c>
      <c r="D26" s="18">
        <f t="shared" si="0"/>
        <v>23.524689112817924</v>
      </c>
      <c r="E26" s="1">
        <f t="shared" si="1"/>
        <v>28.178132444259873</v>
      </c>
      <c r="F26" s="1">
        <f t="shared" si="2"/>
        <v>27.219037769593097</v>
      </c>
      <c r="G26" s="1">
        <f t="shared" si="3"/>
        <v>1</v>
      </c>
      <c r="H26" s="18">
        <f t="shared" si="4"/>
        <v>50.743726882411025</v>
      </c>
      <c r="I26" s="3">
        <f t="shared" si="5"/>
        <v>46.130660802191834</v>
      </c>
    </row>
    <row r="27" spans="1:24" x14ac:dyDescent="0.2">
      <c r="A27" s="16">
        <v>26</v>
      </c>
      <c r="B27" s="21">
        <v>0.83969642201098094</v>
      </c>
      <c r="C27" s="20">
        <v>0.16622772985724443</v>
      </c>
      <c r="D27" s="18">
        <f t="shared" si="0"/>
        <v>28.07635706413177</v>
      </c>
      <c r="E27" s="1">
        <f t="shared" si="1"/>
        <v>19.994732758286933</v>
      </c>
      <c r="F27" s="1">
        <f t="shared" si="2"/>
        <v>35.06011694860856</v>
      </c>
      <c r="G27" s="1">
        <f t="shared" si="3"/>
        <v>1</v>
      </c>
      <c r="H27" s="18">
        <f t="shared" si="4"/>
        <v>55.054849706895496</v>
      </c>
      <c r="I27" s="3">
        <f t="shared" si="5"/>
        <v>50.04986336990499</v>
      </c>
    </row>
    <row r="28" spans="1:24" x14ac:dyDescent="0.2">
      <c r="A28" s="16">
        <v>27</v>
      </c>
      <c r="B28" s="21">
        <v>0.53024767873274936</v>
      </c>
      <c r="C28" s="20">
        <v>0.17177369056759584</v>
      </c>
      <c r="D28" s="18">
        <f t="shared" si="0"/>
        <v>24.362972144792991</v>
      </c>
      <c r="E28" s="1">
        <f t="shared" si="1"/>
        <v>20.061284286811151</v>
      </c>
      <c r="F28" s="1">
        <f t="shared" si="2"/>
        <v>20.783948226473026</v>
      </c>
      <c r="G28" s="1">
        <f t="shared" si="3"/>
        <v>1</v>
      </c>
      <c r="H28" s="18">
        <f t="shared" si="4"/>
        <v>40.845232513284174</v>
      </c>
      <c r="I28" s="3">
        <f t="shared" si="5"/>
        <v>37.132029557531062</v>
      </c>
    </row>
    <row r="29" spans="1:24" x14ac:dyDescent="0.2">
      <c r="A29" s="16">
        <v>28</v>
      </c>
      <c r="B29" s="21">
        <v>8.6265982027097343E-2</v>
      </c>
      <c r="C29" s="20">
        <v>0.64260593324267334</v>
      </c>
      <c r="D29" s="18">
        <f t="shared" si="0"/>
        <v>19.035191784325168</v>
      </c>
      <c r="E29" s="1">
        <f t="shared" si="1"/>
        <v>25.71127119891208</v>
      </c>
      <c r="F29" s="1">
        <f t="shared" si="2"/>
        <v>34.02825865122005</v>
      </c>
      <c r="G29" s="1">
        <f t="shared" si="3"/>
        <v>3</v>
      </c>
      <c r="H29" s="18">
        <f t="shared" si="4"/>
        <v>53.063450435545221</v>
      </c>
      <c r="I29" s="3">
        <f t="shared" si="5"/>
        <v>40.818038796573248</v>
      </c>
    </row>
    <row r="30" spans="1:24" x14ac:dyDescent="0.2">
      <c r="A30" s="16">
        <v>29</v>
      </c>
      <c r="B30" s="21">
        <v>0.91762839110522765</v>
      </c>
      <c r="C30" s="20">
        <v>0.46490506223947892</v>
      </c>
      <c r="D30" s="18">
        <f t="shared" si="0"/>
        <v>29.011540693262731</v>
      </c>
      <c r="E30" s="1">
        <f t="shared" si="1"/>
        <v>23.578860746873747</v>
      </c>
      <c r="F30" s="1">
        <f t="shared" si="2"/>
        <v>35.37789750506689</v>
      </c>
      <c r="G30" s="1">
        <f t="shared" si="3"/>
        <v>1</v>
      </c>
      <c r="H30" s="18">
        <f t="shared" si="4"/>
        <v>58.956758251940641</v>
      </c>
      <c r="I30" s="3">
        <f t="shared" si="5"/>
        <v>53.597052956309668</v>
      </c>
    </row>
    <row r="31" spans="1:24" x14ac:dyDescent="0.2">
      <c r="A31" s="16">
        <v>30</v>
      </c>
      <c r="B31" s="21">
        <v>0.28706179617888239</v>
      </c>
      <c r="C31" s="20">
        <v>0.70649664549931523</v>
      </c>
      <c r="D31" s="18">
        <f t="shared" si="0"/>
        <v>21.444741554146589</v>
      </c>
      <c r="E31" s="1">
        <f t="shared" si="1"/>
        <v>26.477959745991782</v>
      </c>
      <c r="F31" s="1">
        <f t="shared" si="2"/>
        <v>29.038172735764864</v>
      </c>
      <c r="G31" s="1">
        <f t="shared" si="3"/>
        <v>2</v>
      </c>
      <c r="H31" s="18">
        <f t="shared" si="4"/>
        <v>50.482914289911449</v>
      </c>
      <c r="I31" s="3">
        <f t="shared" si="5"/>
        <v>42.069095241592876</v>
      </c>
    </row>
    <row r="32" spans="1:24" x14ac:dyDescent="0.2">
      <c r="A32" s="16">
        <v>31</v>
      </c>
      <c r="B32" s="21">
        <v>0.94893147222009677</v>
      </c>
      <c r="C32" s="20">
        <v>0.4661590437894052</v>
      </c>
      <c r="D32" s="18">
        <f t="shared" si="0"/>
        <v>29.387177666641161</v>
      </c>
      <c r="E32" s="1">
        <f t="shared" si="1"/>
        <v>23.593908525472862</v>
      </c>
      <c r="F32" s="1">
        <f t="shared" si="2"/>
        <v>35.86219647493855</v>
      </c>
      <c r="G32" s="1">
        <f t="shared" si="3"/>
        <v>1</v>
      </c>
      <c r="H32" s="18">
        <f t="shared" si="4"/>
        <v>59.456105000411412</v>
      </c>
      <c r="I32" s="3">
        <f t="shared" si="5"/>
        <v>54.051004545828555</v>
      </c>
    </row>
    <row r="33" spans="1:24" x14ac:dyDescent="0.2">
      <c r="A33" s="16">
        <v>32</v>
      </c>
      <c r="B33" s="21">
        <v>0.43948484505612362</v>
      </c>
      <c r="C33" s="20">
        <v>0.52494069367450646</v>
      </c>
      <c r="D33" s="18">
        <f t="shared" si="0"/>
        <v>23.273818140673484</v>
      </c>
      <c r="E33" s="1">
        <f t="shared" si="1"/>
        <v>24.299288324094078</v>
      </c>
      <c r="F33" s="1">
        <f t="shared" si="2"/>
        <v>24.728845965576742</v>
      </c>
      <c r="G33" s="1">
        <f t="shared" si="3"/>
        <v>1</v>
      </c>
      <c r="H33" s="18">
        <f t="shared" si="4"/>
        <v>48.002664106250222</v>
      </c>
      <c r="I33" s="3">
        <f t="shared" si="5"/>
        <v>43.638785551136564</v>
      </c>
      <c r="W33" s="47"/>
      <c r="X33" s="47"/>
    </row>
    <row r="34" spans="1:24" x14ac:dyDescent="0.2">
      <c r="A34" s="16">
        <v>33</v>
      </c>
      <c r="B34" s="21">
        <v>0.4914808903271608</v>
      </c>
      <c r="C34" s="20">
        <v>2.1427895400954022E-2</v>
      </c>
      <c r="D34" s="18">
        <f t="shared" ref="D34:D65" si="10">$M$2+($N$2-$M$2)*B34</f>
        <v>23.897770683925931</v>
      </c>
      <c r="E34" s="1">
        <f t="shared" ref="E34:E65" si="11">$M$2+($N$2-$M$2)*C34</f>
        <v>18.257134744811449</v>
      </c>
      <c r="F34" s="1">
        <f t="shared" ref="F34:F65" si="12">$M$4+$N$4*SQRT(-2*LN(C34))*COS(2*PI()*B34)</f>
        <v>16.157924241335479</v>
      </c>
      <c r="G34" s="1">
        <f t="shared" ref="G34:G65" si="13">INT(LN(B34)/LN(1-$M$5))+1</f>
        <v>1</v>
      </c>
      <c r="H34" s="18">
        <f t="shared" si="4"/>
        <v>34.415058986146931</v>
      </c>
      <c r="I34" s="3">
        <f t="shared" si="5"/>
        <v>31.286417260133572</v>
      </c>
      <c r="W34" s="47"/>
      <c r="X34" s="47"/>
    </row>
    <row r="35" spans="1:24" x14ac:dyDescent="0.2">
      <c r="A35" s="16">
        <v>34</v>
      </c>
      <c r="B35" s="21">
        <v>0.89065643842600883</v>
      </c>
      <c r="C35" s="20">
        <v>0.4231622774432322</v>
      </c>
      <c r="D35" s="18">
        <f t="shared" si="10"/>
        <v>28.687877261112106</v>
      </c>
      <c r="E35" s="1">
        <f t="shared" si="11"/>
        <v>23.077947329318786</v>
      </c>
      <c r="F35" s="1">
        <f t="shared" si="12"/>
        <v>35.069788806698355</v>
      </c>
      <c r="G35" s="1">
        <f t="shared" si="13"/>
        <v>1</v>
      </c>
      <c r="H35" s="18">
        <f t="shared" si="4"/>
        <v>58.147736136017144</v>
      </c>
      <c r="I35" s="3">
        <f t="shared" si="5"/>
        <v>52.861578305470125</v>
      </c>
      <c r="W35" s="47"/>
      <c r="X35" s="47"/>
    </row>
    <row r="36" spans="1:24" x14ac:dyDescent="0.2">
      <c r="A36" s="16">
        <v>35</v>
      </c>
      <c r="B36" s="21">
        <v>0.97210905675634462</v>
      </c>
      <c r="C36" s="20">
        <v>0.94264558495866613</v>
      </c>
      <c r="D36" s="18">
        <f t="shared" si="10"/>
        <v>29.665308681076134</v>
      </c>
      <c r="E36" s="1">
        <f t="shared" si="11"/>
        <v>29.311747019503994</v>
      </c>
      <c r="F36" s="1">
        <f t="shared" si="12"/>
        <v>31.69218036776746</v>
      </c>
      <c r="G36" s="1">
        <f t="shared" si="13"/>
        <v>1</v>
      </c>
      <c r="H36" s="18">
        <f t="shared" si="4"/>
        <v>61.003927387271453</v>
      </c>
      <c r="I36" s="3">
        <f t="shared" si="5"/>
        <v>55.458115806610408</v>
      </c>
      <c r="W36" s="47"/>
      <c r="X36" s="47"/>
    </row>
    <row r="37" spans="1:24" x14ac:dyDescent="0.2">
      <c r="A37" s="16">
        <v>36</v>
      </c>
      <c r="B37" s="21">
        <v>0.97016951480044933</v>
      </c>
      <c r="C37" s="20">
        <v>0.31818030931151187</v>
      </c>
      <c r="D37" s="18">
        <f t="shared" si="10"/>
        <v>29.642034177605392</v>
      </c>
      <c r="E37" s="1">
        <f t="shared" si="11"/>
        <v>21.818163711738144</v>
      </c>
      <c r="F37" s="1">
        <f t="shared" si="12"/>
        <v>37.434302447771266</v>
      </c>
      <c r="G37" s="1">
        <f t="shared" si="13"/>
        <v>1</v>
      </c>
      <c r="H37" s="18">
        <f t="shared" si="4"/>
        <v>59.25246615950941</v>
      </c>
      <c r="I37" s="3">
        <f t="shared" si="5"/>
        <v>53.865878326826731</v>
      </c>
      <c r="W37" s="47"/>
      <c r="X37" s="47"/>
    </row>
    <row r="38" spans="1:24" x14ac:dyDescent="0.2">
      <c r="A38" s="16">
        <v>37</v>
      </c>
      <c r="B38" s="21">
        <v>7.1731541199856808E-2</v>
      </c>
      <c r="C38" s="20">
        <v>0.61787748784841201</v>
      </c>
      <c r="D38" s="18">
        <f t="shared" si="10"/>
        <v>18.860778494398282</v>
      </c>
      <c r="E38" s="1">
        <f t="shared" si="11"/>
        <v>25.414529854180945</v>
      </c>
      <c r="F38" s="1">
        <f t="shared" si="12"/>
        <v>34.416498447906527</v>
      </c>
      <c r="G38" s="1">
        <f t="shared" si="13"/>
        <v>3</v>
      </c>
      <c r="H38" s="18">
        <f t="shared" si="4"/>
        <v>53.277276942304809</v>
      </c>
      <c r="I38" s="3">
        <f t="shared" si="5"/>
        <v>40.982520724849849</v>
      </c>
      <c r="W38" s="47"/>
      <c r="X38" s="47"/>
    </row>
    <row r="39" spans="1:24" x14ac:dyDescent="0.2">
      <c r="A39" s="16">
        <v>38</v>
      </c>
      <c r="B39" s="21">
        <v>0.93221238047190036</v>
      </c>
      <c r="C39" s="20">
        <v>0.70386018557225227</v>
      </c>
      <c r="D39" s="18">
        <f t="shared" si="10"/>
        <v>29.186548565662804</v>
      </c>
      <c r="E39" s="1">
        <f t="shared" si="11"/>
        <v>26.446322226867025</v>
      </c>
      <c r="F39" s="1">
        <f t="shared" si="12"/>
        <v>33.815948410094762</v>
      </c>
      <c r="G39" s="1">
        <f t="shared" si="13"/>
        <v>1</v>
      </c>
      <c r="H39" s="18">
        <f t="shared" si="4"/>
        <v>60.262270636961787</v>
      </c>
      <c r="I39" s="3">
        <f t="shared" si="5"/>
        <v>54.783882397237981</v>
      </c>
      <c r="W39" s="47"/>
      <c r="X39" s="47"/>
    </row>
    <row r="40" spans="1:24" x14ac:dyDescent="0.2">
      <c r="A40" s="16">
        <v>39</v>
      </c>
      <c r="B40" s="21">
        <v>0.60009027192398479</v>
      </c>
      <c r="C40" s="20">
        <v>0.96490120719642514</v>
      </c>
      <c r="D40" s="18">
        <f t="shared" si="10"/>
        <v>25.201083263087817</v>
      </c>
      <c r="E40" s="1">
        <f t="shared" si="11"/>
        <v>29.578814486357103</v>
      </c>
      <c r="F40" s="1">
        <f t="shared" si="12"/>
        <v>28.919120206654117</v>
      </c>
      <c r="G40" s="1">
        <f t="shared" si="13"/>
        <v>1</v>
      </c>
      <c r="H40" s="18">
        <f t="shared" si="4"/>
        <v>54.120203469741938</v>
      </c>
      <c r="I40" s="3">
        <f t="shared" si="5"/>
        <v>49.200184972492664</v>
      </c>
      <c r="W40" s="47"/>
      <c r="X40" s="47"/>
    </row>
    <row r="41" spans="1:24" ht="17" thickBot="1" x14ac:dyDescent="0.25">
      <c r="A41" s="16">
        <v>40</v>
      </c>
      <c r="B41" s="21">
        <v>0.96928807039558063</v>
      </c>
      <c r="C41" s="20">
        <v>0.13135590853414381</v>
      </c>
      <c r="D41" s="18">
        <f t="shared" si="10"/>
        <v>29.631456844746968</v>
      </c>
      <c r="E41" s="1">
        <f t="shared" si="11"/>
        <v>19.576270902409725</v>
      </c>
      <c r="F41" s="1">
        <f t="shared" si="12"/>
        <v>39.887348282034978</v>
      </c>
      <c r="G41" s="1">
        <f t="shared" si="13"/>
        <v>1</v>
      </c>
      <c r="H41" s="18">
        <f t="shared" si="4"/>
        <v>59.463619184444703</v>
      </c>
      <c r="I41" s="3">
        <f t="shared" si="5"/>
        <v>54.057835622222456</v>
      </c>
      <c r="W41" s="47"/>
      <c r="X41" s="47"/>
    </row>
    <row r="42" spans="1:24" ht="52" thickBot="1" x14ac:dyDescent="0.25">
      <c r="A42" s="16">
        <v>41</v>
      </c>
      <c r="B42" s="21">
        <v>0.34628081635968877</v>
      </c>
      <c r="C42" s="20">
        <v>0.86095207819704977</v>
      </c>
      <c r="D42" s="18">
        <f t="shared" si="10"/>
        <v>22.155369796316265</v>
      </c>
      <c r="E42" s="1">
        <f t="shared" si="11"/>
        <v>28.331424938364599</v>
      </c>
      <c r="F42" s="1">
        <f t="shared" si="12"/>
        <v>28.443965938932937</v>
      </c>
      <c r="G42" s="1">
        <f t="shared" si="13"/>
        <v>1</v>
      </c>
      <c r="H42" s="18">
        <f t="shared" si="4"/>
        <v>50.599335735249198</v>
      </c>
      <c r="I42" s="3">
        <f t="shared" si="5"/>
        <v>45.999396122953812</v>
      </c>
      <c r="K42" s="86" t="s">
        <v>34</v>
      </c>
      <c r="L42" s="80" t="s">
        <v>35</v>
      </c>
      <c r="N42" s="82" t="s">
        <v>29</v>
      </c>
      <c r="O42" s="83" t="s">
        <v>42</v>
      </c>
      <c r="P42" s="84" t="s">
        <v>44</v>
      </c>
      <c r="Q42" s="84" t="s">
        <v>43</v>
      </c>
      <c r="R42" s="85" t="s">
        <v>45</v>
      </c>
      <c r="W42" s="47"/>
      <c r="X42" s="47"/>
    </row>
    <row r="43" spans="1:24" ht="17" thickBot="1" x14ac:dyDescent="0.25">
      <c r="A43" s="16">
        <v>42</v>
      </c>
      <c r="B43" s="21">
        <v>0.89915480864849273</v>
      </c>
      <c r="C43" s="20">
        <v>0.21867668201762969</v>
      </c>
      <c r="D43" s="18">
        <f t="shared" si="10"/>
        <v>28.789857703781912</v>
      </c>
      <c r="E43" s="1">
        <f t="shared" si="11"/>
        <v>20.624120184211556</v>
      </c>
      <c r="F43" s="1">
        <f t="shared" si="12"/>
        <v>37.025907341691422</v>
      </c>
      <c r="G43" s="1">
        <f t="shared" si="13"/>
        <v>1</v>
      </c>
      <c r="H43" s="18">
        <f t="shared" si="4"/>
        <v>57.650027525902978</v>
      </c>
      <c r="I43" s="3">
        <f t="shared" si="5"/>
        <v>52.409115932639068</v>
      </c>
      <c r="K43" s="30">
        <f>V1</f>
        <v>45.903471841670715</v>
      </c>
      <c r="L43" s="31">
        <f>V3</f>
        <v>5.490632587165603</v>
      </c>
      <c r="N43" s="22">
        <f t="shared" ref="N43:N52" si="14">N11</f>
        <v>31.5</v>
      </c>
      <c r="O43" s="41">
        <f t="shared" ref="O43:O52" si="15">P11/$P$8</f>
        <v>3.3333333333333335E-3</v>
      </c>
      <c r="P43" s="39">
        <f t="shared" ref="P43:P52" si="16">IF(N43&lt;$L$45,0,IF(N43&lt;=$L$46, 1/($L$46-$L$45),0))</f>
        <v>0</v>
      </c>
      <c r="Q43" s="39">
        <f t="shared" ref="Q43:Q52" si="17">NORMDIST(N43,$L$48,$L$49,FALSE)</f>
        <v>2.3279121978508977E-3</v>
      </c>
      <c r="R43" s="40">
        <f t="shared" ref="R43:R52" si="18">GAMMADIST(N43,$L$51,$L$52,FALSE)</f>
        <v>1.3144481203741234E-3</v>
      </c>
      <c r="W43" s="47"/>
      <c r="X43" s="47"/>
    </row>
    <row r="44" spans="1:24" ht="17" thickBot="1" x14ac:dyDescent="0.25">
      <c r="A44" s="16">
        <v>43</v>
      </c>
      <c r="B44" s="21">
        <v>0.63796321092130492</v>
      </c>
      <c r="C44" s="20">
        <v>0.94092123199491751</v>
      </c>
      <c r="D44" s="18">
        <f t="shared" si="10"/>
        <v>25.655558531055661</v>
      </c>
      <c r="E44" s="1">
        <f t="shared" si="11"/>
        <v>29.291054783939011</v>
      </c>
      <c r="F44" s="1">
        <f t="shared" si="12"/>
        <v>28.870622959866992</v>
      </c>
      <c r="G44" s="1">
        <f t="shared" si="13"/>
        <v>1</v>
      </c>
      <c r="H44" s="18">
        <f t="shared" si="4"/>
        <v>54.526181490922653</v>
      </c>
      <c r="I44" s="3">
        <f t="shared" si="5"/>
        <v>49.569255900838769</v>
      </c>
      <c r="K44" s="101" t="s">
        <v>36</v>
      </c>
      <c r="L44" s="102"/>
      <c r="N44" s="22">
        <f t="shared" si="14"/>
        <v>34.5</v>
      </c>
      <c r="O44" s="42">
        <f t="shared" si="15"/>
        <v>3.3333333333333335E-3</v>
      </c>
      <c r="P44" s="35">
        <f t="shared" si="16"/>
        <v>0</v>
      </c>
      <c r="Q44" s="35">
        <f t="shared" si="17"/>
        <v>8.4066676469991899E-3</v>
      </c>
      <c r="R44" s="36">
        <f t="shared" si="18"/>
        <v>7.1919562368100414E-3</v>
      </c>
      <c r="W44" s="47"/>
      <c r="X44" s="47"/>
    </row>
    <row r="45" spans="1:24" x14ac:dyDescent="0.2">
      <c r="A45" s="16">
        <v>44</v>
      </c>
      <c r="B45" s="21">
        <v>0.31291501614349204</v>
      </c>
      <c r="C45" s="20">
        <v>0.82083677281526801</v>
      </c>
      <c r="D45" s="18">
        <f t="shared" si="10"/>
        <v>21.754980193721906</v>
      </c>
      <c r="E45" s="1">
        <f t="shared" si="11"/>
        <v>27.850041273783216</v>
      </c>
      <c r="F45" s="1">
        <f t="shared" si="12"/>
        <v>28.790080879953237</v>
      </c>
      <c r="G45" s="1">
        <f t="shared" si="13"/>
        <v>1</v>
      </c>
      <c r="H45" s="18">
        <f t="shared" si="4"/>
        <v>50.545061073675143</v>
      </c>
      <c r="I45" s="3">
        <f t="shared" si="5"/>
        <v>45.950055521522856</v>
      </c>
      <c r="K45" s="28" t="s">
        <v>9</v>
      </c>
      <c r="L45" s="26">
        <f>K43-L43*SQRT(3)</f>
        <v>36.393417235006538</v>
      </c>
      <c r="N45" s="22">
        <f t="shared" si="14"/>
        <v>37.5</v>
      </c>
      <c r="O45" s="42">
        <f t="shared" si="15"/>
        <v>2.6666666666666668E-2</v>
      </c>
      <c r="P45" s="35">
        <f t="shared" si="16"/>
        <v>5.2575933649174282E-2</v>
      </c>
      <c r="Q45" s="35">
        <f t="shared" si="17"/>
        <v>2.2523107747731821E-2</v>
      </c>
      <c r="R45" s="36">
        <f t="shared" si="18"/>
        <v>2.3326372343267607E-2</v>
      </c>
      <c r="W45" s="47"/>
      <c r="X45" s="47"/>
    </row>
    <row r="46" spans="1:24" ht="17" thickBot="1" x14ac:dyDescent="0.25">
      <c r="A46" s="16">
        <v>45</v>
      </c>
      <c r="B46" s="21">
        <v>0.25904191504342411</v>
      </c>
      <c r="C46" s="20">
        <v>0.24314261779981805</v>
      </c>
      <c r="D46" s="18">
        <f t="shared" si="10"/>
        <v>21.108502980521088</v>
      </c>
      <c r="E46" s="1">
        <f t="shared" si="11"/>
        <v>20.917711413597818</v>
      </c>
      <c r="F46" s="1">
        <f t="shared" si="12"/>
        <v>29.522544613269432</v>
      </c>
      <c r="G46" s="1">
        <f t="shared" si="13"/>
        <v>2</v>
      </c>
      <c r="H46" s="18">
        <f t="shared" si="4"/>
        <v>50.440256026867246</v>
      </c>
      <c r="I46" s="3">
        <f t="shared" si="5"/>
        <v>42.033546689056038</v>
      </c>
      <c r="K46" s="17" t="s">
        <v>10</v>
      </c>
      <c r="L46" s="27">
        <f>K43+L43*SQRT(3)</f>
        <v>55.413526448334892</v>
      </c>
      <c r="N46" s="22">
        <f t="shared" si="14"/>
        <v>40.5</v>
      </c>
      <c r="O46" s="42">
        <f t="shared" si="15"/>
        <v>5.3333333333333337E-2</v>
      </c>
      <c r="P46" s="35">
        <f t="shared" si="16"/>
        <v>5.2575933649174282E-2</v>
      </c>
      <c r="Q46" s="35">
        <f t="shared" si="17"/>
        <v>4.4769258855583041E-2</v>
      </c>
      <c r="R46" s="36">
        <f t="shared" si="18"/>
        <v>4.8611529336154126E-2</v>
      </c>
      <c r="W46" s="47"/>
      <c r="X46" s="47"/>
    </row>
    <row r="47" spans="1:24" ht="17" thickBot="1" x14ac:dyDescent="0.25">
      <c r="A47" s="16">
        <v>46</v>
      </c>
      <c r="B47" s="21">
        <v>0.27815108820721746</v>
      </c>
      <c r="C47" s="20">
        <v>0.2060405361134835</v>
      </c>
      <c r="D47" s="18">
        <f t="shared" si="10"/>
        <v>21.33781305848661</v>
      </c>
      <c r="E47" s="1">
        <f t="shared" si="11"/>
        <v>20.472486433361802</v>
      </c>
      <c r="F47" s="1">
        <f t="shared" si="12"/>
        <v>28.436211487877969</v>
      </c>
      <c r="G47" s="1">
        <f t="shared" si="13"/>
        <v>2</v>
      </c>
      <c r="H47" s="18">
        <f t="shared" si="4"/>
        <v>48.908697921239771</v>
      </c>
      <c r="I47" s="3">
        <f t="shared" si="5"/>
        <v>40.757248267699808</v>
      </c>
      <c r="K47" s="101" t="s">
        <v>37</v>
      </c>
      <c r="L47" s="102"/>
      <c r="N47" s="22">
        <f t="shared" si="14"/>
        <v>43.5</v>
      </c>
      <c r="O47" s="42">
        <f t="shared" si="15"/>
        <v>6.3333333333333339E-2</v>
      </c>
      <c r="P47" s="35">
        <f t="shared" si="16"/>
        <v>5.2575933649174282E-2</v>
      </c>
      <c r="Q47" s="35">
        <f t="shared" si="17"/>
        <v>6.6020475697241274E-2</v>
      </c>
      <c r="R47" s="36">
        <f t="shared" si="18"/>
        <v>6.9343409332784045E-2</v>
      </c>
      <c r="W47" s="47"/>
      <c r="X47" s="47"/>
    </row>
    <row r="48" spans="1:24" x14ac:dyDescent="0.2">
      <c r="A48" s="16">
        <v>47</v>
      </c>
      <c r="B48" s="21">
        <v>0.13315769119800036</v>
      </c>
      <c r="C48" s="20">
        <v>0.4578013925564931</v>
      </c>
      <c r="D48" s="18">
        <f t="shared" si="10"/>
        <v>19.597892294376003</v>
      </c>
      <c r="E48" s="1">
        <f t="shared" si="11"/>
        <v>23.493616710677919</v>
      </c>
      <c r="F48" s="1">
        <f t="shared" si="12"/>
        <v>34.187376672003388</v>
      </c>
      <c r="G48" s="1">
        <f t="shared" si="13"/>
        <v>2</v>
      </c>
      <c r="H48" s="18">
        <f t="shared" si="4"/>
        <v>53.785268966379391</v>
      </c>
      <c r="I48" s="3">
        <f t="shared" si="5"/>
        <v>44.821057471982826</v>
      </c>
      <c r="K48" s="28" t="s">
        <v>38</v>
      </c>
      <c r="L48" s="33">
        <f>K43</f>
        <v>45.903471841670715</v>
      </c>
      <c r="N48" s="22">
        <f t="shared" si="14"/>
        <v>46.5</v>
      </c>
      <c r="O48" s="42">
        <f t="shared" si="15"/>
        <v>6.3333333333333339E-2</v>
      </c>
      <c r="P48" s="35">
        <f t="shared" si="16"/>
        <v>5.2575933649174282E-2</v>
      </c>
      <c r="Q48" s="35">
        <f t="shared" si="17"/>
        <v>7.2231153053348263E-2</v>
      </c>
      <c r="R48" s="36">
        <f t="shared" si="18"/>
        <v>7.1223175064805452E-2</v>
      </c>
      <c r="W48" s="47"/>
      <c r="X48" s="47"/>
    </row>
    <row r="49" spans="1:24" ht="17" thickBot="1" x14ac:dyDescent="0.25">
      <c r="A49" s="16">
        <v>48</v>
      </c>
      <c r="B49" s="21">
        <v>0.45148773262135589</v>
      </c>
      <c r="C49" s="20">
        <v>0.40262802033484635</v>
      </c>
      <c r="D49" s="18">
        <f t="shared" si="10"/>
        <v>23.417852791456269</v>
      </c>
      <c r="E49" s="1">
        <f t="shared" si="11"/>
        <v>22.831536244018157</v>
      </c>
      <c r="F49" s="1">
        <f t="shared" si="12"/>
        <v>23.566480565532149</v>
      </c>
      <c r="G49" s="1">
        <f t="shared" si="13"/>
        <v>1</v>
      </c>
      <c r="H49" s="18">
        <f t="shared" si="4"/>
        <v>46.398016809550306</v>
      </c>
      <c r="I49" s="3">
        <f t="shared" si="5"/>
        <v>42.180015281409368</v>
      </c>
      <c r="K49" s="17" t="s">
        <v>39</v>
      </c>
      <c r="L49" s="34">
        <f>L43</f>
        <v>5.490632587165603</v>
      </c>
      <c r="N49" s="22">
        <f t="shared" si="14"/>
        <v>49.5</v>
      </c>
      <c r="O49" s="42">
        <f t="shared" si="15"/>
        <v>4.3333333333333335E-2</v>
      </c>
      <c r="P49" s="35">
        <f t="shared" si="16"/>
        <v>5.2575933649174282E-2</v>
      </c>
      <c r="Q49" s="35">
        <f t="shared" si="17"/>
        <v>5.8629690323831835E-2</v>
      </c>
      <c r="R49" s="36">
        <f t="shared" si="18"/>
        <v>5.4882966026070401E-2</v>
      </c>
      <c r="W49" s="47"/>
      <c r="X49" s="47"/>
    </row>
    <row r="50" spans="1:24" ht="17" thickBot="1" x14ac:dyDescent="0.25">
      <c r="A50" s="16">
        <v>49</v>
      </c>
      <c r="B50" s="21">
        <v>0.82618075075419606</v>
      </c>
      <c r="C50" s="20">
        <v>6.0550778736950805E-2</v>
      </c>
      <c r="D50" s="18">
        <f t="shared" si="10"/>
        <v>27.914169009050354</v>
      </c>
      <c r="E50" s="1">
        <f t="shared" si="11"/>
        <v>18.726609344843411</v>
      </c>
      <c r="F50" s="1">
        <f t="shared" si="12"/>
        <v>35.453909940807883</v>
      </c>
      <c r="G50" s="1">
        <f t="shared" si="13"/>
        <v>1</v>
      </c>
      <c r="H50" s="18">
        <f t="shared" si="4"/>
        <v>54.180519285651293</v>
      </c>
      <c r="I50" s="3">
        <f t="shared" si="5"/>
        <v>49.255017532410264</v>
      </c>
      <c r="K50" s="103" t="s">
        <v>41</v>
      </c>
      <c r="L50" s="104"/>
      <c r="N50" s="22">
        <f t="shared" si="14"/>
        <v>52.5</v>
      </c>
      <c r="O50" s="42">
        <f t="shared" si="15"/>
        <v>4.6666666666666669E-2</v>
      </c>
      <c r="P50" s="35">
        <f t="shared" si="16"/>
        <v>5.2575933649174282E-2</v>
      </c>
      <c r="Q50" s="35">
        <f t="shared" si="17"/>
        <v>3.5306755243726382E-2</v>
      </c>
      <c r="R50" s="36">
        <f t="shared" si="18"/>
        <v>3.2820848495687206E-2</v>
      </c>
      <c r="W50" s="47"/>
      <c r="X50" s="47"/>
    </row>
    <row r="51" spans="1:24" x14ac:dyDescent="0.2">
      <c r="A51" s="16">
        <v>50</v>
      </c>
      <c r="B51" s="21">
        <v>0.62614956305496094</v>
      </c>
      <c r="C51" s="20">
        <v>0.83632415904685209</v>
      </c>
      <c r="D51" s="18">
        <f t="shared" si="10"/>
        <v>25.513794756659532</v>
      </c>
      <c r="E51" s="1">
        <f t="shared" si="11"/>
        <v>28.035889908562226</v>
      </c>
      <c r="F51" s="1">
        <f t="shared" si="12"/>
        <v>27.901446648534623</v>
      </c>
      <c r="G51" s="1">
        <f t="shared" si="13"/>
        <v>1</v>
      </c>
      <c r="H51" s="18">
        <f t="shared" si="4"/>
        <v>53.415241405194152</v>
      </c>
      <c r="I51" s="3">
        <f t="shared" si="5"/>
        <v>48.559310368358318</v>
      </c>
      <c r="K51" s="28" t="s">
        <v>40</v>
      </c>
      <c r="L51" s="26">
        <f>(K43/L43)^2</f>
        <v>69.895030930515418</v>
      </c>
      <c r="N51" s="22">
        <f t="shared" si="14"/>
        <v>55.5</v>
      </c>
      <c r="O51" s="42">
        <f t="shared" si="15"/>
        <v>0.03</v>
      </c>
      <c r="P51" s="35">
        <f t="shared" si="16"/>
        <v>0</v>
      </c>
      <c r="Q51" s="35">
        <f t="shared" si="17"/>
        <v>1.5774120991002009E-2</v>
      </c>
      <c r="R51" s="36">
        <f t="shared" si="18"/>
        <v>1.566757662991022E-2</v>
      </c>
      <c r="W51" s="47"/>
      <c r="X51" s="47"/>
    </row>
    <row r="52" spans="1:24" ht="17" thickBot="1" x14ac:dyDescent="0.25">
      <c r="A52" s="16">
        <v>51</v>
      </c>
      <c r="B52" s="21">
        <v>0.61104586896581736</v>
      </c>
      <c r="C52" s="20">
        <v>0.21154934799828584</v>
      </c>
      <c r="D52" s="18">
        <f t="shared" si="10"/>
        <v>25.332550427589808</v>
      </c>
      <c r="E52" s="1">
        <f t="shared" si="11"/>
        <v>20.538592175979431</v>
      </c>
      <c r="F52" s="1">
        <f t="shared" si="12"/>
        <v>23.246707806562021</v>
      </c>
      <c r="G52" s="1">
        <f t="shared" si="13"/>
        <v>1</v>
      </c>
      <c r="H52" s="18">
        <f t="shared" si="4"/>
        <v>43.785299982541453</v>
      </c>
      <c r="I52" s="3">
        <f t="shared" si="5"/>
        <v>39.80481816594677</v>
      </c>
      <c r="K52" s="32" t="s">
        <v>10</v>
      </c>
      <c r="L52" s="29">
        <f>L43^2/K43</f>
        <v>0.65674871633299103</v>
      </c>
      <c r="N52" s="53">
        <f t="shared" si="14"/>
        <v>58.5</v>
      </c>
      <c r="O52" s="43">
        <f t="shared" si="15"/>
        <v>0</v>
      </c>
      <c r="P52" s="37">
        <f t="shared" si="16"/>
        <v>0</v>
      </c>
      <c r="Q52" s="37">
        <f t="shared" si="17"/>
        <v>5.2285309412421722E-3</v>
      </c>
      <c r="R52" s="38">
        <f t="shared" si="18"/>
        <v>6.1136738823659633E-3</v>
      </c>
      <c r="W52" s="47"/>
      <c r="X52" s="47"/>
    </row>
    <row r="53" spans="1:24" x14ac:dyDescent="0.2">
      <c r="A53" s="16">
        <v>52</v>
      </c>
      <c r="B53" s="21">
        <v>0.63796438829124225</v>
      </c>
      <c r="C53" s="20">
        <v>0.41019810020180236</v>
      </c>
      <c r="D53" s="18">
        <f t="shared" si="10"/>
        <v>25.655572659494908</v>
      </c>
      <c r="E53" s="1">
        <f t="shared" si="11"/>
        <v>22.922377202421629</v>
      </c>
      <c r="F53" s="1">
        <f t="shared" si="12"/>
        <v>25.679756590541505</v>
      </c>
      <c r="G53" s="1">
        <f t="shared" si="13"/>
        <v>1</v>
      </c>
      <c r="H53" s="18">
        <f t="shared" si="4"/>
        <v>48.60213379296313</v>
      </c>
      <c r="I53" s="3">
        <f t="shared" si="5"/>
        <v>44.183757993602839</v>
      </c>
      <c r="W53" s="47"/>
      <c r="X53" s="47"/>
    </row>
    <row r="54" spans="1:24" x14ac:dyDescent="0.2">
      <c r="A54" s="16">
        <v>53</v>
      </c>
      <c r="B54" s="21">
        <v>4.6183740436111287E-2</v>
      </c>
      <c r="C54" s="20">
        <v>0.56756033178646081</v>
      </c>
      <c r="D54" s="18">
        <f t="shared" si="10"/>
        <v>18.554204885233336</v>
      </c>
      <c r="E54" s="1">
        <f t="shared" si="11"/>
        <v>24.81072398143753</v>
      </c>
      <c r="F54" s="1">
        <f t="shared" si="12"/>
        <v>35.099203737357179</v>
      </c>
      <c r="G54" s="1">
        <f t="shared" si="13"/>
        <v>3</v>
      </c>
      <c r="H54" s="18">
        <f t="shared" si="4"/>
        <v>53.653408622590518</v>
      </c>
      <c r="I54" s="3">
        <f t="shared" si="5"/>
        <v>41.271852786608086</v>
      </c>
      <c r="W54" s="47"/>
      <c r="X54" s="47"/>
    </row>
    <row r="55" spans="1:24" x14ac:dyDescent="0.2">
      <c r="A55" s="16">
        <v>54</v>
      </c>
      <c r="B55" s="21">
        <v>0.60974339218873985</v>
      </c>
      <c r="C55" s="20">
        <v>0.61501869674803389</v>
      </c>
      <c r="D55" s="18">
        <f t="shared" si="10"/>
        <v>25.316920706264877</v>
      </c>
      <c r="E55" s="1">
        <f t="shared" si="11"/>
        <v>25.380224360976406</v>
      </c>
      <c r="F55" s="1">
        <f t="shared" si="12"/>
        <v>26.196289916046744</v>
      </c>
      <c r="G55" s="1">
        <f t="shared" si="13"/>
        <v>1</v>
      </c>
      <c r="H55" s="18">
        <f t="shared" si="4"/>
        <v>51.513210622311618</v>
      </c>
      <c r="I55" s="3">
        <f t="shared" si="5"/>
        <v>46.830191474828737</v>
      </c>
      <c r="W55" s="47"/>
      <c r="X55" s="47"/>
    </row>
    <row r="56" spans="1:24" x14ac:dyDescent="0.2">
      <c r="A56" s="16">
        <v>55</v>
      </c>
      <c r="B56" s="21">
        <v>0.48176161226864866</v>
      </c>
      <c r="C56" s="20">
        <v>8.9004470653108569E-2</v>
      </c>
      <c r="D56" s="18">
        <f t="shared" si="10"/>
        <v>23.781139347223785</v>
      </c>
      <c r="E56" s="1">
        <f t="shared" si="11"/>
        <v>19.068053647837303</v>
      </c>
      <c r="F56" s="1">
        <f t="shared" si="12"/>
        <v>19.074250245350367</v>
      </c>
      <c r="G56" s="1">
        <f t="shared" si="13"/>
        <v>1</v>
      </c>
      <c r="H56" s="18">
        <f t="shared" si="4"/>
        <v>38.142303893187673</v>
      </c>
      <c r="I56" s="3">
        <f t="shared" si="5"/>
        <v>34.674821721079702</v>
      </c>
      <c r="W56" s="47"/>
      <c r="X56" s="47"/>
    </row>
    <row r="57" spans="1:24" x14ac:dyDescent="0.2">
      <c r="A57" s="16">
        <v>56</v>
      </c>
      <c r="B57" s="21">
        <v>0.52075316221426704</v>
      </c>
      <c r="C57" s="20">
        <v>0.65433130180853849</v>
      </c>
      <c r="D57" s="18">
        <f t="shared" si="10"/>
        <v>24.249037946571207</v>
      </c>
      <c r="E57" s="1">
        <f t="shared" si="11"/>
        <v>25.851975621702461</v>
      </c>
      <c r="F57" s="1">
        <f t="shared" si="12"/>
        <v>25.433981294682248</v>
      </c>
      <c r="G57" s="1">
        <f t="shared" si="13"/>
        <v>1</v>
      </c>
      <c r="H57" s="18">
        <f t="shared" si="4"/>
        <v>49.683019241253454</v>
      </c>
      <c r="I57" s="3">
        <f t="shared" si="5"/>
        <v>45.166381128412226</v>
      </c>
      <c r="W57" s="47"/>
      <c r="X57" s="47"/>
    </row>
    <row r="58" spans="1:24" x14ac:dyDescent="0.2">
      <c r="A58" s="16">
        <v>57</v>
      </c>
      <c r="B58" s="21">
        <v>0.58491460606448997</v>
      </c>
      <c r="C58" s="20">
        <v>0.8486768769771813</v>
      </c>
      <c r="D58" s="18">
        <f t="shared" si="10"/>
        <v>25.018975272773879</v>
      </c>
      <c r="E58" s="1">
        <f t="shared" si="11"/>
        <v>28.184122523726174</v>
      </c>
      <c r="F58" s="1">
        <f t="shared" si="12"/>
        <v>27.533851263152428</v>
      </c>
      <c r="G58" s="1">
        <f t="shared" si="13"/>
        <v>1</v>
      </c>
      <c r="H58" s="18">
        <f t="shared" si="4"/>
        <v>52.552826535926307</v>
      </c>
      <c r="I58" s="3">
        <f t="shared" si="5"/>
        <v>47.775296850842096</v>
      </c>
      <c r="W58" s="47"/>
      <c r="X58" s="47"/>
    </row>
    <row r="59" spans="1:24" ht="16" customHeight="1" x14ac:dyDescent="0.2">
      <c r="A59" s="16">
        <v>58</v>
      </c>
      <c r="B59" s="21">
        <v>0.28578809901757118</v>
      </c>
      <c r="C59" s="20">
        <v>0.40602573762440597</v>
      </c>
      <c r="D59" s="18">
        <f t="shared" si="10"/>
        <v>21.429457188210854</v>
      </c>
      <c r="E59" s="1">
        <f t="shared" si="11"/>
        <v>22.872308851492871</v>
      </c>
      <c r="F59" s="1">
        <f t="shared" si="12"/>
        <v>28.50313917903615</v>
      </c>
      <c r="G59" s="1">
        <f t="shared" si="13"/>
        <v>2</v>
      </c>
      <c r="H59" s="18">
        <f t="shared" si="4"/>
        <v>49.932596367247001</v>
      </c>
      <c r="I59" s="3">
        <f t="shared" si="5"/>
        <v>41.610496972705839</v>
      </c>
      <c r="W59" s="47"/>
      <c r="X59" s="47"/>
    </row>
    <row r="60" spans="1:24" x14ac:dyDescent="0.2">
      <c r="A60" s="16">
        <v>59</v>
      </c>
      <c r="B60" s="21">
        <v>0.5326797243866136</v>
      </c>
      <c r="C60" s="20">
        <v>0.15036424528085179</v>
      </c>
      <c r="D60" s="18">
        <f t="shared" si="10"/>
        <v>24.392156692639361</v>
      </c>
      <c r="E60" s="1">
        <f t="shared" si="11"/>
        <v>19.804370943370223</v>
      </c>
      <c r="F60" s="1">
        <f t="shared" si="12"/>
        <v>20.471286155524236</v>
      </c>
      <c r="G60" s="1">
        <f t="shared" si="13"/>
        <v>1</v>
      </c>
      <c r="H60" s="18">
        <f t="shared" si="4"/>
        <v>40.275657098894456</v>
      </c>
      <c r="I60" s="3">
        <f t="shared" si="5"/>
        <v>36.614233726267685</v>
      </c>
      <c r="W60" s="47"/>
      <c r="X60" s="47"/>
    </row>
    <row r="61" spans="1:24" x14ac:dyDescent="0.2">
      <c r="A61" s="16">
        <v>60</v>
      </c>
      <c r="B61" s="21">
        <v>0.81978592106503057</v>
      </c>
      <c r="C61" s="20">
        <v>0.19002905697538763</v>
      </c>
      <c r="D61" s="18">
        <f t="shared" si="10"/>
        <v>27.837431052780367</v>
      </c>
      <c r="E61" s="1">
        <f t="shared" si="11"/>
        <v>20.280348683704652</v>
      </c>
      <c r="F61" s="1">
        <f t="shared" si="12"/>
        <v>33.868615986930457</v>
      </c>
      <c r="G61" s="1">
        <f t="shared" si="13"/>
        <v>1</v>
      </c>
      <c r="H61" s="18">
        <f t="shared" si="4"/>
        <v>54.14896467063511</v>
      </c>
      <c r="I61" s="3">
        <f t="shared" si="5"/>
        <v>49.226331518759189</v>
      </c>
      <c r="W61" s="47"/>
      <c r="X61" s="47"/>
    </row>
    <row r="62" spans="1:24" x14ac:dyDescent="0.2">
      <c r="A62" s="16">
        <v>61</v>
      </c>
      <c r="B62" s="21">
        <v>0.89133471492507121</v>
      </c>
      <c r="C62" s="20">
        <v>0.2414544901119986</v>
      </c>
      <c r="D62" s="18">
        <f t="shared" si="10"/>
        <v>28.696016579100856</v>
      </c>
      <c r="E62" s="1">
        <f t="shared" si="11"/>
        <v>20.897453881343985</v>
      </c>
      <c r="F62" s="1">
        <f t="shared" si="12"/>
        <v>36.539746363815716</v>
      </c>
      <c r="G62" s="1">
        <f t="shared" si="13"/>
        <v>1</v>
      </c>
      <c r="H62" s="18">
        <f t="shared" si="4"/>
        <v>57.437200245159701</v>
      </c>
      <c r="I62" s="3">
        <f t="shared" si="5"/>
        <v>52.215636586508815</v>
      </c>
      <c r="W62" s="47"/>
      <c r="X62" s="47"/>
    </row>
    <row r="63" spans="1:24" x14ac:dyDescent="0.2">
      <c r="A63" s="16">
        <v>62</v>
      </c>
      <c r="B63" s="21">
        <v>0.45586065384877072</v>
      </c>
      <c r="C63" s="20">
        <v>0.77748006521460844</v>
      </c>
      <c r="D63" s="18">
        <f t="shared" si="10"/>
        <v>23.470327846185249</v>
      </c>
      <c r="E63" s="1">
        <f t="shared" si="11"/>
        <v>27.329760782575299</v>
      </c>
      <c r="F63" s="1">
        <f t="shared" si="12"/>
        <v>26.588041351995383</v>
      </c>
      <c r="G63" s="1">
        <f t="shared" si="13"/>
        <v>1</v>
      </c>
      <c r="H63" s="18">
        <f t="shared" si="4"/>
        <v>50.058369198180628</v>
      </c>
      <c r="I63" s="3">
        <f t="shared" si="5"/>
        <v>45.507608361982385</v>
      </c>
      <c r="W63" s="47"/>
      <c r="X63" s="47"/>
    </row>
    <row r="64" spans="1:24" x14ac:dyDescent="0.2">
      <c r="A64" s="16">
        <v>63</v>
      </c>
      <c r="B64" s="21">
        <v>0.11497934071484051</v>
      </c>
      <c r="C64" s="20">
        <v>0.12502183352858709</v>
      </c>
      <c r="D64" s="18">
        <f t="shared" si="10"/>
        <v>19.379752088578087</v>
      </c>
      <c r="E64" s="1">
        <f t="shared" si="11"/>
        <v>19.500262002343046</v>
      </c>
      <c r="F64" s="1">
        <f t="shared" si="12"/>
        <v>37.649188958859149</v>
      </c>
      <c r="G64" s="1">
        <f t="shared" si="13"/>
        <v>2</v>
      </c>
      <c r="H64" s="18">
        <f t="shared" si="4"/>
        <v>57.028941047437236</v>
      </c>
      <c r="I64" s="3">
        <f t="shared" si="5"/>
        <v>47.524117539531034</v>
      </c>
      <c r="W64" s="47"/>
      <c r="X64" s="47"/>
    </row>
    <row r="65" spans="1:24" x14ac:dyDescent="0.2">
      <c r="A65" s="16">
        <v>64</v>
      </c>
      <c r="B65" s="21">
        <v>0.66492942259245014</v>
      </c>
      <c r="C65" s="20">
        <v>0.98632737871920895</v>
      </c>
      <c r="D65" s="18">
        <f t="shared" si="10"/>
        <v>25.979153071109401</v>
      </c>
      <c r="E65" s="1">
        <f t="shared" si="11"/>
        <v>29.835928544630505</v>
      </c>
      <c r="F65" s="1">
        <f t="shared" si="12"/>
        <v>29.577348407371865</v>
      </c>
      <c r="G65" s="1">
        <f t="shared" si="13"/>
        <v>1</v>
      </c>
      <c r="H65" s="18">
        <f t="shared" si="4"/>
        <v>55.556501478481266</v>
      </c>
      <c r="I65" s="3">
        <f t="shared" si="5"/>
        <v>50.505910434982965</v>
      </c>
      <c r="W65" s="47"/>
      <c r="X65" s="47"/>
    </row>
    <row r="66" spans="1:24" x14ac:dyDescent="0.2">
      <c r="A66" s="16">
        <v>65</v>
      </c>
      <c r="B66" s="21">
        <v>0.60397440965432692</v>
      </c>
      <c r="C66" s="20">
        <v>0.73703213365365539</v>
      </c>
      <c r="D66" s="18">
        <f t="shared" ref="D66:D101" si="19">$M$2+($N$2-$M$2)*B66</f>
        <v>25.247692915851921</v>
      </c>
      <c r="E66" s="1">
        <f t="shared" ref="E66:E101" si="20">$M$2+($N$2-$M$2)*C66</f>
        <v>26.844385603843865</v>
      </c>
      <c r="F66" s="1">
        <f t="shared" ref="F66:F101" si="21">$M$4+$N$4*SQRT(-2*LN(C66))*COS(2*PI()*B66)</f>
        <v>26.898357469471197</v>
      </c>
      <c r="G66" s="1">
        <f t="shared" ref="G66:G101" si="22">INT(LN(B66)/LN(1-$M$5))+1</f>
        <v>1</v>
      </c>
      <c r="H66" s="18">
        <f t="shared" si="4"/>
        <v>52.146050385323122</v>
      </c>
      <c r="I66" s="3">
        <f t="shared" si="5"/>
        <v>47.405500350293742</v>
      </c>
      <c r="W66" s="47"/>
      <c r="X66" s="47"/>
    </row>
    <row r="67" spans="1:24" x14ac:dyDescent="0.2">
      <c r="A67" s="16">
        <v>66</v>
      </c>
      <c r="B67" s="21">
        <v>0.61953548222705368</v>
      </c>
      <c r="C67" s="20">
        <v>0.60239482052957116</v>
      </c>
      <c r="D67" s="18">
        <f t="shared" si="19"/>
        <v>25.434425786724645</v>
      </c>
      <c r="E67" s="1">
        <f t="shared" si="20"/>
        <v>25.228737846354854</v>
      </c>
      <c r="F67" s="1">
        <f t="shared" si="21"/>
        <v>26.320260607551162</v>
      </c>
      <c r="G67" s="1">
        <f t="shared" si="22"/>
        <v>1</v>
      </c>
      <c r="H67" s="18">
        <f t="shared" ref="H67:H101" si="23">MIN(D67:E67)+F67</f>
        <v>51.548998453906016</v>
      </c>
      <c r="I67" s="3">
        <f t="shared" ref="I67:I101" si="24">H67/(1+0.1*G67)</f>
        <v>46.862725867187287</v>
      </c>
      <c r="W67" s="47"/>
      <c r="X67" s="47"/>
    </row>
    <row r="68" spans="1:24" x14ac:dyDescent="0.2">
      <c r="A68" s="16">
        <v>67</v>
      </c>
      <c r="B68" s="21">
        <v>0.83412517699978994</v>
      </c>
      <c r="C68" s="20">
        <v>0.22589325375919345</v>
      </c>
      <c r="D68" s="18">
        <f t="shared" si="19"/>
        <v>28.009502123997478</v>
      </c>
      <c r="E68" s="1">
        <f t="shared" si="20"/>
        <v>20.71071904511032</v>
      </c>
      <c r="F68" s="1">
        <f t="shared" si="21"/>
        <v>34.349434233304216</v>
      </c>
      <c r="G68" s="1">
        <f t="shared" si="22"/>
        <v>1</v>
      </c>
      <c r="H68" s="18">
        <f t="shared" si="23"/>
        <v>55.060153278414532</v>
      </c>
      <c r="I68" s="3">
        <f t="shared" si="24"/>
        <v>50.054684798558661</v>
      </c>
      <c r="W68" s="47"/>
      <c r="X68" s="47"/>
    </row>
    <row r="69" spans="1:24" x14ac:dyDescent="0.2">
      <c r="A69" s="16">
        <v>68</v>
      </c>
      <c r="B69" s="21">
        <v>0.65979805727348095</v>
      </c>
      <c r="C69" s="20">
        <v>0.63369820307280456</v>
      </c>
      <c r="D69" s="18">
        <f t="shared" si="19"/>
        <v>25.917576687281773</v>
      </c>
      <c r="E69" s="1">
        <f t="shared" si="20"/>
        <v>25.604378436873652</v>
      </c>
      <c r="F69" s="1">
        <f t="shared" si="21"/>
        <v>27.435835856426422</v>
      </c>
      <c r="G69" s="1">
        <f t="shared" si="22"/>
        <v>1</v>
      </c>
      <c r="H69" s="18">
        <f t="shared" si="23"/>
        <v>53.040214293300075</v>
      </c>
      <c r="I69" s="3">
        <f t="shared" si="24"/>
        <v>48.218376630272793</v>
      </c>
      <c r="W69" s="47"/>
      <c r="X69" s="47"/>
    </row>
    <row r="70" spans="1:24" x14ac:dyDescent="0.2">
      <c r="A70" s="16">
        <v>69</v>
      </c>
      <c r="B70" s="21">
        <v>3.3129376947005795E-2</v>
      </c>
      <c r="C70" s="20">
        <v>0.18860142543033276</v>
      </c>
      <c r="D70" s="18">
        <f t="shared" si="19"/>
        <v>18.39755252336407</v>
      </c>
      <c r="E70" s="1">
        <f t="shared" si="20"/>
        <v>20.263217105163992</v>
      </c>
      <c r="F70" s="1">
        <f t="shared" si="21"/>
        <v>38.935541605755354</v>
      </c>
      <c r="G70" s="1">
        <f t="shared" si="22"/>
        <v>3</v>
      </c>
      <c r="H70" s="18">
        <f t="shared" si="23"/>
        <v>57.333094129119424</v>
      </c>
      <c r="I70" s="3">
        <f t="shared" si="24"/>
        <v>44.10238009932263</v>
      </c>
      <c r="W70" s="47"/>
      <c r="X70" s="47"/>
    </row>
    <row r="71" spans="1:24" ht="17" thickBot="1" x14ac:dyDescent="0.25">
      <c r="A71" s="16">
        <v>70</v>
      </c>
      <c r="B71" s="21">
        <v>0.73162198900087072</v>
      </c>
      <c r="C71" s="20">
        <v>0.69682070492351278</v>
      </c>
      <c r="D71" s="18">
        <f t="shared" si="19"/>
        <v>26.779463868010449</v>
      </c>
      <c r="E71" s="1">
        <f t="shared" si="20"/>
        <v>26.361848459082154</v>
      </c>
      <c r="F71" s="1">
        <f t="shared" si="21"/>
        <v>29.510347478263967</v>
      </c>
      <c r="G71" s="1">
        <f t="shared" si="22"/>
        <v>1</v>
      </c>
      <c r="H71" s="18">
        <f t="shared" si="23"/>
        <v>55.87219593734612</v>
      </c>
      <c r="I71" s="3">
        <f t="shared" si="24"/>
        <v>50.792905397587376</v>
      </c>
      <c r="W71" s="47"/>
      <c r="X71" s="47"/>
    </row>
    <row r="72" spans="1:24" ht="20" thickBot="1" x14ac:dyDescent="0.3">
      <c r="A72" s="16">
        <v>71</v>
      </c>
      <c r="B72" s="21">
        <v>0.60603244943388701</v>
      </c>
      <c r="C72" s="20">
        <v>0.59925227466361142</v>
      </c>
      <c r="D72" s="18">
        <f t="shared" si="19"/>
        <v>25.272389393206645</v>
      </c>
      <c r="E72" s="1">
        <f t="shared" si="20"/>
        <v>25.191027295963337</v>
      </c>
      <c r="F72" s="1">
        <f t="shared" si="21"/>
        <v>26.022015669794985</v>
      </c>
      <c r="G72" s="1">
        <f t="shared" si="22"/>
        <v>1</v>
      </c>
      <c r="H72" s="18">
        <f t="shared" si="23"/>
        <v>51.213042965758319</v>
      </c>
      <c r="I72" s="3">
        <f t="shared" si="24"/>
        <v>46.557311787053017</v>
      </c>
      <c r="K72" s="86" t="s">
        <v>46</v>
      </c>
      <c r="L72" s="79" t="s">
        <v>47</v>
      </c>
      <c r="M72" s="79" t="s">
        <v>30</v>
      </c>
      <c r="N72" s="79" t="s">
        <v>48</v>
      </c>
      <c r="O72" s="87" t="s">
        <v>49</v>
      </c>
      <c r="Q72" s="67" t="s">
        <v>59</v>
      </c>
      <c r="R72" s="68"/>
      <c r="S72" s="68"/>
      <c r="T72" s="68"/>
      <c r="U72" s="69"/>
      <c r="W72" s="47"/>
      <c r="X72" s="47"/>
    </row>
    <row r="73" spans="1:24" ht="17" thickBot="1" x14ac:dyDescent="0.25">
      <c r="A73" s="16">
        <v>72</v>
      </c>
      <c r="B73" s="21">
        <v>8.5050675558985711E-2</v>
      </c>
      <c r="C73" s="20">
        <v>0.9718052257953077</v>
      </c>
      <c r="D73" s="18">
        <f t="shared" si="19"/>
        <v>19.020608106707829</v>
      </c>
      <c r="E73" s="1">
        <f t="shared" si="20"/>
        <v>29.661662709543691</v>
      </c>
      <c r="F73" s="1">
        <f t="shared" si="21"/>
        <v>31.029101720128086</v>
      </c>
      <c r="G73" s="1">
        <f t="shared" si="22"/>
        <v>3</v>
      </c>
      <c r="H73" s="18">
        <f t="shared" si="23"/>
        <v>50.049709826835915</v>
      </c>
      <c r="I73" s="3">
        <f t="shared" si="24"/>
        <v>38.499776789873778</v>
      </c>
      <c r="K73" s="9"/>
      <c r="L73" s="10"/>
      <c r="M73" s="55"/>
      <c r="N73" s="107" t="s">
        <v>50</v>
      </c>
      <c r="O73" s="52"/>
      <c r="Q73" s="70"/>
      <c r="R73" s="71"/>
      <c r="S73" s="71"/>
      <c r="T73" s="71"/>
      <c r="U73" s="72"/>
      <c r="W73" s="47"/>
      <c r="X73" s="47"/>
    </row>
    <row r="74" spans="1:24" ht="17" thickBot="1" x14ac:dyDescent="0.25">
      <c r="A74" s="16">
        <v>73</v>
      </c>
      <c r="B74" s="21">
        <v>0.72875495691813785</v>
      </c>
      <c r="C74" s="20">
        <v>0.93116810945568429</v>
      </c>
      <c r="D74" s="18">
        <f t="shared" si="19"/>
        <v>26.745059483017656</v>
      </c>
      <c r="E74" s="1">
        <f t="shared" si="20"/>
        <v>29.174017313468212</v>
      </c>
      <c r="F74" s="1">
        <f t="shared" si="21"/>
        <v>29.748681896556175</v>
      </c>
      <c r="G74" s="1">
        <f t="shared" si="22"/>
        <v>1</v>
      </c>
      <c r="H74" s="18">
        <f t="shared" si="23"/>
        <v>56.493741379573834</v>
      </c>
      <c r="I74" s="3">
        <f t="shared" si="24"/>
        <v>51.35794670870348</v>
      </c>
      <c r="K74" s="54">
        <v>30</v>
      </c>
      <c r="L74" s="7">
        <v>39</v>
      </c>
      <c r="M74" s="7">
        <v>10</v>
      </c>
      <c r="N74" s="20">
        <f>IF(L74&lt;$L$45, 0, IF(L74&lt;=$L$46, (L74-$L$45)/($L$46-$L$45), 1))-IF(K74&lt;$L$45, 0, IF(K74&lt;=$L$46, (K74-$L$45)/($L$46-$L$45), 1))</f>
        <v>0.13704352250337751</v>
      </c>
      <c r="O74" s="8">
        <f t="shared" ref="O74:O80" si="25">(M74-100*N74)^2/(100*N74)</f>
        <v>1.0013042093429965</v>
      </c>
      <c r="Q74" s="73"/>
      <c r="R74" s="74"/>
      <c r="S74" s="74"/>
      <c r="T74" s="74"/>
      <c r="U74" s="75"/>
      <c r="W74" s="47"/>
      <c r="X74" s="47"/>
    </row>
    <row r="75" spans="1:24" x14ac:dyDescent="0.2">
      <c r="A75" s="16">
        <v>74</v>
      </c>
      <c r="B75" s="21">
        <v>0.92128398763650798</v>
      </c>
      <c r="C75" s="20">
        <v>0.60246811576101089</v>
      </c>
      <c r="D75" s="18">
        <f t="shared" si="19"/>
        <v>29.055407851638094</v>
      </c>
      <c r="E75" s="1">
        <f t="shared" si="20"/>
        <v>25.22961738913213</v>
      </c>
      <c r="F75" s="1">
        <f t="shared" si="21"/>
        <v>34.430300587408112</v>
      </c>
      <c r="G75" s="1">
        <f t="shared" si="22"/>
        <v>1</v>
      </c>
      <c r="H75" s="18">
        <f t="shared" si="23"/>
        <v>59.659917976540243</v>
      </c>
      <c r="I75" s="3">
        <f t="shared" si="24"/>
        <v>54.236289069582035</v>
      </c>
      <c r="K75" s="2">
        <v>39</v>
      </c>
      <c r="L75" s="1">
        <v>42</v>
      </c>
      <c r="M75" s="1">
        <v>16</v>
      </c>
      <c r="N75" s="18">
        <f>IF(L75&lt;$L$45, 0, IF(L75&lt;=$L$46, (L75-$L$45)/($L$46-$L$45), 1))-IF(K75&lt;$L$45, 0, IF(K75&lt;=$L$46, (K75-$L$45)/($L$46-$L$45), 1))</f>
        <v>0.15772780094752284</v>
      </c>
      <c r="O75" s="3">
        <f t="shared" si="25"/>
        <v>3.27329012581356E-3</v>
      </c>
      <c r="W75" s="47"/>
      <c r="X75" s="47"/>
    </row>
    <row r="76" spans="1:24" x14ac:dyDescent="0.2">
      <c r="A76" s="16">
        <v>75</v>
      </c>
      <c r="B76" s="21">
        <v>0.71180355583560562</v>
      </c>
      <c r="C76" s="20">
        <v>0.99861012124492954</v>
      </c>
      <c r="D76" s="18">
        <f t="shared" si="19"/>
        <v>26.541642670027265</v>
      </c>
      <c r="E76" s="1">
        <f t="shared" si="20"/>
        <v>29.983321454939155</v>
      </c>
      <c r="F76" s="1">
        <f t="shared" si="21"/>
        <v>29.937316944715256</v>
      </c>
      <c r="G76" s="1">
        <f t="shared" si="22"/>
        <v>1</v>
      </c>
      <c r="H76" s="18">
        <f t="shared" si="23"/>
        <v>56.478959614742521</v>
      </c>
      <c r="I76" s="3">
        <f t="shared" si="24"/>
        <v>51.344508740675018</v>
      </c>
      <c r="K76" s="2">
        <v>42</v>
      </c>
      <c r="L76" s="1">
        <v>45</v>
      </c>
      <c r="M76" s="1">
        <v>19</v>
      </c>
      <c r="N76" s="18">
        <f t="shared" ref="N76:N80" si="26">IF(L76&lt;$L$45, 0, IF(L76&lt;=$L$46, (L76-$L$45)/($L$46-$L$45), 1))-IF(K76&lt;$L$45, 0, IF(K76&lt;=$L$46, (K76-$L$45)/($L$46-$L$45), 1))</f>
        <v>0.15772780094752287</v>
      </c>
      <c r="O76" s="3">
        <f t="shared" si="25"/>
        <v>0.66031151479073646</v>
      </c>
      <c r="W76" s="47"/>
      <c r="X76" s="47"/>
    </row>
    <row r="77" spans="1:24" x14ac:dyDescent="0.2">
      <c r="A77" s="16">
        <v>76</v>
      </c>
      <c r="B77" s="21">
        <v>0.29687936259905734</v>
      </c>
      <c r="C77" s="20">
        <v>0.3113928927576981</v>
      </c>
      <c r="D77" s="18">
        <f t="shared" si="19"/>
        <v>21.562552351188689</v>
      </c>
      <c r="E77" s="1">
        <f t="shared" si="20"/>
        <v>21.736714713092375</v>
      </c>
      <c r="F77" s="1">
        <f t="shared" si="21"/>
        <v>27.782682289702478</v>
      </c>
      <c r="G77" s="1">
        <f t="shared" si="22"/>
        <v>2</v>
      </c>
      <c r="H77" s="18">
        <f t="shared" si="23"/>
        <v>49.345234640891164</v>
      </c>
      <c r="I77" s="3">
        <f t="shared" si="24"/>
        <v>41.121028867409308</v>
      </c>
      <c r="K77" s="2">
        <v>45</v>
      </c>
      <c r="L77" s="1">
        <v>48</v>
      </c>
      <c r="M77" s="1">
        <v>19</v>
      </c>
      <c r="N77" s="18">
        <f t="shared" si="26"/>
        <v>0.15772780094752281</v>
      </c>
      <c r="O77" s="3">
        <f t="shared" si="25"/>
        <v>0.66031151479073891</v>
      </c>
      <c r="W77" s="47"/>
      <c r="X77" s="47"/>
    </row>
    <row r="78" spans="1:24" x14ac:dyDescent="0.2">
      <c r="A78" s="16">
        <v>77</v>
      </c>
      <c r="B78" s="21">
        <v>0.56356391036706677</v>
      </c>
      <c r="C78" s="20">
        <v>0.4311841865039121</v>
      </c>
      <c r="D78" s="18">
        <f t="shared" si="19"/>
        <v>24.762766924404801</v>
      </c>
      <c r="E78" s="1">
        <f t="shared" si="20"/>
        <v>23.174210238046946</v>
      </c>
      <c r="F78" s="1">
        <f t="shared" si="21"/>
        <v>24.024954554107438</v>
      </c>
      <c r="G78" s="1">
        <f t="shared" si="22"/>
        <v>1</v>
      </c>
      <c r="H78" s="18">
        <f t="shared" si="23"/>
        <v>47.199164792154384</v>
      </c>
      <c r="I78" s="3">
        <f t="shared" si="24"/>
        <v>42.908331629231256</v>
      </c>
      <c r="K78" s="2">
        <v>48</v>
      </c>
      <c r="L78" s="1">
        <v>51</v>
      </c>
      <c r="M78" s="1">
        <v>13</v>
      </c>
      <c r="N78" s="18">
        <f t="shared" si="26"/>
        <v>0.15772780094752281</v>
      </c>
      <c r="O78" s="3">
        <f t="shared" si="25"/>
        <v>0.48744161826058985</v>
      </c>
      <c r="W78" s="47"/>
      <c r="X78" s="47"/>
    </row>
    <row r="79" spans="1:24" x14ac:dyDescent="0.2">
      <c r="A79" s="16">
        <v>78</v>
      </c>
      <c r="B79" s="21">
        <v>0.81214718180775736</v>
      </c>
      <c r="C79" s="20">
        <v>0.69001401653313288</v>
      </c>
      <c r="D79" s="18">
        <f t="shared" si="19"/>
        <v>27.745766181693089</v>
      </c>
      <c r="E79" s="1">
        <f t="shared" si="20"/>
        <v>26.280168198397597</v>
      </c>
      <c r="F79" s="1">
        <f t="shared" si="21"/>
        <v>31.639477246354584</v>
      </c>
      <c r="G79" s="1">
        <f t="shared" si="22"/>
        <v>1</v>
      </c>
      <c r="H79" s="18">
        <f t="shared" si="23"/>
        <v>57.919645444752177</v>
      </c>
      <c r="I79" s="3">
        <f t="shared" si="24"/>
        <v>52.654223131592886</v>
      </c>
      <c r="K79" s="2">
        <v>51</v>
      </c>
      <c r="L79" s="1">
        <v>54</v>
      </c>
      <c r="M79" s="1">
        <v>14</v>
      </c>
      <c r="N79" s="18">
        <f t="shared" si="26"/>
        <v>0.15772780094752292</v>
      </c>
      <c r="O79" s="3">
        <f t="shared" si="25"/>
        <v>0.19925144746014431</v>
      </c>
      <c r="W79" s="47"/>
      <c r="X79" s="47"/>
    </row>
    <row r="80" spans="1:24" ht="17" thickBot="1" x14ac:dyDescent="0.25">
      <c r="A80" s="16">
        <v>79</v>
      </c>
      <c r="B80" s="21">
        <v>0.64804420249108741</v>
      </c>
      <c r="C80" s="20">
        <v>0.59191628025240262</v>
      </c>
      <c r="D80" s="18">
        <f t="shared" si="19"/>
        <v>25.77653042989305</v>
      </c>
      <c r="E80" s="1">
        <f t="shared" si="20"/>
        <v>25.102995363028832</v>
      </c>
      <c r="F80" s="1">
        <f t="shared" si="21"/>
        <v>26.939568553946664</v>
      </c>
      <c r="G80" s="1">
        <f t="shared" si="22"/>
        <v>1</v>
      </c>
      <c r="H80" s="18">
        <f t="shared" si="23"/>
        <v>52.042563916975496</v>
      </c>
      <c r="I80" s="3">
        <f t="shared" si="24"/>
        <v>47.311421742704994</v>
      </c>
      <c r="K80" s="56">
        <v>54</v>
      </c>
      <c r="L80" s="57">
        <v>60</v>
      </c>
      <c r="M80" s="57">
        <v>9</v>
      </c>
      <c r="N80" s="58">
        <f t="shared" si="26"/>
        <v>7.4317472759008241E-2</v>
      </c>
      <c r="O80" s="59">
        <f t="shared" si="25"/>
        <v>0.33093383229267231</v>
      </c>
      <c r="W80" s="47"/>
      <c r="X80" s="47"/>
    </row>
    <row r="81" spans="1:24" ht="17" thickBot="1" x14ac:dyDescent="0.25">
      <c r="A81" s="16">
        <v>80</v>
      </c>
      <c r="B81" s="21">
        <v>0.28567107304793071</v>
      </c>
      <c r="C81" s="20">
        <v>0.3296087538711302</v>
      </c>
      <c r="D81" s="18">
        <f t="shared" si="19"/>
        <v>21.428052876575169</v>
      </c>
      <c r="E81" s="1">
        <f t="shared" si="20"/>
        <v>21.955305046453564</v>
      </c>
      <c r="F81" s="1">
        <f t="shared" si="21"/>
        <v>28.344341137099111</v>
      </c>
      <c r="G81" s="1">
        <f t="shared" si="22"/>
        <v>2</v>
      </c>
      <c r="H81" s="18">
        <f t="shared" si="23"/>
        <v>49.77239401367428</v>
      </c>
      <c r="I81" s="3">
        <f t="shared" si="24"/>
        <v>41.476995011395232</v>
      </c>
      <c r="K81" s="64" t="s">
        <v>51</v>
      </c>
      <c r="L81" s="65"/>
      <c r="M81" s="65"/>
      <c r="N81" s="66"/>
      <c r="O81" s="105">
        <f>SUM(O74:O80)</f>
        <v>3.3428274270636922</v>
      </c>
      <c r="W81" s="47"/>
      <c r="X81" s="47"/>
    </row>
    <row r="82" spans="1:24" ht="17" thickBot="1" x14ac:dyDescent="0.25">
      <c r="A82" s="16">
        <v>81</v>
      </c>
      <c r="B82" s="21">
        <v>0.78760764739896105</v>
      </c>
      <c r="C82" s="20">
        <v>0.95605201339100732</v>
      </c>
      <c r="D82" s="18">
        <f t="shared" si="19"/>
        <v>27.451291768787534</v>
      </c>
      <c r="E82" s="1">
        <f t="shared" si="20"/>
        <v>29.472624160692089</v>
      </c>
      <c r="F82" s="1">
        <f t="shared" si="21"/>
        <v>30.350931862172914</v>
      </c>
      <c r="G82" s="1">
        <f t="shared" si="22"/>
        <v>1</v>
      </c>
      <c r="H82" s="18">
        <f t="shared" si="23"/>
        <v>57.802223630960448</v>
      </c>
      <c r="I82" s="3">
        <f t="shared" si="24"/>
        <v>52.547476028145859</v>
      </c>
      <c r="K82" s="9"/>
      <c r="L82" s="10"/>
      <c r="M82" s="55"/>
      <c r="N82" s="107" t="s">
        <v>52</v>
      </c>
      <c r="O82" s="52"/>
      <c r="W82" s="47"/>
      <c r="X82" s="47"/>
    </row>
    <row r="83" spans="1:24" x14ac:dyDescent="0.2">
      <c r="A83" s="16">
        <v>82</v>
      </c>
      <c r="B83" s="21">
        <v>0.13818442735446268</v>
      </c>
      <c r="C83" s="20">
        <v>0.18831930747802295</v>
      </c>
      <c r="D83" s="18">
        <f t="shared" si="19"/>
        <v>19.658213128253553</v>
      </c>
      <c r="E83" s="1">
        <f t="shared" si="20"/>
        <v>20.259831689736274</v>
      </c>
      <c r="F83" s="1">
        <f t="shared" si="21"/>
        <v>35.903933913688107</v>
      </c>
      <c r="G83" s="1">
        <f t="shared" si="22"/>
        <v>2</v>
      </c>
      <c r="H83" s="18">
        <f t="shared" si="23"/>
        <v>55.562147041941657</v>
      </c>
      <c r="I83" s="3">
        <f t="shared" si="24"/>
        <v>46.30178920161805</v>
      </c>
      <c r="K83" s="54">
        <v>30</v>
      </c>
      <c r="L83" s="7">
        <v>39</v>
      </c>
      <c r="M83" s="7">
        <v>10</v>
      </c>
      <c r="N83" s="20">
        <f t="shared" ref="N83:N89" si="27">NORMDIST(L83,$L$48,$L$49,TRUE) - NORMDIST(K83,$L$48,$L$49,TRUE)</f>
        <v>0.10243232009197739</v>
      </c>
      <c r="O83" s="8">
        <f t="shared" ref="O83:O89" si="28">(M83-100*N83)^2/(100*N83)</f>
        <v>5.7756975772144349E-3</v>
      </c>
      <c r="W83" s="47"/>
      <c r="X83" s="47"/>
    </row>
    <row r="84" spans="1:24" x14ac:dyDescent="0.2">
      <c r="A84" s="16">
        <v>83</v>
      </c>
      <c r="B84" s="21">
        <v>0.39282616303348716</v>
      </c>
      <c r="C84" s="20">
        <v>0.37406503810148206</v>
      </c>
      <c r="D84" s="18">
        <f t="shared" si="19"/>
        <v>22.713913956401846</v>
      </c>
      <c r="E84" s="1">
        <f t="shared" si="20"/>
        <v>22.488780457217786</v>
      </c>
      <c r="F84" s="1">
        <f t="shared" si="21"/>
        <v>24.518752657295686</v>
      </c>
      <c r="G84" s="1">
        <f t="shared" si="22"/>
        <v>1</v>
      </c>
      <c r="H84" s="18">
        <f t="shared" si="23"/>
        <v>47.007533114513471</v>
      </c>
      <c r="I84" s="3">
        <f t="shared" si="24"/>
        <v>42.734121013194063</v>
      </c>
      <c r="K84" s="2">
        <v>39</v>
      </c>
      <c r="L84" s="1">
        <v>42</v>
      </c>
      <c r="M84" s="1">
        <v>16</v>
      </c>
      <c r="N84" s="18">
        <f t="shared" si="27"/>
        <v>0.13424364820852602</v>
      </c>
      <c r="O84" s="3">
        <f t="shared" si="28"/>
        <v>0.49416837702123156</v>
      </c>
      <c r="W84" s="47"/>
      <c r="X84" s="47"/>
    </row>
    <row r="85" spans="1:24" x14ac:dyDescent="0.2">
      <c r="A85" s="16">
        <v>84</v>
      </c>
      <c r="B85" s="21">
        <v>0.79939593809514664</v>
      </c>
      <c r="C85" s="20">
        <v>0.31285361645880971</v>
      </c>
      <c r="D85" s="18">
        <f t="shared" si="19"/>
        <v>27.59275125714176</v>
      </c>
      <c r="E85" s="1">
        <f t="shared" si="20"/>
        <v>21.754243397505718</v>
      </c>
      <c r="F85" s="1">
        <f t="shared" si="21"/>
        <v>32.327920123002322</v>
      </c>
      <c r="G85" s="1">
        <f t="shared" si="22"/>
        <v>1</v>
      </c>
      <c r="H85" s="18">
        <f t="shared" si="23"/>
        <v>54.08216352050804</v>
      </c>
      <c r="I85" s="3">
        <f t="shared" si="24"/>
        <v>49.165603200461852</v>
      </c>
      <c r="K85" s="2">
        <v>42</v>
      </c>
      <c r="L85" s="1">
        <v>45</v>
      </c>
      <c r="M85" s="1">
        <v>19</v>
      </c>
      <c r="N85" s="18">
        <f t="shared" si="27"/>
        <v>0.19608705590037606</v>
      </c>
      <c r="O85" s="3">
        <f t="shared" si="28"/>
        <v>1.8895816128285208E-2</v>
      </c>
      <c r="W85" s="47"/>
      <c r="X85" s="47"/>
    </row>
    <row r="86" spans="1:24" x14ac:dyDescent="0.2">
      <c r="A86" s="16">
        <v>85</v>
      </c>
      <c r="B86" s="21">
        <v>0.89919147708997482</v>
      </c>
      <c r="C86" s="20">
        <v>1.9518695361013583E-2</v>
      </c>
      <c r="D86" s="18">
        <f t="shared" si="19"/>
        <v>28.790297725079697</v>
      </c>
      <c r="E86" s="1">
        <f t="shared" si="20"/>
        <v>18.234224344332162</v>
      </c>
      <c r="F86" s="1">
        <f t="shared" si="21"/>
        <v>41.307843013903131</v>
      </c>
      <c r="G86" s="1">
        <f t="shared" si="22"/>
        <v>1</v>
      </c>
      <c r="H86" s="18">
        <f t="shared" si="23"/>
        <v>59.542067358235293</v>
      </c>
      <c r="I86" s="3">
        <f t="shared" si="24"/>
        <v>54.129152143850263</v>
      </c>
      <c r="K86" s="2">
        <v>45</v>
      </c>
      <c r="L86" s="1">
        <v>48</v>
      </c>
      <c r="M86" s="1">
        <v>19</v>
      </c>
      <c r="N86" s="18">
        <f t="shared" si="27"/>
        <v>0.21405902727858278</v>
      </c>
      <c r="O86" s="3">
        <f t="shared" si="28"/>
        <v>0.2704098962564544</v>
      </c>
      <c r="W86" s="47"/>
      <c r="X86" s="47"/>
    </row>
    <row r="87" spans="1:24" x14ac:dyDescent="0.2">
      <c r="A87" s="16">
        <v>86</v>
      </c>
      <c r="B87" s="21">
        <v>5.8600101734765708E-2</v>
      </c>
      <c r="C87" s="20">
        <v>0.93871467237584416</v>
      </c>
      <c r="D87" s="18">
        <f t="shared" si="19"/>
        <v>18.703201220817188</v>
      </c>
      <c r="E87" s="1">
        <f t="shared" si="20"/>
        <v>29.264576068510131</v>
      </c>
      <c r="F87" s="1">
        <f t="shared" si="21"/>
        <v>31.659072154717819</v>
      </c>
      <c r="G87" s="1">
        <f t="shared" si="22"/>
        <v>3</v>
      </c>
      <c r="H87" s="18">
        <f t="shared" si="23"/>
        <v>50.362273375535011</v>
      </c>
      <c r="I87" s="3">
        <f t="shared" si="24"/>
        <v>38.740210288873087</v>
      </c>
      <c r="K87" s="2">
        <v>48</v>
      </c>
      <c r="L87" s="1">
        <v>51</v>
      </c>
      <c r="M87" s="1">
        <v>13</v>
      </c>
      <c r="N87" s="18">
        <f t="shared" si="27"/>
        <v>0.17464492739340898</v>
      </c>
      <c r="O87" s="3">
        <f t="shared" si="28"/>
        <v>1.1412696444786525</v>
      </c>
      <c r="W87" s="47"/>
      <c r="X87" s="47"/>
    </row>
    <row r="88" spans="1:24" x14ac:dyDescent="0.2">
      <c r="A88" s="16">
        <v>87</v>
      </c>
      <c r="B88" s="21">
        <v>0.47152678548200533</v>
      </c>
      <c r="C88" s="20">
        <v>0.21046472715869247</v>
      </c>
      <c r="D88" s="18">
        <f t="shared" si="19"/>
        <v>23.658321425784063</v>
      </c>
      <c r="E88" s="1">
        <f t="shared" si="20"/>
        <v>20.525576725904308</v>
      </c>
      <c r="F88" s="1">
        <f t="shared" si="21"/>
        <v>21.313551946449273</v>
      </c>
      <c r="G88" s="1">
        <f t="shared" si="22"/>
        <v>1</v>
      </c>
      <c r="H88" s="18">
        <f t="shared" si="23"/>
        <v>41.839128672353581</v>
      </c>
      <c r="I88" s="3">
        <f t="shared" si="24"/>
        <v>38.035571520321433</v>
      </c>
      <c r="K88" s="2">
        <v>51</v>
      </c>
      <c r="L88" s="1">
        <v>54</v>
      </c>
      <c r="M88" s="1">
        <v>14</v>
      </c>
      <c r="N88" s="18">
        <f t="shared" si="27"/>
        <v>0.10648706399120511</v>
      </c>
      <c r="O88" s="3">
        <f t="shared" si="28"/>
        <v>1.0546979490601227</v>
      </c>
      <c r="W88" s="47"/>
      <c r="X88" s="47"/>
    </row>
    <row r="89" spans="1:24" ht="17" thickBot="1" x14ac:dyDescent="0.25">
      <c r="A89" s="16">
        <v>88</v>
      </c>
      <c r="B89" s="21">
        <v>0.26361316660223477</v>
      </c>
      <c r="C89" s="20">
        <v>3.9317973003289208E-2</v>
      </c>
      <c r="D89" s="18">
        <f t="shared" si="19"/>
        <v>21.163357999226818</v>
      </c>
      <c r="E89" s="1">
        <f t="shared" si="20"/>
        <v>18.471815676039469</v>
      </c>
      <c r="F89" s="1">
        <f t="shared" si="21"/>
        <v>28.913315339097849</v>
      </c>
      <c r="G89" s="1">
        <f t="shared" si="22"/>
        <v>2</v>
      </c>
      <c r="H89" s="18">
        <f t="shared" si="23"/>
        <v>47.385131015137318</v>
      </c>
      <c r="I89" s="3">
        <f t="shared" si="24"/>
        <v>39.487609179281101</v>
      </c>
      <c r="K89" s="56">
        <v>54</v>
      </c>
      <c r="L89" s="57">
        <v>60</v>
      </c>
      <c r="M89" s="57">
        <v>9</v>
      </c>
      <c r="N89" s="58">
        <f t="shared" si="27"/>
        <v>6.5035499490709969E-2</v>
      </c>
      <c r="O89" s="59">
        <f t="shared" si="28"/>
        <v>0.95828630603101161</v>
      </c>
      <c r="W89" s="47"/>
      <c r="X89" s="47"/>
    </row>
    <row r="90" spans="1:24" ht="17" thickBot="1" x14ac:dyDescent="0.25">
      <c r="A90" s="16">
        <v>89</v>
      </c>
      <c r="B90" s="21">
        <v>0.17603603159987724</v>
      </c>
      <c r="C90" s="20">
        <v>3.1927770002184497E-2</v>
      </c>
      <c r="D90" s="18">
        <f t="shared" si="19"/>
        <v>20.112432379198527</v>
      </c>
      <c r="E90" s="1">
        <f t="shared" si="20"/>
        <v>18.383133240026215</v>
      </c>
      <c r="F90" s="1">
        <f t="shared" si="21"/>
        <v>35.881491346073062</v>
      </c>
      <c r="G90" s="1">
        <f t="shared" si="22"/>
        <v>2</v>
      </c>
      <c r="H90" s="18">
        <f t="shared" si="23"/>
        <v>54.264624586099274</v>
      </c>
      <c r="I90" s="3">
        <f t="shared" si="24"/>
        <v>45.220520488416064</v>
      </c>
      <c r="K90" s="64" t="s">
        <v>51</v>
      </c>
      <c r="L90" s="65"/>
      <c r="M90" s="65"/>
      <c r="N90" s="66"/>
      <c r="O90" s="105">
        <f>SUM(O83:O89)</f>
        <v>3.9435036865529725</v>
      </c>
      <c r="W90" s="47"/>
      <c r="X90" s="47"/>
    </row>
    <row r="91" spans="1:24" ht="17" thickBot="1" x14ac:dyDescent="0.25">
      <c r="A91" s="16">
        <v>90</v>
      </c>
      <c r="B91" s="21">
        <v>0.79357147910539483</v>
      </c>
      <c r="C91" s="20">
        <v>0.81221343705467164</v>
      </c>
      <c r="D91" s="18">
        <f t="shared" si="19"/>
        <v>27.522857749264737</v>
      </c>
      <c r="E91" s="1">
        <f t="shared" si="20"/>
        <v>27.746561244656061</v>
      </c>
      <c r="F91" s="1">
        <f t="shared" si="21"/>
        <v>30.871870584207972</v>
      </c>
      <c r="G91" s="1">
        <f t="shared" si="22"/>
        <v>1</v>
      </c>
      <c r="H91" s="18">
        <f t="shared" si="23"/>
        <v>58.394728333472713</v>
      </c>
      <c r="I91" s="3">
        <f t="shared" si="24"/>
        <v>53.086116666793373</v>
      </c>
      <c r="K91" s="9"/>
      <c r="L91" s="10"/>
      <c r="M91" s="55"/>
      <c r="N91" s="107" t="s">
        <v>53</v>
      </c>
      <c r="O91" s="52"/>
      <c r="W91" s="47"/>
      <c r="X91" s="47"/>
    </row>
    <row r="92" spans="1:24" x14ac:dyDescent="0.2">
      <c r="A92" s="16">
        <v>91</v>
      </c>
      <c r="B92" s="21">
        <v>0.4104065803555399</v>
      </c>
      <c r="C92" s="20">
        <v>0.18941116181102591</v>
      </c>
      <c r="D92" s="18">
        <f t="shared" si="19"/>
        <v>22.92487896426648</v>
      </c>
      <c r="E92" s="1">
        <f t="shared" si="20"/>
        <v>20.272933941732312</v>
      </c>
      <c r="F92" s="1">
        <f t="shared" si="21"/>
        <v>22.286465920363497</v>
      </c>
      <c r="G92" s="1">
        <f t="shared" si="22"/>
        <v>1</v>
      </c>
      <c r="H92" s="18">
        <f t="shared" si="23"/>
        <v>42.559399862095809</v>
      </c>
      <c r="I92" s="3">
        <f t="shared" si="24"/>
        <v>38.690363510996185</v>
      </c>
      <c r="K92" s="54">
        <v>30</v>
      </c>
      <c r="L92" s="7">
        <v>39</v>
      </c>
      <c r="M92" s="7">
        <v>10</v>
      </c>
      <c r="N92" s="20">
        <f t="shared" ref="N92:N98" si="29">GAMMADIST(L92,$L$51,$L$52,TRUE)-GAMMADIST(K92,$L$51,$L$52,TRUE)</f>
        <v>9.8680489512113473E-2</v>
      </c>
      <c r="O92" s="8">
        <f t="shared" ref="O92:O98" si="30">(M92-100*N92)^2/(100*N92)</f>
        <v>1.7643892285605226E-3</v>
      </c>
      <c r="W92" s="47"/>
      <c r="X92" s="47"/>
    </row>
    <row r="93" spans="1:24" x14ac:dyDescent="0.2">
      <c r="A93" s="16">
        <v>92</v>
      </c>
      <c r="B93" s="21">
        <v>0.32992195924014467</v>
      </c>
      <c r="C93" s="20">
        <v>0.90461165351259853</v>
      </c>
      <c r="D93" s="18">
        <f t="shared" si="19"/>
        <v>21.959063510881737</v>
      </c>
      <c r="E93" s="1">
        <f t="shared" si="20"/>
        <v>28.855339842151182</v>
      </c>
      <c r="F93" s="1">
        <f t="shared" si="21"/>
        <v>28.922384960209342</v>
      </c>
      <c r="G93" s="1">
        <f t="shared" si="22"/>
        <v>1</v>
      </c>
      <c r="H93" s="18">
        <f t="shared" si="23"/>
        <v>50.881448471091076</v>
      </c>
      <c r="I93" s="3">
        <f t="shared" si="24"/>
        <v>46.255862246446426</v>
      </c>
      <c r="K93" s="2">
        <v>39</v>
      </c>
      <c r="L93" s="1">
        <v>42</v>
      </c>
      <c r="M93" s="1">
        <v>16</v>
      </c>
      <c r="N93" s="18">
        <f t="shared" si="29"/>
        <v>0.14527688357423454</v>
      </c>
      <c r="O93" s="3">
        <f t="shared" si="30"/>
        <v>0.14921173414067496</v>
      </c>
      <c r="W93" s="47"/>
      <c r="X93" s="47"/>
    </row>
    <row r="94" spans="1:24" x14ac:dyDescent="0.2">
      <c r="A94" s="16">
        <v>93</v>
      </c>
      <c r="B94" s="21">
        <v>0.56683895926121275</v>
      </c>
      <c r="C94" s="20">
        <v>0.32178658065692589</v>
      </c>
      <c r="D94" s="18">
        <f t="shared" si="19"/>
        <v>24.802067511134553</v>
      </c>
      <c r="E94" s="1">
        <f t="shared" si="20"/>
        <v>21.86143896788311</v>
      </c>
      <c r="F94" s="1">
        <f t="shared" si="21"/>
        <v>23.124780827476684</v>
      </c>
      <c r="G94" s="1">
        <f t="shared" si="22"/>
        <v>1</v>
      </c>
      <c r="H94" s="18">
        <f t="shared" si="23"/>
        <v>44.986219795359794</v>
      </c>
      <c r="I94" s="3">
        <f t="shared" si="24"/>
        <v>40.896563450327079</v>
      </c>
      <c r="K94" s="2">
        <v>42</v>
      </c>
      <c r="L94" s="1">
        <v>45</v>
      </c>
      <c r="M94" s="1">
        <v>19</v>
      </c>
      <c r="N94" s="18">
        <f t="shared" si="29"/>
        <v>0.2055116770524025</v>
      </c>
      <c r="O94" s="3">
        <f t="shared" si="30"/>
        <v>0.11707953943496731</v>
      </c>
      <c r="W94" s="47"/>
      <c r="X94" s="47"/>
    </row>
    <row r="95" spans="1:24" x14ac:dyDescent="0.2">
      <c r="A95" s="16">
        <v>94</v>
      </c>
      <c r="B95" s="21">
        <v>0.64983717205582658</v>
      </c>
      <c r="C95" s="20">
        <v>3.6119926048848172E-2</v>
      </c>
      <c r="D95" s="18">
        <f t="shared" si="19"/>
        <v>25.798046064669919</v>
      </c>
      <c r="E95" s="1">
        <f t="shared" si="20"/>
        <v>18.433439112586179</v>
      </c>
      <c r="F95" s="1">
        <f t="shared" si="21"/>
        <v>22.415216785916368</v>
      </c>
      <c r="G95" s="1">
        <f t="shared" si="22"/>
        <v>1</v>
      </c>
      <c r="H95" s="18">
        <f t="shared" si="23"/>
        <v>40.848655898502543</v>
      </c>
      <c r="I95" s="3">
        <f t="shared" si="24"/>
        <v>37.135141725911396</v>
      </c>
      <c r="K95" s="2">
        <v>45</v>
      </c>
      <c r="L95" s="1">
        <v>48</v>
      </c>
      <c r="M95" s="1">
        <v>19</v>
      </c>
      <c r="N95" s="18">
        <f t="shared" si="29"/>
        <v>0.21127307591831662</v>
      </c>
      <c r="O95" s="3">
        <f t="shared" si="30"/>
        <v>0.21419849976597463</v>
      </c>
      <c r="W95" s="47"/>
      <c r="X95" s="47"/>
    </row>
    <row r="96" spans="1:24" x14ac:dyDescent="0.2">
      <c r="A96" s="16">
        <v>95</v>
      </c>
      <c r="B96" s="21">
        <v>0.32594840870625708</v>
      </c>
      <c r="C96" s="20">
        <v>0.83523300885350293</v>
      </c>
      <c r="D96" s="18">
        <f t="shared" si="19"/>
        <v>21.911380904475084</v>
      </c>
      <c r="E96" s="1">
        <f t="shared" si="20"/>
        <v>28.022796106242033</v>
      </c>
      <c r="F96" s="1">
        <f t="shared" si="21"/>
        <v>28.621953713873268</v>
      </c>
      <c r="G96" s="1">
        <f t="shared" si="22"/>
        <v>1</v>
      </c>
      <c r="H96" s="18">
        <f t="shared" si="23"/>
        <v>50.533334618348348</v>
      </c>
      <c r="I96" s="3">
        <f t="shared" si="24"/>
        <v>45.939395107589405</v>
      </c>
      <c r="K96" s="2">
        <v>48</v>
      </c>
      <c r="L96" s="1">
        <v>51</v>
      </c>
      <c r="M96" s="1">
        <v>13</v>
      </c>
      <c r="N96" s="18">
        <f t="shared" si="29"/>
        <v>0.1639636953033724</v>
      </c>
      <c r="O96" s="3">
        <f t="shared" si="30"/>
        <v>0.70352927611567073</v>
      </c>
      <c r="W96" s="47"/>
      <c r="X96" s="47"/>
    </row>
    <row r="97" spans="1:24" x14ac:dyDescent="0.2">
      <c r="A97" s="16">
        <v>96</v>
      </c>
      <c r="B97" s="21">
        <v>0.64829097351727161</v>
      </c>
      <c r="C97" s="20">
        <v>0.13939754525088699</v>
      </c>
      <c r="D97" s="18">
        <f t="shared" si="19"/>
        <v>25.779491682207258</v>
      </c>
      <c r="E97" s="1">
        <f t="shared" si="20"/>
        <v>19.672770543010643</v>
      </c>
      <c r="F97" s="1">
        <f t="shared" si="21"/>
        <v>24.079877559342826</v>
      </c>
      <c r="G97" s="1">
        <f t="shared" si="22"/>
        <v>1</v>
      </c>
      <c r="H97" s="18">
        <f t="shared" si="23"/>
        <v>43.752648102353469</v>
      </c>
      <c r="I97" s="3">
        <f t="shared" si="24"/>
        <v>39.775134638503147</v>
      </c>
      <c r="K97" s="2">
        <v>51</v>
      </c>
      <c r="L97" s="1">
        <v>54</v>
      </c>
      <c r="M97" s="1">
        <v>14</v>
      </c>
      <c r="N97" s="18">
        <f t="shared" si="29"/>
        <v>9.9158518197572931E-2</v>
      </c>
      <c r="O97" s="3">
        <f t="shared" si="30"/>
        <v>1.6821818903086525</v>
      </c>
      <c r="W97" s="47"/>
      <c r="X97" s="47"/>
    </row>
    <row r="98" spans="1:24" ht="17" thickBot="1" x14ac:dyDescent="0.25">
      <c r="A98" s="16">
        <v>97</v>
      </c>
      <c r="B98" s="21">
        <v>0.19210429168883769</v>
      </c>
      <c r="C98" s="20">
        <v>0.48801365478964587</v>
      </c>
      <c r="D98" s="18">
        <f t="shared" si="19"/>
        <v>20.305251500266053</v>
      </c>
      <c r="E98" s="1">
        <f t="shared" si="20"/>
        <v>23.85616385747575</v>
      </c>
      <c r="F98" s="1">
        <f t="shared" si="21"/>
        <v>32.130956989644318</v>
      </c>
      <c r="G98" s="1">
        <f t="shared" si="22"/>
        <v>2</v>
      </c>
      <c r="H98" s="18">
        <f t="shared" si="23"/>
        <v>52.436208489910371</v>
      </c>
      <c r="I98" s="3">
        <f t="shared" si="24"/>
        <v>43.696840408258645</v>
      </c>
      <c r="K98" s="56">
        <v>54</v>
      </c>
      <c r="L98" s="57">
        <v>60</v>
      </c>
      <c r="M98" s="57">
        <v>9</v>
      </c>
      <c r="N98" s="58">
        <f t="shared" si="29"/>
        <v>6.7016667422129306E-2</v>
      </c>
      <c r="O98" s="59">
        <f t="shared" si="30"/>
        <v>0.78821224137830892</v>
      </c>
      <c r="W98" s="47"/>
      <c r="X98" s="47"/>
    </row>
    <row r="99" spans="1:24" ht="17" thickBot="1" x14ac:dyDescent="0.25">
      <c r="A99" s="16">
        <v>98</v>
      </c>
      <c r="B99" s="21">
        <v>0.30903304889274164</v>
      </c>
      <c r="C99" s="20">
        <v>0.73277060654067105</v>
      </c>
      <c r="D99" s="18">
        <f t="shared" si="19"/>
        <v>21.708396586712901</v>
      </c>
      <c r="E99" s="1">
        <f t="shared" si="20"/>
        <v>26.793247278488053</v>
      </c>
      <c r="F99" s="1">
        <f t="shared" si="21"/>
        <v>28.570836590839694</v>
      </c>
      <c r="G99" s="1">
        <f t="shared" si="22"/>
        <v>1</v>
      </c>
      <c r="H99" s="18">
        <f t="shared" si="23"/>
        <v>50.279233177552598</v>
      </c>
      <c r="I99" s="3">
        <f t="shared" si="24"/>
        <v>45.708393797775088</v>
      </c>
      <c r="K99" s="64" t="s">
        <v>51</v>
      </c>
      <c r="L99" s="65"/>
      <c r="M99" s="65"/>
      <c r="N99" s="66"/>
      <c r="O99" s="105">
        <f>SUM(O92:O98)</f>
        <v>3.6561775703728099</v>
      </c>
      <c r="W99" s="47"/>
      <c r="X99" s="47"/>
    </row>
    <row r="100" spans="1:24" ht="17" thickBot="1" x14ac:dyDescent="0.25">
      <c r="A100" s="16">
        <v>99</v>
      </c>
      <c r="B100" s="21">
        <v>0.36264955615091576</v>
      </c>
      <c r="C100" s="20">
        <v>0.14621141210278354</v>
      </c>
      <c r="D100" s="18">
        <f t="shared" si="19"/>
        <v>22.351794673810989</v>
      </c>
      <c r="E100" s="1">
        <f t="shared" si="20"/>
        <v>19.754536945233404</v>
      </c>
      <c r="F100" s="1">
        <f t="shared" si="21"/>
        <v>23.625256097839497</v>
      </c>
      <c r="G100" s="1">
        <f t="shared" si="22"/>
        <v>1</v>
      </c>
      <c r="H100" s="18">
        <f t="shared" si="23"/>
        <v>43.379793043072901</v>
      </c>
      <c r="I100" s="3">
        <f t="shared" si="24"/>
        <v>39.436175493702635</v>
      </c>
      <c r="K100" s="61" t="s">
        <v>54</v>
      </c>
      <c r="L100" s="62"/>
      <c r="M100" s="62"/>
      <c r="N100" s="63"/>
      <c r="O100" s="106">
        <f>CHIINV(0.05,4)</f>
        <v>9.4877290367811575</v>
      </c>
      <c r="W100" s="47"/>
      <c r="X100" s="47"/>
    </row>
    <row r="101" spans="1:24" ht="17" thickBot="1" x14ac:dyDescent="0.25">
      <c r="A101" s="17">
        <v>100</v>
      </c>
      <c r="B101" s="49">
        <v>0.14251314939559279</v>
      </c>
      <c r="C101" s="19">
        <v>0.50603805704776983</v>
      </c>
      <c r="D101" s="19">
        <f t="shared" si="19"/>
        <v>19.710157792747115</v>
      </c>
      <c r="E101" s="5">
        <f t="shared" si="20"/>
        <v>24.07245668457324</v>
      </c>
      <c r="F101" s="5">
        <f t="shared" si="21"/>
        <v>33.648447382168946</v>
      </c>
      <c r="G101" s="5">
        <f t="shared" si="22"/>
        <v>2</v>
      </c>
      <c r="H101" s="19">
        <f t="shared" si="23"/>
        <v>53.358605174916065</v>
      </c>
      <c r="I101" s="6">
        <f t="shared" si="24"/>
        <v>44.465504312430056</v>
      </c>
      <c r="W101" s="47"/>
      <c r="X101" s="47"/>
    </row>
    <row r="102" spans="1:24" x14ac:dyDescent="0.2">
      <c r="K102" s="88" t="s">
        <v>60</v>
      </c>
      <c r="L102" s="89"/>
      <c r="W102" s="47"/>
      <c r="X102" s="47"/>
    </row>
    <row r="103" spans="1:24" ht="17" thickBot="1" x14ac:dyDescent="0.25">
      <c r="K103" s="90"/>
      <c r="L103" s="91"/>
      <c r="W103" s="47"/>
      <c r="X103" s="47"/>
    </row>
    <row r="104" spans="1:24" ht="17" thickBot="1" x14ac:dyDescent="0.25">
      <c r="E104" s="48"/>
      <c r="F104" s="48"/>
      <c r="G104" s="48"/>
      <c r="H104" s="47"/>
      <c r="I104" s="48"/>
      <c r="K104" s="14" t="s">
        <v>61</v>
      </c>
      <c r="L104" s="52" t="s">
        <v>62</v>
      </c>
      <c r="W104" s="47"/>
      <c r="X104" s="47"/>
    </row>
    <row r="105" spans="1:24" x14ac:dyDescent="0.2">
      <c r="E105" s="48"/>
      <c r="F105" s="48"/>
      <c r="G105" s="48"/>
      <c r="H105" s="47"/>
      <c r="I105" s="48"/>
      <c r="K105" s="15">
        <v>0</v>
      </c>
      <c r="L105" s="33">
        <f>1-IF(K105&lt;$L$45,0,IF(K105&gt;$L$46,1,(K105-$L$45)/($L$46-$L$45)))</f>
        <v>1</v>
      </c>
      <c r="W105" s="47"/>
      <c r="X105" s="47"/>
    </row>
    <row r="106" spans="1:24" x14ac:dyDescent="0.2">
      <c r="E106" s="48"/>
      <c r="F106" s="48"/>
      <c r="G106" s="48"/>
      <c r="H106" s="47"/>
      <c r="I106" s="48"/>
      <c r="K106" s="16">
        <v>1</v>
      </c>
      <c r="L106" s="33">
        <f t="shared" ref="L106:L151" si="31">1-IF(K106&lt;$L$45,0,IF(K106&gt;$L$46,1,(K106-$L$45)/($L$46-$L$45)))</f>
        <v>1</v>
      </c>
      <c r="W106" s="47"/>
      <c r="X106" s="47"/>
    </row>
    <row r="107" spans="1:24" x14ac:dyDescent="0.2">
      <c r="E107" s="48"/>
      <c r="F107" s="48"/>
      <c r="G107" s="48"/>
      <c r="H107" s="47"/>
      <c r="I107" s="48"/>
      <c r="K107" s="16">
        <v>2</v>
      </c>
      <c r="L107" s="33">
        <f t="shared" si="31"/>
        <v>1</v>
      </c>
      <c r="W107" s="47"/>
      <c r="X107" s="47"/>
    </row>
    <row r="108" spans="1:24" x14ac:dyDescent="0.2">
      <c r="E108" s="48"/>
      <c r="F108" s="48"/>
      <c r="G108" s="48"/>
      <c r="H108" s="47"/>
      <c r="I108" s="48"/>
      <c r="K108" s="16">
        <v>3</v>
      </c>
      <c r="L108" s="33">
        <f t="shared" si="31"/>
        <v>1</v>
      </c>
      <c r="W108" s="47"/>
      <c r="X108" s="47"/>
    </row>
    <row r="109" spans="1:24" x14ac:dyDescent="0.2">
      <c r="E109" s="48"/>
      <c r="F109" s="48"/>
      <c r="G109" s="48"/>
      <c r="H109" s="47"/>
      <c r="I109" s="48"/>
      <c r="K109" s="16">
        <v>4</v>
      </c>
      <c r="L109" s="33">
        <f t="shared" si="31"/>
        <v>1</v>
      </c>
      <c r="W109" s="47"/>
      <c r="X109" s="47"/>
    </row>
    <row r="110" spans="1:24" x14ac:dyDescent="0.2">
      <c r="E110" s="60"/>
      <c r="F110" s="60"/>
      <c r="G110" s="60"/>
      <c r="H110" s="60"/>
      <c r="I110" s="48"/>
      <c r="K110" s="16">
        <v>5</v>
      </c>
      <c r="L110" s="33">
        <f t="shared" si="31"/>
        <v>1</v>
      </c>
      <c r="W110" s="47"/>
      <c r="X110" s="47"/>
    </row>
    <row r="111" spans="1:24" x14ac:dyDescent="0.2">
      <c r="E111" s="48"/>
      <c r="F111" s="48"/>
      <c r="G111" s="48"/>
      <c r="H111" s="48"/>
      <c r="I111" s="48"/>
      <c r="K111" s="16">
        <v>6</v>
      </c>
      <c r="L111" s="33">
        <f t="shared" si="31"/>
        <v>1</v>
      </c>
    </row>
    <row r="112" spans="1:24" x14ac:dyDescent="0.2">
      <c r="E112" s="48"/>
      <c r="F112" s="48"/>
      <c r="G112" s="48"/>
      <c r="H112" s="47"/>
      <c r="I112" s="48"/>
      <c r="K112" s="16">
        <v>7</v>
      </c>
      <c r="L112" s="33">
        <f t="shared" si="31"/>
        <v>1</v>
      </c>
    </row>
    <row r="113" spans="5:12" x14ac:dyDescent="0.2">
      <c r="E113" s="48"/>
      <c r="F113" s="48"/>
      <c r="G113" s="48"/>
      <c r="H113" s="47"/>
      <c r="I113" s="48"/>
      <c r="K113" s="16">
        <v>8</v>
      </c>
      <c r="L113" s="33">
        <f t="shared" si="31"/>
        <v>1</v>
      </c>
    </row>
    <row r="114" spans="5:12" x14ac:dyDescent="0.2">
      <c r="E114" s="48"/>
      <c r="F114" s="48"/>
      <c r="G114" s="48"/>
      <c r="H114" s="47"/>
      <c r="I114" s="48"/>
      <c r="K114" s="16">
        <v>9</v>
      </c>
      <c r="L114" s="33">
        <f t="shared" si="31"/>
        <v>1</v>
      </c>
    </row>
    <row r="115" spans="5:12" x14ac:dyDescent="0.2">
      <c r="E115" s="48"/>
      <c r="F115" s="48"/>
      <c r="G115" s="48"/>
      <c r="H115" s="47"/>
      <c r="I115" s="48"/>
      <c r="K115" s="16">
        <v>10</v>
      </c>
      <c r="L115" s="33">
        <f t="shared" si="31"/>
        <v>1</v>
      </c>
    </row>
    <row r="116" spans="5:12" x14ac:dyDescent="0.2">
      <c r="E116" s="48"/>
      <c r="F116" s="48"/>
      <c r="G116" s="48"/>
      <c r="H116" s="47"/>
      <c r="I116" s="48"/>
      <c r="K116" s="16">
        <v>11</v>
      </c>
      <c r="L116" s="33">
        <f t="shared" si="31"/>
        <v>1</v>
      </c>
    </row>
    <row r="117" spans="5:12" x14ac:dyDescent="0.2">
      <c r="E117" s="48"/>
      <c r="F117" s="48"/>
      <c r="G117" s="48"/>
      <c r="H117" s="47"/>
      <c r="I117" s="48"/>
      <c r="K117" s="16">
        <v>12</v>
      </c>
      <c r="L117" s="33">
        <f t="shared" si="31"/>
        <v>1</v>
      </c>
    </row>
    <row r="118" spans="5:12" x14ac:dyDescent="0.2">
      <c r="E118" s="60"/>
      <c r="F118" s="60"/>
      <c r="G118" s="60"/>
      <c r="H118" s="60"/>
      <c r="I118" s="48"/>
      <c r="K118" s="16">
        <v>13</v>
      </c>
      <c r="L118" s="33">
        <f t="shared" si="31"/>
        <v>1</v>
      </c>
    </row>
    <row r="119" spans="5:12" x14ac:dyDescent="0.2">
      <c r="K119" s="16">
        <v>14</v>
      </c>
      <c r="L119" s="33">
        <f t="shared" si="31"/>
        <v>1</v>
      </c>
    </row>
    <row r="120" spans="5:12" x14ac:dyDescent="0.2">
      <c r="K120" s="16">
        <v>15</v>
      </c>
      <c r="L120" s="33">
        <f t="shared" si="31"/>
        <v>1</v>
      </c>
    </row>
    <row r="121" spans="5:12" x14ac:dyDescent="0.2">
      <c r="K121" s="16">
        <v>16</v>
      </c>
      <c r="L121" s="33">
        <f t="shared" si="31"/>
        <v>1</v>
      </c>
    </row>
    <row r="122" spans="5:12" x14ac:dyDescent="0.2">
      <c r="K122" s="16">
        <v>17</v>
      </c>
      <c r="L122" s="33">
        <f t="shared" si="31"/>
        <v>1</v>
      </c>
    </row>
    <row r="123" spans="5:12" x14ac:dyDescent="0.2">
      <c r="K123" s="16">
        <v>18</v>
      </c>
      <c r="L123" s="33">
        <f t="shared" si="31"/>
        <v>1</v>
      </c>
    </row>
    <row r="124" spans="5:12" x14ac:dyDescent="0.2">
      <c r="K124" s="16">
        <v>19</v>
      </c>
      <c r="L124" s="33">
        <f t="shared" si="31"/>
        <v>1</v>
      </c>
    </row>
    <row r="125" spans="5:12" x14ac:dyDescent="0.2">
      <c r="K125" s="16">
        <v>20</v>
      </c>
      <c r="L125" s="33">
        <f t="shared" si="31"/>
        <v>1</v>
      </c>
    </row>
    <row r="126" spans="5:12" x14ac:dyDescent="0.2">
      <c r="K126" s="16">
        <v>21</v>
      </c>
      <c r="L126" s="33">
        <f t="shared" si="31"/>
        <v>1</v>
      </c>
    </row>
    <row r="127" spans="5:12" x14ac:dyDescent="0.2">
      <c r="K127" s="16">
        <v>22</v>
      </c>
      <c r="L127" s="33">
        <f t="shared" si="31"/>
        <v>1</v>
      </c>
    </row>
    <row r="128" spans="5:12" x14ac:dyDescent="0.2">
      <c r="K128" s="16">
        <v>23</v>
      </c>
      <c r="L128" s="33">
        <f t="shared" si="31"/>
        <v>1</v>
      </c>
    </row>
    <row r="129" spans="11:12" x14ac:dyDescent="0.2">
      <c r="K129" s="16">
        <v>24</v>
      </c>
      <c r="L129" s="33">
        <f t="shared" si="31"/>
        <v>1</v>
      </c>
    </row>
    <row r="130" spans="11:12" x14ac:dyDescent="0.2">
      <c r="K130" s="16">
        <v>25</v>
      </c>
      <c r="L130" s="33">
        <f t="shared" si="31"/>
        <v>1</v>
      </c>
    </row>
    <row r="131" spans="11:12" x14ac:dyDescent="0.2">
      <c r="K131" s="16">
        <v>26</v>
      </c>
      <c r="L131" s="33">
        <f t="shared" si="31"/>
        <v>1</v>
      </c>
    </row>
    <row r="132" spans="11:12" x14ac:dyDescent="0.2">
      <c r="K132" s="16">
        <v>27</v>
      </c>
      <c r="L132" s="33">
        <f t="shared" si="31"/>
        <v>1</v>
      </c>
    </row>
    <row r="133" spans="11:12" x14ac:dyDescent="0.2">
      <c r="K133" s="16">
        <v>28</v>
      </c>
      <c r="L133" s="33">
        <f t="shared" si="31"/>
        <v>1</v>
      </c>
    </row>
    <row r="134" spans="11:12" x14ac:dyDescent="0.2">
      <c r="K134" s="16">
        <v>29</v>
      </c>
      <c r="L134" s="33">
        <f t="shared" si="31"/>
        <v>1</v>
      </c>
    </row>
    <row r="135" spans="11:12" x14ac:dyDescent="0.2">
      <c r="K135" s="16">
        <v>30</v>
      </c>
      <c r="L135" s="33">
        <f t="shared" si="31"/>
        <v>1</v>
      </c>
    </row>
    <row r="136" spans="11:12" x14ac:dyDescent="0.2">
      <c r="K136" s="16">
        <v>31</v>
      </c>
      <c r="L136" s="33">
        <f t="shared" si="31"/>
        <v>1</v>
      </c>
    </row>
    <row r="137" spans="11:12" x14ac:dyDescent="0.2">
      <c r="K137" s="16">
        <v>32</v>
      </c>
      <c r="L137" s="33">
        <f t="shared" si="31"/>
        <v>1</v>
      </c>
    </row>
    <row r="138" spans="11:12" x14ac:dyDescent="0.2">
      <c r="K138" s="16">
        <v>33</v>
      </c>
      <c r="L138" s="33">
        <f t="shared" si="31"/>
        <v>1</v>
      </c>
    </row>
    <row r="139" spans="11:12" x14ac:dyDescent="0.2">
      <c r="K139" s="16">
        <v>34</v>
      </c>
      <c r="L139" s="33">
        <f t="shared" si="31"/>
        <v>1</v>
      </c>
    </row>
    <row r="140" spans="11:12" x14ac:dyDescent="0.2">
      <c r="K140" s="16">
        <v>35</v>
      </c>
      <c r="L140" s="33">
        <f t="shared" si="31"/>
        <v>1</v>
      </c>
    </row>
    <row r="141" spans="11:12" x14ac:dyDescent="0.2">
      <c r="K141" s="16">
        <v>36</v>
      </c>
      <c r="L141" s="33">
        <f t="shared" si="31"/>
        <v>1</v>
      </c>
    </row>
    <row r="142" spans="11:12" x14ac:dyDescent="0.2">
      <c r="K142" s="16">
        <v>37</v>
      </c>
      <c r="L142" s="33">
        <f t="shared" si="31"/>
        <v>0.9681083447949711</v>
      </c>
    </row>
    <row r="143" spans="11:12" x14ac:dyDescent="0.2">
      <c r="K143" s="16">
        <v>38</v>
      </c>
      <c r="L143" s="33">
        <f t="shared" si="31"/>
        <v>0.91553241114579675</v>
      </c>
    </row>
    <row r="144" spans="11:12" x14ac:dyDescent="0.2">
      <c r="K144" s="16">
        <v>39</v>
      </c>
      <c r="L144" s="33">
        <f t="shared" si="31"/>
        <v>0.86295647749662252</v>
      </c>
    </row>
    <row r="145" spans="11:12" x14ac:dyDescent="0.2">
      <c r="K145" s="16">
        <v>40</v>
      </c>
      <c r="L145" s="33">
        <f t="shared" si="31"/>
        <v>0.81038054384744829</v>
      </c>
    </row>
    <row r="146" spans="11:12" x14ac:dyDescent="0.2">
      <c r="K146" s="16">
        <v>41</v>
      </c>
      <c r="L146" s="33">
        <f t="shared" si="31"/>
        <v>0.75780461019827394</v>
      </c>
    </row>
    <row r="147" spans="11:12" x14ac:dyDescent="0.2">
      <c r="K147" s="16">
        <v>42</v>
      </c>
      <c r="L147" s="33">
        <f t="shared" si="31"/>
        <v>0.7052286765490996</v>
      </c>
    </row>
    <row r="148" spans="11:12" x14ac:dyDescent="0.2">
      <c r="K148" s="16">
        <v>43</v>
      </c>
      <c r="L148" s="33">
        <f t="shared" si="31"/>
        <v>0.65265274289992536</v>
      </c>
    </row>
    <row r="149" spans="11:12" x14ac:dyDescent="0.2">
      <c r="K149" s="16">
        <v>44</v>
      </c>
      <c r="L149" s="33">
        <f t="shared" si="31"/>
        <v>0.60007680925075113</v>
      </c>
    </row>
    <row r="150" spans="11:12" x14ac:dyDescent="0.2">
      <c r="K150" s="16">
        <v>45</v>
      </c>
      <c r="L150" s="33">
        <f t="shared" si="31"/>
        <v>0.54750087560157679</v>
      </c>
    </row>
    <row r="151" spans="11:12" ht="17" thickBot="1" x14ac:dyDescent="0.25">
      <c r="K151" s="17">
        <v>46</v>
      </c>
      <c r="L151" s="33">
        <f t="shared" si="31"/>
        <v>0.49492494195240255</v>
      </c>
    </row>
  </sheetData>
  <mergeCells count="19">
    <mergeCell ref="S6:U6"/>
    <mergeCell ref="K90:N90"/>
    <mergeCell ref="K99:N99"/>
    <mergeCell ref="S1:U1"/>
    <mergeCell ref="S2:U2"/>
    <mergeCell ref="S3:U3"/>
    <mergeCell ref="S4:U4"/>
    <mergeCell ref="S5:U5"/>
    <mergeCell ref="E110:H110"/>
    <mergeCell ref="E118:H118"/>
    <mergeCell ref="K100:N100"/>
    <mergeCell ref="S7:U7"/>
    <mergeCell ref="S8:U8"/>
    <mergeCell ref="K50:L50"/>
    <mergeCell ref="K81:N81"/>
    <mergeCell ref="K44:L44"/>
    <mergeCell ref="K47:L47"/>
    <mergeCell ref="Q72:U74"/>
    <mergeCell ref="K102:L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2023-02-20T08:00:09Z</dcterms:created>
  <dcterms:modified xsi:type="dcterms:W3CDTF">2023-03-09T08:44:28Z</dcterms:modified>
</cp:coreProperties>
</file>