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для многомерки" sheetId="2" r:id="rId1"/>
    <sheet name="Ординация признаков" sheetId="3" r:id="rId2"/>
    <sheet name="Ординация проб" sheetId="4" r:id="rId3"/>
    <sheet name="центроиды" sheetId="5" r:id="rId4"/>
  </sheets>
  <definedNames>
    <definedName name="_xlnm._FilterDatabase" localSheetId="0" hidden="1">'для многомерки'!$A$1:$AD$44</definedName>
  </definedNames>
  <calcPr calcId="144525"/>
</workbook>
</file>

<file path=xl/sharedStrings.xml><?xml version="1.0" encoding="utf-8"?>
<sst xmlns="http://schemas.openxmlformats.org/spreadsheetml/2006/main" count="365" uniqueCount="187">
  <si>
    <t>Sample_ID</t>
  </si>
  <si>
    <t>Year</t>
  </si>
  <si>
    <t>Transect</t>
  </si>
  <si>
    <t>Depth</t>
  </si>
  <si>
    <t>Ground_types</t>
  </si>
  <si>
    <t>Substrate</t>
  </si>
  <si>
    <t>Exposition</t>
  </si>
  <si>
    <t>Fucus</t>
  </si>
  <si>
    <t>Alaria</t>
  </si>
  <si>
    <t>Cover</t>
  </si>
  <si>
    <t>Distance</t>
  </si>
  <si>
    <t>Slope</t>
  </si>
  <si>
    <t>Width</t>
  </si>
  <si>
    <t>N</t>
  </si>
  <si>
    <t>W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</si>
  <si>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</si>
  <si>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</si>
  <si>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</si>
  <si>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</si>
  <si>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</si>
  <si>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</si>
  <si>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</si>
  <si>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</si>
  <si>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</si>
  <si>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</si>
  <si>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</si>
  <si>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</si>
  <si>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OGP</t>
  </si>
  <si>
    <t>max_L</t>
  </si>
  <si>
    <t>PT</t>
  </si>
  <si>
    <t>Z _0.5_09</t>
  </si>
  <si>
    <t>Z</t>
  </si>
  <si>
    <t>sands</t>
  </si>
  <si>
    <t>soft</t>
  </si>
  <si>
    <t>BS_2_05</t>
  </si>
  <si>
    <t>BS</t>
  </si>
  <si>
    <t>S</t>
  </si>
  <si>
    <t>BS_1.5_09</t>
  </si>
  <si>
    <t>BS_1_09</t>
  </si>
  <si>
    <t>BS_0.5_09</t>
  </si>
  <si>
    <t>BS_-0.5_09</t>
  </si>
  <si>
    <t>BS_-1.5_09</t>
  </si>
  <si>
    <t>BN_-0.5_09</t>
  </si>
  <si>
    <t>BN</t>
  </si>
  <si>
    <t>BN_0.5_09</t>
  </si>
  <si>
    <t>BN_1_09</t>
  </si>
  <si>
    <t>BN_1.5_09</t>
  </si>
  <si>
    <t>BN_2_09</t>
  </si>
  <si>
    <t>MidN_2_09</t>
  </si>
  <si>
    <t>MidN</t>
  </si>
  <si>
    <t>boulders</t>
  </si>
  <si>
    <t>hard</t>
  </si>
  <si>
    <t>MidN_1.5_09</t>
  </si>
  <si>
    <t>MidN_1_09</t>
  </si>
  <si>
    <t>MidN_0.5_09</t>
  </si>
  <si>
    <t>MidN_-0.5_09</t>
  </si>
  <si>
    <t>MidN_-1.5_09</t>
  </si>
  <si>
    <t>MidN_-3.5_09</t>
  </si>
  <si>
    <t>MoS_2_09</t>
  </si>
  <si>
    <t>MoS</t>
  </si>
  <si>
    <t>MoS_1.5_09</t>
  </si>
  <si>
    <t>MoS_1_09</t>
  </si>
  <si>
    <t>MoS_0.5_09</t>
  </si>
  <si>
    <t>MoS_-0.5_09</t>
  </si>
  <si>
    <t>MoS_-1.5_09</t>
  </si>
  <si>
    <t>SS_1.5_10</t>
  </si>
  <si>
    <t>SS</t>
  </si>
  <si>
    <t>SS_1_10</t>
  </si>
  <si>
    <t>SS_0.5_10</t>
  </si>
  <si>
    <t>SS_-0.5_10</t>
  </si>
  <si>
    <t>SS_-1.5_10</t>
  </si>
  <si>
    <t>SN_-3.5_10</t>
  </si>
  <si>
    <t>SN</t>
  </si>
  <si>
    <t>SN_-1.5_10</t>
  </si>
  <si>
    <t>SN_-0.5_10</t>
  </si>
  <si>
    <t>SN_0.5_10</t>
  </si>
  <si>
    <t>SN_1_10</t>
  </si>
  <si>
    <t>SN_1.5_10</t>
  </si>
  <si>
    <t>SN_2_10</t>
  </si>
  <si>
    <t>MoN_-1.5_10</t>
  </si>
  <si>
    <t>MoN</t>
  </si>
  <si>
    <t>rocks</t>
  </si>
  <si>
    <t>MoN_-0.5_10</t>
  </si>
  <si>
    <t>MoN_0.5_10</t>
  </si>
  <si>
    <t>MoN_1_10</t>
  </si>
  <si>
    <t>MoN_1.5_10</t>
  </si>
  <si>
    <t>MoN_2_10</t>
  </si>
  <si>
    <t>CCA1</t>
  </si>
  <si>
    <t>CCA2</t>
  </si>
  <si>
    <t>0.39046581563679</t>
  </si>
  <si>
    <t>0.0563553156785493</t>
  </si>
  <si>
    <t>0.0872177143775882</t>
  </si>
  <si>
    <t>0.258316051854128</t>
  </si>
  <si>
    <t>0.231166881351315</t>
  </si>
  <si>
    <t>0.194959500325242</t>
  </si>
  <si>
    <t>0.0199700319534614</t>
  </si>
  <si>
    <t>0.177120696195575</t>
  </si>
  <si>
    <t>0.0227482126304281</t>
  </si>
  <si>
    <t>0.0682482604464191</t>
  </si>
  <si>
    <t>row1</t>
  </si>
  <si>
    <t>2.01549575363178</t>
  </si>
  <si>
    <t>row2</t>
  </si>
  <si>
    <t>3.76817425105487</t>
  </si>
  <si>
    <t>row3</t>
  </si>
  <si>
    <t>row4</t>
  </si>
  <si>
    <t>row5</t>
  </si>
  <si>
    <t>0.400685718759766</t>
  </si>
  <si>
    <t>row6</t>
  </si>
  <si>
    <t>row7</t>
  </si>
  <si>
    <t>0.134503270922568</t>
  </si>
  <si>
    <t>row8</t>
  </si>
  <si>
    <t>0.0337857457678388</t>
  </si>
  <si>
    <t>row9</t>
  </si>
  <si>
    <t>row10</t>
  </si>
  <si>
    <t>row11</t>
  </si>
  <si>
    <t>row12</t>
  </si>
  <si>
    <t>0.233320751897984</t>
  </si>
  <si>
    <t>row13</t>
  </si>
  <si>
    <t>row14</t>
  </si>
  <si>
    <t>row15</t>
  </si>
  <si>
    <t>0.366848913982374</t>
  </si>
  <si>
    <t>row16</t>
  </si>
  <si>
    <t>0.884043008320788</t>
  </si>
  <si>
    <t>row17</t>
  </si>
  <si>
    <t>1.59778439885411</t>
  </si>
  <si>
    <t>row18</t>
  </si>
  <si>
    <t>0.595276114309317</t>
  </si>
  <si>
    <t>row19</t>
  </si>
  <si>
    <t>4.76442780811667</t>
  </si>
  <si>
    <t>row20</t>
  </si>
  <si>
    <t>row21</t>
  </si>
  <si>
    <t>0.195675607107962</t>
  </si>
  <si>
    <t>row22</t>
  </si>
  <si>
    <t>0.170217778708738</t>
  </si>
  <si>
    <t>row23</t>
  </si>
  <si>
    <t>1.03685875451931</t>
  </si>
  <si>
    <t>row24</t>
  </si>
  <si>
    <t>1.38579708144944</t>
  </si>
  <si>
    <t>row25</t>
  </si>
  <si>
    <t>2.67527529258176</t>
  </si>
  <si>
    <t>row26</t>
  </si>
  <si>
    <t>1.64512539839286</t>
  </si>
  <si>
    <t>row27</t>
  </si>
  <si>
    <t>row28</t>
  </si>
  <si>
    <t>1.83022600292088</t>
  </si>
  <si>
    <t>row29</t>
  </si>
  <si>
    <t>3.1541129596392</t>
  </si>
  <si>
    <t>row30</t>
  </si>
  <si>
    <t>5.12606473553051</t>
  </si>
  <si>
    <t>row31</t>
  </si>
  <si>
    <t>0.376446589884521</t>
  </si>
  <si>
    <t>row32</t>
  </si>
  <si>
    <t>1.83760125143997</t>
  </si>
  <si>
    <t>row33</t>
  </si>
  <si>
    <t>0.536919367890748</t>
  </si>
  <si>
    <t>1.46528487783764</t>
  </si>
  <si>
    <t>row34</t>
  </si>
  <si>
    <t>0.87667779641431</t>
  </si>
  <si>
    <t>row35</t>
  </si>
  <si>
    <t>row36</t>
  </si>
  <si>
    <t>row37</t>
  </si>
  <si>
    <t>row38</t>
  </si>
  <si>
    <t>0.177359800642395</t>
  </si>
  <si>
    <t>0.685961637403921</t>
  </si>
  <si>
    <t>row39</t>
  </si>
  <si>
    <t>1.24043157397542</t>
  </si>
  <si>
    <t>1.92881925867536</t>
  </si>
  <si>
    <t>row40</t>
  </si>
  <si>
    <t>1.36945486882087</t>
  </si>
  <si>
    <t>0.694352537054071</t>
  </si>
  <si>
    <t>row41</t>
  </si>
  <si>
    <t>0.137263746283523</t>
  </si>
  <si>
    <t>row42</t>
  </si>
  <si>
    <t>row43</t>
  </si>
  <si>
    <t>Substratehard</t>
  </si>
  <si>
    <t>0.517099546093738</t>
  </si>
  <si>
    <t>Substratesoft</t>
  </si>
  <si>
    <t>0.143183864959599</t>
  </si>
  <si>
    <t>Algaeabsent</t>
  </si>
  <si>
    <t>0.186528630520906</t>
  </si>
  <si>
    <t>AlgaeAcrosiphonia</t>
  </si>
  <si>
    <t>0.805933140664812</t>
  </si>
  <si>
    <t>1.06730435141501</t>
  </si>
  <si>
    <t>AlgaeFucus</t>
  </si>
  <si>
    <t>0.114159845518208</t>
  </si>
  <si>
    <t>AlgaeLaminaria</t>
  </si>
  <si>
    <t>1.70956206252956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</si>
</sst>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\ &quot;₽&quot;_-;\-* #,##0\ &quot;₽&quot;_-;_-* &quot;-&quot;\ &quot;₽&quot;_-;_-@_-"/>
    <numFmt numFmtId="178" formatCode="_-* #,##0.00\ &quot;₽&quot;_-;\-* #,##0.00\ &quot;₽&quot;_-;_-* \-??\ &quot;₽&quot;_-;_-@_-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indexed="8"/>
      <name val="Calibri"/>
      <charset val="204"/>
    </font>
    <font>
      <sz val="11"/>
      <color indexed="8"/>
      <name val="Calibri"/>
      <charset val="204"/>
    </font>
    <font>
      <b/>
      <sz val="11"/>
      <name val="Calibri"/>
      <charset val="204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18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6" fillId="22" borderId="2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25" borderId="21" applyNumberFormat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/>
    <xf numFmtId="0" fontId="18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Font="1" applyFill="1" applyAlignment="1"/>
    <xf numFmtId="0" fontId="1" fillId="0" borderId="0" xfId="42"/>
    <xf numFmtId="0" fontId="1" fillId="0" borderId="0" xfId="42" applyAlignment="1">
      <alignment horizontal="center"/>
    </xf>
    <xf numFmtId="0" fontId="2" fillId="0" borderId="0" xfId="42" applyNumberFormat="1" applyFont="1" applyFill="1"/>
    <xf numFmtId="0" fontId="1" fillId="0" borderId="0" xfId="42" applyFont="1" applyFill="1"/>
    <xf numFmtId="0" fontId="3" fillId="0" borderId="1" xfId="42" applyFont="1" applyBorder="1" applyAlignment="1">
      <alignment horizontal="center"/>
    </xf>
    <xf numFmtId="0" fontId="4" fillId="0" borderId="2" xfId="42" applyFont="1" applyBorder="1" applyAlignment="1">
      <alignment horizontal="center"/>
    </xf>
    <xf numFmtId="0" fontId="3" fillId="0" borderId="2" xfId="42" applyFont="1" applyBorder="1" applyAlignment="1">
      <alignment horizontal="center"/>
    </xf>
    <xf numFmtId="0" fontId="4" fillId="0" borderId="0" xfId="42" applyFont="1" applyAlignment="1">
      <alignment horizontal="center"/>
    </xf>
    <xf numFmtId="0" fontId="1" fillId="0" borderId="3" xfId="42" applyFont="1" applyBorder="1"/>
    <xf numFmtId="0" fontId="1" fillId="0" borderId="4" xfId="42" applyFont="1" applyBorder="1" applyAlignment="1">
      <alignment horizontal="center"/>
    </xf>
    <xf numFmtId="0" fontId="1" fillId="0" borderId="4" xfId="42" applyBorder="1" applyAlignment="1">
      <alignment horizontal="center"/>
    </xf>
    <xf numFmtId="0" fontId="1" fillId="0" borderId="5" xfId="42" applyFont="1" applyBorder="1"/>
    <xf numFmtId="0" fontId="1" fillId="0" borderId="6" xfId="42" applyFont="1" applyBorder="1" applyAlignment="1">
      <alignment horizontal="center"/>
    </xf>
    <xf numFmtId="0" fontId="1" fillId="0" borderId="6" xfId="42" applyFont="1" applyFill="1" applyBorder="1" applyAlignment="1">
      <alignment horizontal="center"/>
    </xf>
    <xf numFmtId="0" fontId="1" fillId="0" borderId="6" xfId="42" applyBorder="1" applyAlignment="1">
      <alignment horizontal="center"/>
    </xf>
    <xf numFmtId="0" fontId="1" fillId="0" borderId="7" xfId="42" applyFont="1" applyBorder="1"/>
    <xf numFmtId="0" fontId="1" fillId="0" borderId="0" xfId="42" applyFont="1" applyBorder="1" applyAlignment="1">
      <alignment horizontal="center"/>
    </xf>
    <xf numFmtId="0" fontId="1" fillId="0" borderId="0" xfId="42" applyFont="1" applyFill="1" applyBorder="1" applyAlignment="1">
      <alignment horizontal="center"/>
    </xf>
    <xf numFmtId="0" fontId="1" fillId="0" borderId="0" xfId="42" applyBorder="1" applyAlignment="1">
      <alignment horizontal="center"/>
    </xf>
    <xf numFmtId="0" fontId="1" fillId="0" borderId="8" xfId="42" applyFont="1" applyBorder="1"/>
    <xf numFmtId="0" fontId="1" fillId="0" borderId="9" xfId="42" applyFont="1" applyBorder="1" applyAlignment="1">
      <alignment horizontal="center"/>
    </xf>
    <xf numFmtId="0" fontId="1" fillId="0" borderId="9" xfId="42" applyFont="1" applyFill="1" applyBorder="1" applyAlignment="1">
      <alignment horizontal="center"/>
    </xf>
    <xf numFmtId="0" fontId="1" fillId="0" borderId="9" xfId="42" applyBorder="1" applyAlignment="1">
      <alignment horizontal="center"/>
    </xf>
    <xf numFmtId="0" fontId="1" fillId="0" borderId="5" xfId="42" applyFont="1" applyFill="1" applyBorder="1"/>
    <xf numFmtId="0" fontId="1" fillId="0" borderId="7" xfId="42" applyFont="1" applyFill="1" applyBorder="1"/>
    <xf numFmtId="0" fontId="1" fillId="0" borderId="8" xfId="42" applyFont="1" applyFill="1" applyBorder="1"/>
    <xf numFmtId="0" fontId="5" fillId="0" borderId="7" xfId="42" applyFont="1" applyFill="1" applyBorder="1"/>
    <xf numFmtId="0" fontId="5" fillId="0" borderId="8" xfId="42" applyFont="1" applyFill="1" applyBorder="1"/>
    <xf numFmtId="0" fontId="6" fillId="0" borderId="0" xfId="42" applyFont="1" applyAlignment="1">
      <alignment horizontal="center"/>
    </xf>
    <xf numFmtId="0" fontId="7" fillId="0" borderId="2" xfId="42" applyFont="1" applyBorder="1" applyAlignment="1">
      <alignment horizontal="center"/>
    </xf>
    <xf numFmtId="0" fontId="3" fillId="0" borderId="2" xfId="42" applyFont="1" applyFill="1" applyBorder="1" applyAlignment="1">
      <alignment horizontal="center"/>
    </xf>
    <xf numFmtId="0" fontId="1" fillId="0" borderId="4" xfId="42" applyBorder="1"/>
    <xf numFmtId="176" fontId="1" fillId="0" borderId="4" xfId="42" applyNumberFormat="1" applyFont="1" applyFill="1" applyBorder="1" applyAlignment="1">
      <alignment horizontal="center"/>
    </xf>
    <xf numFmtId="0" fontId="1" fillId="0" borderId="4" xfId="42" applyFont="1" applyFill="1" applyBorder="1" applyAlignment="1">
      <alignment horizontal="center"/>
    </xf>
    <xf numFmtId="0" fontId="1" fillId="0" borderId="6" xfId="42" applyBorder="1"/>
    <xf numFmtId="176" fontId="1" fillId="0" borderId="6" xfId="42" applyNumberFormat="1" applyFont="1" applyFill="1" applyBorder="1" applyAlignment="1">
      <alignment horizontal="center"/>
    </xf>
    <xf numFmtId="0" fontId="1" fillId="0" borderId="0" xfId="42" applyBorder="1"/>
    <xf numFmtId="1" fontId="1" fillId="0" borderId="0" xfId="42" applyNumberFormat="1" applyFont="1" applyFill="1" applyBorder="1" applyAlignment="1">
      <alignment horizontal="center"/>
    </xf>
    <xf numFmtId="176" fontId="1" fillId="0" borderId="0" xfId="42" applyNumberFormat="1" applyFont="1" applyFill="1" applyBorder="1" applyAlignment="1">
      <alignment horizontal="center"/>
    </xf>
    <xf numFmtId="0" fontId="8" fillId="0" borderId="0" xfId="42" applyFont="1" applyFill="1" applyBorder="1" applyAlignment="1">
      <alignment horizontal="center"/>
    </xf>
    <xf numFmtId="0" fontId="1" fillId="0" borderId="9" xfId="42" applyBorder="1"/>
    <xf numFmtId="176" fontId="1" fillId="0" borderId="9" xfId="42" applyNumberFormat="1" applyFont="1" applyFill="1" applyBorder="1" applyAlignment="1">
      <alignment horizontal="center"/>
    </xf>
    <xf numFmtId="0" fontId="8" fillId="0" borderId="9" xfId="42" applyFont="1" applyBorder="1" applyAlignment="1">
      <alignment horizontal="center"/>
    </xf>
    <xf numFmtId="0" fontId="8" fillId="0" borderId="6" xfId="42" applyFont="1" applyBorder="1" applyAlignment="1">
      <alignment horizontal="center"/>
    </xf>
    <xf numFmtId="1" fontId="1" fillId="0" borderId="9" xfId="42" applyNumberFormat="1" applyFont="1" applyFill="1" applyBorder="1" applyAlignment="1">
      <alignment horizontal="center"/>
    </xf>
    <xf numFmtId="1" fontId="1" fillId="0" borderId="6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>
      <alignment horizontal="center"/>
    </xf>
    <xf numFmtId="176" fontId="5" fillId="0" borderId="0" xfId="42" applyNumberFormat="1" applyFont="1" applyFill="1" applyBorder="1" applyAlignment="1">
      <alignment horizontal="center"/>
    </xf>
    <xf numFmtId="176" fontId="5" fillId="0" borderId="9" xfId="42" applyNumberFormat="1" applyFont="1" applyFill="1" applyBorder="1" applyAlignment="1">
      <alignment horizontal="center"/>
    </xf>
    <xf numFmtId="49" fontId="1" fillId="0" borderId="9" xfId="42" applyNumberFormat="1" applyFont="1" applyFill="1" applyBorder="1" applyAlignment="1">
      <alignment horizontal="center"/>
    </xf>
    <xf numFmtId="2" fontId="1" fillId="0" borderId="0" xfId="42" applyNumberFormat="1" applyFont="1" applyFill="1" applyBorder="1" applyAlignment="1">
      <alignment horizontal="center"/>
    </xf>
    <xf numFmtId="0" fontId="1" fillId="0" borderId="9" xfId="42" applyNumberFormat="1" applyFont="1" applyFill="1" applyBorder="1" applyAlignment="1">
      <alignment horizontal="center"/>
    </xf>
    <xf numFmtId="0" fontId="1" fillId="0" borderId="6" xfId="42" applyNumberFormat="1" applyFont="1" applyFill="1" applyBorder="1" applyAlignment="1">
      <alignment horizontal="center"/>
    </xf>
    <xf numFmtId="2" fontId="1" fillId="0" borderId="6" xfId="42" applyNumberFormat="1" applyFont="1" applyFill="1" applyBorder="1"/>
    <xf numFmtId="2" fontId="1" fillId="0" borderId="6" xfId="42" applyNumberFormat="1" applyFont="1" applyFill="1" applyBorder="1" applyAlignment="1">
      <alignment horizontal="center"/>
    </xf>
    <xf numFmtId="0" fontId="8" fillId="0" borderId="4" xfId="42" applyFont="1" applyFill="1" applyBorder="1" applyAlignment="1">
      <alignment horizontal="center"/>
    </xf>
    <xf numFmtId="0" fontId="8" fillId="0" borderId="6" xfId="42" applyFont="1" applyFill="1" applyBorder="1" applyAlignment="1">
      <alignment horizontal="center"/>
    </xf>
    <xf numFmtId="0" fontId="8" fillId="0" borderId="0" xfId="42" applyFont="1" applyBorder="1" applyAlignment="1">
      <alignment horizontal="center"/>
    </xf>
    <xf numFmtId="0" fontId="8" fillId="0" borderId="9" xfId="42" applyFont="1" applyFill="1" applyBorder="1" applyAlignment="1">
      <alignment horizontal="center"/>
    </xf>
    <xf numFmtId="2" fontId="1" fillId="0" borderId="9" xfId="42" applyNumberFormat="1" applyFont="1" applyFill="1" applyBorder="1" applyAlignment="1">
      <alignment horizontal="center"/>
    </xf>
    <xf numFmtId="0" fontId="1" fillId="0" borderId="6" xfId="42" applyNumberFormat="1" applyFont="1" applyFill="1" applyBorder="1"/>
    <xf numFmtId="0" fontId="9" fillId="0" borderId="2" xfId="42" applyNumberFormat="1" applyFont="1" applyFill="1" applyBorder="1" applyAlignment="1">
      <alignment horizontal="center"/>
    </xf>
    <xf numFmtId="0" fontId="9" fillId="0" borderId="2" xfId="42" applyFont="1" applyFill="1" applyBorder="1" applyAlignment="1">
      <alignment horizontal="center"/>
    </xf>
    <xf numFmtId="2" fontId="1" fillId="0" borderId="4" xfId="42" applyNumberFormat="1" applyFont="1" applyFill="1" applyBorder="1" applyAlignment="1">
      <alignment horizontal="center"/>
    </xf>
    <xf numFmtId="0" fontId="5" fillId="0" borderId="4" xfId="42" applyNumberFormat="1" applyFont="1" applyFill="1" applyBorder="1" applyAlignment="1">
      <alignment horizontal="center"/>
    </xf>
    <xf numFmtId="2" fontId="5" fillId="0" borderId="10" xfId="42" applyNumberFormat="1" applyFont="1" applyFill="1" applyBorder="1" applyAlignment="1">
      <alignment horizontal="center"/>
    </xf>
    <xf numFmtId="2" fontId="1" fillId="0" borderId="6" xfId="42" applyNumberFormat="1" applyFont="1" applyBorder="1" applyAlignment="1">
      <alignment horizontal="center"/>
    </xf>
    <xf numFmtId="0" fontId="5" fillId="0" borderId="6" xfId="42" applyNumberFormat="1" applyFont="1" applyFill="1" applyBorder="1" applyAlignment="1">
      <alignment horizontal="center"/>
    </xf>
    <xf numFmtId="2" fontId="5" fillId="0" borderId="11" xfId="42" applyNumberFormat="1" applyFont="1" applyFill="1" applyBorder="1" applyAlignment="1">
      <alignment horizontal="center"/>
    </xf>
    <xf numFmtId="2" fontId="1" fillId="0" borderId="0" xfId="42" applyNumberFormat="1" applyFont="1" applyBorder="1" applyAlignment="1">
      <alignment horizontal="center"/>
    </xf>
    <xf numFmtId="0" fontId="5" fillId="0" borderId="0" xfId="42" applyNumberFormat="1" applyFont="1" applyFill="1" applyBorder="1" applyAlignment="1">
      <alignment horizontal="center"/>
    </xf>
    <xf numFmtId="2" fontId="5" fillId="0" borderId="12" xfId="42" applyNumberFormat="1" applyFont="1" applyFill="1" applyBorder="1" applyAlignment="1">
      <alignment horizontal="center"/>
    </xf>
    <xf numFmtId="2" fontId="1" fillId="0" borderId="9" xfId="42" applyNumberFormat="1" applyFont="1" applyBorder="1" applyAlignment="1">
      <alignment horizontal="center"/>
    </xf>
    <xf numFmtId="0" fontId="5" fillId="0" borderId="9" xfId="42" applyNumberFormat="1" applyFont="1" applyFill="1" applyBorder="1" applyAlignment="1">
      <alignment horizontal="center"/>
    </xf>
    <xf numFmtId="2" fontId="5" fillId="0" borderId="13" xfId="42" applyNumberFormat="1" applyFont="1" applyFill="1" applyBorder="1" applyAlignment="1">
      <alignment horizontal="center"/>
    </xf>
    <xf numFmtId="2" fontId="1" fillId="0" borderId="6" xfId="42" applyNumberFormat="1" applyBorder="1" applyAlignment="1">
      <alignment horizontal="center"/>
    </xf>
    <xf numFmtId="2" fontId="1" fillId="0" borderId="0" xfId="42" applyNumberFormat="1" applyBorder="1" applyAlignment="1">
      <alignment horizontal="center"/>
    </xf>
    <xf numFmtId="0" fontId="1" fillId="0" borderId="0" xfId="42" applyBorder="1" applyAlignment="1">
      <alignment horizontal="center" vertical="center"/>
    </xf>
    <xf numFmtId="0" fontId="5" fillId="0" borderId="0" xfId="42" applyNumberFormat="1" applyFont="1" applyFill="1" applyBorder="1" applyAlignment="1">
      <alignment horizontal="center" vertical="center"/>
    </xf>
    <xf numFmtId="0" fontId="1" fillId="0" borderId="9" xfId="42" applyBorder="1" applyAlignment="1">
      <alignment horizontal="center" vertical="center"/>
    </xf>
    <xf numFmtId="0" fontId="5" fillId="0" borderId="9" xfId="42" applyNumberFormat="1" applyFont="1" applyFill="1" applyBorder="1" applyAlignment="1">
      <alignment horizontal="center" vertical="center"/>
    </xf>
    <xf numFmtId="0" fontId="1" fillId="0" borderId="6" xfId="42" applyBorder="1" applyAlignment="1">
      <alignment horizontal="center" vertical="center"/>
    </xf>
    <xf numFmtId="0" fontId="5" fillId="0" borderId="6" xfId="42" applyNumberFormat="1" applyFont="1" applyFill="1" applyBorder="1" applyAlignment="1">
      <alignment horizontal="center" vertical="center"/>
    </xf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Обычный 3" xfId="15"/>
    <cellStyle name="40% — Акцент4" xfId="16" builtinId="43"/>
    <cellStyle name="Открывавшаяся гиперссылка" xfId="17" builtinId="9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Заголовок 4" xfId="24" builtinId="19"/>
    <cellStyle name="Ввод" xfId="25" builtinId="20"/>
    <cellStyle name="Проверить ячейку" xfId="26" builtinId="23"/>
    <cellStyle name="Вычисление" xfId="27" builtinId="22"/>
    <cellStyle name="Связанная ячейка" xfId="28" builtinId="24"/>
    <cellStyle name="Плохой" xfId="29" builtinId="27"/>
    <cellStyle name="Акцент5" xfId="30" builtinId="45"/>
    <cellStyle name="Нейтральный" xfId="31" builtinId="28"/>
    <cellStyle name="Акцент1" xfId="32" builtinId="29"/>
    <cellStyle name="20% — Акцент1" xfId="33" builtinId="30"/>
    <cellStyle name="40% — Акцент1" xfId="34" builtinId="31"/>
    <cellStyle name="20% — Акцент5" xfId="35" builtinId="46"/>
    <cellStyle name="60% — Акцент1" xfId="36" builtinId="32"/>
    <cellStyle name="Акцент2" xfId="37" builtinId="33"/>
    <cellStyle name="40% — Акцент2" xfId="38" builtinId="35"/>
    <cellStyle name="20% — Акцент6" xfId="39" builtinId="50"/>
    <cellStyle name="60% — Акцент2" xfId="40" builtinId="36"/>
    <cellStyle name="Акцент3" xfId="41" builtinId="37"/>
    <cellStyle name="Обычный 2" xfId="42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4"/>
  <sheetViews>
    <sheetView tabSelected="1" workbookViewId="0">
      <pane xSplit="1" topLeftCell="D1" activePane="topRight" state="frozen"/>
      <selection/>
      <selection pane="topRight" activeCell="D1" sqref="D1"/>
    </sheetView>
  </sheetViews>
  <sheetFormatPr defaultColWidth="9" defaultRowHeight="14.4"/>
  <cols>
    <col min="1" max="1" width="15" style="2" customWidth="1"/>
    <col min="2" max="2" width="6.28703703703704" style="2" customWidth="1"/>
    <col min="3" max="3" width="8.57407407407407" style="2" customWidth="1"/>
    <col min="4" max="4" width="7.13888888888889" style="2" customWidth="1"/>
    <col min="5" max="7" width="13" style="3" customWidth="1"/>
    <col min="8" max="10" width="12.5740740740741" style="3" customWidth="1"/>
    <col min="11" max="11" width="9.13888888888889" style="2"/>
    <col min="12" max="13" width="9" style="2"/>
    <col min="14" max="15" width="9.13888888888889" style="2"/>
    <col min="16" max="16" width="9.28703703703704" style="2"/>
    <col min="17" max="17" width="10.4259259259259" style="2" customWidth="1"/>
    <col min="18" max="28" width="9.13888888888889" style="2"/>
    <col min="29" max="29" width="9.13888888888889" style="4"/>
    <col min="30" max="30" width="9.13888888888889" style="5"/>
    <col min="31" max="248" width="9.13888888888889" style="2"/>
    <col min="249" max="249" width="15" style="2" customWidth="1"/>
    <col min="250" max="250" width="6.28703703703704" style="2" customWidth="1"/>
    <col min="251" max="251" width="8.57407407407407" style="2" customWidth="1"/>
    <col min="252" max="252" width="7.13888888888889" style="2" customWidth="1"/>
    <col min="253" max="253" width="10.1388888888889" style="2" customWidth="1"/>
    <col min="254" max="255" width="9.57407407407407" style="2" customWidth="1"/>
    <col min="256" max="258" width="9.13888888888889" style="2"/>
    <col min="259" max="259" width="10.4259259259259" style="2" customWidth="1"/>
    <col min="260" max="271" width="9.13888888888889" style="2"/>
    <col min="272" max="272" width="14.1388888888889" style="2" customWidth="1"/>
    <col min="273" max="273" width="13.4259259259259" style="2" customWidth="1"/>
    <col min="274" max="274" width="13.712962962963" style="2" customWidth="1"/>
    <col min="275" max="504" width="9.13888888888889" style="2"/>
    <col min="505" max="505" width="15" style="2" customWidth="1"/>
    <col min="506" max="506" width="6.28703703703704" style="2" customWidth="1"/>
    <col min="507" max="507" width="8.57407407407407" style="2" customWidth="1"/>
    <col min="508" max="508" width="7.13888888888889" style="2" customWidth="1"/>
    <col min="509" max="509" width="10.1388888888889" style="2" customWidth="1"/>
    <col min="510" max="511" width="9.57407407407407" style="2" customWidth="1"/>
    <col min="512" max="514" width="9.13888888888889" style="2"/>
    <col min="515" max="515" width="10.4259259259259" style="2" customWidth="1"/>
    <col min="516" max="527" width="9.13888888888889" style="2"/>
    <col min="528" max="528" width="14.1388888888889" style="2" customWidth="1"/>
    <col min="529" max="529" width="13.4259259259259" style="2" customWidth="1"/>
    <col min="530" max="530" width="13.712962962963" style="2" customWidth="1"/>
    <col min="531" max="760" width="9.13888888888889" style="2"/>
    <col min="761" max="761" width="15" style="2" customWidth="1"/>
    <col min="762" max="762" width="6.28703703703704" style="2" customWidth="1"/>
    <col min="763" max="763" width="8.57407407407407" style="2" customWidth="1"/>
    <col min="764" max="764" width="7.13888888888889" style="2" customWidth="1"/>
    <col min="765" max="765" width="10.1388888888889" style="2" customWidth="1"/>
    <col min="766" max="767" width="9.57407407407407" style="2" customWidth="1"/>
    <col min="768" max="770" width="9.13888888888889" style="2"/>
    <col min="771" max="771" width="10.4259259259259" style="2" customWidth="1"/>
    <col min="772" max="783" width="9.13888888888889" style="2"/>
    <col min="784" max="784" width="14.1388888888889" style="2" customWidth="1"/>
    <col min="785" max="785" width="13.4259259259259" style="2" customWidth="1"/>
    <col min="786" max="786" width="13.712962962963" style="2" customWidth="1"/>
    <col min="787" max="1016" width="9.13888888888889" style="2"/>
    <col min="1017" max="1017" width="15" style="2" customWidth="1"/>
    <col min="1018" max="1018" width="6.28703703703704" style="2" customWidth="1"/>
    <col min="1019" max="1019" width="8.57407407407407" style="2" customWidth="1"/>
    <col min="1020" max="1020" width="7.13888888888889" style="2" customWidth="1"/>
    <col min="1021" max="1021" width="10.1388888888889" style="2" customWidth="1"/>
    <col min="1022" max="1023" width="9.57407407407407" style="2" customWidth="1"/>
    <col min="1024" max="1026" width="9.13888888888889" style="2"/>
    <col min="1027" max="1027" width="10.4259259259259" style="2" customWidth="1"/>
    <col min="1028" max="1039" width="9.13888888888889" style="2"/>
    <col min="1040" max="1040" width="14.1388888888889" style="2" customWidth="1"/>
    <col min="1041" max="1041" width="13.4259259259259" style="2" customWidth="1"/>
    <col min="1042" max="1042" width="13.712962962963" style="2" customWidth="1"/>
    <col min="1043" max="1272" width="9.13888888888889" style="2"/>
    <col min="1273" max="1273" width="15" style="2" customWidth="1"/>
    <col min="1274" max="1274" width="6.28703703703704" style="2" customWidth="1"/>
    <col min="1275" max="1275" width="8.57407407407407" style="2" customWidth="1"/>
    <col min="1276" max="1276" width="7.13888888888889" style="2" customWidth="1"/>
    <col min="1277" max="1277" width="10.1388888888889" style="2" customWidth="1"/>
    <col min="1278" max="1279" width="9.57407407407407" style="2" customWidth="1"/>
    <col min="1280" max="1282" width="9.13888888888889" style="2"/>
    <col min="1283" max="1283" width="10.4259259259259" style="2" customWidth="1"/>
    <col min="1284" max="1295" width="9.13888888888889" style="2"/>
    <col min="1296" max="1296" width="14.1388888888889" style="2" customWidth="1"/>
    <col min="1297" max="1297" width="13.4259259259259" style="2" customWidth="1"/>
    <col min="1298" max="1298" width="13.712962962963" style="2" customWidth="1"/>
    <col min="1299" max="1528" width="9.13888888888889" style="2"/>
    <col min="1529" max="1529" width="15" style="2" customWidth="1"/>
    <col min="1530" max="1530" width="6.28703703703704" style="2" customWidth="1"/>
    <col min="1531" max="1531" width="8.57407407407407" style="2" customWidth="1"/>
    <col min="1532" max="1532" width="7.13888888888889" style="2" customWidth="1"/>
    <col min="1533" max="1533" width="10.1388888888889" style="2" customWidth="1"/>
    <col min="1534" max="1535" width="9.57407407407407" style="2" customWidth="1"/>
    <col min="1536" max="1538" width="9.13888888888889" style="2"/>
    <col min="1539" max="1539" width="10.4259259259259" style="2" customWidth="1"/>
    <col min="1540" max="1551" width="9.13888888888889" style="2"/>
    <col min="1552" max="1552" width="14.1388888888889" style="2" customWidth="1"/>
    <col min="1553" max="1553" width="13.4259259259259" style="2" customWidth="1"/>
    <col min="1554" max="1554" width="13.712962962963" style="2" customWidth="1"/>
    <col min="1555" max="1784" width="9.13888888888889" style="2"/>
    <col min="1785" max="1785" width="15" style="2" customWidth="1"/>
    <col min="1786" max="1786" width="6.28703703703704" style="2" customWidth="1"/>
    <col min="1787" max="1787" width="8.57407407407407" style="2" customWidth="1"/>
    <col min="1788" max="1788" width="7.13888888888889" style="2" customWidth="1"/>
    <col min="1789" max="1789" width="10.1388888888889" style="2" customWidth="1"/>
    <col min="1790" max="1791" width="9.57407407407407" style="2" customWidth="1"/>
    <col min="1792" max="1794" width="9.13888888888889" style="2"/>
    <col min="1795" max="1795" width="10.4259259259259" style="2" customWidth="1"/>
    <col min="1796" max="1807" width="9.13888888888889" style="2"/>
    <col min="1808" max="1808" width="14.1388888888889" style="2" customWidth="1"/>
    <col min="1809" max="1809" width="13.4259259259259" style="2" customWidth="1"/>
    <col min="1810" max="1810" width="13.712962962963" style="2" customWidth="1"/>
    <col min="1811" max="2040" width="9.13888888888889" style="2"/>
    <col min="2041" max="2041" width="15" style="2" customWidth="1"/>
    <col min="2042" max="2042" width="6.28703703703704" style="2" customWidth="1"/>
    <col min="2043" max="2043" width="8.57407407407407" style="2" customWidth="1"/>
    <col min="2044" max="2044" width="7.13888888888889" style="2" customWidth="1"/>
    <col min="2045" max="2045" width="10.1388888888889" style="2" customWidth="1"/>
    <col min="2046" max="2047" width="9.57407407407407" style="2" customWidth="1"/>
    <col min="2048" max="2050" width="9.13888888888889" style="2"/>
    <col min="2051" max="2051" width="10.4259259259259" style="2" customWidth="1"/>
    <col min="2052" max="2063" width="9.13888888888889" style="2"/>
    <col min="2064" max="2064" width="14.1388888888889" style="2" customWidth="1"/>
    <col min="2065" max="2065" width="13.4259259259259" style="2" customWidth="1"/>
    <col min="2066" max="2066" width="13.712962962963" style="2" customWidth="1"/>
    <col min="2067" max="2296" width="9.13888888888889" style="2"/>
    <col min="2297" max="2297" width="15" style="2" customWidth="1"/>
    <col min="2298" max="2298" width="6.28703703703704" style="2" customWidth="1"/>
    <col min="2299" max="2299" width="8.57407407407407" style="2" customWidth="1"/>
    <col min="2300" max="2300" width="7.13888888888889" style="2" customWidth="1"/>
    <col min="2301" max="2301" width="10.1388888888889" style="2" customWidth="1"/>
    <col min="2302" max="2303" width="9.57407407407407" style="2" customWidth="1"/>
    <col min="2304" max="2306" width="9.13888888888889" style="2"/>
    <col min="2307" max="2307" width="10.4259259259259" style="2" customWidth="1"/>
    <col min="2308" max="2319" width="9.13888888888889" style="2"/>
    <col min="2320" max="2320" width="14.1388888888889" style="2" customWidth="1"/>
    <col min="2321" max="2321" width="13.4259259259259" style="2" customWidth="1"/>
    <col min="2322" max="2322" width="13.712962962963" style="2" customWidth="1"/>
    <col min="2323" max="2552" width="9.13888888888889" style="2"/>
    <col min="2553" max="2553" width="15" style="2" customWidth="1"/>
    <col min="2554" max="2554" width="6.28703703703704" style="2" customWidth="1"/>
    <col min="2555" max="2555" width="8.57407407407407" style="2" customWidth="1"/>
    <col min="2556" max="2556" width="7.13888888888889" style="2" customWidth="1"/>
    <col min="2557" max="2557" width="10.1388888888889" style="2" customWidth="1"/>
    <col min="2558" max="2559" width="9.57407407407407" style="2" customWidth="1"/>
    <col min="2560" max="2562" width="9.13888888888889" style="2"/>
    <col min="2563" max="2563" width="10.4259259259259" style="2" customWidth="1"/>
    <col min="2564" max="2575" width="9.13888888888889" style="2"/>
    <col min="2576" max="2576" width="14.1388888888889" style="2" customWidth="1"/>
    <col min="2577" max="2577" width="13.4259259259259" style="2" customWidth="1"/>
    <col min="2578" max="2578" width="13.712962962963" style="2" customWidth="1"/>
    <col min="2579" max="2808" width="9.13888888888889" style="2"/>
    <col min="2809" max="2809" width="15" style="2" customWidth="1"/>
    <col min="2810" max="2810" width="6.28703703703704" style="2" customWidth="1"/>
    <col min="2811" max="2811" width="8.57407407407407" style="2" customWidth="1"/>
    <col min="2812" max="2812" width="7.13888888888889" style="2" customWidth="1"/>
    <col min="2813" max="2813" width="10.1388888888889" style="2" customWidth="1"/>
    <col min="2814" max="2815" width="9.57407407407407" style="2" customWidth="1"/>
    <col min="2816" max="2818" width="9.13888888888889" style="2"/>
    <col min="2819" max="2819" width="10.4259259259259" style="2" customWidth="1"/>
    <col min="2820" max="2831" width="9.13888888888889" style="2"/>
    <col min="2832" max="2832" width="14.1388888888889" style="2" customWidth="1"/>
    <col min="2833" max="2833" width="13.4259259259259" style="2" customWidth="1"/>
    <col min="2834" max="2834" width="13.712962962963" style="2" customWidth="1"/>
    <col min="2835" max="3064" width="9.13888888888889" style="2"/>
    <col min="3065" max="3065" width="15" style="2" customWidth="1"/>
    <col min="3066" max="3066" width="6.28703703703704" style="2" customWidth="1"/>
    <col min="3067" max="3067" width="8.57407407407407" style="2" customWidth="1"/>
    <col min="3068" max="3068" width="7.13888888888889" style="2" customWidth="1"/>
    <col min="3069" max="3069" width="10.1388888888889" style="2" customWidth="1"/>
    <col min="3070" max="3071" width="9.57407407407407" style="2" customWidth="1"/>
    <col min="3072" max="3074" width="9.13888888888889" style="2"/>
    <col min="3075" max="3075" width="10.4259259259259" style="2" customWidth="1"/>
    <col min="3076" max="3087" width="9.13888888888889" style="2"/>
    <col min="3088" max="3088" width="14.1388888888889" style="2" customWidth="1"/>
    <col min="3089" max="3089" width="13.4259259259259" style="2" customWidth="1"/>
    <col min="3090" max="3090" width="13.712962962963" style="2" customWidth="1"/>
    <col min="3091" max="3320" width="9.13888888888889" style="2"/>
    <col min="3321" max="3321" width="15" style="2" customWidth="1"/>
    <col min="3322" max="3322" width="6.28703703703704" style="2" customWidth="1"/>
    <col min="3323" max="3323" width="8.57407407407407" style="2" customWidth="1"/>
    <col min="3324" max="3324" width="7.13888888888889" style="2" customWidth="1"/>
    <col min="3325" max="3325" width="10.1388888888889" style="2" customWidth="1"/>
    <col min="3326" max="3327" width="9.57407407407407" style="2" customWidth="1"/>
    <col min="3328" max="3330" width="9.13888888888889" style="2"/>
    <col min="3331" max="3331" width="10.4259259259259" style="2" customWidth="1"/>
    <col min="3332" max="3343" width="9.13888888888889" style="2"/>
    <col min="3344" max="3344" width="14.1388888888889" style="2" customWidth="1"/>
    <col min="3345" max="3345" width="13.4259259259259" style="2" customWidth="1"/>
    <col min="3346" max="3346" width="13.712962962963" style="2" customWidth="1"/>
    <col min="3347" max="3576" width="9.13888888888889" style="2"/>
    <col min="3577" max="3577" width="15" style="2" customWidth="1"/>
    <col min="3578" max="3578" width="6.28703703703704" style="2" customWidth="1"/>
    <col min="3579" max="3579" width="8.57407407407407" style="2" customWidth="1"/>
    <col min="3580" max="3580" width="7.13888888888889" style="2" customWidth="1"/>
    <col min="3581" max="3581" width="10.1388888888889" style="2" customWidth="1"/>
    <col min="3582" max="3583" width="9.57407407407407" style="2" customWidth="1"/>
    <col min="3584" max="3586" width="9.13888888888889" style="2"/>
    <col min="3587" max="3587" width="10.4259259259259" style="2" customWidth="1"/>
    <col min="3588" max="3599" width="9.13888888888889" style="2"/>
    <col min="3600" max="3600" width="14.1388888888889" style="2" customWidth="1"/>
    <col min="3601" max="3601" width="13.4259259259259" style="2" customWidth="1"/>
    <col min="3602" max="3602" width="13.712962962963" style="2" customWidth="1"/>
    <col min="3603" max="3832" width="9.13888888888889" style="2"/>
    <col min="3833" max="3833" width="15" style="2" customWidth="1"/>
    <col min="3834" max="3834" width="6.28703703703704" style="2" customWidth="1"/>
    <col min="3835" max="3835" width="8.57407407407407" style="2" customWidth="1"/>
    <col min="3836" max="3836" width="7.13888888888889" style="2" customWidth="1"/>
    <col min="3837" max="3837" width="10.1388888888889" style="2" customWidth="1"/>
    <col min="3838" max="3839" width="9.57407407407407" style="2" customWidth="1"/>
    <col min="3840" max="3842" width="9.13888888888889" style="2"/>
    <col min="3843" max="3843" width="10.4259259259259" style="2" customWidth="1"/>
    <col min="3844" max="3855" width="9.13888888888889" style="2"/>
    <col min="3856" max="3856" width="14.1388888888889" style="2" customWidth="1"/>
    <col min="3857" max="3857" width="13.4259259259259" style="2" customWidth="1"/>
    <col min="3858" max="3858" width="13.712962962963" style="2" customWidth="1"/>
    <col min="3859" max="4088" width="9.13888888888889" style="2"/>
    <col min="4089" max="4089" width="15" style="2" customWidth="1"/>
    <col min="4090" max="4090" width="6.28703703703704" style="2" customWidth="1"/>
    <col min="4091" max="4091" width="8.57407407407407" style="2" customWidth="1"/>
    <col min="4092" max="4092" width="7.13888888888889" style="2" customWidth="1"/>
    <col min="4093" max="4093" width="10.1388888888889" style="2" customWidth="1"/>
    <col min="4094" max="4095" width="9.57407407407407" style="2" customWidth="1"/>
    <col min="4096" max="4098" width="9.13888888888889" style="2"/>
    <col min="4099" max="4099" width="10.4259259259259" style="2" customWidth="1"/>
    <col min="4100" max="4111" width="9.13888888888889" style="2"/>
    <col min="4112" max="4112" width="14.1388888888889" style="2" customWidth="1"/>
    <col min="4113" max="4113" width="13.4259259259259" style="2" customWidth="1"/>
    <col min="4114" max="4114" width="13.712962962963" style="2" customWidth="1"/>
    <col min="4115" max="4344" width="9.13888888888889" style="2"/>
    <col min="4345" max="4345" width="15" style="2" customWidth="1"/>
    <col min="4346" max="4346" width="6.28703703703704" style="2" customWidth="1"/>
    <col min="4347" max="4347" width="8.57407407407407" style="2" customWidth="1"/>
    <col min="4348" max="4348" width="7.13888888888889" style="2" customWidth="1"/>
    <col min="4349" max="4349" width="10.1388888888889" style="2" customWidth="1"/>
    <col min="4350" max="4351" width="9.57407407407407" style="2" customWidth="1"/>
    <col min="4352" max="4354" width="9.13888888888889" style="2"/>
    <col min="4355" max="4355" width="10.4259259259259" style="2" customWidth="1"/>
    <col min="4356" max="4367" width="9.13888888888889" style="2"/>
    <col min="4368" max="4368" width="14.1388888888889" style="2" customWidth="1"/>
    <col min="4369" max="4369" width="13.4259259259259" style="2" customWidth="1"/>
    <col min="4370" max="4370" width="13.712962962963" style="2" customWidth="1"/>
    <col min="4371" max="4600" width="9.13888888888889" style="2"/>
    <col min="4601" max="4601" width="15" style="2" customWidth="1"/>
    <col min="4602" max="4602" width="6.28703703703704" style="2" customWidth="1"/>
    <col min="4603" max="4603" width="8.57407407407407" style="2" customWidth="1"/>
    <col min="4604" max="4604" width="7.13888888888889" style="2" customWidth="1"/>
    <col min="4605" max="4605" width="10.1388888888889" style="2" customWidth="1"/>
    <col min="4606" max="4607" width="9.57407407407407" style="2" customWidth="1"/>
    <col min="4608" max="4610" width="9.13888888888889" style="2"/>
    <col min="4611" max="4611" width="10.4259259259259" style="2" customWidth="1"/>
    <col min="4612" max="4623" width="9.13888888888889" style="2"/>
    <col min="4624" max="4624" width="14.1388888888889" style="2" customWidth="1"/>
    <col min="4625" max="4625" width="13.4259259259259" style="2" customWidth="1"/>
    <col min="4626" max="4626" width="13.712962962963" style="2" customWidth="1"/>
    <col min="4627" max="4856" width="9.13888888888889" style="2"/>
    <col min="4857" max="4857" width="15" style="2" customWidth="1"/>
    <col min="4858" max="4858" width="6.28703703703704" style="2" customWidth="1"/>
    <col min="4859" max="4859" width="8.57407407407407" style="2" customWidth="1"/>
    <col min="4860" max="4860" width="7.13888888888889" style="2" customWidth="1"/>
    <col min="4861" max="4861" width="10.1388888888889" style="2" customWidth="1"/>
    <col min="4862" max="4863" width="9.57407407407407" style="2" customWidth="1"/>
    <col min="4864" max="4866" width="9.13888888888889" style="2"/>
    <col min="4867" max="4867" width="10.4259259259259" style="2" customWidth="1"/>
    <col min="4868" max="4879" width="9.13888888888889" style="2"/>
    <col min="4880" max="4880" width="14.1388888888889" style="2" customWidth="1"/>
    <col min="4881" max="4881" width="13.4259259259259" style="2" customWidth="1"/>
    <col min="4882" max="4882" width="13.712962962963" style="2" customWidth="1"/>
    <col min="4883" max="5112" width="9.13888888888889" style="2"/>
    <col min="5113" max="5113" width="15" style="2" customWidth="1"/>
    <col min="5114" max="5114" width="6.28703703703704" style="2" customWidth="1"/>
    <col min="5115" max="5115" width="8.57407407407407" style="2" customWidth="1"/>
    <col min="5116" max="5116" width="7.13888888888889" style="2" customWidth="1"/>
    <col min="5117" max="5117" width="10.1388888888889" style="2" customWidth="1"/>
    <col min="5118" max="5119" width="9.57407407407407" style="2" customWidth="1"/>
    <col min="5120" max="5122" width="9.13888888888889" style="2"/>
    <col min="5123" max="5123" width="10.4259259259259" style="2" customWidth="1"/>
    <col min="5124" max="5135" width="9.13888888888889" style="2"/>
    <col min="5136" max="5136" width="14.1388888888889" style="2" customWidth="1"/>
    <col min="5137" max="5137" width="13.4259259259259" style="2" customWidth="1"/>
    <col min="5138" max="5138" width="13.712962962963" style="2" customWidth="1"/>
    <col min="5139" max="5368" width="9.13888888888889" style="2"/>
    <col min="5369" max="5369" width="15" style="2" customWidth="1"/>
    <col min="5370" max="5370" width="6.28703703703704" style="2" customWidth="1"/>
    <col min="5371" max="5371" width="8.57407407407407" style="2" customWidth="1"/>
    <col min="5372" max="5372" width="7.13888888888889" style="2" customWidth="1"/>
    <col min="5373" max="5373" width="10.1388888888889" style="2" customWidth="1"/>
    <col min="5374" max="5375" width="9.57407407407407" style="2" customWidth="1"/>
    <col min="5376" max="5378" width="9.13888888888889" style="2"/>
    <col min="5379" max="5379" width="10.4259259259259" style="2" customWidth="1"/>
    <col min="5380" max="5391" width="9.13888888888889" style="2"/>
    <col min="5392" max="5392" width="14.1388888888889" style="2" customWidth="1"/>
    <col min="5393" max="5393" width="13.4259259259259" style="2" customWidth="1"/>
    <col min="5394" max="5394" width="13.712962962963" style="2" customWidth="1"/>
    <col min="5395" max="5624" width="9.13888888888889" style="2"/>
    <col min="5625" max="5625" width="15" style="2" customWidth="1"/>
    <col min="5626" max="5626" width="6.28703703703704" style="2" customWidth="1"/>
    <col min="5627" max="5627" width="8.57407407407407" style="2" customWidth="1"/>
    <col min="5628" max="5628" width="7.13888888888889" style="2" customWidth="1"/>
    <col min="5629" max="5629" width="10.1388888888889" style="2" customWidth="1"/>
    <col min="5630" max="5631" width="9.57407407407407" style="2" customWidth="1"/>
    <col min="5632" max="5634" width="9.13888888888889" style="2"/>
    <col min="5635" max="5635" width="10.4259259259259" style="2" customWidth="1"/>
    <col min="5636" max="5647" width="9.13888888888889" style="2"/>
    <col min="5648" max="5648" width="14.1388888888889" style="2" customWidth="1"/>
    <col min="5649" max="5649" width="13.4259259259259" style="2" customWidth="1"/>
    <col min="5650" max="5650" width="13.712962962963" style="2" customWidth="1"/>
    <col min="5651" max="5880" width="9.13888888888889" style="2"/>
    <col min="5881" max="5881" width="15" style="2" customWidth="1"/>
    <col min="5882" max="5882" width="6.28703703703704" style="2" customWidth="1"/>
    <col min="5883" max="5883" width="8.57407407407407" style="2" customWidth="1"/>
    <col min="5884" max="5884" width="7.13888888888889" style="2" customWidth="1"/>
    <col min="5885" max="5885" width="10.1388888888889" style="2" customWidth="1"/>
    <col min="5886" max="5887" width="9.57407407407407" style="2" customWidth="1"/>
    <col min="5888" max="5890" width="9.13888888888889" style="2"/>
    <col min="5891" max="5891" width="10.4259259259259" style="2" customWidth="1"/>
    <col min="5892" max="5903" width="9.13888888888889" style="2"/>
    <col min="5904" max="5904" width="14.1388888888889" style="2" customWidth="1"/>
    <col min="5905" max="5905" width="13.4259259259259" style="2" customWidth="1"/>
    <col min="5906" max="5906" width="13.712962962963" style="2" customWidth="1"/>
    <col min="5907" max="6136" width="9.13888888888889" style="2"/>
    <col min="6137" max="6137" width="15" style="2" customWidth="1"/>
    <col min="6138" max="6138" width="6.28703703703704" style="2" customWidth="1"/>
    <col min="6139" max="6139" width="8.57407407407407" style="2" customWidth="1"/>
    <col min="6140" max="6140" width="7.13888888888889" style="2" customWidth="1"/>
    <col min="6141" max="6141" width="10.1388888888889" style="2" customWidth="1"/>
    <col min="6142" max="6143" width="9.57407407407407" style="2" customWidth="1"/>
    <col min="6144" max="6146" width="9.13888888888889" style="2"/>
    <col min="6147" max="6147" width="10.4259259259259" style="2" customWidth="1"/>
    <col min="6148" max="6159" width="9.13888888888889" style="2"/>
    <col min="6160" max="6160" width="14.1388888888889" style="2" customWidth="1"/>
    <col min="6161" max="6161" width="13.4259259259259" style="2" customWidth="1"/>
    <col min="6162" max="6162" width="13.712962962963" style="2" customWidth="1"/>
    <col min="6163" max="6392" width="9.13888888888889" style="2"/>
    <col min="6393" max="6393" width="15" style="2" customWidth="1"/>
    <col min="6394" max="6394" width="6.28703703703704" style="2" customWidth="1"/>
    <col min="6395" max="6395" width="8.57407407407407" style="2" customWidth="1"/>
    <col min="6396" max="6396" width="7.13888888888889" style="2" customWidth="1"/>
    <col min="6397" max="6397" width="10.1388888888889" style="2" customWidth="1"/>
    <col min="6398" max="6399" width="9.57407407407407" style="2" customWidth="1"/>
    <col min="6400" max="6402" width="9.13888888888889" style="2"/>
    <col min="6403" max="6403" width="10.4259259259259" style="2" customWidth="1"/>
    <col min="6404" max="6415" width="9.13888888888889" style="2"/>
    <col min="6416" max="6416" width="14.1388888888889" style="2" customWidth="1"/>
    <col min="6417" max="6417" width="13.4259259259259" style="2" customWidth="1"/>
    <col min="6418" max="6418" width="13.712962962963" style="2" customWidth="1"/>
    <col min="6419" max="6648" width="9.13888888888889" style="2"/>
    <col min="6649" max="6649" width="15" style="2" customWidth="1"/>
    <col min="6650" max="6650" width="6.28703703703704" style="2" customWidth="1"/>
    <col min="6651" max="6651" width="8.57407407407407" style="2" customWidth="1"/>
    <col min="6652" max="6652" width="7.13888888888889" style="2" customWidth="1"/>
    <col min="6653" max="6653" width="10.1388888888889" style="2" customWidth="1"/>
    <col min="6654" max="6655" width="9.57407407407407" style="2" customWidth="1"/>
    <col min="6656" max="6658" width="9.13888888888889" style="2"/>
    <col min="6659" max="6659" width="10.4259259259259" style="2" customWidth="1"/>
    <col min="6660" max="6671" width="9.13888888888889" style="2"/>
    <col min="6672" max="6672" width="14.1388888888889" style="2" customWidth="1"/>
    <col min="6673" max="6673" width="13.4259259259259" style="2" customWidth="1"/>
    <col min="6674" max="6674" width="13.712962962963" style="2" customWidth="1"/>
    <col min="6675" max="6904" width="9.13888888888889" style="2"/>
    <col min="6905" max="6905" width="15" style="2" customWidth="1"/>
    <col min="6906" max="6906" width="6.28703703703704" style="2" customWidth="1"/>
    <col min="6907" max="6907" width="8.57407407407407" style="2" customWidth="1"/>
    <col min="6908" max="6908" width="7.13888888888889" style="2" customWidth="1"/>
    <col min="6909" max="6909" width="10.1388888888889" style="2" customWidth="1"/>
    <col min="6910" max="6911" width="9.57407407407407" style="2" customWidth="1"/>
    <col min="6912" max="6914" width="9.13888888888889" style="2"/>
    <col min="6915" max="6915" width="10.4259259259259" style="2" customWidth="1"/>
    <col min="6916" max="6927" width="9.13888888888889" style="2"/>
    <col min="6928" max="6928" width="14.1388888888889" style="2" customWidth="1"/>
    <col min="6929" max="6929" width="13.4259259259259" style="2" customWidth="1"/>
    <col min="6930" max="6930" width="13.712962962963" style="2" customWidth="1"/>
    <col min="6931" max="7160" width="9.13888888888889" style="2"/>
    <col min="7161" max="7161" width="15" style="2" customWidth="1"/>
    <col min="7162" max="7162" width="6.28703703703704" style="2" customWidth="1"/>
    <col min="7163" max="7163" width="8.57407407407407" style="2" customWidth="1"/>
    <col min="7164" max="7164" width="7.13888888888889" style="2" customWidth="1"/>
    <col min="7165" max="7165" width="10.1388888888889" style="2" customWidth="1"/>
    <col min="7166" max="7167" width="9.57407407407407" style="2" customWidth="1"/>
    <col min="7168" max="7170" width="9.13888888888889" style="2"/>
    <col min="7171" max="7171" width="10.4259259259259" style="2" customWidth="1"/>
    <col min="7172" max="7183" width="9.13888888888889" style="2"/>
    <col min="7184" max="7184" width="14.1388888888889" style="2" customWidth="1"/>
    <col min="7185" max="7185" width="13.4259259259259" style="2" customWidth="1"/>
    <col min="7186" max="7186" width="13.712962962963" style="2" customWidth="1"/>
    <col min="7187" max="7416" width="9.13888888888889" style="2"/>
    <col min="7417" max="7417" width="15" style="2" customWidth="1"/>
    <col min="7418" max="7418" width="6.28703703703704" style="2" customWidth="1"/>
    <col min="7419" max="7419" width="8.57407407407407" style="2" customWidth="1"/>
    <col min="7420" max="7420" width="7.13888888888889" style="2" customWidth="1"/>
    <col min="7421" max="7421" width="10.1388888888889" style="2" customWidth="1"/>
    <col min="7422" max="7423" width="9.57407407407407" style="2" customWidth="1"/>
    <col min="7424" max="7426" width="9.13888888888889" style="2"/>
    <col min="7427" max="7427" width="10.4259259259259" style="2" customWidth="1"/>
    <col min="7428" max="7439" width="9.13888888888889" style="2"/>
    <col min="7440" max="7440" width="14.1388888888889" style="2" customWidth="1"/>
    <col min="7441" max="7441" width="13.4259259259259" style="2" customWidth="1"/>
    <col min="7442" max="7442" width="13.712962962963" style="2" customWidth="1"/>
    <col min="7443" max="7672" width="9.13888888888889" style="2"/>
    <col min="7673" max="7673" width="15" style="2" customWidth="1"/>
    <col min="7674" max="7674" width="6.28703703703704" style="2" customWidth="1"/>
    <col min="7675" max="7675" width="8.57407407407407" style="2" customWidth="1"/>
    <col min="7676" max="7676" width="7.13888888888889" style="2" customWidth="1"/>
    <col min="7677" max="7677" width="10.1388888888889" style="2" customWidth="1"/>
    <col min="7678" max="7679" width="9.57407407407407" style="2" customWidth="1"/>
    <col min="7680" max="7682" width="9.13888888888889" style="2"/>
    <col min="7683" max="7683" width="10.4259259259259" style="2" customWidth="1"/>
    <col min="7684" max="7695" width="9.13888888888889" style="2"/>
    <col min="7696" max="7696" width="14.1388888888889" style="2" customWidth="1"/>
    <col min="7697" max="7697" width="13.4259259259259" style="2" customWidth="1"/>
    <col min="7698" max="7698" width="13.712962962963" style="2" customWidth="1"/>
    <col min="7699" max="7928" width="9.13888888888889" style="2"/>
    <col min="7929" max="7929" width="15" style="2" customWidth="1"/>
    <col min="7930" max="7930" width="6.28703703703704" style="2" customWidth="1"/>
    <col min="7931" max="7931" width="8.57407407407407" style="2" customWidth="1"/>
    <col min="7932" max="7932" width="7.13888888888889" style="2" customWidth="1"/>
    <col min="7933" max="7933" width="10.1388888888889" style="2" customWidth="1"/>
    <col min="7934" max="7935" width="9.57407407407407" style="2" customWidth="1"/>
    <col min="7936" max="7938" width="9.13888888888889" style="2"/>
    <col min="7939" max="7939" width="10.4259259259259" style="2" customWidth="1"/>
    <col min="7940" max="7951" width="9.13888888888889" style="2"/>
    <col min="7952" max="7952" width="14.1388888888889" style="2" customWidth="1"/>
    <col min="7953" max="7953" width="13.4259259259259" style="2" customWidth="1"/>
    <col min="7954" max="7954" width="13.712962962963" style="2" customWidth="1"/>
    <col min="7955" max="8184" width="9.13888888888889" style="2"/>
    <col min="8185" max="8185" width="15" style="2" customWidth="1"/>
    <col min="8186" max="8186" width="6.28703703703704" style="2" customWidth="1"/>
    <col min="8187" max="8187" width="8.57407407407407" style="2" customWidth="1"/>
    <col min="8188" max="8188" width="7.13888888888889" style="2" customWidth="1"/>
    <col min="8189" max="8189" width="10.1388888888889" style="2" customWidth="1"/>
    <col min="8190" max="8191" width="9.57407407407407" style="2" customWidth="1"/>
    <col min="8192" max="8194" width="9.13888888888889" style="2"/>
    <col min="8195" max="8195" width="10.4259259259259" style="2" customWidth="1"/>
    <col min="8196" max="8207" width="9.13888888888889" style="2"/>
    <col min="8208" max="8208" width="14.1388888888889" style="2" customWidth="1"/>
    <col min="8209" max="8209" width="13.4259259259259" style="2" customWidth="1"/>
    <col min="8210" max="8210" width="13.712962962963" style="2" customWidth="1"/>
    <col min="8211" max="8440" width="9.13888888888889" style="2"/>
    <col min="8441" max="8441" width="15" style="2" customWidth="1"/>
    <col min="8442" max="8442" width="6.28703703703704" style="2" customWidth="1"/>
    <col min="8443" max="8443" width="8.57407407407407" style="2" customWidth="1"/>
    <col min="8444" max="8444" width="7.13888888888889" style="2" customWidth="1"/>
    <col min="8445" max="8445" width="10.1388888888889" style="2" customWidth="1"/>
    <col min="8446" max="8447" width="9.57407407407407" style="2" customWidth="1"/>
    <col min="8448" max="8450" width="9.13888888888889" style="2"/>
    <col min="8451" max="8451" width="10.4259259259259" style="2" customWidth="1"/>
    <col min="8452" max="8463" width="9.13888888888889" style="2"/>
    <col min="8464" max="8464" width="14.1388888888889" style="2" customWidth="1"/>
    <col min="8465" max="8465" width="13.4259259259259" style="2" customWidth="1"/>
    <col min="8466" max="8466" width="13.712962962963" style="2" customWidth="1"/>
    <col min="8467" max="8696" width="9.13888888888889" style="2"/>
    <col min="8697" max="8697" width="15" style="2" customWidth="1"/>
    <col min="8698" max="8698" width="6.28703703703704" style="2" customWidth="1"/>
    <col min="8699" max="8699" width="8.57407407407407" style="2" customWidth="1"/>
    <col min="8700" max="8700" width="7.13888888888889" style="2" customWidth="1"/>
    <col min="8701" max="8701" width="10.1388888888889" style="2" customWidth="1"/>
    <col min="8702" max="8703" width="9.57407407407407" style="2" customWidth="1"/>
    <col min="8704" max="8706" width="9.13888888888889" style="2"/>
    <col min="8707" max="8707" width="10.4259259259259" style="2" customWidth="1"/>
    <col min="8708" max="8719" width="9.13888888888889" style="2"/>
    <col min="8720" max="8720" width="14.1388888888889" style="2" customWidth="1"/>
    <col min="8721" max="8721" width="13.4259259259259" style="2" customWidth="1"/>
    <col min="8722" max="8722" width="13.712962962963" style="2" customWidth="1"/>
    <col min="8723" max="8952" width="9.13888888888889" style="2"/>
    <col min="8953" max="8953" width="15" style="2" customWidth="1"/>
    <col min="8954" max="8954" width="6.28703703703704" style="2" customWidth="1"/>
    <col min="8955" max="8955" width="8.57407407407407" style="2" customWidth="1"/>
    <col min="8956" max="8956" width="7.13888888888889" style="2" customWidth="1"/>
    <col min="8957" max="8957" width="10.1388888888889" style="2" customWidth="1"/>
    <col min="8958" max="8959" width="9.57407407407407" style="2" customWidth="1"/>
    <col min="8960" max="8962" width="9.13888888888889" style="2"/>
    <col min="8963" max="8963" width="10.4259259259259" style="2" customWidth="1"/>
    <col min="8964" max="8975" width="9.13888888888889" style="2"/>
    <col min="8976" max="8976" width="14.1388888888889" style="2" customWidth="1"/>
    <col min="8977" max="8977" width="13.4259259259259" style="2" customWidth="1"/>
    <col min="8978" max="8978" width="13.712962962963" style="2" customWidth="1"/>
    <col min="8979" max="9208" width="9.13888888888889" style="2"/>
    <col min="9209" max="9209" width="15" style="2" customWidth="1"/>
    <col min="9210" max="9210" width="6.28703703703704" style="2" customWidth="1"/>
    <col min="9211" max="9211" width="8.57407407407407" style="2" customWidth="1"/>
    <col min="9212" max="9212" width="7.13888888888889" style="2" customWidth="1"/>
    <col min="9213" max="9213" width="10.1388888888889" style="2" customWidth="1"/>
    <col min="9214" max="9215" width="9.57407407407407" style="2" customWidth="1"/>
    <col min="9216" max="9218" width="9.13888888888889" style="2"/>
    <col min="9219" max="9219" width="10.4259259259259" style="2" customWidth="1"/>
    <col min="9220" max="9231" width="9.13888888888889" style="2"/>
    <col min="9232" max="9232" width="14.1388888888889" style="2" customWidth="1"/>
    <col min="9233" max="9233" width="13.4259259259259" style="2" customWidth="1"/>
    <col min="9234" max="9234" width="13.712962962963" style="2" customWidth="1"/>
    <col min="9235" max="9464" width="9.13888888888889" style="2"/>
    <col min="9465" max="9465" width="15" style="2" customWidth="1"/>
    <col min="9466" max="9466" width="6.28703703703704" style="2" customWidth="1"/>
    <col min="9467" max="9467" width="8.57407407407407" style="2" customWidth="1"/>
    <col min="9468" max="9468" width="7.13888888888889" style="2" customWidth="1"/>
    <col min="9469" max="9469" width="10.1388888888889" style="2" customWidth="1"/>
    <col min="9470" max="9471" width="9.57407407407407" style="2" customWidth="1"/>
    <col min="9472" max="9474" width="9.13888888888889" style="2"/>
    <col min="9475" max="9475" width="10.4259259259259" style="2" customWidth="1"/>
    <col min="9476" max="9487" width="9.13888888888889" style="2"/>
    <col min="9488" max="9488" width="14.1388888888889" style="2" customWidth="1"/>
    <col min="9489" max="9489" width="13.4259259259259" style="2" customWidth="1"/>
    <col min="9490" max="9490" width="13.712962962963" style="2" customWidth="1"/>
    <col min="9491" max="9720" width="9.13888888888889" style="2"/>
    <col min="9721" max="9721" width="15" style="2" customWidth="1"/>
    <col min="9722" max="9722" width="6.28703703703704" style="2" customWidth="1"/>
    <col min="9723" max="9723" width="8.57407407407407" style="2" customWidth="1"/>
    <col min="9724" max="9724" width="7.13888888888889" style="2" customWidth="1"/>
    <col min="9725" max="9725" width="10.1388888888889" style="2" customWidth="1"/>
    <col min="9726" max="9727" width="9.57407407407407" style="2" customWidth="1"/>
    <col min="9728" max="9730" width="9.13888888888889" style="2"/>
    <col min="9731" max="9731" width="10.4259259259259" style="2" customWidth="1"/>
    <col min="9732" max="9743" width="9.13888888888889" style="2"/>
    <col min="9744" max="9744" width="14.1388888888889" style="2" customWidth="1"/>
    <col min="9745" max="9745" width="13.4259259259259" style="2" customWidth="1"/>
    <col min="9746" max="9746" width="13.712962962963" style="2" customWidth="1"/>
    <col min="9747" max="9976" width="9.13888888888889" style="2"/>
    <col min="9977" max="9977" width="15" style="2" customWidth="1"/>
    <col min="9978" max="9978" width="6.28703703703704" style="2" customWidth="1"/>
    <col min="9979" max="9979" width="8.57407407407407" style="2" customWidth="1"/>
    <col min="9980" max="9980" width="7.13888888888889" style="2" customWidth="1"/>
    <col min="9981" max="9981" width="10.1388888888889" style="2" customWidth="1"/>
    <col min="9982" max="9983" width="9.57407407407407" style="2" customWidth="1"/>
    <col min="9984" max="9986" width="9.13888888888889" style="2"/>
    <col min="9987" max="9987" width="10.4259259259259" style="2" customWidth="1"/>
    <col min="9988" max="9999" width="9.13888888888889" style="2"/>
    <col min="10000" max="10000" width="14.1388888888889" style="2" customWidth="1"/>
    <col min="10001" max="10001" width="13.4259259259259" style="2" customWidth="1"/>
    <col min="10002" max="10002" width="13.712962962963" style="2" customWidth="1"/>
    <col min="10003" max="10232" width="9.13888888888889" style="2"/>
    <col min="10233" max="10233" width="15" style="2" customWidth="1"/>
    <col min="10234" max="10234" width="6.28703703703704" style="2" customWidth="1"/>
    <col min="10235" max="10235" width="8.57407407407407" style="2" customWidth="1"/>
    <col min="10236" max="10236" width="7.13888888888889" style="2" customWidth="1"/>
    <col min="10237" max="10237" width="10.1388888888889" style="2" customWidth="1"/>
    <col min="10238" max="10239" width="9.57407407407407" style="2" customWidth="1"/>
    <col min="10240" max="10242" width="9.13888888888889" style="2"/>
    <col min="10243" max="10243" width="10.4259259259259" style="2" customWidth="1"/>
    <col min="10244" max="10255" width="9.13888888888889" style="2"/>
    <col min="10256" max="10256" width="14.1388888888889" style="2" customWidth="1"/>
    <col min="10257" max="10257" width="13.4259259259259" style="2" customWidth="1"/>
    <col min="10258" max="10258" width="13.712962962963" style="2" customWidth="1"/>
    <col min="10259" max="10488" width="9.13888888888889" style="2"/>
    <col min="10489" max="10489" width="15" style="2" customWidth="1"/>
    <col min="10490" max="10490" width="6.28703703703704" style="2" customWidth="1"/>
    <col min="10491" max="10491" width="8.57407407407407" style="2" customWidth="1"/>
    <col min="10492" max="10492" width="7.13888888888889" style="2" customWidth="1"/>
    <col min="10493" max="10493" width="10.1388888888889" style="2" customWidth="1"/>
    <col min="10494" max="10495" width="9.57407407407407" style="2" customWidth="1"/>
    <col min="10496" max="10498" width="9.13888888888889" style="2"/>
    <col min="10499" max="10499" width="10.4259259259259" style="2" customWidth="1"/>
    <col min="10500" max="10511" width="9.13888888888889" style="2"/>
    <col min="10512" max="10512" width="14.1388888888889" style="2" customWidth="1"/>
    <col min="10513" max="10513" width="13.4259259259259" style="2" customWidth="1"/>
    <col min="10514" max="10514" width="13.712962962963" style="2" customWidth="1"/>
    <col min="10515" max="10744" width="9.13888888888889" style="2"/>
    <col min="10745" max="10745" width="15" style="2" customWidth="1"/>
    <col min="10746" max="10746" width="6.28703703703704" style="2" customWidth="1"/>
    <col min="10747" max="10747" width="8.57407407407407" style="2" customWidth="1"/>
    <col min="10748" max="10748" width="7.13888888888889" style="2" customWidth="1"/>
    <col min="10749" max="10749" width="10.1388888888889" style="2" customWidth="1"/>
    <col min="10750" max="10751" width="9.57407407407407" style="2" customWidth="1"/>
    <col min="10752" max="10754" width="9.13888888888889" style="2"/>
    <col min="10755" max="10755" width="10.4259259259259" style="2" customWidth="1"/>
    <col min="10756" max="10767" width="9.13888888888889" style="2"/>
    <col min="10768" max="10768" width="14.1388888888889" style="2" customWidth="1"/>
    <col min="10769" max="10769" width="13.4259259259259" style="2" customWidth="1"/>
    <col min="10770" max="10770" width="13.712962962963" style="2" customWidth="1"/>
    <col min="10771" max="11000" width="9.13888888888889" style="2"/>
    <col min="11001" max="11001" width="15" style="2" customWidth="1"/>
    <col min="11002" max="11002" width="6.28703703703704" style="2" customWidth="1"/>
    <col min="11003" max="11003" width="8.57407407407407" style="2" customWidth="1"/>
    <col min="11004" max="11004" width="7.13888888888889" style="2" customWidth="1"/>
    <col min="11005" max="11005" width="10.1388888888889" style="2" customWidth="1"/>
    <col min="11006" max="11007" width="9.57407407407407" style="2" customWidth="1"/>
    <col min="11008" max="11010" width="9.13888888888889" style="2"/>
    <col min="11011" max="11011" width="10.4259259259259" style="2" customWidth="1"/>
    <col min="11012" max="11023" width="9.13888888888889" style="2"/>
    <col min="11024" max="11024" width="14.1388888888889" style="2" customWidth="1"/>
    <col min="11025" max="11025" width="13.4259259259259" style="2" customWidth="1"/>
    <col min="11026" max="11026" width="13.712962962963" style="2" customWidth="1"/>
    <col min="11027" max="11256" width="9.13888888888889" style="2"/>
    <col min="11257" max="11257" width="15" style="2" customWidth="1"/>
    <col min="11258" max="11258" width="6.28703703703704" style="2" customWidth="1"/>
    <col min="11259" max="11259" width="8.57407407407407" style="2" customWidth="1"/>
    <col min="11260" max="11260" width="7.13888888888889" style="2" customWidth="1"/>
    <col min="11261" max="11261" width="10.1388888888889" style="2" customWidth="1"/>
    <col min="11262" max="11263" width="9.57407407407407" style="2" customWidth="1"/>
    <col min="11264" max="11266" width="9.13888888888889" style="2"/>
    <col min="11267" max="11267" width="10.4259259259259" style="2" customWidth="1"/>
    <col min="11268" max="11279" width="9.13888888888889" style="2"/>
    <col min="11280" max="11280" width="14.1388888888889" style="2" customWidth="1"/>
    <col min="11281" max="11281" width="13.4259259259259" style="2" customWidth="1"/>
    <col min="11282" max="11282" width="13.712962962963" style="2" customWidth="1"/>
    <col min="11283" max="11512" width="9.13888888888889" style="2"/>
    <col min="11513" max="11513" width="15" style="2" customWidth="1"/>
    <col min="11514" max="11514" width="6.28703703703704" style="2" customWidth="1"/>
    <col min="11515" max="11515" width="8.57407407407407" style="2" customWidth="1"/>
    <col min="11516" max="11516" width="7.13888888888889" style="2" customWidth="1"/>
    <col min="11517" max="11517" width="10.1388888888889" style="2" customWidth="1"/>
    <col min="11518" max="11519" width="9.57407407407407" style="2" customWidth="1"/>
    <col min="11520" max="11522" width="9.13888888888889" style="2"/>
    <col min="11523" max="11523" width="10.4259259259259" style="2" customWidth="1"/>
    <col min="11524" max="11535" width="9.13888888888889" style="2"/>
    <col min="11536" max="11536" width="14.1388888888889" style="2" customWidth="1"/>
    <col min="11537" max="11537" width="13.4259259259259" style="2" customWidth="1"/>
    <col min="11538" max="11538" width="13.712962962963" style="2" customWidth="1"/>
    <col min="11539" max="11768" width="9.13888888888889" style="2"/>
    <col min="11769" max="11769" width="15" style="2" customWidth="1"/>
    <col min="11770" max="11770" width="6.28703703703704" style="2" customWidth="1"/>
    <col min="11771" max="11771" width="8.57407407407407" style="2" customWidth="1"/>
    <col min="11772" max="11772" width="7.13888888888889" style="2" customWidth="1"/>
    <col min="11773" max="11773" width="10.1388888888889" style="2" customWidth="1"/>
    <col min="11774" max="11775" width="9.57407407407407" style="2" customWidth="1"/>
    <col min="11776" max="11778" width="9.13888888888889" style="2"/>
    <col min="11779" max="11779" width="10.4259259259259" style="2" customWidth="1"/>
    <col min="11780" max="11791" width="9.13888888888889" style="2"/>
    <col min="11792" max="11792" width="14.1388888888889" style="2" customWidth="1"/>
    <col min="11793" max="11793" width="13.4259259259259" style="2" customWidth="1"/>
    <col min="11794" max="11794" width="13.712962962963" style="2" customWidth="1"/>
    <col min="11795" max="12024" width="9.13888888888889" style="2"/>
    <col min="12025" max="12025" width="15" style="2" customWidth="1"/>
    <col min="12026" max="12026" width="6.28703703703704" style="2" customWidth="1"/>
    <col min="12027" max="12027" width="8.57407407407407" style="2" customWidth="1"/>
    <col min="12028" max="12028" width="7.13888888888889" style="2" customWidth="1"/>
    <col min="12029" max="12029" width="10.1388888888889" style="2" customWidth="1"/>
    <col min="12030" max="12031" width="9.57407407407407" style="2" customWidth="1"/>
    <col min="12032" max="12034" width="9.13888888888889" style="2"/>
    <col min="12035" max="12035" width="10.4259259259259" style="2" customWidth="1"/>
    <col min="12036" max="12047" width="9.13888888888889" style="2"/>
    <col min="12048" max="12048" width="14.1388888888889" style="2" customWidth="1"/>
    <col min="12049" max="12049" width="13.4259259259259" style="2" customWidth="1"/>
    <col min="12050" max="12050" width="13.712962962963" style="2" customWidth="1"/>
    <col min="12051" max="12280" width="9.13888888888889" style="2"/>
    <col min="12281" max="12281" width="15" style="2" customWidth="1"/>
    <col min="12282" max="12282" width="6.28703703703704" style="2" customWidth="1"/>
    <col min="12283" max="12283" width="8.57407407407407" style="2" customWidth="1"/>
    <col min="12284" max="12284" width="7.13888888888889" style="2" customWidth="1"/>
    <col min="12285" max="12285" width="10.1388888888889" style="2" customWidth="1"/>
    <col min="12286" max="12287" width="9.57407407407407" style="2" customWidth="1"/>
    <col min="12288" max="12290" width="9.13888888888889" style="2"/>
    <col min="12291" max="12291" width="10.4259259259259" style="2" customWidth="1"/>
    <col min="12292" max="12303" width="9.13888888888889" style="2"/>
    <col min="12304" max="12304" width="14.1388888888889" style="2" customWidth="1"/>
    <col min="12305" max="12305" width="13.4259259259259" style="2" customWidth="1"/>
    <col min="12306" max="12306" width="13.712962962963" style="2" customWidth="1"/>
    <col min="12307" max="12536" width="9.13888888888889" style="2"/>
    <col min="12537" max="12537" width="15" style="2" customWidth="1"/>
    <col min="12538" max="12538" width="6.28703703703704" style="2" customWidth="1"/>
    <col min="12539" max="12539" width="8.57407407407407" style="2" customWidth="1"/>
    <col min="12540" max="12540" width="7.13888888888889" style="2" customWidth="1"/>
    <col min="12541" max="12541" width="10.1388888888889" style="2" customWidth="1"/>
    <col min="12542" max="12543" width="9.57407407407407" style="2" customWidth="1"/>
    <col min="12544" max="12546" width="9.13888888888889" style="2"/>
    <col min="12547" max="12547" width="10.4259259259259" style="2" customWidth="1"/>
    <col min="12548" max="12559" width="9.13888888888889" style="2"/>
    <col min="12560" max="12560" width="14.1388888888889" style="2" customWidth="1"/>
    <col min="12561" max="12561" width="13.4259259259259" style="2" customWidth="1"/>
    <col min="12562" max="12562" width="13.712962962963" style="2" customWidth="1"/>
    <col min="12563" max="12792" width="9.13888888888889" style="2"/>
    <col min="12793" max="12793" width="15" style="2" customWidth="1"/>
    <col min="12794" max="12794" width="6.28703703703704" style="2" customWidth="1"/>
    <col min="12795" max="12795" width="8.57407407407407" style="2" customWidth="1"/>
    <col min="12796" max="12796" width="7.13888888888889" style="2" customWidth="1"/>
    <col min="12797" max="12797" width="10.1388888888889" style="2" customWidth="1"/>
    <col min="12798" max="12799" width="9.57407407407407" style="2" customWidth="1"/>
    <col min="12800" max="12802" width="9.13888888888889" style="2"/>
    <col min="12803" max="12803" width="10.4259259259259" style="2" customWidth="1"/>
    <col min="12804" max="12815" width="9.13888888888889" style="2"/>
    <col min="12816" max="12816" width="14.1388888888889" style="2" customWidth="1"/>
    <col min="12817" max="12817" width="13.4259259259259" style="2" customWidth="1"/>
    <col min="12818" max="12818" width="13.712962962963" style="2" customWidth="1"/>
    <col min="12819" max="13048" width="9.13888888888889" style="2"/>
    <col min="13049" max="13049" width="15" style="2" customWidth="1"/>
    <col min="13050" max="13050" width="6.28703703703704" style="2" customWidth="1"/>
    <col min="13051" max="13051" width="8.57407407407407" style="2" customWidth="1"/>
    <col min="13052" max="13052" width="7.13888888888889" style="2" customWidth="1"/>
    <col min="13053" max="13053" width="10.1388888888889" style="2" customWidth="1"/>
    <col min="13054" max="13055" width="9.57407407407407" style="2" customWidth="1"/>
    <col min="13056" max="13058" width="9.13888888888889" style="2"/>
    <col min="13059" max="13059" width="10.4259259259259" style="2" customWidth="1"/>
    <col min="13060" max="13071" width="9.13888888888889" style="2"/>
    <col min="13072" max="13072" width="14.1388888888889" style="2" customWidth="1"/>
    <col min="13073" max="13073" width="13.4259259259259" style="2" customWidth="1"/>
    <col min="13074" max="13074" width="13.712962962963" style="2" customWidth="1"/>
    <col min="13075" max="13304" width="9.13888888888889" style="2"/>
    <col min="13305" max="13305" width="15" style="2" customWidth="1"/>
    <col min="13306" max="13306" width="6.28703703703704" style="2" customWidth="1"/>
    <col min="13307" max="13307" width="8.57407407407407" style="2" customWidth="1"/>
    <col min="13308" max="13308" width="7.13888888888889" style="2" customWidth="1"/>
    <col min="13309" max="13309" width="10.1388888888889" style="2" customWidth="1"/>
    <col min="13310" max="13311" width="9.57407407407407" style="2" customWidth="1"/>
    <col min="13312" max="13314" width="9.13888888888889" style="2"/>
    <col min="13315" max="13315" width="10.4259259259259" style="2" customWidth="1"/>
    <col min="13316" max="13327" width="9.13888888888889" style="2"/>
    <col min="13328" max="13328" width="14.1388888888889" style="2" customWidth="1"/>
    <col min="13329" max="13329" width="13.4259259259259" style="2" customWidth="1"/>
    <col min="13330" max="13330" width="13.712962962963" style="2" customWidth="1"/>
    <col min="13331" max="13560" width="9.13888888888889" style="2"/>
    <col min="13561" max="13561" width="15" style="2" customWidth="1"/>
    <col min="13562" max="13562" width="6.28703703703704" style="2" customWidth="1"/>
    <col min="13563" max="13563" width="8.57407407407407" style="2" customWidth="1"/>
    <col min="13564" max="13564" width="7.13888888888889" style="2" customWidth="1"/>
    <col min="13565" max="13565" width="10.1388888888889" style="2" customWidth="1"/>
    <col min="13566" max="13567" width="9.57407407407407" style="2" customWidth="1"/>
    <col min="13568" max="13570" width="9.13888888888889" style="2"/>
    <col min="13571" max="13571" width="10.4259259259259" style="2" customWidth="1"/>
    <col min="13572" max="13583" width="9.13888888888889" style="2"/>
    <col min="13584" max="13584" width="14.1388888888889" style="2" customWidth="1"/>
    <col min="13585" max="13585" width="13.4259259259259" style="2" customWidth="1"/>
    <col min="13586" max="13586" width="13.712962962963" style="2" customWidth="1"/>
    <col min="13587" max="13816" width="9.13888888888889" style="2"/>
    <col min="13817" max="13817" width="15" style="2" customWidth="1"/>
    <col min="13818" max="13818" width="6.28703703703704" style="2" customWidth="1"/>
    <col min="13819" max="13819" width="8.57407407407407" style="2" customWidth="1"/>
    <col min="13820" max="13820" width="7.13888888888889" style="2" customWidth="1"/>
    <col min="13821" max="13821" width="10.1388888888889" style="2" customWidth="1"/>
    <col min="13822" max="13823" width="9.57407407407407" style="2" customWidth="1"/>
    <col min="13824" max="13826" width="9.13888888888889" style="2"/>
    <col min="13827" max="13827" width="10.4259259259259" style="2" customWidth="1"/>
    <col min="13828" max="13839" width="9.13888888888889" style="2"/>
    <col min="13840" max="13840" width="14.1388888888889" style="2" customWidth="1"/>
    <col min="13841" max="13841" width="13.4259259259259" style="2" customWidth="1"/>
    <col min="13842" max="13842" width="13.712962962963" style="2" customWidth="1"/>
    <col min="13843" max="14072" width="9.13888888888889" style="2"/>
    <col min="14073" max="14073" width="15" style="2" customWidth="1"/>
    <col min="14074" max="14074" width="6.28703703703704" style="2" customWidth="1"/>
    <col min="14075" max="14075" width="8.57407407407407" style="2" customWidth="1"/>
    <col min="14076" max="14076" width="7.13888888888889" style="2" customWidth="1"/>
    <col min="14077" max="14077" width="10.1388888888889" style="2" customWidth="1"/>
    <col min="14078" max="14079" width="9.57407407407407" style="2" customWidth="1"/>
    <col min="14080" max="14082" width="9.13888888888889" style="2"/>
    <col min="14083" max="14083" width="10.4259259259259" style="2" customWidth="1"/>
    <col min="14084" max="14095" width="9.13888888888889" style="2"/>
    <col min="14096" max="14096" width="14.1388888888889" style="2" customWidth="1"/>
    <col min="14097" max="14097" width="13.4259259259259" style="2" customWidth="1"/>
    <col min="14098" max="14098" width="13.712962962963" style="2" customWidth="1"/>
    <col min="14099" max="14328" width="9.13888888888889" style="2"/>
    <col min="14329" max="14329" width="15" style="2" customWidth="1"/>
    <col min="14330" max="14330" width="6.28703703703704" style="2" customWidth="1"/>
    <col min="14331" max="14331" width="8.57407407407407" style="2" customWidth="1"/>
    <col min="14332" max="14332" width="7.13888888888889" style="2" customWidth="1"/>
    <col min="14333" max="14333" width="10.1388888888889" style="2" customWidth="1"/>
    <col min="14334" max="14335" width="9.57407407407407" style="2" customWidth="1"/>
    <col min="14336" max="14338" width="9.13888888888889" style="2"/>
    <col min="14339" max="14339" width="10.4259259259259" style="2" customWidth="1"/>
    <col min="14340" max="14351" width="9.13888888888889" style="2"/>
    <col min="14352" max="14352" width="14.1388888888889" style="2" customWidth="1"/>
    <col min="14353" max="14353" width="13.4259259259259" style="2" customWidth="1"/>
    <col min="14354" max="14354" width="13.712962962963" style="2" customWidth="1"/>
    <col min="14355" max="14584" width="9.13888888888889" style="2"/>
    <col min="14585" max="14585" width="15" style="2" customWidth="1"/>
    <col min="14586" max="14586" width="6.28703703703704" style="2" customWidth="1"/>
    <col min="14587" max="14587" width="8.57407407407407" style="2" customWidth="1"/>
    <col min="14588" max="14588" width="7.13888888888889" style="2" customWidth="1"/>
    <col min="14589" max="14589" width="10.1388888888889" style="2" customWidth="1"/>
    <col min="14590" max="14591" width="9.57407407407407" style="2" customWidth="1"/>
    <col min="14592" max="14594" width="9.13888888888889" style="2"/>
    <col min="14595" max="14595" width="10.4259259259259" style="2" customWidth="1"/>
    <col min="14596" max="14607" width="9.13888888888889" style="2"/>
    <col min="14608" max="14608" width="14.1388888888889" style="2" customWidth="1"/>
    <col min="14609" max="14609" width="13.4259259259259" style="2" customWidth="1"/>
    <col min="14610" max="14610" width="13.712962962963" style="2" customWidth="1"/>
    <col min="14611" max="14840" width="9.13888888888889" style="2"/>
    <col min="14841" max="14841" width="15" style="2" customWidth="1"/>
    <col min="14842" max="14842" width="6.28703703703704" style="2" customWidth="1"/>
    <col min="14843" max="14843" width="8.57407407407407" style="2" customWidth="1"/>
    <col min="14844" max="14844" width="7.13888888888889" style="2" customWidth="1"/>
    <col min="14845" max="14845" width="10.1388888888889" style="2" customWidth="1"/>
    <col min="14846" max="14847" width="9.57407407407407" style="2" customWidth="1"/>
    <col min="14848" max="14850" width="9.13888888888889" style="2"/>
    <col min="14851" max="14851" width="10.4259259259259" style="2" customWidth="1"/>
    <col min="14852" max="14863" width="9.13888888888889" style="2"/>
    <col min="14864" max="14864" width="14.1388888888889" style="2" customWidth="1"/>
    <col min="14865" max="14865" width="13.4259259259259" style="2" customWidth="1"/>
    <col min="14866" max="14866" width="13.712962962963" style="2" customWidth="1"/>
    <col min="14867" max="15096" width="9.13888888888889" style="2"/>
    <col min="15097" max="15097" width="15" style="2" customWidth="1"/>
    <col min="15098" max="15098" width="6.28703703703704" style="2" customWidth="1"/>
    <col min="15099" max="15099" width="8.57407407407407" style="2" customWidth="1"/>
    <col min="15100" max="15100" width="7.13888888888889" style="2" customWidth="1"/>
    <col min="15101" max="15101" width="10.1388888888889" style="2" customWidth="1"/>
    <col min="15102" max="15103" width="9.57407407407407" style="2" customWidth="1"/>
    <col min="15104" max="15106" width="9.13888888888889" style="2"/>
    <col min="15107" max="15107" width="10.4259259259259" style="2" customWidth="1"/>
    <col min="15108" max="15119" width="9.13888888888889" style="2"/>
    <col min="15120" max="15120" width="14.1388888888889" style="2" customWidth="1"/>
    <col min="15121" max="15121" width="13.4259259259259" style="2" customWidth="1"/>
    <col min="15122" max="15122" width="13.712962962963" style="2" customWidth="1"/>
    <col min="15123" max="15352" width="9.13888888888889" style="2"/>
    <col min="15353" max="15353" width="15" style="2" customWidth="1"/>
    <col min="15354" max="15354" width="6.28703703703704" style="2" customWidth="1"/>
    <col min="15355" max="15355" width="8.57407407407407" style="2" customWidth="1"/>
    <col min="15356" max="15356" width="7.13888888888889" style="2" customWidth="1"/>
    <col min="15357" max="15357" width="10.1388888888889" style="2" customWidth="1"/>
    <col min="15358" max="15359" width="9.57407407407407" style="2" customWidth="1"/>
    <col min="15360" max="15362" width="9.13888888888889" style="2"/>
    <col min="15363" max="15363" width="10.4259259259259" style="2" customWidth="1"/>
    <col min="15364" max="15375" width="9.13888888888889" style="2"/>
    <col min="15376" max="15376" width="14.1388888888889" style="2" customWidth="1"/>
    <col min="15377" max="15377" width="13.4259259259259" style="2" customWidth="1"/>
    <col min="15378" max="15378" width="13.712962962963" style="2" customWidth="1"/>
    <col min="15379" max="15608" width="9.13888888888889" style="2"/>
    <col min="15609" max="15609" width="15" style="2" customWidth="1"/>
    <col min="15610" max="15610" width="6.28703703703704" style="2" customWidth="1"/>
    <col min="15611" max="15611" width="8.57407407407407" style="2" customWidth="1"/>
    <col min="15612" max="15612" width="7.13888888888889" style="2" customWidth="1"/>
    <col min="15613" max="15613" width="10.1388888888889" style="2" customWidth="1"/>
    <col min="15614" max="15615" width="9.57407407407407" style="2" customWidth="1"/>
    <col min="15616" max="15618" width="9.13888888888889" style="2"/>
    <col min="15619" max="15619" width="10.4259259259259" style="2" customWidth="1"/>
    <col min="15620" max="15631" width="9.13888888888889" style="2"/>
    <col min="15632" max="15632" width="14.1388888888889" style="2" customWidth="1"/>
    <col min="15633" max="15633" width="13.4259259259259" style="2" customWidth="1"/>
    <col min="15634" max="15634" width="13.712962962963" style="2" customWidth="1"/>
    <col min="15635" max="15864" width="9.13888888888889" style="2"/>
    <col min="15865" max="15865" width="15" style="2" customWidth="1"/>
    <col min="15866" max="15866" width="6.28703703703704" style="2" customWidth="1"/>
    <col min="15867" max="15867" width="8.57407407407407" style="2" customWidth="1"/>
    <col min="15868" max="15868" width="7.13888888888889" style="2" customWidth="1"/>
    <col min="15869" max="15869" width="10.1388888888889" style="2" customWidth="1"/>
    <col min="15870" max="15871" width="9.57407407407407" style="2" customWidth="1"/>
    <col min="15872" max="15874" width="9.13888888888889" style="2"/>
    <col min="15875" max="15875" width="10.4259259259259" style="2" customWidth="1"/>
    <col min="15876" max="15887" width="9.13888888888889" style="2"/>
    <col min="15888" max="15888" width="14.1388888888889" style="2" customWidth="1"/>
    <col min="15889" max="15889" width="13.4259259259259" style="2" customWidth="1"/>
    <col min="15890" max="15890" width="13.712962962963" style="2" customWidth="1"/>
    <col min="15891" max="16120" width="9.13888888888889" style="2"/>
    <col min="16121" max="16121" width="15" style="2" customWidth="1"/>
    <col min="16122" max="16122" width="6.28703703703704" style="2" customWidth="1"/>
    <col min="16123" max="16123" width="8.57407407407407" style="2" customWidth="1"/>
    <col min="16124" max="16124" width="7.13888888888889" style="2" customWidth="1"/>
    <col min="16125" max="16125" width="10.1388888888889" style="2" customWidth="1"/>
    <col min="16126" max="16127" width="9.57407407407407" style="2" customWidth="1"/>
    <col min="16128" max="16130" width="9.13888888888889" style="2"/>
    <col min="16131" max="16131" width="10.4259259259259" style="2" customWidth="1"/>
    <col min="16132" max="16143" width="9.13888888888889" style="2"/>
    <col min="16144" max="16144" width="14.1388888888889" style="2" customWidth="1"/>
    <col min="16145" max="16145" width="13.4259259259259" style="2" customWidth="1"/>
    <col min="16146" max="16146" width="13.712962962963" style="2" customWidth="1"/>
    <col min="16147" max="16384" width="9.13888888888889" style="2"/>
  </cols>
  <sheetData>
    <row r="1" spans="1:30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 t="s">
        <v>13</v>
      </c>
      <c r="O1" s="8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63" t="s">
        <v>28</v>
      </c>
      <c r="AD1" s="64" t="s">
        <v>29</v>
      </c>
    </row>
    <row r="2" ht="15" customHeight="1" spans="1:30">
      <c r="A2" s="10" t="s">
        <v>30</v>
      </c>
      <c r="B2" s="11">
        <v>2009</v>
      </c>
      <c r="C2" s="11" t="s">
        <v>31</v>
      </c>
      <c r="D2" s="11">
        <v>0.5</v>
      </c>
      <c r="E2" s="12" t="s">
        <v>32</v>
      </c>
      <c r="F2" s="12" t="s">
        <v>33</v>
      </c>
      <c r="G2" s="12" t="s">
        <v>13</v>
      </c>
      <c r="H2" s="11">
        <v>1</v>
      </c>
      <c r="I2" s="11">
        <v>0</v>
      </c>
      <c r="J2" s="11">
        <v>20</v>
      </c>
      <c r="K2" s="33">
        <v>0</v>
      </c>
      <c r="L2" s="33">
        <v>13</v>
      </c>
      <c r="M2" s="33">
        <v>100</v>
      </c>
      <c r="N2" s="34">
        <v>292.5</v>
      </c>
      <c r="O2" s="34">
        <v>1027.5</v>
      </c>
      <c r="P2" s="35">
        <v>0</v>
      </c>
      <c r="Q2" s="35">
        <v>0</v>
      </c>
      <c r="R2" s="57">
        <v>7.5</v>
      </c>
      <c r="S2" s="35">
        <v>127.5</v>
      </c>
      <c r="T2" s="35">
        <v>120</v>
      </c>
      <c r="U2" s="35">
        <v>22.5</v>
      </c>
      <c r="V2" s="35">
        <v>0</v>
      </c>
      <c r="W2" s="57">
        <v>7.5</v>
      </c>
      <c r="X2" s="57">
        <v>7.5</v>
      </c>
      <c r="Y2" s="35">
        <v>0</v>
      </c>
      <c r="Z2" s="35">
        <v>0</v>
      </c>
      <c r="AA2" s="35">
        <v>0</v>
      </c>
      <c r="AB2" s="65">
        <v>1.05</v>
      </c>
      <c r="AC2" s="66">
        <v>54.4</v>
      </c>
      <c r="AD2" s="67">
        <v>0.689655172413793</v>
      </c>
    </row>
    <row r="3" ht="15" customHeight="1" spans="1:30">
      <c r="A3" s="13" t="s">
        <v>34</v>
      </c>
      <c r="B3" s="14">
        <v>2009</v>
      </c>
      <c r="C3" s="14" t="s">
        <v>35</v>
      </c>
      <c r="D3" s="15">
        <v>2</v>
      </c>
      <c r="E3" s="16" t="s">
        <v>32</v>
      </c>
      <c r="F3" s="16" t="s">
        <v>33</v>
      </c>
      <c r="G3" s="16" t="s">
        <v>36</v>
      </c>
      <c r="H3" s="14">
        <v>1</v>
      </c>
      <c r="I3" s="14">
        <v>0</v>
      </c>
      <c r="J3" s="14">
        <v>5</v>
      </c>
      <c r="K3" s="36">
        <v>575</v>
      </c>
      <c r="L3" s="36">
        <v>3</v>
      </c>
      <c r="M3" s="36">
        <v>480</v>
      </c>
      <c r="N3" s="37">
        <v>46.6666666666667</v>
      </c>
      <c r="O3" s="37">
        <v>291.1</v>
      </c>
      <c r="P3" s="15">
        <v>0</v>
      </c>
      <c r="Q3" s="58">
        <v>1.66</v>
      </c>
      <c r="R3" s="58">
        <v>6.66</v>
      </c>
      <c r="S3" s="15">
        <v>13.33</v>
      </c>
      <c r="T3" s="15">
        <v>6.66</v>
      </c>
      <c r="U3" s="15">
        <v>3.33</v>
      </c>
      <c r="V3" s="15">
        <v>11.66</v>
      </c>
      <c r="W3" s="15">
        <v>0</v>
      </c>
      <c r="X3" s="15">
        <v>0</v>
      </c>
      <c r="Y3" s="58">
        <v>1.66</v>
      </c>
      <c r="Z3" s="58">
        <v>1.66</v>
      </c>
      <c r="AA3" s="15">
        <v>0</v>
      </c>
      <c r="AB3" s="68">
        <v>0.986444322977447</v>
      </c>
      <c r="AC3" s="69">
        <v>66.3</v>
      </c>
      <c r="AD3" s="70">
        <v>0.476190476190476</v>
      </c>
    </row>
    <row r="4" spans="1:30">
      <c r="A4" s="17" t="s">
        <v>37</v>
      </c>
      <c r="B4" s="18">
        <v>2009</v>
      </c>
      <c r="C4" s="18" t="s">
        <v>35</v>
      </c>
      <c r="D4" s="19">
        <v>1.5</v>
      </c>
      <c r="E4" s="20" t="s">
        <v>32</v>
      </c>
      <c r="F4" s="20" t="s">
        <v>33</v>
      </c>
      <c r="G4" s="16" t="s">
        <v>36</v>
      </c>
      <c r="H4" s="18">
        <v>1</v>
      </c>
      <c r="I4" s="18">
        <v>0</v>
      </c>
      <c r="J4" s="18">
        <v>10</v>
      </c>
      <c r="K4" s="38">
        <v>575</v>
      </c>
      <c r="L4" s="38">
        <v>3</v>
      </c>
      <c r="M4" s="38">
        <v>480</v>
      </c>
      <c r="N4" s="39">
        <v>186</v>
      </c>
      <c r="O4" s="40">
        <v>173.19</v>
      </c>
      <c r="P4" s="19">
        <v>0</v>
      </c>
      <c r="Q4" s="18">
        <v>60</v>
      </c>
      <c r="R4" s="18">
        <v>54</v>
      </c>
      <c r="S4" s="18">
        <v>30</v>
      </c>
      <c r="T4" s="18">
        <v>24</v>
      </c>
      <c r="U4" s="18">
        <v>18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71">
        <v>0.862070764754449</v>
      </c>
      <c r="AC4" s="72">
        <v>33.6</v>
      </c>
      <c r="AD4" s="73">
        <v>0.45</v>
      </c>
    </row>
    <row r="5" spans="1:30">
      <c r="A5" s="17" t="s">
        <v>38</v>
      </c>
      <c r="B5" s="18">
        <v>2009</v>
      </c>
      <c r="C5" s="18" t="s">
        <v>35</v>
      </c>
      <c r="D5" s="19">
        <v>1</v>
      </c>
      <c r="E5" s="20" t="s">
        <v>32</v>
      </c>
      <c r="F5" s="20" t="s">
        <v>33</v>
      </c>
      <c r="G5" s="16" t="s">
        <v>36</v>
      </c>
      <c r="H5" s="18">
        <v>1</v>
      </c>
      <c r="I5" s="18">
        <v>0</v>
      </c>
      <c r="J5" s="18">
        <v>30</v>
      </c>
      <c r="K5" s="38">
        <v>575</v>
      </c>
      <c r="L5" s="38">
        <v>7</v>
      </c>
      <c r="M5" s="38">
        <v>480</v>
      </c>
      <c r="N5" s="39">
        <v>140</v>
      </c>
      <c r="O5" s="40">
        <v>71.8</v>
      </c>
      <c r="P5" s="41">
        <v>5</v>
      </c>
      <c r="Q5" s="19">
        <v>40</v>
      </c>
      <c r="R5" s="19">
        <v>45</v>
      </c>
      <c r="S5" s="19">
        <v>25</v>
      </c>
      <c r="T5" s="19">
        <v>0</v>
      </c>
      <c r="U5" s="19">
        <v>20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71">
        <v>0.860744723040023</v>
      </c>
      <c r="AC5" s="72">
        <v>36.3</v>
      </c>
      <c r="AD5" s="73">
        <v>0.45</v>
      </c>
    </row>
    <row r="6" spans="1:30">
      <c r="A6" s="17" t="s">
        <v>39</v>
      </c>
      <c r="B6" s="18">
        <v>2009</v>
      </c>
      <c r="C6" s="18" t="s">
        <v>35</v>
      </c>
      <c r="D6" s="19">
        <v>0.5</v>
      </c>
      <c r="E6" s="20" t="s">
        <v>32</v>
      </c>
      <c r="F6" s="20" t="s">
        <v>33</v>
      </c>
      <c r="G6" s="16" t="s">
        <v>36</v>
      </c>
      <c r="H6" s="18">
        <v>1</v>
      </c>
      <c r="I6" s="18">
        <v>0</v>
      </c>
      <c r="J6" s="18">
        <v>35</v>
      </c>
      <c r="K6" s="38">
        <v>575</v>
      </c>
      <c r="L6" s="38">
        <v>32</v>
      </c>
      <c r="M6" s="38">
        <v>480</v>
      </c>
      <c r="N6" s="39">
        <v>2870</v>
      </c>
      <c r="O6" s="40">
        <v>4873.3</v>
      </c>
      <c r="P6" s="18">
        <v>0</v>
      </c>
      <c r="Q6" s="18">
        <v>280</v>
      </c>
      <c r="R6" s="18">
        <v>460</v>
      </c>
      <c r="S6" s="18">
        <v>1060</v>
      </c>
      <c r="T6" s="18">
        <v>540</v>
      </c>
      <c r="U6" s="18">
        <v>220</v>
      </c>
      <c r="V6" s="18">
        <v>130</v>
      </c>
      <c r="W6" s="59">
        <v>20</v>
      </c>
      <c r="X6" s="18">
        <v>40</v>
      </c>
      <c r="Y6" s="18">
        <v>70</v>
      </c>
      <c r="Z6" s="18">
        <v>50</v>
      </c>
      <c r="AA6" s="41">
        <v>0</v>
      </c>
      <c r="AB6" s="71">
        <v>0.955357599524392</v>
      </c>
      <c r="AC6" s="72">
        <v>59.5</v>
      </c>
      <c r="AD6" s="73">
        <v>0.23943661971831</v>
      </c>
    </row>
    <row r="7" spans="1:30">
      <c r="A7" s="17" t="s">
        <v>40</v>
      </c>
      <c r="B7" s="18">
        <v>2009</v>
      </c>
      <c r="C7" s="18" t="s">
        <v>35</v>
      </c>
      <c r="D7" s="19">
        <v>-0.5</v>
      </c>
      <c r="E7" s="20" t="s">
        <v>32</v>
      </c>
      <c r="F7" s="20" t="s">
        <v>33</v>
      </c>
      <c r="G7" s="16" t="s">
        <v>36</v>
      </c>
      <c r="H7" s="18">
        <v>0</v>
      </c>
      <c r="I7" s="18">
        <v>0</v>
      </c>
      <c r="J7" s="18">
        <v>0</v>
      </c>
      <c r="K7" s="38">
        <v>575</v>
      </c>
      <c r="L7" s="38">
        <v>63</v>
      </c>
      <c r="M7" s="38">
        <v>480</v>
      </c>
      <c r="N7" s="40">
        <v>6357.3</v>
      </c>
      <c r="O7" s="40">
        <v>6513.4</v>
      </c>
      <c r="P7" s="18">
        <v>0</v>
      </c>
      <c r="Q7" s="18">
        <v>378.66</v>
      </c>
      <c r="R7" s="18">
        <v>2352</v>
      </c>
      <c r="S7" s="18">
        <v>1989.33</v>
      </c>
      <c r="T7" s="18">
        <v>416</v>
      </c>
      <c r="U7" s="18">
        <v>250.66</v>
      </c>
      <c r="V7" s="18">
        <v>224</v>
      </c>
      <c r="W7" s="18">
        <v>464</v>
      </c>
      <c r="X7" s="18">
        <v>165.33</v>
      </c>
      <c r="Y7" s="18">
        <v>112</v>
      </c>
      <c r="Z7" s="59">
        <v>5.33</v>
      </c>
      <c r="AA7" s="41">
        <v>0</v>
      </c>
      <c r="AB7" s="71">
        <v>0.872055119905394</v>
      </c>
      <c r="AC7" s="72">
        <v>50.2</v>
      </c>
      <c r="AD7" s="73">
        <v>0.0547945205479452</v>
      </c>
    </row>
    <row r="8" spans="1:30">
      <c r="A8" s="21" t="s">
        <v>41</v>
      </c>
      <c r="B8" s="22">
        <v>2009</v>
      </c>
      <c r="C8" s="22" t="s">
        <v>35</v>
      </c>
      <c r="D8" s="23">
        <v>-1.5</v>
      </c>
      <c r="E8" s="24" t="s">
        <v>32</v>
      </c>
      <c r="F8" s="24" t="s">
        <v>33</v>
      </c>
      <c r="G8" s="16" t="s">
        <v>36</v>
      </c>
      <c r="H8" s="22">
        <v>0</v>
      </c>
      <c r="I8" s="22">
        <v>0</v>
      </c>
      <c r="J8" s="22">
        <v>0</v>
      </c>
      <c r="K8" s="42">
        <v>575</v>
      </c>
      <c r="L8" s="42">
        <v>60</v>
      </c>
      <c r="M8" s="38">
        <v>480</v>
      </c>
      <c r="N8" s="43">
        <v>6389.3</v>
      </c>
      <c r="O8" s="43">
        <v>7578.6</v>
      </c>
      <c r="P8" s="44">
        <v>85.33</v>
      </c>
      <c r="Q8" s="22">
        <v>704</v>
      </c>
      <c r="R8" s="22">
        <v>1738.66</v>
      </c>
      <c r="S8" s="22">
        <v>1429.33</v>
      </c>
      <c r="T8" s="22">
        <v>426.66</v>
      </c>
      <c r="U8" s="22">
        <v>170.66</v>
      </c>
      <c r="V8" s="22">
        <v>586.66</v>
      </c>
      <c r="W8" s="22">
        <v>480</v>
      </c>
      <c r="X8" s="22">
        <v>448</v>
      </c>
      <c r="Y8" s="22">
        <v>192</v>
      </c>
      <c r="Z8" s="22">
        <v>128</v>
      </c>
      <c r="AA8" s="60">
        <v>0</v>
      </c>
      <c r="AB8" s="74">
        <v>0.767374161113359</v>
      </c>
      <c r="AC8" s="75">
        <v>48.3</v>
      </c>
      <c r="AD8" s="76">
        <v>0.0625</v>
      </c>
    </row>
    <row r="9" spans="1:30">
      <c r="A9" s="13" t="s">
        <v>42</v>
      </c>
      <c r="B9" s="14">
        <v>2009</v>
      </c>
      <c r="C9" s="15" t="s">
        <v>43</v>
      </c>
      <c r="D9" s="15">
        <v>-0.5</v>
      </c>
      <c r="E9" s="16" t="s">
        <v>32</v>
      </c>
      <c r="F9" s="16" t="s">
        <v>33</v>
      </c>
      <c r="G9" s="16" t="s">
        <v>13</v>
      </c>
      <c r="H9" s="14">
        <v>0</v>
      </c>
      <c r="I9" s="14">
        <v>0</v>
      </c>
      <c r="J9" s="14">
        <v>0</v>
      </c>
      <c r="K9" s="36">
        <v>585</v>
      </c>
      <c r="L9" s="36">
        <v>44</v>
      </c>
      <c r="M9" s="36">
        <v>120</v>
      </c>
      <c r="N9" s="37">
        <v>6037.3</v>
      </c>
      <c r="O9" s="37">
        <v>7872.9</v>
      </c>
      <c r="P9" s="45">
        <v>69.33</v>
      </c>
      <c r="Q9" s="14">
        <v>1136</v>
      </c>
      <c r="R9" s="14">
        <v>1237.33</v>
      </c>
      <c r="S9" s="14">
        <v>1498.66</v>
      </c>
      <c r="T9" s="14">
        <v>1109.33</v>
      </c>
      <c r="U9" s="14">
        <v>522.66</v>
      </c>
      <c r="V9" s="14">
        <v>277.33</v>
      </c>
      <c r="W9" s="45">
        <v>53.33</v>
      </c>
      <c r="X9" s="45">
        <v>37.33</v>
      </c>
      <c r="Y9" s="45">
        <v>32</v>
      </c>
      <c r="Z9" s="45">
        <v>37.33</v>
      </c>
      <c r="AA9" s="45">
        <v>26.66</v>
      </c>
      <c r="AB9" s="68">
        <v>0.824159755743918</v>
      </c>
      <c r="AC9" s="69">
        <v>75.8</v>
      </c>
      <c r="AD9" s="70">
        <v>0.347107438016529</v>
      </c>
    </row>
    <row r="10" spans="1:30">
      <c r="A10" s="17" t="s">
        <v>44</v>
      </c>
      <c r="B10" s="18">
        <v>2009</v>
      </c>
      <c r="C10" s="19" t="s">
        <v>43</v>
      </c>
      <c r="D10" s="19">
        <v>0.5</v>
      </c>
      <c r="E10" s="20" t="s">
        <v>32</v>
      </c>
      <c r="F10" s="20" t="s">
        <v>33</v>
      </c>
      <c r="G10" s="16" t="s">
        <v>13</v>
      </c>
      <c r="H10" s="18">
        <v>1</v>
      </c>
      <c r="I10" s="18">
        <v>0</v>
      </c>
      <c r="J10" s="18">
        <v>15</v>
      </c>
      <c r="K10" s="38">
        <v>585</v>
      </c>
      <c r="L10" s="38">
        <v>20</v>
      </c>
      <c r="M10" s="38">
        <v>120</v>
      </c>
      <c r="N10" s="39">
        <v>2820</v>
      </c>
      <c r="O10" s="40">
        <v>1749.3</v>
      </c>
      <c r="P10" s="41">
        <v>10</v>
      </c>
      <c r="Q10" s="19">
        <v>280</v>
      </c>
      <c r="R10" s="19">
        <v>830</v>
      </c>
      <c r="S10" s="19">
        <v>1050</v>
      </c>
      <c r="T10" s="19">
        <v>470</v>
      </c>
      <c r="U10" s="19">
        <v>120</v>
      </c>
      <c r="V10" s="19">
        <v>40</v>
      </c>
      <c r="W10" s="19">
        <v>0</v>
      </c>
      <c r="X10" s="41">
        <v>10</v>
      </c>
      <c r="Y10" s="41">
        <v>10</v>
      </c>
      <c r="Z10" s="19">
        <v>0</v>
      </c>
      <c r="AA10" s="18">
        <v>0</v>
      </c>
      <c r="AB10" s="71">
        <v>0.832507533180397</v>
      </c>
      <c r="AC10" s="72">
        <v>54.3</v>
      </c>
      <c r="AD10" s="73">
        <v>0.488372093023256</v>
      </c>
    </row>
    <row r="11" spans="1:30">
      <c r="A11" s="17" t="s">
        <v>45</v>
      </c>
      <c r="B11" s="18">
        <v>2009</v>
      </c>
      <c r="C11" s="19" t="s">
        <v>43</v>
      </c>
      <c r="D11" s="19">
        <v>1</v>
      </c>
      <c r="E11" s="20" t="s">
        <v>32</v>
      </c>
      <c r="F11" s="20" t="s">
        <v>33</v>
      </c>
      <c r="G11" s="16" t="s">
        <v>13</v>
      </c>
      <c r="H11" s="18">
        <v>1</v>
      </c>
      <c r="I11" s="18">
        <v>0</v>
      </c>
      <c r="J11" s="18">
        <v>10</v>
      </c>
      <c r="K11" s="38">
        <v>585</v>
      </c>
      <c r="L11" s="38">
        <v>11</v>
      </c>
      <c r="M11" s="38">
        <v>120</v>
      </c>
      <c r="N11" s="39">
        <v>210</v>
      </c>
      <c r="O11" s="40">
        <v>126.7</v>
      </c>
      <c r="P11" s="19">
        <v>0</v>
      </c>
      <c r="Q11" s="19">
        <v>82.5</v>
      </c>
      <c r="R11" s="19">
        <v>71.25</v>
      </c>
      <c r="S11" s="19">
        <v>18.75</v>
      </c>
      <c r="T11" s="19">
        <v>37.5</v>
      </c>
      <c r="U11" s="19">
        <v>0</v>
      </c>
      <c r="V11" s="19">
        <v>0</v>
      </c>
      <c r="W11" s="19">
        <v>0</v>
      </c>
      <c r="X11" s="18">
        <v>0</v>
      </c>
      <c r="Y11" s="18">
        <v>0</v>
      </c>
      <c r="Z11" s="18">
        <v>0</v>
      </c>
      <c r="AA11" s="18">
        <v>0</v>
      </c>
      <c r="AB11" s="71">
        <v>0.951079197078581</v>
      </c>
      <c r="AC11" s="72">
        <v>31</v>
      </c>
      <c r="AD11" s="73">
        <v>0.571428571428571</v>
      </c>
    </row>
    <row r="12" spans="1:30">
      <c r="A12" s="17" t="s">
        <v>46</v>
      </c>
      <c r="B12" s="18">
        <v>2009</v>
      </c>
      <c r="C12" s="19" t="s">
        <v>43</v>
      </c>
      <c r="D12" s="19">
        <v>1.5</v>
      </c>
      <c r="E12" s="20" t="s">
        <v>32</v>
      </c>
      <c r="F12" s="20" t="s">
        <v>33</v>
      </c>
      <c r="G12" s="16" t="s">
        <v>13</v>
      </c>
      <c r="H12" s="18">
        <v>1</v>
      </c>
      <c r="I12" s="18">
        <v>0</v>
      </c>
      <c r="J12" s="18">
        <v>5</v>
      </c>
      <c r="K12" s="38">
        <v>585</v>
      </c>
      <c r="L12" s="38">
        <v>10</v>
      </c>
      <c r="M12" s="38">
        <v>120</v>
      </c>
      <c r="N12" s="40">
        <v>235.7</v>
      </c>
      <c r="O12" s="40">
        <v>94.3714285714286</v>
      </c>
      <c r="P12" s="41">
        <v>8.57</v>
      </c>
      <c r="Q12" s="19">
        <v>38.57</v>
      </c>
      <c r="R12" s="19">
        <v>98.57</v>
      </c>
      <c r="S12" s="19">
        <v>72.85</v>
      </c>
      <c r="T12" s="19">
        <v>17.14</v>
      </c>
      <c r="U12" s="19">
        <v>0</v>
      </c>
      <c r="V12" s="19">
        <v>0</v>
      </c>
      <c r="W12" s="19">
        <v>0</v>
      </c>
      <c r="X12" s="18">
        <v>0</v>
      </c>
      <c r="Y12" s="18">
        <v>0</v>
      </c>
      <c r="Z12" s="18">
        <v>0</v>
      </c>
      <c r="AA12" s="18">
        <v>0</v>
      </c>
      <c r="AB12" s="71">
        <v>0.774768024844357</v>
      </c>
      <c r="AC12" s="72">
        <v>28.4</v>
      </c>
      <c r="AD12" s="73">
        <v>0.81</v>
      </c>
    </row>
    <row r="13" spans="1:30">
      <c r="A13" s="21" t="s">
        <v>47</v>
      </c>
      <c r="B13" s="22">
        <v>2009</v>
      </c>
      <c r="C13" s="23" t="s">
        <v>43</v>
      </c>
      <c r="D13" s="23">
        <v>2</v>
      </c>
      <c r="E13" s="24" t="s">
        <v>32</v>
      </c>
      <c r="F13" s="24" t="s">
        <v>33</v>
      </c>
      <c r="G13" s="16" t="s">
        <v>13</v>
      </c>
      <c r="H13" s="22">
        <v>1</v>
      </c>
      <c r="I13" s="22">
        <v>0</v>
      </c>
      <c r="J13" s="22">
        <v>2</v>
      </c>
      <c r="K13" s="42">
        <v>585</v>
      </c>
      <c r="L13" s="42">
        <v>10</v>
      </c>
      <c r="M13" s="38">
        <v>120</v>
      </c>
      <c r="N13" s="46">
        <v>21</v>
      </c>
      <c r="O13" s="43">
        <v>22.5</v>
      </c>
      <c r="P13" s="22">
        <v>0</v>
      </c>
      <c r="Q13" s="44">
        <v>3</v>
      </c>
      <c r="R13" s="44">
        <v>3</v>
      </c>
      <c r="S13" s="44">
        <v>9</v>
      </c>
      <c r="T13" s="44">
        <v>6</v>
      </c>
      <c r="U13" s="23">
        <v>0</v>
      </c>
      <c r="V13" s="23">
        <v>0</v>
      </c>
      <c r="W13" s="23">
        <v>0</v>
      </c>
      <c r="X13" s="22">
        <v>0</v>
      </c>
      <c r="Y13" s="22">
        <v>0</v>
      </c>
      <c r="Z13" s="22">
        <v>0</v>
      </c>
      <c r="AA13" s="22">
        <v>0</v>
      </c>
      <c r="AB13" s="74">
        <v>0.874658050992991</v>
      </c>
      <c r="AC13" s="75">
        <v>33.3</v>
      </c>
      <c r="AD13" s="76">
        <v>0.81</v>
      </c>
    </row>
    <row r="14" spans="1:30">
      <c r="A14" s="25" t="s">
        <v>48</v>
      </c>
      <c r="B14" s="14">
        <v>2009</v>
      </c>
      <c r="C14" s="15" t="s">
        <v>49</v>
      </c>
      <c r="D14" s="15">
        <v>2</v>
      </c>
      <c r="E14" s="14" t="s">
        <v>50</v>
      </c>
      <c r="F14" s="14" t="s">
        <v>51</v>
      </c>
      <c r="G14" s="16" t="s">
        <v>13</v>
      </c>
      <c r="H14" s="14">
        <v>1</v>
      </c>
      <c r="I14" s="14">
        <v>0</v>
      </c>
      <c r="J14" s="14">
        <v>20</v>
      </c>
      <c r="K14" s="36">
        <v>2008</v>
      </c>
      <c r="L14" s="36">
        <v>5</v>
      </c>
      <c r="M14" s="36">
        <v>16</v>
      </c>
      <c r="N14" s="47">
        <v>420</v>
      </c>
      <c r="O14" s="37">
        <v>150.6</v>
      </c>
      <c r="P14" s="14">
        <v>0</v>
      </c>
      <c r="Q14" s="58">
        <v>40</v>
      </c>
      <c r="R14" s="15">
        <v>230</v>
      </c>
      <c r="S14" s="15">
        <v>130</v>
      </c>
      <c r="T14" s="15">
        <v>20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4">
        <v>0</v>
      </c>
      <c r="AA14" s="14">
        <v>0</v>
      </c>
      <c r="AB14" s="56">
        <v>0.99</v>
      </c>
      <c r="AC14" s="69">
        <v>29.9</v>
      </c>
      <c r="AD14" s="70">
        <v>1</v>
      </c>
    </row>
    <row r="15" spans="1:30">
      <c r="A15" s="26" t="s">
        <v>52</v>
      </c>
      <c r="B15" s="18">
        <v>2009</v>
      </c>
      <c r="C15" s="19" t="s">
        <v>49</v>
      </c>
      <c r="D15" s="19">
        <v>1.5</v>
      </c>
      <c r="E15" s="18" t="s">
        <v>50</v>
      </c>
      <c r="F15" s="18" t="s">
        <v>51</v>
      </c>
      <c r="G15" s="16" t="s">
        <v>13</v>
      </c>
      <c r="H15" s="18">
        <v>1</v>
      </c>
      <c r="I15" s="18">
        <v>0</v>
      </c>
      <c r="J15" s="18">
        <v>30</v>
      </c>
      <c r="K15" s="38">
        <v>2008</v>
      </c>
      <c r="L15" s="38">
        <v>7</v>
      </c>
      <c r="M15" s="38">
        <v>16</v>
      </c>
      <c r="N15" s="39">
        <v>1430</v>
      </c>
      <c r="O15" s="40">
        <v>913.5</v>
      </c>
      <c r="P15" s="18">
        <v>0</v>
      </c>
      <c r="Q15" s="19">
        <v>200</v>
      </c>
      <c r="R15" s="19">
        <v>700</v>
      </c>
      <c r="S15" s="19">
        <v>400</v>
      </c>
      <c r="T15" s="19">
        <v>80</v>
      </c>
      <c r="U15" s="19">
        <v>40</v>
      </c>
      <c r="V15" s="19">
        <v>10</v>
      </c>
      <c r="W15" s="19">
        <v>0</v>
      </c>
      <c r="X15" s="18">
        <v>0</v>
      </c>
      <c r="Y15" s="18">
        <v>0</v>
      </c>
      <c r="Z15" s="18">
        <v>0</v>
      </c>
      <c r="AA15" s="18">
        <v>0</v>
      </c>
      <c r="AB15" s="52">
        <v>0.67870407533914</v>
      </c>
      <c r="AC15" s="72">
        <v>36.6</v>
      </c>
      <c r="AD15" s="73">
        <v>0.754385964912281</v>
      </c>
    </row>
    <row r="16" spans="1:30">
      <c r="A16" s="26" t="s">
        <v>53</v>
      </c>
      <c r="B16" s="18">
        <v>2009</v>
      </c>
      <c r="C16" s="19" t="s">
        <v>49</v>
      </c>
      <c r="D16" s="19">
        <v>1</v>
      </c>
      <c r="E16" s="18" t="s">
        <v>50</v>
      </c>
      <c r="F16" s="18" t="s">
        <v>51</v>
      </c>
      <c r="G16" s="16" t="s">
        <v>13</v>
      </c>
      <c r="H16" s="18">
        <v>1</v>
      </c>
      <c r="I16" s="18">
        <v>0</v>
      </c>
      <c r="J16" s="18">
        <v>45</v>
      </c>
      <c r="K16" s="38">
        <v>2008</v>
      </c>
      <c r="L16" s="38">
        <v>7</v>
      </c>
      <c r="M16" s="38">
        <v>16</v>
      </c>
      <c r="N16" s="39">
        <v>2820</v>
      </c>
      <c r="O16" s="40">
        <v>1048.4</v>
      </c>
      <c r="P16" s="41">
        <v>30</v>
      </c>
      <c r="Q16" s="19">
        <v>900</v>
      </c>
      <c r="R16" s="19">
        <v>1270</v>
      </c>
      <c r="S16" s="19">
        <v>400</v>
      </c>
      <c r="T16" s="19">
        <v>100</v>
      </c>
      <c r="U16" s="19">
        <v>70</v>
      </c>
      <c r="V16" s="41">
        <v>20</v>
      </c>
      <c r="W16" s="19">
        <v>0</v>
      </c>
      <c r="X16" s="41">
        <v>10</v>
      </c>
      <c r="Y16" s="18">
        <v>0</v>
      </c>
      <c r="Z16" s="18">
        <v>0</v>
      </c>
      <c r="AA16" s="18">
        <v>0</v>
      </c>
      <c r="AB16" s="52">
        <v>0.693874619104553</v>
      </c>
      <c r="AC16" s="72">
        <v>45.4</v>
      </c>
      <c r="AD16" s="73">
        <v>0.58974358974359</v>
      </c>
    </row>
    <row r="17" spans="1:30">
      <c r="A17" s="26" t="s">
        <v>54</v>
      </c>
      <c r="B17" s="18">
        <v>2009</v>
      </c>
      <c r="C17" s="19" t="s">
        <v>49</v>
      </c>
      <c r="D17" s="19">
        <v>0.5</v>
      </c>
      <c r="E17" s="18" t="s">
        <v>50</v>
      </c>
      <c r="F17" s="18" t="s">
        <v>51</v>
      </c>
      <c r="G17" s="16" t="s">
        <v>13</v>
      </c>
      <c r="H17" s="18">
        <v>1</v>
      </c>
      <c r="I17" s="18">
        <v>0</v>
      </c>
      <c r="J17" s="18">
        <v>60</v>
      </c>
      <c r="K17" s="38">
        <v>2008</v>
      </c>
      <c r="L17" s="38">
        <v>23</v>
      </c>
      <c r="M17" s="38">
        <v>16</v>
      </c>
      <c r="N17" s="39">
        <v>7220</v>
      </c>
      <c r="O17" s="40">
        <v>2312.7</v>
      </c>
      <c r="P17" s="19">
        <v>840</v>
      </c>
      <c r="Q17" s="19">
        <v>3130</v>
      </c>
      <c r="R17" s="19">
        <v>2530</v>
      </c>
      <c r="S17" s="19">
        <v>610</v>
      </c>
      <c r="T17" s="19">
        <v>90</v>
      </c>
      <c r="U17" s="41">
        <v>20</v>
      </c>
      <c r="V17" s="41">
        <v>10</v>
      </c>
      <c r="W17" s="19">
        <v>0</v>
      </c>
      <c r="X17" s="18">
        <v>0</v>
      </c>
      <c r="Y17" s="18">
        <v>0</v>
      </c>
      <c r="Z17" s="18">
        <v>0</v>
      </c>
      <c r="AA17" s="18">
        <v>0</v>
      </c>
      <c r="AB17" s="52">
        <v>0.756869165243944</v>
      </c>
      <c r="AC17" s="72">
        <v>36</v>
      </c>
      <c r="AD17" s="73">
        <v>0.666666666666667</v>
      </c>
    </row>
    <row r="18" spans="1:30">
      <c r="A18" s="26" t="s">
        <v>55</v>
      </c>
      <c r="B18" s="18">
        <v>2009</v>
      </c>
      <c r="C18" s="19" t="s">
        <v>49</v>
      </c>
      <c r="D18" s="19">
        <v>-0.5</v>
      </c>
      <c r="E18" s="18" t="s">
        <v>50</v>
      </c>
      <c r="F18" s="18" t="s">
        <v>51</v>
      </c>
      <c r="G18" s="16" t="s">
        <v>13</v>
      </c>
      <c r="H18" s="18">
        <v>0</v>
      </c>
      <c r="I18" s="18">
        <v>1</v>
      </c>
      <c r="J18" s="18">
        <v>35</v>
      </c>
      <c r="K18" s="38">
        <v>2008</v>
      </c>
      <c r="L18" s="38">
        <v>55</v>
      </c>
      <c r="M18" s="38">
        <v>16</v>
      </c>
      <c r="N18" s="39">
        <v>608</v>
      </c>
      <c r="O18" s="40">
        <v>1074.13333333333</v>
      </c>
      <c r="P18" s="19">
        <v>0</v>
      </c>
      <c r="Q18" s="19">
        <v>192</v>
      </c>
      <c r="R18" s="19">
        <v>208</v>
      </c>
      <c r="S18" s="19">
        <v>122.66</v>
      </c>
      <c r="T18" s="19">
        <v>69.33</v>
      </c>
      <c r="U18" s="41">
        <v>10.66</v>
      </c>
      <c r="V18" s="19">
        <v>0</v>
      </c>
      <c r="W18" s="19">
        <v>0</v>
      </c>
      <c r="X18" s="18">
        <v>0</v>
      </c>
      <c r="Y18" s="18">
        <v>0</v>
      </c>
      <c r="Z18" s="18">
        <v>0</v>
      </c>
      <c r="AA18" s="18">
        <v>0</v>
      </c>
      <c r="AB18" s="52">
        <v>0.961271794510974</v>
      </c>
      <c r="AC18" s="72">
        <v>62.9</v>
      </c>
      <c r="AD18" s="73">
        <v>0.842105263157895</v>
      </c>
    </row>
    <row r="19" spans="1:30">
      <c r="A19" s="26" t="s">
        <v>56</v>
      </c>
      <c r="B19" s="18">
        <v>2009</v>
      </c>
      <c r="C19" s="19" t="s">
        <v>49</v>
      </c>
      <c r="D19" s="19">
        <v>-1.5</v>
      </c>
      <c r="E19" s="18" t="s">
        <v>50</v>
      </c>
      <c r="F19" s="18" t="s">
        <v>51</v>
      </c>
      <c r="G19" s="16" t="s">
        <v>13</v>
      </c>
      <c r="H19" s="18">
        <v>0</v>
      </c>
      <c r="I19" s="18">
        <v>1</v>
      </c>
      <c r="J19" s="18">
        <v>55</v>
      </c>
      <c r="K19" s="38">
        <v>2008</v>
      </c>
      <c r="L19" s="38">
        <v>69</v>
      </c>
      <c r="M19" s="38">
        <v>16</v>
      </c>
      <c r="N19" s="40">
        <v>1562.66666666667</v>
      </c>
      <c r="O19" s="40">
        <v>2341.33333333333</v>
      </c>
      <c r="P19" s="19">
        <v>0</v>
      </c>
      <c r="Q19" s="19">
        <v>325.33</v>
      </c>
      <c r="R19" s="19">
        <v>490.66</v>
      </c>
      <c r="S19" s="19">
        <v>522.66</v>
      </c>
      <c r="T19" s="19">
        <v>218.66</v>
      </c>
      <c r="U19" s="41">
        <v>5.33</v>
      </c>
      <c r="V19" s="19">
        <v>0</v>
      </c>
      <c r="W19" s="19">
        <v>0</v>
      </c>
      <c r="X19" s="18">
        <v>0</v>
      </c>
      <c r="Y19" s="18">
        <v>0</v>
      </c>
      <c r="Z19" s="18">
        <v>0</v>
      </c>
      <c r="AA19" s="18">
        <v>0</v>
      </c>
      <c r="AB19" s="52">
        <v>0.874554435638434</v>
      </c>
      <c r="AC19" s="72">
        <v>48.9</v>
      </c>
      <c r="AD19" s="73">
        <v>0.726618705035971</v>
      </c>
    </row>
    <row r="20" spans="1:30">
      <c r="A20" s="27" t="s">
        <v>57</v>
      </c>
      <c r="B20" s="22">
        <v>2009</v>
      </c>
      <c r="C20" s="23" t="s">
        <v>49</v>
      </c>
      <c r="D20" s="23">
        <v>-3.5</v>
      </c>
      <c r="E20" s="22" t="s">
        <v>50</v>
      </c>
      <c r="F20" s="22" t="s">
        <v>51</v>
      </c>
      <c r="G20" s="16" t="s">
        <v>13</v>
      </c>
      <c r="H20" s="22">
        <v>0</v>
      </c>
      <c r="I20" s="22">
        <v>1</v>
      </c>
      <c r="J20" s="22">
        <v>75</v>
      </c>
      <c r="K20" s="42">
        <v>2008</v>
      </c>
      <c r="L20" s="42">
        <v>67</v>
      </c>
      <c r="M20" s="38">
        <v>16</v>
      </c>
      <c r="N20" s="46">
        <v>192</v>
      </c>
      <c r="O20" s="43">
        <v>1650.1</v>
      </c>
      <c r="P20" s="23">
        <v>0</v>
      </c>
      <c r="Q20" s="23">
        <v>0</v>
      </c>
      <c r="R20" s="23">
        <v>21.33</v>
      </c>
      <c r="S20" s="23">
        <v>26.66</v>
      </c>
      <c r="T20" s="23">
        <v>42.66</v>
      </c>
      <c r="U20" s="60">
        <v>10.66</v>
      </c>
      <c r="V20" s="60">
        <v>5.33</v>
      </c>
      <c r="W20" s="23">
        <v>32</v>
      </c>
      <c r="X20" s="23">
        <v>26.66</v>
      </c>
      <c r="Y20" s="60">
        <v>10.66</v>
      </c>
      <c r="Z20" s="60">
        <v>16</v>
      </c>
      <c r="AA20" s="22">
        <v>0</v>
      </c>
      <c r="AB20" s="61">
        <v>0.994469195123074</v>
      </c>
      <c r="AC20" s="75">
        <v>62.9</v>
      </c>
      <c r="AD20" s="76">
        <v>0.433333333333333</v>
      </c>
    </row>
    <row r="21" spans="1:30">
      <c r="A21" s="25" t="s">
        <v>58</v>
      </c>
      <c r="B21" s="15">
        <v>2009</v>
      </c>
      <c r="C21" s="15" t="s">
        <v>59</v>
      </c>
      <c r="D21" s="15">
        <v>2</v>
      </c>
      <c r="E21" s="14" t="s">
        <v>50</v>
      </c>
      <c r="F21" s="14" t="s">
        <v>51</v>
      </c>
      <c r="G21" s="14" t="s">
        <v>36</v>
      </c>
      <c r="H21" s="14">
        <v>1</v>
      </c>
      <c r="I21" s="14">
        <v>0</v>
      </c>
      <c r="J21" s="14">
        <v>20</v>
      </c>
      <c r="K21" s="36">
        <v>2500</v>
      </c>
      <c r="L21" s="2">
        <v>9</v>
      </c>
      <c r="M21" s="36">
        <v>12</v>
      </c>
      <c r="N21" s="37">
        <v>2366.6</v>
      </c>
      <c r="O21" s="37">
        <v>1917.6</v>
      </c>
      <c r="P21" s="15">
        <v>100</v>
      </c>
      <c r="Q21" s="15">
        <v>433.33</v>
      </c>
      <c r="R21" s="15">
        <v>300</v>
      </c>
      <c r="S21" s="15">
        <v>766.66</v>
      </c>
      <c r="T21" s="15">
        <v>233.333</v>
      </c>
      <c r="U21" s="15">
        <v>166.66</v>
      </c>
      <c r="V21" s="15">
        <v>133.33</v>
      </c>
      <c r="W21" s="15">
        <v>100</v>
      </c>
      <c r="X21" s="15">
        <v>133.33</v>
      </c>
      <c r="Y21" s="14">
        <v>0</v>
      </c>
      <c r="Z21" s="14">
        <v>0</v>
      </c>
      <c r="AA21" s="14">
        <v>0</v>
      </c>
      <c r="AB21" s="77">
        <v>0.640585277583472</v>
      </c>
      <c r="AC21" s="69">
        <v>42.6</v>
      </c>
      <c r="AD21" s="70">
        <v>0.6875</v>
      </c>
    </row>
    <row r="22" spans="1:30">
      <c r="A22" s="26" t="s">
        <v>60</v>
      </c>
      <c r="B22" s="19">
        <v>2009</v>
      </c>
      <c r="C22" s="19" t="s">
        <v>59</v>
      </c>
      <c r="D22" s="19">
        <v>1.5</v>
      </c>
      <c r="E22" s="18" t="s">
        <v>50</v>
      </c>
      <c r="F22" s="18" t="s">
        <v>51</v>
      </c>
      <c r="G22" s="14" t="s">
        <v>36</v>
      </c>
      <c r="H22" s="18">
        <v>1</v>
      </c>
      <c r="I22" s="18">
        <v>0</v>
      </c>
      <c r="J22" s="18">
        <v>30</v>
      </c>
      <c r="K22" s="38">
        <v>2500</v>
      </c>
      <c r="L22" s="2">
        <v>10</v>
      </c>
      <c r="M22" s="38">
        <v>12</v>
      </c>
      <c r="N22" s="48">
        <v>6800</v>
      </c>
      <c r="O22" s="40">
        <v>2032.3</v>
      </c>
      <c r="P22" s="41">
        <v>33.33</v>
      </c>
      <c r="Q22" s="19">
        <v>1500</v>
      </c>
      <c r="R22" s="19">
        <v>3266.66</v>
      </c>
      <c r="S22" s="19">
        <v>1000</v>
      </c>
      <c r="T22" s="41">
        <v>100</v>
      </c>
      <c r="U22" s="41">
        <v>33.33</v>
      </c>
      <c r="V22" s="19">
        <v>166.66</v>
      </c>
      <c r="W22" s="19">
        <v>166.66</v>
      </c>
      <c r="X22" s="19">
        <v>266.66</v>
      </c>
      <c r="Y22" s="19">
        <v>133.33</v>
      </c>
      <c r="Z22" s="19">
        <v>133.33</v>
      </c>
      <c r="AA22" s="18">
        <v>0</v>
      </c>
      <c r="AB22" s="78">
        <v>0.647789686152323</v>
      </c>
      <c r="AC22" s="72">
        <v>36.1</v>
      </c>
      <c r="AD22" s="73">
        <v>0.631578947368421</v>
      </c>
    </row>
    <row r="23" spans="1:30">
      <c r="A23" s="26" t="s">
        <v>61</v>
      </c>
      <c r="B23" s="19">
        <v>2009</v>
      </c>
      <c r="C23" s="19" t="s">
        <v>59</v>
      </c>
      <c r="D23" s="19">
        <v>1</v>
      </c>
      <c r="E23" s="18" t="s">
        <v>50</v>
      </c>
      <c r="F23" s="18" t="s">
        <v>51</v>
      </c>
      <c r="G23" s="14" t="s">
        <v>36</v>
      </c>
      <c r="H23" s="18">
        <v>1</v>
      </c>
      <c r="I23" s="18">
        <v>0</v>
      </c>
      <c r="J23" s="18">
        <v>50</v>
      </c>
      <c r="K23" s="38">
        <v>2500</v>
      </c>
      <c r="L23" s="2">
        <v>10</v>
      </c>
      <c r="M23" s="38">
        <v>12</v>
      </c>
      <c r="N23" s="40">
        <v>9566.6</v>
      </c>
      <c r="O23" s="40">
        <v>2489.6</v>
      </c>
      <c r="P23" s="19">
        <v>1033.33</v>
      </c>
      <c r="Q23" s="19">
        <v>2300</v>
      </c>
      <c r="R23" s="19">
        <v>2566.66</v>
      </c>
      <c r="S23" s="19">
        <v>2200</v>
      </c>
      <c r="T23" s="19">
        <v>866.66</v>
      </c>
      <c r="U23" s="19">
        <v>466.66</v>
      </c>
      <c r="V23" s="19">
        <v>133.33</v>
      </c>
      <c r="W23" s="19">
        <v>0</v>
      </c>
      <c r="X23" s="19">
        <v>0</v>
      </c>
      <c r="Y23" s="19">
        <v>0</v>
      </c>
      <c r="Z23" s="19">
        <v>0</v>
      </c>
      <c r="AA23" s="18">
        <v>0</v>
      </c>
      <c r="AB23" s="78">
        <v>0.585686977472129</v>
      </c>
      <c r="AC23" s="72">
        <v>30.4</v>
      </c>
      <c r="AD23" s="73">
        <v>0.542857142857143</v>
      </c>
    </row>
    <row r="24" ht="15" customHeight="1" spans="1:30">
      <c r="A24" s="26" t="s">
        <v>62</v>
      </c>
      <c r="B24" s="19">
        <v>2009</v>
      </c>
      <c r="C24" s="19" t="s">
        <v>59</v>
      </c>
      <c r="D24" s="19">
        <v>0.5</v>
      </c>
      <c r="E24" s="18" t="s">
        <v>50</v>
      </c>
      <c r="F24" s="18" t="s">
        <v>51</v>
      </c>
      <c r="G24" s="14" t="s">
        <v>36</v>
      </c>
      <c r="H24" s="18">
        <v>1</v>
      </c>
      <c r="I24" s="18">
        <v>0</v>
      </c>
      <c r="J24" s="18">
        <v>75</v>
      </c>
      <c r="K24" s="38">
        <v>2500</v>
      </c>
      <c r="L24" s="2">
        <v>15</v>
      </c>
      <c r="M24" s="38">
        <v>12</v>
      </c>
      <c r="N24" s="40">
        <v>15066.66</v>
      </c>
      <c r="O24" s="49">
        <v>2311.67</v>
      </c>
      <c r="P24" s="19">
        <v>6266.66</v>
      </c>
      <c r="Q24" s="19">
        <v>4166.66</v>
      </c>
      <c r="R24" s="19">
        <v>2533.33</v>
      </c>
      <c r="S24" s="19">
        <v>1466.66</v>
      </c>
      <c r="T24" s="19">
        <v>533.33</v>
      </c>
      <c r="U24" s="41">
        <v>100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8">
        <v>0</v>
      </c>
      <c r="AB24" s="79">
        <v>0.82</v>
      </c>
      <c r="AC24" s="80">
        <v>35.2</v>
      </c>
      <c r="AD24" s="73">
        <v>0.4</v>
      </c>
    </row>
    <row r="25" spans="1:30">
      <c r="A25" s="26" t="s">
        <v>63</v>
      </c>
      <c r="B25" s="19">
        <v>2009</v>
      </c>
      <c r="C25" s="19" t="s">
        <v>59</v>
      </c>
      <c r="D25" s="19">
        <v>-0.5</v>
      </c>
      <c r="E25" s="18" t="s">
        <v>50</v>
      </c>
      <c r="F25" s="18" t="s">
        <v>51</v>
      </c>
      <c r="G25" s="14" t="s">
        <v>36</v>
      </c>
      <c r="H25" s="18">
        <v>0</v>
      </c>
      <c r="I25" s="18">
        <v>1</v>
      </c>
      <c r="J25" s="18">
        <v>45</v>
      </c>
      <c r="K25" s="38">
        <v>2500</v>
      </c>
      <c r="L25" s="2">
        <v>40</v>
      </c>
      <c r="M25" s="38">
        <v>12</v>
      </c>
      <c r="N25" s="39">
        <v>38560</v>
      </c>
      <c r="O25" s="49">
        <v>4428.1</v>
      </c>
      <c r="P25" s="19">
        <v>20120</v>
      </c>
      <c r="Q25" s="19">
        <v>8820</v>
      </c>
      <c r="R25" s="19">
        <v>8120</v>
      </c>
      <c r="S25" s="19">
        <v>1400</v>
      </c>
      <c r="T25" s="19">
        <v>80</v>
      </c>
      <c r="U25" s="41">
        <v>0</v>
      </c>
      <c r="V25" s="19">
        <v>0</v>
      </c>
      <c r="W25" s="19">
        <v>20</v>
      </c>
      <c r="X25" s="18">
        <v>0</v>
      </c>
      <c r="Y25" s="18">
        <v>0</v>
      </c>
      <c r="Z25" s="18">
        <v>0</v>
      </c>
      <c r="AA25" s="18">
        <v>0</v>
      </c>
      <c r="AB25" s="79">
        <v>0.77</v>
      </c>
      <c r="AC25" s="80">
        <v>23.6</v>
      </c>
      <c r="AD25" s="73">
        <v>0.424242424242424</v>
      </c>
    </row>
    <row r="26" spans="1:30">
      <c r="A26" s="27" t="s">
        <v>64</v>
      </c>
      <c r="B26" s="23">
        <v>2009</v>
      </c>
      <c r="C26" s="23" t="s">
        <v>59</v>
      </c>
      <c r="D26" s="23">
        <v>-1.5</v>
      </c>
      <c r="E26" s="22" t="s">
        <v>50</v>
      </c>
      <c r="F26" s="22" t="s">
        <v>51</v>
      </c>
      <c r="G26" s="14" t="s">
        <v>36</v>
      </c>
      <c r="H26" s="22">
        <v>0</v>
      </c>
      <c r="I26" s="22">
        <v>1</v>
      </c>
      <c r="J26" s="22">
        <v>50</v>
      </c>
      <c r="K26" s="42">
        <v>2500</v>
      </c>
      <c r="L26" s="2">
        <v>65</v>
      </c>
      <c r="M26" s="38">
        <v>12</v>
      </c>
      <c r="N26" s="46">
        <v>7860</v>
      </c>
      <c r="O26" s="50">
        <v>9975.1</v>
      </c>
      <c r="P26" s="51">
        <v>3430</v>
      </c>
      <c r="Q26" s="23">
        <v>1660</v>
      </c>
      <c r="R26" s="23">
        <v>1240</v>
      </c>
      <c r="S26" s="23">
        <v>420</v>
      </c>
      <c r="T26" s="23">
        <v>170</v>
      </c>
      <c r="U26" s="23">
        <v>40</v>
      </c>
      <c r="V26" s="23">
        <v>90</v>
      </c>
      <c r="W26" s="23">
        <v>90</v>
      </c>
      <c r="X26" s="23">
        <v>200</v>
      </c>
      <c r="Y26" s="23">
        <v>400</v>
      </c>
      <c r="Z26" s="23">
        <v>110</v>
      </c>
      <c r="AA26" s="23">
        <v>10</v>
      </c>
      <c r="AB26" s="81">
        <v>0.95</v>
      </c>
      <c r="AC26" s="82">
        <v>86.7</v>
      </c>
      <c r="AD26" s="76">
        <v>0.463414634146341</v>
      </c>
    </row>
    <row r="27" ht="15" customHeight="1" spans="1:30">
      <c r="A27" s="25" t="s">
        <v>65</v>
      </c>
      <c r="B27" s="15">
        <v>2010</v>
      </c>
      <c r="C27" s="15" t="s">
        <v>66</v>
      </c>
      <c r="D27" s="15">
        <v>1.5</v>
      </c>
      <c r="E27" s="16" t="s">
        <v>32</v>
      </c>
      <c r="F27" s="16" t="s">
        <v>33</v>
      </c>
      <c r="G27" s="14" t="s">
        <v>36</v>
      </c>
      <c r="H27" s="14">
        <v>1</v>
      </c>
      <c r="I27" s="14">
        <v>0</v>
      </c>
      <c r="J27" s="14">
        <v>5</v>
      </c>
      <c r="K27" s="36">
        <v>1000</v>
      </c>
      <c r="L27" s="36">
        <v>12</v>
      </c>
      <c r="M27" s="36">
        <v>420</v>
      </c>
      <c r="N27" s="37">
        <v>32.5</v>
      </c>
      <c r="O27" s="37">
        <v>73.7</v>
      </c>
      <c r="P27" s="15">
        <v>0</v>
      </c>
      <c r="Q27" s="15">
        <v>0</v>
      </c>
      <c r="R27" s="37">
        <v>7.5</v>
      </c>
      <c r="S27" s="37">
        <v>2.5</v>
      </c>
      <c r="T27" s="37">
        <v>12.5</v>
      </c>
      <c r="U27" s="37">
        <v>5</v>
      </c>
      <c r="V27" s="15">
        <v>0</v>
      </c>
      <c r="W27" s="37">
        <v>2.5</v>
      </c>
      <c r="X27" s="15">
        <v>0</v>
      </c>
      <c r="Y27" s="37">
        <v>2.5</v>
      </c>
      <c r="Z27" s="15">
        <v>0</v>
      </c>
      <c r="AA27" s="15">
        <v>0</v>
      </c>
      <c r="AB27" s="83">
        <v>0.79</v>
      </c>
      <c r="AC27" s="84">
        <v>55.5</v>
      </c>
      <c r="AD27" s="70">
        <v>0.84</v>
      </c>
    </row>
    <row r="28" spans="1:30">
      <c r="A28" s="26" t="s">
        <v>67</v>
      </c>
      <c r="B28" s="19">
        <v>2010</v>
      </c>
      <c r="C28" s="19" t="s">
        <v>66</v>
      </c>
      <c r="D28" s="19">
        <v>1</v>
      </c>
      <c r="E28" s="20" t="s">
        <v>32</v>
      </c>
      <c r="F28" s="20" t="s">
        <v>33</v>
      </c>
      <c r="G28" s="14" t="s">
        <v>36</v>
      </c>
      <c r="H28" s="18">
        <v>1</v>
      </c>
      <c r="I28" s="18">
        <v>0</v>
      </c>
      <c r="J28" s="18">
        <v>8</v>
      </c>
      <c r="K28" s="38">
        <v>1000</v>
      </c>
      <c r="L28" s="38">
        <v>10</v>
      </c>
      <c r="M28" s="38">
        <v>420</v>
      </c>
      <c r="N28" s="39">
        <v>156</v>
      </c>
      <c r="O28" s="39">
        <v>132</v>
      </c>
      <c r="P28" s="39">
        <v>6</v>
      </c>
      <c r="Q28" s="39">
        <v>42</v>
      </c>
      <c r="R28" s="39">
        <v>42</v>
      </c>
      <c r="S28" s="48">
        <v>12</v>
      </c>
      <c r="T28" s="48">
        <v>30</v>
      </c>
      <c r="U28" s="48">
        <v>6</v>
      </c>
      <c r="V28" s="48">
        <v>18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79">
        <v>0.79</v>
      </c>
      <c r="AC28" s="80">
        <v>40.9</v>
      </c>
      <c r="AD28" s="73">
        <v>0.84</v>
      </c>
    </row>
    <row r="29" spans="1:30">
      <c r="A29" s="26" t="s">
        <v>68</v>
      </c>
      <c r="B29" s="19">
        <v>2010</v>
      </c>
      <c r="C29" s="19" t="s">
        <v>66</v>
      </c>
      <c r="D29" s="19">
        <v>0.5</v>
      </c>
      <c r="E29" s="20" t="s">
        <v>32</v>
      </c>
      <c r="F29" s="20" t="s">
        <v>33</v>
      </c>
      <c r="G29" s="14" t="s">
        <v>36</v>
      </c>
      <c r="H29" s="18">
        <v>1</v>
      </c>
      <c r="I29" s="18">
        <v>0</v>
      </c>
      <c r="J29" s="18">
        <v>12</v>
      </c>
      <c r="K29" s="38">
        <v>1000</v>
      </c>
      <c r="L29" s="38">
        <v>2</v>
      </c>
      <c r="M29" s="38">
        <v>420</v>
      </c>
      <c r="N29" s="39">
        <v>2133.33</v>
      </c>
      <c r="O29" s="39">
        <v>1751</v>
      </c>
      <c r="P29" s="52">
        <v>966.67</v>
      </c>
      <c r="Q29" s="48">
        <v>600</v>
      </c>
      <c r="R29" s="52">
        <v>233.33</v>
      </c>
      <c r="S29" s="48">
        <v>133.33</v>
      </c>
      <c r="T29" s="48">
        <v>100</v>
      </c>
      <c r="U29" s="48">
        <v>33.33</v>
      </c>
      <c r="V29" s="48">
        <v>0</v>
      </c>
      <c r="W29" s="48">
        <v>0</v>
      </c>
      <c r="X29" s="48">
        <v>33.33</v>
      </c>
      <c r="Y29" s="48">
        <v>0</v>
      </c>
      <c r="Z29" s="48">
        <v>0</v>
      </c>
      <c r="AA29" s="48">
        <v>33.33</v>
      </c>
      <c r="AB29" s="79">
        <v>0.81</v>
      </c>
      <c r="AC29" s="80">
        <v>77.4</v>
      </c>
      <c r="AD29" s="73">
        <v>0.32</v>
      </c>
    </row>
    <row r="30" spans="1:30">
      <c r="A30" s="28" t="s">
        <v>69</v>
      </c>
      <c r="B30" s="19">
        <v>2010</v>
      </c>
      <c r="C30" s="19" t="s">
        <v>66</v>
      </c>
      <c r="D30" s="19">
        <v>-0.5</v>
      </c>
      <c r="E30" s="20" t="s">
        <v>32</v>
      </c>
      <c r="F30" s="20" t="s">
        <v>33</v>
      </c>
      <c r="G30" s="14" t="s">
        <v>36</v>
      </c>
      <c r="H30" s="18">
        <v>0</v>
      </c>
      <c r="I30" s="18">
        <v>0</v>
      </c>
      <c r="J30" s="18">
        <v>0</v>
      </c>
      <c r="K30" s="38">
        <v>1000</v>
      </c>
      <c r="L30" s="38">
        <v>45</v>
      </c>
      <c r="M30" s="38">
        <v>420</v>
      </c>
      <c r="N30" s="39">
        <v>900</v>
      </c>
      <c r="O30" s="48">
        <v>3106</v>
      </c>
      <c r="P30" s="19">
        <v>0</v>
      </c>
      <c r="Q30" s="48">
        <v>200</v>
      </c>
      <c r="R30" s="52">
        <v>266.67</v>
      </c>
      <c r="S30" s="48">
        <v>33.33</v>
      </c>
      <c r="T30" s="48">
        <v>166.67</v>
      </c>
      <c r="U30" s="48">
        <v>100</v>
      </c>
      <c r="V30" s="48">
        <v>33.33</v>
      </c>
      <c r="W30" s="48">
        <v>0</v>
      </c>
      <c r="X30" s="48">
        <v>0</v>
      </c>
      <c r="Y30" s="48">
        <v>66.67</v>
      </c>
      <c r="Z30" s="48">
        <v>66.67</v>
      </c>
      <c r="AA30" s="48">
        <v>0</v>
      </c>
      <c r="AB30" s="79">
        <v>0.81</v>
      </c>
      <c r="AC30" s="80">
        <v>82.6</v>
      </c>
      <c r="AD30" s="73">
        <v>0.32</v>
      </c>
    </row>
    <row r="31" spans="1:30">
      <c r="A31" s="29" t="s">
        <v>70</v>
      </c>
      <c r="B31" s="23">
        <v>2010</v>
      </c>
      <c r="C31" s="23" t="s">
        <v>66</v>
      </c>
      <c r="D31" s="23">
        <v>-1.5</v>
      </c>
      <c r="E31" s="24" t="s">
        <v>32</v>
      </c>
      <c r="F31" s="24" t="s">
        <v>33</v>
      </c>
      <c r="G31" s="14" t="s">
        <v>36</v>
      </c>
      <c r="H31" s="22">
        <v>0</v>
      </c>
      <c r="I31" s="22">
        <v>0</v>
      </c>
      <c r="J31" s="22">
        <v>0</v>
      </c>
      <c r="K31" s="42">
        <v>1000</v>
      </c>
      <c r="L31" s="42">
        <v>48</v>
      </c>
      <c r="M31" s="38">
        <v>420</v>
      </c>
      <c r="N31" s="43">
        <v>133.3</v>
      </c>
      <c r="O31" s="43">
        <v>1058.3</v>
      </c>
      <c r="P31" s="53">
        <v>0</v>
      </c>
      <c r="Q31" s="61">
        <v>33.33</v>
      </c>
      <c r="R31" s="53">
        <v>0</v>
      </c>
      <c r="S31" s="53">
        <v>0</v>
      </c>
      <c r="T31" s="53">
        <v>33.33</v>
      </c>
      <c r="U31" s="53">
        <v>0</v>
      </c>
      <c r="V31" s="53">
        <v>33.33</v>
      </c>
      <c r="W31" s="53">
        <v>0</v>
      </c>
      <c r="X31" s="53">
        <v>0</v>
      </c>
      <c r="Y31" s="53">
        <v>33.33</v>
      </c>
      <c r="Z31" s="53">
        <v>0</v>
      </c>
      <c r="AA31" s="53">
        <v>0</v>
      </c>
      <c r="AB31" s="81">
        <v>0.86</v>
      </c>
      <c r="AC31" s="82">
        <v>80.9</v>
      </c>
      <c r="AD31" s="76">
        <v>0.16</v>
      </c>
    </row>
    <row r="32" ht="15" customHeight="1" spans="1:30">
      <c r="A32" s="25" t="s">
        <v>71</v>
      </c>
      <c r="B32" s="15">
        <v>2010</v>
      </c>
      <c r="C32" s="15" t="s">
        <v>72</v>
      </c>
      <c r="D32" s="15">
        <v>-3.5</v>
      </c>
      <c r="E32" s="16" t="s">
        <v>32</v>
      </c>
      <c r="F32" s="16" t="s">
        <v>33</v>
      </c>
      <c r="G32" s="16" t="s">
        <v>13</v>
      </c>
      <c r="H32" s="14">
        <v>0</v>
      </c>
      <c r="I32" s="14">
        <v>0</v>
      </c>
      <c r="J32" s="14">
        <v>0</v>
      </c>
      <c r="K32" s="36">
        <v>1130</v>
      </c>
      <c r="L32" s="36">
        <v>55</v>
      </c>
      <c r="M32" s="36">
        <v>110</v>
      </c>
      <c r="N32" s="15">
        <v>3266.67</v>
      </c>
      <c r="O32" s="54">
        <v>3602</v>
      </c>
      <c r="P32" s="55">
        <v>666.666666666667</v>
      </c>
      <c r="Q32" s="55">
        <v>633.333333333333</v>
      </c>
      <c r="R32" s="62">
        <v>500</v>
      </c>
      <c r="S32" s="55">
        <v>866.666666666667</v>
      </c>
      <c r="T32" s="62">
        <v>300</v>
      </c>
      <c r="U32" s="55">
        <v>166.666666666667</v>
      </c>
      <c r="V32" s="62">
        <v>100</v>
      </c>
      <c r="W32" s="55">
        <v>33.3333333333333</v>
      </c>
      <c r="X32" s="54">
        <v>0</v>
      </c>
      <c r="Y32" s="54">
        <v>0</v>
      </c>
      <c r="Z32" s="54">
        <v>0</v>
      </c>
      <c r="AA32" s="54">
        <v>0</v>
      </c>
      <c r="AB32" s="83">
        <v>0.79</v>
      </c>
      <c r="AC32" s="84">
        <v>54.2</v>
      </c>
      <c r="AD32" s="70">
        <v>0.0454545454545455</v>
      </c>
    </row>
    <row r="33" spans="1:30">
      <c r="A33" s="26" t="s">
        <v>73</v>
      </c>
      <c r="B33" s="19">
        <v>2010</v>
      </c>
      <c r="C33" s="19" t="s">
        <v>72</v>
      </c>
      <c r="D33" s="19">
        <v>-1.5</v>
      </c>
      <c r="E33" s="20" t="s">
        <v>32</v>
      </c>
      <c r="F33" s="20" t="s">
        <v>33</v>
      </c>
      <c r="G33" s="16" t="s">
        <v>13</v>
      </c>
      <c r="H33" s="18">
        <v>0</v>
      </c>
      <c r="I33" s="18">
        <v>0</v>
      </c>
      <c r="J33" s="18">
        <v>0</v>
      </c>
      <c r="K33" s="38">
        <v>1130</v>
      </c>
      <c r="L33" s="38">
        <v>18</v>
      </c>
      <c r="M33" s="38">
        <v>110</v>
      </c>
      <c r="N33" s="19">
        <v>466.67</v>
      </c>
      <c r="O33" s="48">
        <v>1117</v>
      </c>
      <c r="P33" s="52">
        <v>66.6666666666667</v>
      </c>
      <c r="Q33" s="52">
        <v>66.6666666666667</v>
      </c>
      <c r="R33" s="48">
        <v>0</v>
      </c>
      <c r="S33" s="52">
        <v>33.3333333333333</v>
      </c>
      <c r="T33" s="52">
        <v>166.666666666667</v>
      </c>
      <c r="U33" s="52">
        <v>66.6666666666667</v>
      </c>
      <c r="V33" s="52">
        <v>33.3333333333333</v>
      </c>
      <c r="W33" s="52">
        <v>33.3333333333333</v>
      </c>
      <c r="X33" s="48">
        <v>0</v>
      </c>
      <c r="Y33" s="48">
        <v>0</v>
      </c>
      <c r="Z33" s="48">
        <v>0</v>
      </c>
      <c r="AA33" s="48">
        <v>0</v>
      </c>
      <c r="AB33" s="79">
        <v>0.86</v>
      </c>
      <c r="AC33" s="80">
        <v>55.3</v>
      </c>
      <c r="AD33" s="73">
        <v>0.16</v>
      </c>
    </row>
    <row r="34" spans="1:30">
      <c r="A34" s="26" t="s">
        <v>74</v>
      </c>
      <c r="B34" s="19">
        <v>2010</v>
      </c>
      <c r="C34" s="19" t="s">
        <v>72</v>
      </c>
      <c r="D34" s="19">
        <v>-0.5</v>
      </c>
      <c r="E34" s="20" t="s">
        <v>32</v>
      </c>
      <c r="F34" s="20" t="s">
        <v>33</v>
      </c>
      <c r="G34" s="16" t="s">
        <v>13</v>
      </c>
      <c r="H34" s="18">
        <v>0</v>
      </c>
      <c r="I34" s="18">
        <v>0</v>
      </c>
      <c r="J34" s="18">
        <v>0</v>
      </c>
      <c r="K34" s="38">
        <v>1130</v>
      </c>
      <c r="L34" s="38">
        <v>13</v>
      </c>
      <c r="M34" s="38">
        <v>110</v>
      </c>
      <c r="N34" s="19">
        <v>1533.33</v>
      </c>
      <c r="O34" s="48">
        <v>806</v>
      </c>
      <c r="P34" s="48">
        <v>300</v>
      </c>
      <c r="Q34" s="52">
        <v>966.666666666667</v>
      </c>
      <c r="R34" s="52">
        <v>133.333333333333</v>
      </c>
      <c r="S34" s="52">
        <v>33.3333333333333</v>
      </c>
      <c r="T34" s="48">
        <v>100</v>
      </c>
      <c r="U34" s="52">
        <v>33.3333333333333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79">
        <v>0.95</v>
      </c>
      <c r="AC34" s="80">
        <v>43.6</v>
      </c>
      <c r="AD34" s="73">
        <v>0.54</v>
      </c>
    </row>
    <row r="35" spans="1:30">
      <c r="A35" s="26" t="s">
        <v>75</v>
      </c>
      <c r="B35" s="19">
        <v>2010</v>
      </c>
      <c r="C35" s="19" t="s">
        <v>72</v>
      </c>
      <c r="D35" s="19">
        <v>0.5</v>
      </c>
      <c r="E35" s="20" t="s">
        <v>32</v>
      </c>
      <c r="F35" s="20" t="s">
        <v>33</v>
      </c>
      <c r="G35" s="16" t="s">
        <v>13</v>
      </c>
      <c r="H35" s="18">
        <v>1</v>
      </c>
      <c r="I35" s="18">
        <v>0</v>
      </c>
      <c r="J35" s="18">
        <v>12</v>
      </c>
      <c r="K35" s="38">
        <v>1130</v>
      </c>
      <c r="L35" s="38">
        <v>12</v>
      </c>
      <c r="M35" s="38">
        <v>110</v>
      </c>
      <c r="N35" s="19">
        <v>566.6</v>
      </c>
      <c r="O35" s="40">
        <v>649.3</v>
      </c>
      <c r="P35" s="52">
        <v>33.3333333333333</v>
      </c>
      <c r="Q35" s="52">
        <v>233.333333333333</v>
      </c>
      <c r="R35" s="48">
        <v>0</v>
      </c>
      <c r="S35" s="48">
        <v>100</v>
      </c>
      <c r="T35" s="52">
        <v>166.666666666667</v>
      </c>
      <c r="U35" s="52">
        <v>0</v>
      </c>
      <c r="V35" s="48">
        <v>0</v>
      </c>
      <c r="W35" s="52">
        <v>33.3333333333333</v>
      </c>
      <c r="X35" s="48">
        <v>0</v>
      </c>
      <c r="Y35" s="48">
        <v>0</v>
      </c>
      <c r="Z35" s="48">
        <v>0</v>
      </c>
      <c r="AA35" s="48">
        <v>0</v>
      </c>
      <c r="AB35" s="79">
        <v>0.95</v>
      </c>
      <c r="AC35" s="80">
        <v>45.6</v>
      </c>
      <c r="AD35" s="73">
        <v>0.54</v>
      </c>
    </row>
    <row r="36" spans="1:30">
      <c r="A36" s="28" t="s">
        <v>76</v>
      </c>
      <c r="B36" s="19">
        <v>2010</v>
      </c>
      <c r="C36" s="19" t="s">
        <v>72</v>
      </c>
      <c r="D36" s="19">
        <v>1</v>
      </c>
      <c r="E36" s="20" t="s">
        <v>32</v>
      </c>
      <c r="F36" s="20" t="s">
        <v>33</v>
      </c>
      <c r="G36" s="16" t="s">
        <v>13</v>
      </c>
      <c r="H36" s="18">
        <v>1</v>
      </c>
      <c r="I36" s="18">
        <v>0</v>
      </c>
      <c r="J36" s="18">
        <v>8</v>
      </c>
      <c r="K36" s="38">
        <v>1130</v>
      </c>
      <c r="L36" s="38">
        <v>11</v>
      </c>
      <c r="M36" s="38">
        <v>110</v>
      </c>
      <c r="N36" s="39">
        <v>250</v>
      </c>
      <c r="O36" s="40">
        <v>517.1</v>
      </c>
      <c r="P36" s="48">
        <v>0</v>
      </c>
      <c r="Q36" s="48">
        <v>0</v>
      </c>
      <c r="R36" s="19">
        <v>10</v>
      </c>
      <c r="S36" s="19">
        <v>150</v>
      </c>
      <c r="T36" s="19">
        <v>90</v>
      </c>
      <c r="U36" s="19">
        <v>50</v>
      </c>
      <c r="V36" s="19">
        <v>20</v>
      </c>
      <c r="W36" s="19">
        <v>10</v>
      </c>
      <c r="X36" s="19">
        <v>10</v>
      </c>
      <c r="Y36" s="48">
        <v>0</v>
      </c>
      <c r="Z36" s="19">
        <v>10</v>
      </c>
      <c r="AA36" s="48">
        <v>0</v>
      </c>
      <c r="AB36" s="79">
        <v>0.89</v>
      </c>
      <c r="AC36" s="80">
        <v>57.3</v>
      </c>
      <c r="AD36" s="73">
        <v>0.44</v>
      </c>
    </row>
    <row r="37" spans="1:30">
      <c r="A37" s="26" t="s">
        <v>77</v>
      </c>
      <c r="B37" s="19">
        <v>2010</v>
      </c>
      <c r="C37" s="19" t="s">
        <v>72</v>
      </c>
      <c r="D37" s="19">
        <v>1.5</v>
      </c>
      <c r="E37" s="20" t="s">
        <v>32</v>
      </c>
      <c r="F37" s="20" t="s">
        <v>33</v>
      </c>
      <c r="G37" s="16" t="s">
        <v>13</v>
      </c>
      <c r="H37" s="18">
        <v>1</v>
      </c>
      <c r="I37" s="18">
        <v>0</v>
      </c>
      <c r="J37" s="18">
        <v>5</v>
      </c>
      <c r="K37" s="38">
        <v>1130</v>
      </c>
      <c r="L37" s="38">
        <v>10</v>
      </c>
      <c r="M37" s="38">
        <v>110</v>
      </c>
      <c r="N37" s="39">
        <v>400</v>
      </c>
      <c r="O37" s="40">
        <v>215.3</v>
      </c>
      <c r="P37" s="48">
        <v>0</v>
      </c>
      <c r="Q37" s="48">
        <v>0</v>
      </c>
      <c r="R37" s="19">
        <v>40</v>
      </c>
      <c r="S37" s="19">
        <v>220</v>
      </c>
      <c r="T37" s="19">
        <v>120</v>
      </c>
      <c r="U37" s="19">
        <v>20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79">
        <v>0.89</v>
      </c>
      <c r="AC37" s="80">
        <v>28.4</v>
      </c>
      <c r="AD37" s="73">
        <v>0.44</v>
      </c>
    </row>
    <row r="38" spans="1:30">
      <c r="A38" s="27" t="s">
        <v>78</v>
      </c>
      <c r="B38" s="23">
        <v>2010</v>
      </c>
      <c r="C38" s="23" t="s">
        <v>72</v>
      </c>
      <c r="D38" s="23">
        <v>2</v>
      </c>
      <c r="E38" s="24" t="s">
        <v>32</v>
      </c>
      <c r="F38" s="24" t="s">
        <v>33</v>
      </c>
      <c r="G38" s="16" t="s">
        <v>13</v>
      </c>
      <c r="H38" s="22">
        <v>1</v>
      </c>
      <c r="I38" s="22">
        <v>0</v>
      </c>
      <c r="J38" s="22">
        <v>2</v>
      </c>
      <c r="K38" s="42">
        <v>1130</v>
      </c>
      <c r="L38" s="42">
        <v>5</v>
      </c>
      <c r="M38" s="38">
        <v>110</v>
      </c>
      <c r="N38" s="46">
        <v>750</v>
      </c>
      <c r="O38" s="43">
        <v>313.1</v>
      </c>
      <c r="P38" s="53">
        <v>0</v>
      </c>
      <c r="Q38" s="23">
        <v>30</v>
      </c>
      <c r="R38" s="23">
        <v>90</v>
      </c>
      <c r="S38" s="23">
        <v>460</v>
      </c>
      <c r="T38" s="23">
        <v>160</v>
      </c>
      <c r="U38" s="53">
        <v>0</v>
      </c>
      <c r="V38" s="53">
        <v>0</v>
      </c>
      <c r="W38" s="53">
        <v>0</v>
      </c>
      <c r="X38" s="53">
        <v>0</v>
      </c>
      <c r="Y38" s="23">
        <v>10</v>
      </c>
      <c r="Z38" s="23">
        <v>0</v>
      </c>
      <c r="AA38" s="53">
        <v>0</v>
      </c>
      <c r="AB38" s="81">
        <v>0.87</v>
      </c>
      <c r="AC38" s="82">
        <v>48.4</v>
      </c>
      <c r="AD38" s="76">
        <v>0.787878787878788</v>
      </c>
    </row>
    <row r="39" ht="15" customHeight="1" spans="1:30">
      <c r="A39" s="25" t="s">
        <v>79</v>
      </c>
      <c r="B39" s="15">
        <v>2010</v>
      </c>
      <c r="C39" s="15" t="s">
        <v>80</v>
      </c>
      <c r="D39" s="15">
        <v>-1.5</v>
      </c>
      <c r="E39" s="14" t="s">
        <v>81</v>
      </c>
      <c r="F39" s="14" t="s">
        <v>51</v>
      </c>
      <c r="G39" s="16" t="s">
        <v>13</v>
      </c>
      <c r="H39" s="14">
        <v>0</v>
      </c>
      <c r="I39" s="14">
        <v>1</v>
      </c>
      <c r="J39" s="14">
        <v>50</v>
      </c>
      <c r="K39" s="36">
        <v>2900</v>
      </c>
      <c r="L39" s="36">
        <v>35</v>
      </c>
      <c r="M39" s="36">
        <v>8</v>
      </c>
      <c r="N39" s="37">
        <v>10266.6666666667</v>
      </c>
      <c r="O39" s="15">
        <v>5976.7</v>
      </c>
      <c r="P39" s="56">
        <v>2033.33333333333</v>
      </c>
      <c r="Q39" s="54">
        <v>4500</v>
      </c>
      <c r="R39" s="56">
        <v>1966.66666666667</v>
      </c>
      <c r="S39" s="54">
        <v>900</v>
      </c>
      <c r="T39" s="56">
        <v>533.333333333333</v>
      </c>
      <c r="U39" s="54">
        <v>200</v>
      </c>
      <c r="V39" s="54">
        <v>100</v>
      </c>
      <c r="W39" s="56">
        <v>33.3333333333333</v>
      </c>
      <c r="X39" s="56">
        <v>0</v>
      </c>
      <c r="Y39" s="56">
        <v>0</v>
      </c>
      <c r="Z39" s="56">
        <v>0</v>
      </c>
      <c r="AA39" s="54">
        <v>0</v>
      </c>
      <c r="AB39" s="83">
        <v>0.96</v>
      </c>
      <c r="AC39" s="84">
        <v>45.7</v>
      </c>
      <c r="AD39" s="70">
        <v>0.5</v>
      </c>
    </row>
    <row r="40" spans="1:30">
      <c r="A40" s="26" t="s">
        <v>82</v>
      </c>
      <c r="B40" s="19">
        <v>2010</v>
      </c>
      <c r="C40" s="19" t="s">
        <v>80</v>
      </c>
      <c r="D40" s="19">
        <v>-0.5</v>
      </c>
      <c r="E40" s="18" t="s">
        <v>81</v>
      </c>
      <c r="F40" s="18" t="s">
        <v>51</v>
      </c>
      <c r="G40" s="16" t="s">
        <v>13</v>
      </c>
      <c r="H40" s="18">
        <v>0</v>
      </c>
      <c r="I40" s="18">
        <v>1</v>
      </c>
      <c r="J40" s="18">
        <v>45</v>
      </c>
      <c r="K40" s="38">
        <v>2900</v>
      </c>
      <c r="L40" s="38">
        <v>23</v>
      </c>
      <c r="M40" s="38">
        <v>8</v>
      </c>
      <c r="N40" s="40">
        <v>31433.3333333333</v>
      </c>
      <c r="O40" s="19">
        <v>9894</v>
      </c>
      <c r="P40" s="52">
        <v>14033.3333333333</v>
      </c>
      <c r="Q40" s="48">
        <v>15900</v>
      </c>
      <c r="R40" s="48">
        <v>1100</v>
      </c>
      <c r="S40" s="48">
        <v>300</v>
      </c>
      <c r="T40" s="48">
        <v>100</v>
      </c>
      <c r="U40" s="48">
        <v>0</v>
      </c>
      <c r="V40" s="48">
        <v>0</v>
      </c>
      <c r="W40" s="48">
        <v>0</v>
      </c>
      <c r="X40" s="52">
        <v>0</v>
      </c>
      <c r="Y40" s="52">
        <v>0</v>
      </c>
      <c r="Z40" s="52">
        <v>0</v>
      </c>
      <c r="AA40" s="48">
        <v>0</v>
      </c>
      <c r="AB40" s="79">
        <v>1.06</v>
      </c>
      <c r="AC40" s="80">
        <v>43.8</v>
      </c>
      <c r="AD40" s="73">
        <v>0.909090909090909</v>
      </c>
    </row>
    <row r="41" spans="1:30">
      <c r="A41" s="26" t="s">
        <v>83</v>
      </c>
      <c r="B41" s="19">
        <v>2010</v>
      </c>
      <c r="C41" s="19" t="s">
        <v>80</v>
      </c>
      <c r="D41" s="19">
        <v>0.5</v>
      </c>
      <c r="E41" s="18" t="s">
        <v>50</v>
      </c>
      <c r="F41" s="18" t="s">
        <v>51</v>
      </c>
      <c r="G41" s="16" t="s">
        <v>13</v>
      </c>
      <c r="H41" s="18">
        <v>1</v>
      </c>
      <c r="I41" s="18">
        <v>0</v>
      </c>
      <c r="J41" s="18">
        <v>75</v>
      </c>
      <c r="K41" s="38">
        <v>2900</v>
      </c>
      <c r="L41" s="38">
        <v>21</v>
      </c>
      <c r="M41" s="38">
        <v>8</v>
      </c>
      <c r="N41" s="48">
        <v>19100</v>
      </c>
      <c r="O41" s="19">
        <v>4490.7</v>
      </c>
      <c r="P41" s="52">
        <v>4666.66666666667</v>
      </c>
      <c r="Q41" s="48">
        <v>10200</v>
      </c>
      <c r="R41" s="52">
        <v>3266.66666666667</v>
      </c>
      <c r="S41" s="52">
        <v>766.666666666667</v>
      </c>
      <c r="T41" s="48">
        <v>200</v>
      </c>
      <c r="U41" s="48">
        <v>0</v>
      </c>
      <c r="V41" s="48">
        <v>0</v>
      </c>
      <c r="W41" s="48">
        <v>0</v>
      </c>
      <c r="X41" s="52">
        <v>0</v>
      </c>
      <c r="Y41" s="52">
        <v>0</v>
      </c>
      <c r="Z41" s="52">
        <v>0</v>
      </c>
      <c r="AA41" s="48">
        <v>0</v>
      </c>
      <c r="AB41" s="79">
        <v>0.89</v>
      </c>
      <c r="AC41" s="80">
        <v>37.2</v>
      </c>
      <c r="AD41" s="73">
        <v>0.740740740740741</v>
      </c>
    </row>
    <row r="42" spans="1:30">
      <c r="A42" s="26" t="s">
        <v>84</v>
      </c>
      <c r="B42" s="19">
        <v>2010</v>
      </c>
      <c r="C42" s="19" t="s">
        <v>80</v>
      </c>
      <c r="D42" s="19">
        <v>1</v>
      </c>
      <c r="E42" s="18" t="s">
        <v>81</v>
      </c>
      <c r="F42" s="18" t="s">
        <v>51</v>
      </c>
      <c r="G42" s="16" t="s">
        <v>13</v>
      </c>
      <c r="H42" s="18">
        <v>1</v>
      </c>
      <c r="I42" s="18">
        <v>0</v>
      </c>
      <c r="J42" s="18">
        <v>50</v>
      </c>
      <c r="K42" s="38">
        <v>2900</v>
      </c>
      <c r="L42" s="38">
        <v>15</v>
      </c>
      <c r="M42" s="38">
        <v>8</v>
      </c>
      <c r="N42" s="40">
        <v>4733.33333333333</v>
      </c>
      <c r="O42" s="19">
        <v>1547</v>
      </c>
      <c r="P42" s="48">
        <v>200</v>
      </c>
      <c r="Q42" s="52">
        <v>1233.33333333333</v>
      </c>
      <c r="R42" s="52">
        <v>1566.66666666667</v>
      </c>
      <c r="S42" s="48">
        <v>1300</v>
      </c>
      <c r="T42" s="52">
        <v>266.666666666667</v>
      </c>
      <c r="U42" s="52">
        <v>66.6666666666667</v>
      </c>
      <c r="V42" s="52">
        <v>33.3333333333333</v>
      </c>
      <c r="W42" s="48">
        <v>0</v>
      </c>
      <c r="X42" s="52">
        <v>33.3333333333333</v>
      </c>
      <c r="Y42" s="52">
        <v>33.3333333333333</v>
      </c>
      <c r="Z42" s="48">
        <v>0</v>
      </c>
      <c r="AA42" s="48">
        <v>0</v>
      </c>
      <c r="AB42" s="79">
        <v>0.76</v>
      </c>
      <c r="AC42" s="80">
        <v>32.4</v>
      </c>
      <c r="AD42" s="73">
        <v>0.633333333333333</v>
      </c>
    </row>
    <row r="43" spans="1:30">
      <c r="A43" s="26" t="s">
        <v>85</v>
      </c>
      <c r="B43" s="19">
        <v>2010</v>
      </c>
      <c r="C43" s="19" t="s">
        <v>80</v>
      </c>
      <c r="D43" s="19">
        <v>1.5</v>
      </c>
      <c r="E43" s="18" t="s">
        <v>81</v>
      </c>
      <c r="F43" s="18" t="s">
        <v>51</v>
      </c>
      <c r="G43" s="16" t="s">
        <v>13</v>
      </c>
      <c r="H43" s="18">
        <v>1</v>
      </c>
      <c r="I43" s="18">
        <v>0</v>
      </c>
      <c r="J43" s="18">
        <v>30</v>
      </c>
      <c r="K43" s="38">
        <v>2900</v>
      </c>
      <c r="L43" s="38">
        <v>15</v>
      </c>
      <c r="M43" s="38">
        <v>8</v>
      </c>
      <c r="N43" s="40">
        <v>11233.3333333333</v>
      </c>
      <c r="O43" s="19">
        <v>4147.3</v>
      </c>
      <c r="P43" s="52">
        <v>66.6666666666667</v>
      </c>
      <c r="Q43" s="52">
        <v>2266.66666666667</v>
      </c>
      <c r="R43" s="48">
        <v>2200</v>
      </c>
      <c r="S43" s="52">
        <v>2833.33333333333</v>
      </c>
      <c r="T43" s="52">
        <v>2166.66666666667</v>
      </c>
      <c r="U43" s="52">
        <v>1033.33333333333</v>
      </c>
      <c r="V43" s="48">
        <v>400</v>
      </c>
      <c r="W43" s="48">
        <v>200</v>
      </c>
      <c r="X43" s="52">
        <v>33.3333333333333</v>
      </c>
      <c r="Y43" s="48">
        <v>0</v>
      </c>
      <c r="Z43" s="52">
        <v>33.3333333333333</v>
      </c>
      <c r="AA43" s="48">
        <v>0</v>
      </c>
      <c r="AB43" s="79">
        <v>0.62</v>
      </c>
      <c r="AC43" s="80">
        <v>51.2</v>
      </c>
      <c r="AD43" s="73">
        <v>0.8</v>
      </c>
    </row>
    <row r="44" spans="1:30">
      <c r="A44" s="27" t="s">
        <v>86</v>
      </c>
      <c r="B44" s="23">
        <v>2010</v>
      </c>
      <c r="C44" s="23" t="s">
        <v>80</v>
      </c>
      <c r="D44" s="23">
        <v>2</v>
      </c>
      <c r="E44" s="22" t="s">
        <v>81</v>
      </c>
      <c r="F44" s="22" t="s">
        <v>51</v>
      </c>
      <c r="G44" s="16" t="s">
        <v>13</v>
      </c>
      <c r="H44" s="22">
        <v>1</v>
      </c>
      <c r="I44" s="22">
        <v>0</v>
      </c>
      <c r="J44" s="22">
        <v>20</v>
      </c>
      <c r="K44" s="42">
        <v>2900</v>
      </c>
      <c r="L44" s="42">
        <v>8</v>
      </c>
      <c r="M44" s="42">
        <v>8</v>
      </c>
      <c r="N44" s="43">
        <v>3266.66666666667</v>
      </c>
      <c r="O44" s="23">
        <v>1176.7</v>
      </c>
      <c r="P44" s="53">
        <v>0</v>
      </c>
      <c r="Q44" s="53">
        <v>0</v>
      </c>
      <c r="R44" s="53">
        <v>1000</v>
      </c>
      <c r="S44" s="61">
        <v>966.666666666667</v>
      </c>
      <c r="T44" s="61">
        <v>633.333333333333</v>
      </c>
      <c r="U44" s="61">
        <v>166.666666666667</v>
      </c>
      <c r="V44" s="53">
        <v>200</v>
      </c>
      <c r="W44" s="61">
        <v>66.6666666666667</v>
      </c>
      <c r="X44" s="61">
        <v>133.333333333333</v>
      </c>
      <c r="Y44" s="61">
        <v>33.3333333333333</v>
      </c>
      <c r="Z44" s="61">
        <v>66.6666666666667</v>
      </c>
      <c r="AA44" s="53">
        <v>0</v>
      </c>
      <c r="AB44" s="81">
        <v>0.84</v>
      </c>
      <c r="AC44" s="82">
        <v>32.4</v>
      </c>
      <c r="AD44" s="76">
        <v>0.8</v>
      </c>
    </row>
  </sheetData>
  <autoFilter ref="A1:AD4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1" sqref="B1:C1"/>
    </sheetView>
  </sheetViews>
  <sheetFormatPr defaultColWidth="8.85185185185185" defaultRowHeight="14.4" outlineLevelCol="2"/>
  <cols>
    <col min="1" max="2" width="20.4259259259259" customWidth="1"/>
  </cols>
  <sheetData>
    <row r="1" spans="2:3">
      <c r="B1" t="s">
        <v>87</v>
      </c>
      <c r="C1" t="s">
        <v>88</v>
      </c>
    </row>
    <row r="2" spans="1:3">
      <c r="A2" t="s">
        <v>16</v>
      </c>
      <c r="B2" t="s">
        <v>89</v>
      </c>
      <c r="C2" t="s">
        <v>90</v>
      </c>
    </row>
    <row r="3" spans="1:3">
      <c r="A3" t="s">
        <v>17</v>
      </c>
      <c r="B3" t="s">
        <v>91</v>
      </c>
      <c r="C3">
        <f>-0.222347303669641</f>
        <v>-0.222347303669641</v>
      </c>
    </row>
    <row r="4" spans="1:3">
      <c r="A4" t="s">
        <v>18</v>
      </c>
      <c r="B4">
        <f>-0.343779376177748</f>
        <v>-0.343779376177748</v>
      </c>
      <c r="C4">
        <f>-0.36560574655108</f>
        <v>-0.36560574655108</v>
      </c>
    </row>
    <row r="5" spans="1:3">
      <c r="A5" t="s">
        <v>19</v>
      </c>
      <c r="B5">
        <f>-0.474279250614491</f>
        <v>-0.474279250614491</v>
      </c>
      <c r="C5">
        <f>-0.371281117108412</f>
        <v>-0.371281117108412</v>
      </c>
    </row>
    <row r="6" spans="1:3">
      <c r="A6" t="s">
        <v>20</v>
      </c>
      <c r="B6">
        <f>-0.456243789879083</f>
        <v>-0.456243789879083</v>
      </c>
      <c r="C6">
        <f>-0.466603723572614</f>
        <v>-0.466603723572614</v>
      </c>
    </row>
    <row r="7" spans="1:3">
      <c r="A7" t="s">
        <v>21</v>
      </c>
      <c r="B7">
        <f>-0.656264160330642</f>
        <v>-0.656264160330642</v>
      </c>
      <c r="C7">
        <f>-0.30131313755517</f>
        <v>-0.30131313755517</v>
      </c>
    </row>
    <row r="8" spans="1:3">
      <c r="A8" t="s">
        <v>22</v>
      </c>
      <c r="B8">
        <f>-0.84941162163524</f>
        <v>-0.84941162163524</v>
      </c>
      <c r="C8">
        <f>-0.119605589049462</f>
        <v>-0.119605589049462</v>
      </c>
    </row>
    <row r="9" spans="1:3">
      <c r="A9" t="s">
        <v>23</v>
      </c>
      <c r="B9">
        <f>-0.541693053068506</f>
        <v>-0.541693053068506</v>
      </c>
      <c r="C9">
        <f>-0.212119063625115</f>
        <v>-0.212119063625115</v>
      </c>
    </row>
    <row r="10" spans="1:3">
      <c r="A10" t="s">
        <v>24</v>
      </c>
      <c r="B10">
        <f>-0.413062763472631</f>
        <v>-0.413062763472631</v>
      </c>
      <c r="C10" t="s">
        <v>92</v>
      </c>
    </row>
    <row r="11" spans="1:3">
      <c r="A11" t="s">
        <v>25</v>
      </c>
      <c r="B11">
        <f>-0.503903922076415</f>
        <v>-0.503903922076415</v>
      </c>
      <c r="C11">
        <f>-0.1286482754638</f>
        <v>-0.1286482754638</v>
      </c>
    </row>
    <row r="12" spans="1:3">
      <c r="A12" t="s">
        <v>26</v>
      </c>
      <c r="B12">
        <f>-1.24808927684472</f>
        <v>-1.24808927684472</v>
      </c>
      <c r="C12" t="s">
        <v>93</v>
      </c>
    </row>
    <row r="13" spans="1:3">
      <c r="A13" t="s">
        <v>29</v>
      </c>
      <c r="B13">
        <f>-0.698030337219834</f>
        <v>-0.698030337219834</v>
      </c>
      <c r="C13">
        <f>-0.110805933146377</f>
        <v>-0.110805933146377</v>
      </c>
    </row>
    <row r="14" spans="1:3">
      <c r="A14" t="s">
        <v>13</v>
      </c>
      <c r="B14" t="s">
        <v>94</v>
      </c>
      <c r="C14" t="s">
        <v>95</v>
      </c>
    </row>
    <row r="15" spans="1:3">
      <c r="A15" t="s">
        <v>14</v>
      </c>
      <c r="B15">
        <f>-0.44685615569287</f>
        <v>-0.44685615569287</v>
      </c>
      <c r="C15" t="s">
        <v>96</v>
      </c>
    </row>
    <row r="16" spans="1:3">
      <c r="A16" t="s">
        <v>27</v>
      </c>
      <c r="B16">
        <f>-0.895327741760043</f>
        <v>-0.895327741760043</v>
      </c>
      <c r="C16" t="s">
        <v>97</v>
      </c>
    </row>
    <row r="17" spans="1:3">
      <c r="A17" t="s">
        <v>28</v>
      </c>
      <c r="B17">
        <f>-0.971146969905168</f>
        <v>-0.971146969905168</v>
      </c>
      <c r="C17" t="s">
        <v>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A3" sqref="A3"/>
    </sheetView>
  </sheetViews>
  <sheetFormatPr defaultColWidth="8.85185185185185" defaultRowHeight="14.4" outlineLevelCol="2"/>
  <cols>
    <col min="2" max="2" width="14.1388888888889"/>
  </cols>
  <sheetData>
    <row r="1" spans="2:3">
      <c r="B1" t="s">
        <v>87</v>
      </c>
      <c r="C1" t="s">
        <v>88</v>
      </c>
    </row>
    <row r="2" spans="1:3">
      <c r="A2" t="s">
        <v>99</v>
      </c>
      <c r="B2">
        <f>-3.22598660471392</f>
        <v>-3.22598660471392</v>
      </c>
      <c r="C2" t="s">
        <v>100</v>
      </c>
    </row>
    <row r="3" spans="1:3">
      <c r="A3" t="s">
        <v>101</v>
      </c>
      <c r="B3">
        <f>-4.20367713627854</f>
        <v>-4.20367713627854</v>
      </c>
      <c r="C3" t="s">
        <v>102</v>
      </c>
    </row>
    <row r="4" spans="1:3">
      <c r="A4" t="s">
        <v>103</v>
      </c>
      <c r="B4">
        <f>-1.2318054659218</f>
        <v>-1.2318054659218</v>
      </c>
      <c r="C4">
        <f>-0.0169432584565215</f>
        <v>-0.0169432584565215</v>
      </c>
    </row>
    <row r="5" spans="1:3">
      <c r="A5" t="s">
        <v>104</v>
      </c>
      <c r="B5">
        <f>-0.966155950460714</f>
        <v>-0.966155950460714</v>
      </c>
      <c r="C5">
        <f>-0.854997684200252</f>
        <v>-0.854997684200252</v>
      </c>
    </row>
    <row r="6" spans="1:3">
      <c r="A6" t="s">
        <v>105</v>
      </c>
      <c r="B6">
        <f>-2.12018424358416</f>
        <v>-2.12018424358416</v>
      </c>
      <c r="C6" t="s">
        <v>106</v>
      </c>
    </row>
    <row r="7" spans="1:3">
      <c r="A7" t="s">
        <v>107</v>
      </c>
      <c r="B7">
        <f>-1.47207302291828</f>
        <v>-1.47207302291828</v>
      </c>
      <c r="C7">
        <f>-0.70474969791427</f>
        <v>-0.70474969791427</v>
      </c>
    </row>
    <row r="8" spans="1:3">
      <c r="A8" t="s">
        <v>108</v>
      </c>
      <c r="B8">
        <f>-1.70405774872403</f>
        <v>-1.70405774872403</v>
      </c>
      <c r="C8" t="s">
        <v>109</v>
      </c>
    </row>
    <row r="9" spans="1:3">
      <c r="A9" t="s">
        <v>110</v>
      </c>
      <c r="B9">
        <f>-1.61563232378661</f>
        <v>-1.61563232378661</v>
      </c>
      <c r="C9" t="s">
        <v>111</v>
      </c>
    </row>
    <row r="10" spans="1:3">
      <c r="A10" t="s">
        <v>112</v>
      </c>
      <c r="B10">
        <f>-0.976491889378265</f>
        <v>-0.976491889378265</v>
      </c>
      <c r="C10">
        <f>-2.24357838008268</f>
        <v>-2.24357838008268</v>
      </c>
    </row>
    <row r="11" spans="1:3">
      <c r="A11" t="s">
        <v>113</v>
      </c>
      <c r="B11">
        <f>-0.528709209697905</f>
        <v>-0.528709209697905</v>
      </c>
      <c r="C11">
        <f>-0.221093002193475</f>
        <v>-0.221093002193475</v>
      </c>
    </row>
    <row r="12" spans="1:3">
      <c r="A12" t="s">
        <v>114</v>
      </c>
      <c r="B12">
        <f>-0.549168754726275</f>
        <v>-0.549168754726275</v>
      </c>
      <c r="C12">
        <f>-1.96910594167088</f>
        <v>-1.96910594167088</v>
      </c>
    </row>
    <row r="13" spans="1:3">
      <c r="A13" t="s">
        <v>115</v>
      </c>
      <c r="B13">
        <f>-4.13948792680668</f>
        <v>-4.13948792680668</v>
      </c>
      <c r="C13" t="s">
        <v>116</v>
      </c>
    </row>
    <row r="14" spans="1:3">
      <c r="A14" t="s">
        <v>117</v>
      </c>
      <c r="B14">
        <f>-0.314998865432293</f>
        <v>-0.314998865432293</v>
      </c>
      <c r="C14">
        <f>-2.56566410181026</f>
        <v>-2.56566410181026</v>
      </c>
    </row>
    <row r="15" spans="1:3">
      <c r="A15" t="s">
        <v>118</v>
      </c>
      <c r="B15">
        <f>-0.555976236499644</f>
        <v>-0.555976236499644</v>
      </c>
      <c r="C15">
        <f>-1.53675593295044</f>
        <v>-1.53675593295044</v>
      </c>
    </row>
    <row r="16" spans="1:3">
      <c r="A16" t="s">
        <v>119</v>
      </c>
      <c r="B16" t="s">
        <v>120</v>
      </c>
      <c r="C16">
        <f>-1.2377819137514</f>
        <v>-1.2377819137514</v>
      </c>
    </row>
    <row r="17" spans="1:3">
      <c r="A17" t="s">
        <v>121</v>
      </c>
      <c r="B17" t="s">
        <v>122</v>
      </c>
      <c r="C17">
        <f>-0.242808311639461</f>
        <v>-0.242808311639461</v>
      </c>
    </row>
    <row r="18" spans="1:3">
      <c r="A18" t="s">
        <v>123</v>
      </c>
      <c r="B18">
        <f>-1.6306795508147</f>
        <v>-1.6306795508147</v>
      </c>
      <c r="C18" t="s">
        <v>124</v>
      </c>
    </row>
    <row r="19" spans="1:3">
      <c r="A19" t="s">
        <v>125</v>
      </c>
      <c r="B19">
        <f>-1.53218879909934</f>
        <v>-1.53218879909934</v>
      </c>
      <c r="C19" t="s">
        <v>126</v>
      </c>
    </row>
    <row r="20" spans="1:3">
      <c r="A20" t="s">
        <v>127</v>
      </c>
      <c r="B20">
        <f>-3.787731057886</f>
        <v>-3.787731057886</v>
      </c>
      <c r="C20" t="s">
        <v>128</v>
      </c>
    </row>
    <row r="21" spans="1:3">
      <c r="A21" t="s">
        <v>129</v>
      </c>
      <c r="B21">
        <f>-1.32584920548289</f>
        <v>-1.32584920548289</v>
      </c>
      <c r="C21">
        <f>-1.05742840117626</f>
        <v>-1.05742840117626</v>
      </c>
    </row>
    <row r="22" spans="1:3">
      <c r="A22" t="s">
        <v>130</v>
      </c>
      <c r="B22" t="s">
        <v>131</v>
      </c>
      <c r="C22">
        <f>-1.6854850621005</f>
        <v>-1.6854850621005</v>
      </c>
    </row>
    <row r="23" spans="1:3">
      <c r="A23" t="s">
        <v>132</v>
      </c>
      <c r="B23" t="s">
        <v>133</v>
      </c>
      <c r="C23">
        <f>-2.26745876876855</f>
        <v>-2.26745876876855</v>
      </c>
    </row>
    <row r="24" spans="1:3">
      <c r="A24" t="s">
        <v>134</v>
      </c>
      <c r="B24" t="s">
        <v>135</v>
      </c>
      <c r="C24">
        <f>-0.593997420947932</f>
        <v>-0.593997420947932</v>
      </c>
    </row>
    <row r="25" spans="1:3">
      <c r="A25" t="s">
        <v>136</v>
      </c>
      <c r="B25" t="s">
        <v>137</v>
      </c>
      <c r="C25">
        <f>-0.189352916211504</f>
        <v>-0.189352916211504</v>
      </c>
    </row>
    <row r="26" spans="1:3">
      <c r="A26" t="s">
        <v>138</v>
      </c>
      <c r="B26">
        <f>-1.24102507124814</f>
        <v>-1.24102507124814</v>
      </c>
      <c r="C26" t="s">
        <v>139</v>
      </c>
    </row>
    <row r="27" spans="1:3">
      <c r="A27" t="s">
        <v>140</v>
      </c>
      <c r="B27">
        <f>-4.44644332737986</f>
        <v>-4.44644332737986</v>
      </c>
      <c r="C27" t="s">
        <v>141</v>
      </c>
    </row>
    <row r="28" spans="1:3">
      <c r="A28" t="s">
        <v>142</v>
      </c>
      <c r="B28">
        <f>-1.59982548005956</f>
        <v>-1.59982548005956</v>
      </c>
      <c r="C28">
        <f>-0.123286989474952</f>
        <v>-0.123286989474952</v>
      </c>
    </row>
    <row r="29" spans="1:3">
      <c r="A29" t="s">
        <v>143</v>
      </c>
      <c r="B29">
        <f>-0.647552562559943</f>
        <v>-0.647552562559943</v>
      </c>
      <c r="C29" t="s">
        <v>144</v>
      </c>
    </row>
    <row r="30" spans="1:3">
      <c r="A30" t="s">
        <v>145</v>
      </c>
      <c r="B30">
        <f>-2.6206940562512</f>
        <v>-2.6206940562512</v>
      </c>
      <c r="C30" t="s">
        <v>146</v>
      </c>
    </row>
    <row r="31" spans="1:3">
      <c r="A31" t="s">
        <v>147</v>
      </c>
      <c r="B31">
        <f>-3.74437406900623</f>
        <v>-3.74437406900623</v>
      </c>
      <c r="C31" t="s">
        <v>148</v>
      </c>
    </row>
    <row r="32" spans="1:3">
      <c r="A32" t="s">
        <v>149</v>
      </c>
      <c r="B32">
        <f>-1.31755566314589</f>
        <v>-1.31755566314589</v>
      </c>
      <c r="C32" t="s">
        <v>150</v>
      </c>
    </row>
    <row r="33" spans="1:3">
      <c r="A33" t="s">
        <v>151</v>
      </c>
      <c r="B33">
        <f>-2.77892744861624</f>
        <v>-2.77892744861624</v>
      </c>
      <c r="C33" t="s">
        <v>152</v>
      </c>
    </row>
    <row r="34" spans="1:3">
      <c r="A34" t="s">
        <v>153</v>
      </c>
      <c r="B34" t="s">
        <v>154</v>
      </c>
      <c r="C34" t="s">
        <v>155</v>
      </c>
    </row>
    <row r="35" spans="1:3">
      <c r="A35" t="s">
        <v>156</v>
      </c>
      <c r="B35">
        <f>-1.4320920363171</f>
        <v>-1.4320920363171</v>
      </c>
      <c r="C35" t="s">
        <v>157</v>
      </c>
    </row>
    <row r="36" spans="1:3">
      <c r="A36" t="s">
        <v>158</v>
      </c>
      <c r="B36">
        <f>-3.07270878761619</f>
        <v>-3.07270878761619</v>
      </c>
      <c r="C36">
        <f>-0.800542738619391</f>
        <v>-0.800542738619391</v>
      </c>
    </row>
    <row r="37" spans="1:3">
      <c r="A37" t="s">
        <v>159</v>
      </c>
      <c r="B37">
        <f>-1.65189493003076</f>
        <v>-1.65189493003076</v>
      </c>
      <c r="C37">
        <f>-3.5754941144508</f>
        <v>-3.5754941144508</v>
      </c>
    </row>
    <row r="38" spans="1:3">
      <c r="A38" t="s">
        <v>160</v>
      </c>
      <c r="B38">
        <f>-1.30459516293922</f>
        <v>-1.30459516293922</v>
      </c>
      <c r="C38">
        <f>-3.57455211264923</f>
        <v>-3.57455211264923</v>
      </c>
    </row>
    <row r="39" spans="1:3">
      <c r="A39" t="s">
        <v>161</v>
      </c>
      <c r="B39" t="s">
        <v>162</v>
      </c>
      <c r="C39" t="s">
        <v>163</v>
      </c>
    </row>
    <row r="40" spans="1:3">
      <c r="A40" t="s">
        <v>164</v>
      </c>
      <c r="B40" t="s">
        <v>165</v>
      </c>
      <c r="C40" t="s">
        <v>166</v>
      </c>
    </row>
    <row r="41" spans="1:3">
      <c r="A41" t="s">
        <v>167</v>
      </c>
      <c r="B41" t="s">
        <v>168</v>
      </c>
      <c r="C41" t="s">
        <v>169</v>
      </c>
    </row>
    <row r="42" spans="1:3">
      <c r="A42" t="s">
        <v>170</v>
      </c>
      <c r="B42" t="s">
        <v>171</v>
      </c>
      <c r="C42">
        <f>-1.88931235620749</f>
        <v>-1.88931235620749</v>
      </c>
    </row>
    <row r="43" spans="1:3">
      <c r="A43" t="s">
        <v>172</v>
      </c>
      <c r="B43">
        <f>-0.553097160072017</f>
        <v>-0.553097160072017</v>
      </c>
      <c r="C43">
        <f>-2.77069252451789</f>
        <v>-2.77069252451789</v>
      </c>
    </row>
    <row r="44" spans="1:3">
      <c r="A44" t="s">
        <v>173</v>
      </c>
      <c r="B44">
        <f>-1.02456892737259</f>
        <v>-1.02456892737259</v>
      </c>
      <c r="C44">
        <f>-3.59597064326744</f>
        <v>-3.59597064326744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6" sqref="A6"/>
    </sheetView>
  </sheetViews>
  <sheetFormatPr defaultColWidth="8.85185185185185" defaultRowHeight="14.4" outlineLevelRow="6" outlineLevelCol="2"/>
  <cols>
    <col min="1" max="1" width="17.5740740740741" customWidth="1"/>
    <col min="3" max="3" width="19.287037037037" customWidth="1"/>
  </cols>
  <sheetData>
    <row r="1" spans="2:3">
      <c r="B1" s="1" t="s">
        <v>87</v>
      </c>
      <c r="C1" s="1" t="s">
        <v>88</v>
      </c>
    </row>
    <row r="2" spans="1:3">
      <c r="A2" t="s">
        <v>174</v>
      </c>
      <c r="B2" t="s">
        <v>175</v>
      </c>
      <c r="C2">
        <f>-0.04627754217723</f>
        <v>-0.04627754217723</v>
      </c>
    </row>
    <row r="3" spans="1:3">
      <c r="A3" t="s">
        <v>176</v>
      </c>
      <c r="B3">
        <f>-1.59991883957454</f>
        <v>-1.59991883957454</v>
      </c>
      <c r="C3" t="s">
        <v>177</v>
      </c>
    </row>
    <row r="4" spans="1:3">
      <c r="A4" t="s">
        <v>178</v>
      </c>
      <c r="B4">
        <f>-1.60787612695821</f>
        <v>-1.60787612695821</v>
      </c>
      <c r="C4" t="s">
        <v>179</v>
      </c>
    </row>
    <row r="5" spans="1:3">
      <c r="A5" t="s">
        <v>180</v>
      </c>
      <c r="B5" t="s">
        <v>181</v>
      </c>
      <c r="C5" t="s">
        <v>182</v>
      </c>
    </row>
    <row r="6" spans="1:3">
      <c r="A6" t="s">
        <v>183</v>
      </c>
      <c r="B6" t="s">
        <v>184</v>
      </c>
      <c r="C6">
        <f>-1.01105927899206</f>
        <v>-1.01105927899206</v>
      </c>
    </row>
    <row r="7" spans="1:3">
      <c r="A7" t="s">
        <v>185</v>
      </c>
      <c r="B7">
        <f>-2.03037216705145</f>
        <v>-2.03037216705145</v>
      </c>
      <c r="C7" t="s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для многомерки</vt:lpstr>
      <vt:lpstr>Ординация признаков</vt:lpstr>
      <vt:lpstr>Ординация проб</vt:lpstr>
      <vt:lpstr>центроиды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2020-11-28T11:43:21Z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