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35" activeTab="3"/>
  </bookViews>
  <sheets>
    <sheet name="для многомерки" sheetId="2" r:id="rId1"/>
    <sheet name="Ординация признаков" sheetId="3" r:id="rId2"/>
    <sheet name="Ординация проб" sheetId="4" r:id="rId3"/>
    <sheet name="центроиды" sheetId="5" r:id="rId4"/>
  </sheets>
  <definedNames>
    <definedName name="_xlnm._FilterDatabase" localSheetId="0" hidden="1">'для многомерки'!$A$1:$Z$44</definedName>
  </definedNames>
  <calcPr calcId="144525"/>
</workbook>
</file>

<file path=xl/sharedStrings.xml><?xml version="1.0" encoding="utf-8"?>
<sst xmlns="http://schemas.openxmlformats.org/spreadsheetml/2006/main" count="404" uniqueCount="186">
  <si>
    <t>Sample_ID</t>
  </si>
  <si>
    <t>Year</t>
  </si>
  <si>
    <t>Transect</t>
  </si>
  <si>
    <t>Depth</t>
  </si>
  <si>
    <t>Ground_types</t>
  </si>
  <si>
    <t>Substrate</t>
  </si>
  <si>
    <t>Algae_types</t>
  </si>
  <si>
    <t>Algae</t>
  </si>
  <si>
    <t>Dist</t>
  </si>
  <si>
    <t>N</t>
  </si>
  <si>
    <t>W</t>
  </si>
  <si>
    <t>Age1</t>
  </si>
  <si>
    <t>Age2</t>
  </si>
  <si>
    <t>Age3</t>
  </si>
  <si>
    <t>Age4</t>
  </si>
  <si>
    <t>Age5</t>
  </si>
  <si>
    <t>Age6</t>
  </si>
  <si>
    <t>Age7</t>
  </si>
  <si>
    <t>Age8</t>
  </si>
  <si>
    <t>Age9</t>
  </si>
  <si>
    <t>Age10</t>
  </si>
  <si>
    <t>Age11</t>
  </si>
  <si>
    <t>Age12</t>
  </si>
  <si>
    <t>OGP</t>
  </si>
  <si>
    <t>max_L</t>
  </si>
  <si>
    <t>PT</t>
  </si>
  <si>
    <t>Z _0.5_09</t>
  </si>
  <si>
    <t>Z</t>
  </si>
  <si>
    <t>sands</t>
  </si>
  <si>
    <t>soft</t>
  </si>
  <si>
    <t>Fucus</t>
  </si>
  <si>
    <t>BS_2_05</t>
  </si>
  <si>
    <t>BS</t>
  </si>
  <si>
    <t>absent</t>
  </si>
  <si>
    <t>BS_1.5_09</t>
  </si>
  <si>
    <t>BS_1_09</t>
  </si>
  <si>
    <t>BS_0.5_09</t>
  </si>
  <si>
    <t>BS_-0.5_09</t>
  </si>
  <si>
    <t>BS_-1.5_09</t>
  </si>
  <si>
    <t>BN_-0.5_09</t>
  </si>
  <si>
    <t>BN</t>
  </si>
  <si>
    <t>BN_0.5_09</t>
  </si>
  <si>
    <t>BN_1_09</t>
  </si>
  <si>
    <t>BN_1.5_09</t>
  </si>
  <si>
    <t>BN_2_09</t>
  </si>
  <si>
    <t>MidN_2_09</t>
  </si>
  <si>
    <t>MidN</t>
  </si>
  <si>
    <t>boulders</t>
  </si>
  <si>
    <t>hard</t>
  </si>
  <si>
    <t>MidN_1.5_09</t>
  </si>
  <si>
    <t>MidN_1_09</t>
  </si>
  <si>
    <t>MidN_0.5_09</t>
  </si>
  <si>
    <t>MidN_-0.5_09</t>
  </si>
  <si>
    <t>Laminaria</t>
  </si>
  <si>
    <t>MidN_-1.5_09</t>
  </si>
  <si>
    <t>MidN_-3.5_09</t>
  </si>
  <si>
    <t>MoS_2_09</t>
  </si>
  <si>
    <t>MoS</t>
  </si>
  <si>
    <t>MoS_1.5_09</t>
  </si>
  <si>
    <t>MoS_1_09</t>
  </si>
  <si>
    <t>MoS_0.5_09</t>
  </si>
  <si>
    <t>MoS_-0.5_09</t>
  </si>
  <si>
    <t>Acrosiphonia</t>
  </si>
  <si>
    <t>MoS_-1.5_09</t>
  </si>
  <si>
    <t>SS_1.5_10</t>
  </si>
  <si>
    <t>SS</t>
  </si>
  <si>
    <t>SS_1_10</t>
  </si>
  <si>
    <t>SS_0.5_10</t>
  </si>
  <si>
    <t>SS_-0.5_10</t>
  </si>
  <si>
    <t>SS_-1.5_10</t>
  </si>
  <si>
    <t>SN_-3.5_10</t>
  </si>
  <si>
    <t>SN</t>
  </si>
  <si>
    <t>SN_-1.5_10</t>
  </si>
  <si>
    <t>SN_-0.5_10</t>
  </si>
  <si>
    <t>SN_0.5_10</t>
  </si>
  <si>
    <t>SN_1_10</t>
  </si>
  <si>
    <t>SN_1.5_10</t>
  </si>
  <si>
    <t>SN_2_10</t>
  </si>
  <si>
    <t>MoN_-1.5_10</t>
  </si>
  <si>
    <t>MoN</t>
  </si>
  <si>
    <t>rocks</t>
  </si>
  <si>
    <t>MoN_-0.5_10</t>
  </si>
  <si>
    <t>MoN_0.5_10</t>
  </si>
  <si>
    <t>MoN_1_10</t>
  </si>
  <si>
    <t>MoN_1.5_10</t>
  </si>
  <si>
    <t>MoN_2_10</t>
  </si>
  <si>
    <t>CCA1</t>
  </si>
  <si>
    <t>CCA2</t>
  </si>
  <si>
    <t>0.39046581563679</t>
  </si>
  <si>
    <t>0.0563553156785493</t>
  </si>
  <si>
    <t>0.0872177143775882</t>
  </si>
  <si>
    <t>0.258316051854128</t>
  </si>
  <si>
    <t>0.231166881351315</t>
  </si>
  <si>
    <t>0.194959500325242</t>
  </si>
  <si>
    <t>0.0199700319534614</t>
  </si>
  <si>
    <t>0.177120696195575</t>
  </si>
  <si>
    <t>0.0227482126304281</t>
  </si>
  <si>
    <t>0.0682482604464191</t>
  </si>
  <si>
    <t>row1</t>
  </si>
  <si>
    <t>2.01549575363178</t>
  </si>
  <si>
    <t>row2</t>
  </si>
  <si>
    <t>3.76817425105487</t>
  </si>
  <si>
    <t>row3</t>
  </si>
  <si>
    <t>row4</t>
  </si>
  <si>
    <t>row5</t>
  </si>
  <si>
    <t>0.400685718759766</t>
  </si>
  <si>
    <t>row6</t>
  </si>
  <si>
    <t>row7</t>
  </si>
  <si>
    <t>0.134503270922568</t>
  </si>
  <si>
    <t>row8</t>
  </si>
  <si>
    <t>0.0337857457678388</t>
  </si>
  <si>
    <t>row9</t>
  </si>
  <si>
    <t>row10</t>
  </si>
  <si>
    <t>row11</t>
  </si>
  <si>
    <t>row12</t>
  </si>
  <si>
    <t>0.233320751897984</t>
  </si>
  <si>
    <t>row13</t>
  </si>
  <si>
    <t>row14</t>
  </si>
  <si>
    <t>row15</t>
  </si>
  <si>
    <t>0.366848913982374</t>
  </si>
  <si>
    <t>row16</t>
  </si>
  <si>
    <t>0.884043008320788</t>
  </si>
  <si>
    <t>row17</t>
  </si>
  <si>
    <t>1.59778439885411</t>
  </si>
  <si>
    <t>row18</t>
  </si>
  <si>
    <t>0.595276114309317</t>
  </si>
  <si>
    <t>row19</t>
  </si>
  <si>
    <t>4.76442780811667</t>
  </si>
  <si>
    <t>row20</t>
  </si>
  <si>
    <t>row21</t>
  </si>
  <si>
    <t>0.195675607107962</t>
  </si>
  <si>
    <t>row22</t>
  </si>
  <si>
    <t>0.170217778708738</t>
  </si>
  <si>
    <t>row23</t>
  </si>
  <si>
    <t>1.03685875451931</t>
  </si>
  <si>
    <t>row24</t>
  </si>
  <si>
    <t>1.38579708144944</t>
  </si>
  <si>
    <t>row25</t>
  </si>
  <si>
    <t>2.67527529258176</t>
  </si>
  <si>
    <t>row26</t>
  </si>
  <si>
    <t>1.64512539839286</t>
  </si>
  <si>
    <t>row27</t>
  </si>
  <si>
    <t>row28</t>
  </si>
  <si>
    <t>1.83022600292088</t>
  </si>
  <si>
    <t>row29</t>
  </si>
  <si>
    <t>3.1541129596392</t>
  </si>
  <si>
    <t>row30</t>
  </si>
  <si>
    <t>5.12606473553051</t>
  </si>
  <si>
    <t>row31</t>
  </si>
  <si>
    <t>0.376446589884521</t>
  </si>
  <si>
    <t>row32</t>
  </si>
  <si>
    <t>1.83760125143997</t>
  </si>
  <si>
    <t>row33</t>
  </si>
  <si>
    <t>0.536919367890748</t>
  </si>
  <si>
    <t>1.46528487783764</t>
  </si>
  <si>
    <t>row34</t>
  </si>
  <si>
    <t>0.87667779641431</t>
  </si>
  <si>
    <t>row35</t>
  </si>
  <si>
    <t>row36</t>
  </si>
  <si>
    <t>row37</t>
  </si>
  <si>
    <t>row38</t>
  </si>
  <si>
    <t>0.177359800642395</t>
  </si>
  <si>
    <t>0.685961637403921</t>
  </si>
  <si>
    <t>row39</t>
  </si>
  <si>
    <t>1.24043157397542</t>
  </si>
  <si>
    <t>1.92881925867536</t>
  </si>
  <si>
    <t>row40</t>
  </si>
  <si>
    <t>1.36945486882087</t>
  </si>
  <si>
    <t>0.694352537054071</t>
  </si>
  <si>
    <t>row41</t>
  </si>
  <si>
    <t>0.137263746283523</t>
  </si>
  <si>
    <t>row42</t>
  </si>
  <si>
    <t>row43</t>
  </si>
  <si>
    <t>Substratehard</t>
  </si>
  <si>
    <t>0.517099546093738</t>
  </si>
  <si>
    <t>Substratesoft</t>
  </si>
  <si>
    <t>0.143183864959599</t>
  </si>
  <si>
    <t>Algaeabsent</t>
  </si>
  <si>
    <t>0.186528630520906</t>
  </si>
  <si>
    <t>AlgaeAcrosiphonia</t>
  </si>
  <si>
    <t>0.805933140664812</t>
  </si>
  <si>
    <t>1.06730435141501</t>
  </si>
  <si>
    <t>AlgaeFucus</t>
  </si>
  <si>
    <t>0.114159845518208</t>
  </si>
  <si>
    <t>AlgaeLaminaria</t>
  </si>
  <si>
    <t>1.70956206252956</t>
  </si>
</sst>
</file>

<file path=xl/styles.xml><?xml version="1.0" encoding="utf-8"?>
<styleSheet xmlns="http://schemas.openxmlformats.org/spreadsheetml/2006/main">
  <numFmts count="5">
    <numFmt numFmtId="41" formatCode="_-* #,##0_-;\-* #,##0_-;_-* &quot;-&quot;_-;_-@_-"/>
    <numFmt numFmtId="43" formatCode="_-* #,##0.00_-;\-* #,##0.00_-;_-* &quot;-&quot;??_-;_-@_-"/>
    <numFmt numFmtId="176" formatCode="_-* #,##0.00\ &quot;₽&quot;_-;\-* #,##0.00\ &quot;₽&quot;_-;_-* \-??\ &quot;₽&quot;_-;_-@_-"/>
    <numFmt numFmtId="177" formatCode="_-* #,##0\ &quot;₽&quot;_-;\-* #,##0\ &quot;₽&quot;_-;_-* &quot;-&quot;\ &quot;₽&quot;_-;_-@_-"/>
    <numFmt numFmtId="178" formatCode="0.0"/>
  </numFmts>
  <fonts count="28">
    <font>
      <sz val="11"/>
      <color theme="1"/>
      <name val="Calibri"/>
      <charset val="134"/>
      <scheme val="minor"/>
    </font>
    <font>
      <sz val="11"/>
      <color theme="1"/>
      <name val="Calibri"/>
      <charset val="204"/>
      <scheme val="minor"/>
    </font>
    <font>
      <sz val="11"/>
      <color rgb="FFFF0000"/>
      <name val="Calibri"/>
      <charset val="204"/>
      <scheme val="minor"/>
    </font>
    <font>
      <b/>
      <sz val="11"/>
      <color indexed="8"/>
      <name val="Calibri"/>
      <charset val="204"/>
    </font>
    <font>
      <b/>
      <sz val="11"/>
      <color theme="1"/>
      <name val="Calibri"/>
      <charset val="204"/>
      <scheme val="minor"/>
    </font>
    <font>
      <sz val="11"/>
      <name val="Calibri"/>
      <charset val="204"/>
      <scheme val="minor"/>
    </font>
    <font>
      <sz val="11"/>
      <color indexed="8"/>
      <name val="Calibri"/>
      <charset val="204"/>
    </font>
    <font>
      <b/>
      <sz val="11"/>
      <name val="Calibri"/>
      <charset val="204"/>
    </font>
    <font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</fills>
  <borders count="1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1">
    <xf numFmtId="0" fontId="0" fillId="0" borderId="0"/>
    <xf numFmtId="0" fontId="8" fillId="15" borderId="0" applyNumberFormat="0" applyBorder="0" applyAlignment="0" applyProtection="0">
      <alignment vertical="center"/>
    </xf>
    <xf numFmtId="177" fontId="12" fillId="0" borderId="0" applyFont="0" applyFill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24" fillId="0" borderId="16" applyNumberFormat="0" applyFill="0" applyAlignment="0" applyProtection="0">
      <alignment vertical="center"/>
    </xf>
    <xf numFmtId="0" fontId="25" fillId="3" borderId="17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5" borderId="14" applyNumberFormat="0" applyFont="0" applyAlignment="0" applyProtection="0">
      <alignment vertical="center"/>
    </xf>
    <xf numFmtId="0" fontId="1" fillId="0" borderId="0"/>
    <xf numFmtId="0" fontId="8" fillId="14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0" fillId="0" borderId="11" applyNumberFormat="0" applyFill="0" applyAlignment="0" applyProtection="0">
      <alignment vertical="center"/>
    </xf>
    <xf numFmtId="0" fontId="14" fillId="0" borderId="12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6" fillId="23" borderId="10" applyNumberFormat="0" applyAlignment="0" applyProtection="0">
      <alignment vertical="center"/>
    </xf>
    <xf numFmtId="0" fontId="21" fillId="16" borderId="15" applyNumberFormat="0" applyAlignment="0" applyProtection="0">
      <alignment vertical="center"/>
    </xf>
    <xf numFmtId="0" fontId="9" fillId="3" borderId="10" applyNumberFormat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" fillId="0" borderId="0"/>
    <xf numFmtId="0" fontId="8" fillId="1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</cellStyleXfs>
  <cellXfs count="77">
    <xf numFmtId="0" fontId="0" fillId="0" borderId="0" xfId="0"/>
    <xf numFmtId="0" fontId="0" fillId="0" borderId="0" xfId="0" applyFont="1" applyFill="1" applyAlignment="1"/>
    <xf numFmtId="0" fontId="1" fillId="0" borderId="0" xfId="42"/>
    <xf numFmtId="0" fontId="1" fillId="0" borderId="0" xfId="42" applyAlignment="1">
      <alignment horizontal="center"/>
    </xf>
    <xf numFmtId="0" fontId="2" fillId="0" borderId="0" xfId="42" applyNumberFormat="1" applyFont="1" applyFill="1"/>
    <xf numFmtId="0" fontId="1" fillId="0" borderId="0" xfId="42" applyFont="1" applyFill="1"/>
    <xf numFmtId="0" fontId="3" fillId="0" borderId="1" xfId="42" applyFont="1" applyBorder="1" applyAlignment="1">
      <alignment horizontal="center"/>
    </xf>
    <xf numFmtId="0" fontId="4" fillId="0" borderId="2" xfId="42" applyFont="1" applyBorder="1" applyAlignment="1">
      <alignment horizontal="center"/>
    </xf>
    <xf numFmtId="0" fontId="3" fillId="0" borderId="2" xfId="42" applyFont="1" applyBorder="1" applyAlignment="1">
      <alignment horizontal="center"/>
    </xf>
    <xf numFmtId="0" fontId="4" fillId="0" borderId="0" xfId="42" applyFont="1" applyAlignment="1">
      <alignment horizontal="center"/>
    </xf>
    <xf numFmtId="0" fontId="1" fillId="0" borderId="3" xfId="42" applyFont="1" applyBorder="1"/>
    <xf numFmtId="0" fontId="1" fillId="0" borderId="4" xfId="42" applyFont="1" applyBorder="1" applyAlignment="1">
      <alignment horizontal="center"/>
    </xf>
    <xf numFmtId="0" fontId="1" fillId="0" borderId="0" xfId="42" applyFont="1" applyAlignment="1">
      <alignment horizontal="center"/>
    </xf>
    <xf numFmtId="0" fontId="1" fillId="0" borderId="5" xfId="42" applyFont="1" applyBorder="1"/>
    <xf numFmtId="0" fontId="1" fillId="0" borderId="6" xfId="42" applyFont="1" applyBorder="1" applyAlignment="1">
      <alignment horizontal="center"/>
    </xf>
    <xf numFmtId="0" fontId="1" fillId="0" borderId="6" xfId="42" applyFont="1" applyFill="1" applyBorder="1" applyAlignment="1">
      <alignment horizontal="center"/>
    </xf>
    <xf numFmtId="0" fontId="1" fillId="0" borderId="7" xfId="42" applyFont="1" applyBorder="1"/>
    <xf numFmtId="0" fontId="1" fillId="0" borderId="0" xfId="42" applyFont="1" applyBorder="1" applyAlignment="1">
      <alignment horizontal="center"/>
    </xf>
    <xf numFmtId="0" fontId="1" fillId="0" borderId="0" xfId="42" applyFont="1" applyFill="1" applyBorder="1" applyAlignment="1">
      <alignment horizontal="center"/>
    </xf>
    <xf numFmtId="0" fontId="1" fillId="0" borderId="8" xfId="42" applyFont="1" applyBorder="1"/>
    <xf numFmtId="0" fontId="1" fillId="0" borderId="9" xfId="42" applyFont="1" applyBorder="1" applyAlignment="1">
      <alignment horizontal="center"/>
    </xf>
    <xf numFmtId="0" fontId="1" fillId="0" borderId="9" xfId="42" applyFont="1" applyFill="1" applyBorder="1" applyAlignment="1">
      <alignment horizontal="center"/>
    </xf>
    <xf numFmtId="0" fontId="1" fillId="0" borderId="5" xfId="42" applyFont="1" applyFill="1" applyBorder="1"/>
    <xf numFmtId="0" fontId="1" fillId="0" borderId="7" xfId="42" applyFont="1" applyFill="1" applyBorder="1"/>
    <xf numFmtId="0" fontId="1" fillId="0" borderId="8" xfId="42" applyFont="1" applyFill="1" applyBorder="1"/>
    <xf numFmtId="0" fontId="5" fillId="0" borderId="7" xfId="42" applyFont="1" applyFill="1" applyBorder="1"/>
    <xf numFmtId="0" fontId="5" fillId="0" borderId="8" xfId="42" applyFont="1" applyFill="1" applyBorder="1"/>
    <xf numFmtId="0" fontId="1" fillId="0" borderId="0" xfId="42" applyFont="1"/>
    <xf numFmtId="0" fontId="3" fillId="0" borderId="2" xfId="42" applyFont="1" applyFill="1" applyBorder="1" applyAlignment="1">
      <alignment horizontal="center"/>
    </xf>
    <xf numFmtId="178" fontId="1" fillId="0" borderId="4" xfId="42" applyNumberFormat="1" applyFont="1" applyFill="1" applyBorder="1" applyAlignment="1">
      <alignment horizontal="center"/>
    </xf>
    <xf numFmtId="0" fontId="1" fillId="0" borderId="4" xfId="42" applyFont="1" applyFill="1" applyBorder="1" applyAlignment="1">
      <alignment horizontal="center"/>
    </xf>
    <xf numFmtId="0" fontId="6" fillId="0" borderId="4" xfId="42" applyFont="1" applyFill="1" applyBorder="1" applyAlignment="1">
      <alignment horizontal="center"/>
    </xf>
    <xf numFmtId="178" fontId="1" fillId="0" borderId="6" xfId="42" applyNumberFormat="1" applyFont="1" applyFill="1" applyBorder="1" applyAlignment="1">
      <alignment horizontal="center"/>
    </xf>
    <xf numFmtId="0" fontId="6" fillId="0" borderId="6" xfId="42" applyFont="1" applyFill="1" applyBorder="1" applyAlignment="1">
      <alignment horizontal="center"/>
    </xf>
    <xf numFmtId="1" fontId="1" fillId="0" borderId="0" xfId="42" applyNumberFormat="1" applyFont="1" applyFill="1" applyBorder="1" applyAlignment="1">
      <alignment horizontal="center"/>
    </xf>
    <xf numFmtId="178" fontId="1" fillId="0" borderId="0" xfId="42" applyNumberFormat="1" applyFont="1" applyFill="1" applyBorder="1" applyAlignment="1">
      <alignment horizontal="center"/>
    </xf>
    <xf numFmtId="0" fontId="6" fillId="0" borderId="0" xfId="42" applyFont="1" applyFill="1" applyBorder="1" applyAlignment="1">
      <alignment horizontal="center"/>
    </xf>
    <xf numFmtId="178" fontId="1" fillId="0" borderId="9" xfId="42" applyNumberFormat="1" applyFont="1" applyFill="1" applyBorder="1" applyAlignment="1">
      <alignment horizontal="center"/>
    </xf>
    <xf numFmtId="0" fontId="6" fillId="0" borderId="9" xfId="42" applyFont="1" applyBorder="1" applyAlignment="1">
      <alignment horizontal="center"/>
    </xf>
    <xf numFmtId="0" fontId="6" fillId="0" borderId="6" xfId="42" applyFont="1" applyBorder="1" applyAlignment="1">
      <alignment horizontal="center"/>
    </xf>
    <xf numFmtId="1" fontId="1" fillId="0" borderId="9" xfId="42" applyNumberFormat="1" applyFont="1" applyFill="1" applyBorder="1" applyAlignment="1">
      <alignment horizontal="center"/>
    </xf>
    <xf numFmtId="1" fontId="1" fillId="0" borderId="6" xfId="42" applyNumberFormat="1" applyFont="1" applyFill="1" applyBorder="1" applyAlignment="1">
      <alignment horizontal="center"/>
    </xf>
    <xf numFmtId="0" fontId="1" fillId="0" borderId="0" xfId="42" applyNumberFormat="1" applyFont="1" applyFill="1" applyBorder="1" applyAlignment="1">
      <alignment horizontal="center"/>
    </xf>
    <xf numFmtId="178" fontId="5" fillId="0" borderId="0" xfId="42" applyNumberFormat="1" applyFont="1" applyFill="1" applyBorder="1" applyAlignment="1">
      <alignment horizontal="center"/>
    </xf>
    <xf numFmtId="178" fontId="5" fillId="0" borderId="9" xfId="42" applyNumberFormat="1" applyFont="1" applyFill="1" applyBorder="1" applyAlignment="1">
      <alignment horizontal="center"/>
    </xf>
    <xf numFmtId="49" fontId="1" fillId="0" borderId="9" xfId="42" applyNumberFormat="1" applyFont="1" applyFill="1" applyBorder="1" applyAlignment="1">
      <alignment horizontal="center"/>
    </xf>
    <xf numFmtId="2" fontId="1" fillId="0" borderId="0" xfId="42" applyNumberFormat="1" applyFont="1" applyFill="1" applyBorder="1" applyAlignment="1">
      <alignment horizontal="center"/>
    </xf>
    <xf numFmtId="0" fontId="1" fillId="0" borderId="9" xfId="42" applyNumberFormat="1" applyFont="1" applyFill="1" applyBorder="1" applyAlignment="1">
      <alignment horizontal="center"/>
    </xf>
    <xf numFmtId="2" fontId="1" fillId="0" borderId="9" xfId="42" applyNumberFormat="1" applyFont="1" applyFill="1" applyBorder="1" applyAlignment="1">
      <alignment horizontal="center"/>
    </xf>
    <xf numFmtId="0" fontId="1" fillId="0" borderId="6" xfId="42" applyNumberFormat="1" applyFont="1" applyFill="1" applyBorder="1" applyAlignment="1">
      <alignment horizontal="center"/>
    </xf>
    <xf numFmtId="2" fontId="1" fillId="0" borderId="6" xfId="42" applyNumberFormat="1" applyFont="1" applyFill="1" applyBorder="1"/>
    <xf numFmtId="0" fontId="1" fillId="0" borderId="6" xfId="42" applyNumberFormat="1" applyFont="1" applyFill="1" applyBorder="1"/>
    <xf numFmtId="2" fontId="1" fillId="0" borderId="6" xfId="42" applyNumberFormat="1" applyFont="1" applyFill="1" applyBorder="1" applyAlignment="1">
      <alignment horizontal="center"/>
    </xf>
    <xf numFmtId="2" fontId="1" fillId="0" borderId="4" xfId="42" applyNumberFormat="1" applyFont="1" applyFill="1" applyBorder="1" applyAlignment="1">
      <alignment horizontal="center"/>
    </xf>
    <xf numFmtId="2" fontId="1" fillId="0" borderId="6" xfId="42" applyNumberFormat="1" applyFont="1" applyBorder="1" applyAlignment="1">
      <alignment horizontal="center"/>
    </xf>
    <xf numFmtId="2" fontId="1" fillId="0" borderId="0" xfId="42" applyNumberFormat="1" applyFont="1" applyBorder="1" applyAlignment="1">
      <alignment horizontal="center"/>
    </xf>
    <xf numFmtId="0" fontId="6" fillId="0" borderId="0" xfId="42" applyFont="1" applyBorder="1" applyAlignment="1">
      <alignment horizontal="center"/>
    </xf>
    <xf numFmtId="0" fontId="6" fillId="0" borderId="9" xfId="42" applyFont="1" applyFill="1" applyBorder="1" applyAlignment="1">
      <alignment horizontal="center"/>
    </xf>
    <xf numFmtId="2" fontId="1" fillId="0" borderId="9" xfId="42" applyNumberFormat="1" applyFont="1" applyBorder="1" applyAlignment="1">
      <alignment horizontal="center"/>
    </xf>
    <xf numFmtId="2" fontId="1" fillId="0" borderId="6" xfId="42" applyNumberFormat="1" applyBorder="1" applyAlignment="1">
      <alignment horizontal="center"/>
    </xf>
    <xf numFmtId="2" fontId="1" fillId="0" borderId="0" xfId="42" applyNumberFormat="1" applyBorder="1" applyAlignment="1">
      <alignment horizontal="center"/>
    </xf>
    <xf numFmtId="0" fontId="1" fillId="0" borderId="0" xfId="42" applyBorder="1" applyAlignment="1">
      <alignment horizontal="center" vertical="center"/>
    </xf>
    <xf numFmtId="0" fontId="1" fillId="0" borderId="9" xfId="42" applyBorder="1" applyAlignment="1">
      <alignment horizontal="center" vertical="center"/>
    </xf>
    <xf numFmtId="0" fontId="1" fillId="0" borderId="6" xfId="42" applyBorder="1" applyAlignment="1">
      <alignment horizontal="center" vertical="center"/>
    </xf>
    <xf numFmtId="0" fontId="7" fillId="0" borderId="2" xfId="42" applyNumberFormat="1" applyFont="1" applyFill="1" applyBorder="1" applyAlignment="1">
      <alignment horizontal="center"/>
    </xf>
    <xf numFmtId="0" fontId="7" fillId="0" borderId="2" xfId="42" applyFont="1" applyFill="1" applyBorder="1" applyAlignment="1">
      <alignment horizontal="center"/>
    </xf>
    <xf numFmtId="0" fontId="5" fillId="0" borderId="4" xfId="42" applyNumberFormat="1" applyFont="1" applyFill="1" applyBorder="1" applyAlignment="1">
      <alignment horizontal="center"/>
    </xf>
    <xf numFmtId="2" fontId="5" fillId="0" borderId="4" xfId="42" applyNumberFormat="1" applyFont="1" applyFill="1" applyBorder="1" applyAlignment="1">
      <alignment horizontal="center"/>
    </xf>
    <xf numFmtId="0" fontId="5" fillId="0" borderId="6" xfId="42" applyNumberFormat="1" applyFont="1" applyFill="1" applyBorder="1" applyAlignment="1">
      <alignment horizontal="center"/>
    </xf>
    <xf numFmtId="2" fontId="5" fillId="0" borderId="6" xfId="42" applyNumberFormat="1" applyFont="1" applyFill="1" applyBorder="1" applyAlignment="1">
      <alignment horizontal="center"/>
    </xf>
    <xf numFmtId="0" fontId="5" fillId="0" borderId="0" xfId="42" applyNumberFormat="1" applyFont="1" applyFill="1" applyBorder="1" applyAlignment="1">
      <alignment horizontal="center"/>
    </xf>
    <xf numFmtId="2" fontId="5" fillId="0" borderId="0" xfId="42" applyNumberFormat="1" applyFont="1" applyFill="1" applyBorder="1" applyAlignment="1">
      <alignment horizontal="center"/>
    </xf>
    <xf numFmtId="0" fontId="5" fillId="0" borderId="9" xfId="42" applyNumberFormat="1" applyFont="1" applyFill="1" applyBorder="1" applyAlignment="1">
      <alignment horizontal="center"/>
    </xf>
    <xf numFmtId="2" fontId="5" fillId="0" borderId="9" xfId="42" applyNumberFormat="1" applyFont="1" applyFill="1" applyBorder="1" applyAlignment="1">
      <alignment horizontal="center"/>
    </xf>
    <xf numFmtId="0" fontId="5" fillId="0" borderId="0" xfId="42" applyNumberFormat="1" applyFont="1" applyFill="1" applyBorder="1" applyAlignment="1">
      <alignment horizontal="center" vertical="center"/>
    </xf>
    <xf numFmtId="0" fontId="5" fillId="0" borderId="9" xfId="42" applyNumberFormat="1" applyFont="1" applyFill="1" applyBorder="1" applyAlignment="1">
      <alignment horizontal="center" vertical="center"/>
    </xf>
    <xf numFmtId="0" fontId="5" fillId="0" borderId="6" xfId="42" applyNumberFormat="1" applyFont="1" applyFill="1" applyBorder="1" applyAlignment="1">
      <alignment horizontal="center" vertical="center"/>
    </xf>
  </cellXfs>
  <cellStyles count="51">
    <cellStyle name="Обычный" xfId="0" builtinId="0"/>
    <cellStyle name="20% — Акцент3" xfId="1" builtinId="38"/>
    <cellStyle name="Денежный [0]" xfId="2" builtinId="7"/>
    <cellStyle name="40% — Акцент5" xfId="3" builtinId="47"/>
    <cellStyle name="Хороший" xfId="4" builtinId="26"/>
    <cellStyle name="Запятая [0]" xfId="5" builtinId="6"/>
    <cellStyle name="Денежный" xfId="6" builtinId="4"/>
    <cellStyle name="Запятая" xfId="7" builtinId="3"/>
    <cellStyle name="40% — Акцент6" xfId="8" builtinId="51"/>
    <cellStyle name="Процент" xfId="9" builtinId="5"/>
    <cellStyle name="20% — Акцент2" xfId="10" builtinId="34"/>
    <cellStyle name="Итого" xfId="11" builtinId="25"/>
    <cellStyle name="Вывод" xfId="12" builtinId="21"/>
    <cellStyle name="Гиперссылка" xfId="13" builtinId="8"/>
    <cellStyle name="Примечание" xfId="14" builtinId="10"/>
    <cellStyle name="Обычный 3" xfId="15"/>
    <cellStyle name="40% — Акцент4" xfId="16" builtinId="43"/>
    <cellStyle name="Открывавшаяся гиперссылка" xfId="17" builtinId="9"/>
    <cellStyle name="Предупреждающий текст" xfId="18" builtinId="11"/>
    <cellStyle name="Заголовок" xfId="19" builtinId="15"/>
    <cellStyle name="Пояснительный текст" xfId="20" builtinId="53"/>
    <cellStyle name="Заголовок 1" xfId="21" builtinId="16"/>
    <cellStyle name="Заголовок 2" xfId="22" builtinId="17"/>
    <cellStyle name="Заголовок 3" xfId="23" builtinId="18"/>
    <cellStyle name="Заголовок 4" xfId="24" builtinId="19"/>
    <cellStyle name="Ввод" xfId="25" builtinId="20"/>
    <cellStyle name="Проверить ячейку" xfId="26" builtinId="23"/>
    <cellStyle name="Вычисление" xfId="27" builtinId="22"/>
    <cellStyle name="Связанная ячейка" xfId="28" builtinId="24"/>
    <cellStyle name="Плохой" xfId="29" builtinId="27"/>
    <cellStyle name="Акцент5" xfId="30" builtinId="45"/>
    <cellStyle name="Нейтральный" xfId="31" builtinId="28"/>
    <cellStyle name="Акцент1" xfId="32" builtinId="29"/>
    <cellStyle name="20% — Акцент1" xfId="33" builtinId="30"/>
    <cellStyle name="40% — Акцент1" xfId="34" builtinId="31"/>
    <cellStyle name="20% — Акцент5" xfId="35" builtinId="46"/>
    <cellStyle name="60% — Акцент1" xfId="36" builtinId="32"/>
    <cellStyle name="Акцент2" xfId="37" builtinId="33"/>
    <cellStyle name="40% — Акцент2" xfId="38" builtinId="35"/>
    <cellStyle name="20% — Акцент6" xfId="39" builtinId="50"/>
    <cellStyle name="60% — Акцент2" xfId="40" builtinId="36"/>
    <cellStyle name="Акцент3" xfId="41" builtinId="37"/>
    <cellStyle name="Обычный 2" xfId="42"/>
    <cellStyle name="40% — Акцент3" xfId="43" builtinId="39"/>
    <cellStyle name="60% — Акцент3" xfId="44" builtinId="40"/>
    <cellStyle name="Акцент4" xfId="45" builtinId="41"/>
    <cellStyle name="20% — Акцент4" xfId="46" builtinId="42"/>
    <cellStyle name="60% — Акцент4" xfId="47" builtinId="44"/>
    <cellStyle name="60% — Акцент5" xfId="48" builtinId="48"/>
    <cellStyle name="Акцент6" xfId="49" builtinId="49"/>
    <cellStyle name="60% — Акцент6" xfId="50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44"/>
  <sheetViews>
    <sheetView workbookViewId="0">
      <pane xSplit="1" topLeftCell="B1" activePane="topRight" state="frozen"/>
      <selection/>
      <selection pane="topRight" activeCell="P5" sqref="P5"/>
    </sheetView>
  </sheetViews>
  <sheetFormatPr defaultColWidth="9" defaultRowHeight="14.4"/>
  <cols>
    <col min="1" max="1" width="15" style="2" customWidth="1"/>
    <col min="2" max="2" width="6.28703703703704" style="2" customWidth="1"/>
    <col min="3" max="3" width="8.57407407407407" style="2" customWidth="1"/>
    <col min="4" max="4" width="7.13888888888889" style="2" customWidth="1"/>
    <col min="5" max="6" width="13" style="3" customWidth="1"/>
    <col min="7" max="8" width="12.5740740740741" style="3" customWidth="1"/>
    <col min="9" max="11" width="9.13888888888889" style="2"/>
    <col min="12" max="12" width="9.22222222222222" style="2"/>
    <col min="13" max="13" width="10.4259259259259" style="2" customWidth="1"/>
    <col min="14" max="24" width="9.13888888888889" style="2"/>
    <col min="25" max="25" width="9.13888888888889" style="4"/>
    <col min="26" max="26" width="9.13888888888889" style="5"/>
    <col min="27" max="244" width="9.13888888888889" style="2"/>
    <col min="245" max="245" width="15" style="2" customWidth="1"/>
    <col min="246" max="246" width="6.28703703703704" style="2" customWidth="1"/>
    <col min="247" max="247" width="8.57407407407407" style="2" customWidth="1"/>
    <col min="248" max="248" width="7.13888888888889" style="2" customWidth="1"/>
    <col min="249" max="249" width="10.1388888888889" style="2" customWidth="1"/>
    <col min="250" max="251" width="9.57407407407407" style="2" customWidth="1"/>
    <col min="252" max="254" width="9.13888888888889" style="2"/>
    <col min="255" max="255" width="10.4259259259259" style="2" customWidth="1"/>
    <col min="256" max="267" width="9.13888888888889" style="2"/>
    <col min="268" max="268" width="14.1388888888889" style="2" customWidth="1"/>
    <col min="269" max="269" width="13.4259259259259" style="2" customWidth="1"/>
    <col min="270" max="270" width="13.712962962963" style="2" customWidth="1"/>
    <col min="271" max="500" width="9.13888888888889" style="2"/>
    <col min="501" max="501" width="15" style="2" customWidth="1"/>
    <col min="502" max="502" width="6.28703703703704" style="2" customWidth="1"/>
    <col min="503" max="503" width="8.57407407407407" style="2" customWidth="1"/>
    <col min="504" max="504" width="7.13888888888889" style="2" customWidth="1"/>
    <col min="505" max="505" width="10.1388888888889" style="2" customWidth="1"/>
    <col min="506" max="507" width="9.57407407407407" style="2" customWidth="1"/>
    <col min="508" max="510" width="9.13888888888889" style="2"/>
    <col min="511" max="511" width="10.4259259259259" style="2" customWidth="1"/>
    <col min="512" max="523" width="9.13888888888889" style="2"/>
    <col min="524" max="524" width="14.1388888888889" style="2" customWidth="1"/>
    <col min="525" max="525" width="13.4259259259259" style="2" customWidth="1"/>
    <col min="526" max="526" width="13.712962962963" style="2" customWidth="1"/>
    <col min="527" max="756" width="9.13888888888889" style="2"/>
    <col min="757" max="757" width="15" style="2" customWidth="1"/>
    <col min="758" max="758" width="6.28703703703704" style="2" customWidth="1"/>
    <col min="759" max="759" width="8.57407407407407" style="2" customWidth="1"/>
    <col min="760" max="760" width="7.13888888888889" style="2" customWidth="1"/>
    <col min="761" max="761" width="10.1388888888889" style="2" customWidth="1"/>
    <col min="762" max="763" width="9.57407407407407" style="2" customWidth="1"/>
    <col min="764" max="766" width="9.13888888888889" style="2"/>
    <col min="767" max="767" width="10.4259259259259" style="2" customWidth="1"/>
    <col min="768" max="779" width="9.13888888888889" style="2"/>
    <col min="780" max="780" width="14.1388888888889" style="2" customWidth="1"/>
    <col min="781" max="781" width="13.4259259259259" style="2" customWidth="1"/>
    <col min="782" max="782" width="13.712962962963" style="2" customWidth="1"/>
    <col min="783" max="1012" width="9.13888888888889" style="2"/>
    <col min="1013" max="1013" width="15" style="2" customWidth="1"/>
    <col min="1014" max="1014" width="6.28703703703704" style="2" customWidth="1"/>
    <col min="1015" max="1015" width="8.57407407407407" style="2" customWidth="1"/>
    <col min="1016" max="1016" width="7.13888888888889" style="2" customWidth="1"/>
    <col min="1017" max="1017" width="10.1388888888889" style="2" customWidth="1"/>
    <col min="1018" max="1019" width="9.57407407407407" style="2" customWidth="1"/>
    <col min="1020" max="1022" width="9.13888888888889" style="2"/>
    <col min="1023" max="1023" width="10.4259259259259" style="2" customWidth="1"/>
    <col min="1024" max="1035" width="9.13888888888889" style="2"/>
    <col min="1036" max="1036" width="14.1388888888889" style="2" customWidth="1"/>
    <col min="1037" max="1037" width="13.4259259259259" style="2" customWidth="1"/>
    <col min="1038" max="1038" width="13.712962962963" style="2" customWidth="1"/>
    <col min="1039" max="1268" width="9.13888888888889" style="2"/>
    <col min="1269" max="1269" width="15" style="2" customWidth="1"/>
    <col min="1270" max="1270" width="6.28703703703704" style="2" customWidth="1"/>
    <col min="1271" max="1271" width="8.57407407407407" style="2" customWidth="1"/>
    <col min="1272" max="1272" width="7.13888888888889" style="2" customWidth="1"/>
    <col min="1273" max="1273" width="10.1388888888889" style="2" customWidth="1"/>
    <col min="1274" max="1275" width="9.57407407407407" style="2" customWidth="1"/>
    <col min="1276" max="1278" width="9.13888888888889" style="2"/>
    <col min="1279" max="1279" width="10.4259259259259" style="2" customWidth="1"/>
    <col min="1280" max="1291" width="9.13888888888889" style="2"/>
    <col min="1292" max="1292" width="14.1388888888889" style="2" customWidth="1"/>
    <col min="1293" max="1293" width="13.4259259259259" style="2" customWidth="1"/>
    <col min="1294" max="1294" width="13.712962962963" style="2" customWidth="1"/>
    <col min="1295" max="1524" width="9.13888888888889" style="2"/>
    <col min="1525" max="1525" width="15" style="2" customWidth="1"/>
    <col min="1526" max="1526" width="6.28703703703704" style="2" customWidth="1"/>
    <col min="1527" max="1527" width="8.57407407407407" style="2" customWidth="1"/>
    <col min="1528" max="1528" width="7.13888888888889" style="2" customWidth="1"/>
    <col min="1529" max="1529" width="10.1388888888889" style="2" customWidth="1"/>
    <col min="1530" max="1531" width="9.57407407407407" style="2" customWidth="1"/>
    <col min="1532" max="1534" width="9.13888888888889" style="2"/>
    <col min="1535" max="1535" width="10.4259259259259" style="2" customWidth="1"/>
    <col min="1536" max="1547" width="9.13888888888889" style="2"/>
    <col min="1548" max="1548" width="14.1388888888889" style="2" customWidth="1"/>
    <col min="1549" max="1549" width="13.4259259259259" style="2" customWidth="1"/>
    <col min="1550" max="1550" width="13.712962962963" style="2" customWidth="1"/>
    <col min="1551" max="1780" width="9.13888888888889" style="2"/>
    <col min="1781" max="1781" width="15" style="2" customWidth="1"/>
    <col min="1782" max="1782" width="6.28703703703704" style="2" customWidth="1"/>
    <col min="1783" max="1783" width="8.57407407407407" style="2" customWidth="1"/>
    <col min="1784" max="1784" width="7.13888888888889" style="2" customWidth="1"/>
    <col min="1785" max="1785" width="10.1388888888889" style="2" customWidth="1"/>
    <col min="1786" max="1787" width="9.57407407407407" style="2" customWidth="1"/>
    <col min="1788" max="1790" width="9.13888888888889" style="2"/>
    <col min="1791" max="1791" width="10.4259259259259" style="2" customWidth="1"/>
    <col min="1792" max="1803" width="9.13888888888889" style="2"/>
    <col min="1804" max="1804" width="14.1388888888889" style="2" customWidth="1"/>
    <col min="1805" max="1805" width="13.4259259259259" style="2" customWidth="1"/>
    <col min="1806" max="1806" width="13.712962962963" style="2" customWidth="1"/>
    <col min="1807" max="2036" width="9.13888888888889" style="2"/>
    <col min="2037" max="2037" width="15" style="2" customWidth="1"/>
    <col min="2038" max="2038" width="6.28703703703704" style="2" customWidth="1"/>
    <col min="2039" max="2039" width="8.57407407407407" style="2" customWidth="1"/>
    <col min="2040" max="2040" width="7.13888888888889" style="2" customWidth="1"/>
    <col min="2041" max="2041" width="10.1388888888889" style="2" customWidth="1"/>
    <col min="2042" max="2043" width="9.57407407407407" style="2" customWidth="1"/>
    <col min="2044" max="2046" width="9.13888888888889" style="2"/>
    <col min="2047" max="2047" width="10.4259259259259" style="2" customWidth="1"/>
    <col min="2048" max="2059" width="9.13888888888889" style="2"/>
    <col min="2060" max="2060" width="14.1388888888889" style="2" customWidth="1"/>
    <col min="2061" max="2061" width="13.4259259259259" style="2" customWidth="1"/>
    <col min="2062" max="2062" width="13.712962962963" style="2" customWidth="1"/>
    <col min="2063" max="2292" width="9.13888888888889" style="2"/>
    <col min="2293" max="2293" width="15" style="2" customWidth="1"/>
    <col min="2294" max="2294" width="6.28703703703704" style="2" customWidth="1"/>
    <col min="2295" max="2295" width="8.57407407407407" style="2" customWidth="1"/>
    <col min="2296" max="2296" width="7.13888888888889" style="2" customWidth="1"/>
    <col min="2297" max="2297" width="10.1388888888889" style="2" customWidth="1"/>
    <col min="2298" max="2299" width="9.57407407407407" style="2" customWidth="1"/>
    <col min="2300" max="2302" width="9.13888888888889" style="2"/>
    <col min="2303" max="2303" width="10.4259259259259" style="2" customWidth="1"/>
    <col min="2304" max="2315" width="9.13888888888889" style="2"/>
    <col min="2316" max="2316" width="14.1388888888889" style="2" customWidth="1"/>
    <col min="2317" max="2317" width="13.4259259259259" style="2" customWidth="1"/>
    <col min="2318" max="2318" width="13.712962962963" style="2" customWidth="1"/>
    <col min="2319" max="2548" width="9.13888888888889" style="2"/>
    <col min="2549" max="2549" width="15" style="2" customWidth="1"/>
    <col min="2550" max="2550" width="6.28703703703704" style="2" customWidth="1"/>
    <col min="2551" max="2551" width="8.57407407407407" style="2" customWidth="1"/>
    <col min="2552" max="2552" width="7.13888888888889" style="2" customWidth="1"/>
    <col min="2553" max="2553" width="10.1388888888889" style="2" customWidth="1"/>
    <col min="2554" max="2555" width="9.57407407407407" style="2" customWidth="1"/>
    <col min="2556" max="2558" width="9.13888888888889" style="2"/>
    <col min="2559" max="2559" width="10.4259259259259" style="2" customWidth="1"/>
    <col min="2560" max="2571" width="9.13888888888889" style="2"/>
    <col min="2572" max="2572" width="14.1388888888889" style="2" customWidth="1"/>
    <col min="2573" max="2573" width="13.4259259259259" style="2" customWidth="1"/>
    <col min="2574" max="2574" width="13.712962962963" style="2" customWidth="1"/>
    <col min="2575" max="2804" width="9.13888888888889" style="2"/>
    <col min="2805" max="2805" width="15" style="2" customWidth="1"/>
    <col min="2806" max="2806" width="6.28703703703704" style="2" customWidth="1"/>
    <col min="2807" max="2807" width="8.57407407407407" style="2" customWidth="1"/>
    <col min="2808" max="2808" width="7.13888888888889" style="2" customWidth="1"/>
    <col min="2809" max="2809" width="10.1388888888889" style="2" customWidth="1"/>
    <col min="2810" max="2811" width="9.57407407407407" style="2" customWidth="1"/>
    <col min="2812" max="2814" width="9.13888888888889" style="2"/>
    <col min="2815" max="2815" width="10.4259259259259" style="2" customWidth="1"/>
    <col min="2816" max="2827" width="9.13888888888889" style="2"/>
    <col min="2828" max="2828" width="14.1388888888889" style="2" customWidth="1"/>
    <col min="2829" max="2829" width="13.4259259259259" style="2" customWidth="1"/>
    <col min="2830" max="2830" width="13.712962962963" style="2" customWidth="1"/>
    <col min="2831" max="3060" width="9.13888888888889" style="2"/>
    <col min="3061" max="3061" width="15" style="2" customWidth="1"/>
    <col min="3062" max="3062" width="6.28703703703704" style="2" customWidth="1"/>
    <col min="3063" max="3063" width="8.57407407407407" style="2" customWidth="1"/>
    <col min="3064" max="3064" width="7.13888888888889" style="2" customWidth="1"/>
    <col min="3065" max="3065" width="10.1388888888889" style="2" customWidth="1"/>
    <col min="3066" max="3067" width="9.57407407407407" style="2" customWidth="1"/>
    <col min="3068" max="3070" width="9.13888888888889" style="2"/>
    <col min="3071" max="3071" width="10.4259259259259" style="2" customWidth="1"/>
    <col min="3072" max="3083" width="9.13888888888889" style="2"/>
    <col min="3084" max="3084" width="14.1388888888889" style="2" customWidth="1"/>
    <col min="3085" max="3085" width="13.4259259259259" style="2" customWidth="1"/>
    <col min="3086" max="3086" width="13.712962962963" style="2" customWidth="1"/>
    <col min="3087" max="3316" width="9.13888888888889" style="2"/>
    <col min="3317" max="3317" width="15" style="2" customWidth="1"/>
    <col min="3318" max="3318" width="6.28703703703704" style="2" customWidth="1"/>
    <col min="3319" max="3319" width="8.57407407407407" style="2" customWidth="1"/>
    <col min="3320" max="3320" width="7.13888888888889" style="2" customWidth="1"/>
    <col min="3321" max="3321" width="10.1388888888889" style="2" customWidth="1"/>
    <col min="3322" max="3323" width="9.57407407407407" style="2" customWidth="1"/>
    <col min="3324" max="3326" width="9.13888888888889" style="2"/>
    <col min="3327" max="3327" width="10.4259259259259" style="2" customWidth="1"/>
    <col min="3328" max="3339" width="9.13888888888889" style="2"/>
    <col min="3340" max="3340" width="14.1388888888889" style="2" customWidth="1"/>
    <col min="3341" max="3341" width="13.4259259259259" style="2" customWidth="1"/>
    <col min="3342" max="3342" width="13.712962962963" style="2" customWidth="1"/>
    <col min="3343" max="3572" width="9.13888888888889" style="2"/>
    <col min="3573" max="3573" width="15" style="2" customWidth="1"/>
    <col min="3574" max="3574" width="6.28703703703704" style="2" customWidth="1"/>
    <col min="3575" max="3575" width="8.57407407407407" style="2" customWidth="1"/>
    <col min="3576" max="3576" width="7.13888888888889" style="2" customWidth="1"/>
    <col min="3577" max="3577" width="10.1388888888889" style="2" customWidth="1"/>
    <col min="3578" max="3579" width="9.57407407407407" style="2" customWidth="1"/>
    <col min="3580" max="3582" width="9.13888888888889" style="2"/>
    <col min="3583" max="3583" width="10.4259259259259" style="2" customWidth="1"/>
    <col min="3584" max="3595" width="9.13888888888889" style="2"/>
    <col min="3596" max="3596" width="14.1388888888889" style="2" customWidth="1"/>
    <col min="3597" max="3597" width="13.4259259259259" style="2" customWidth="1"/>
    <col min="3598" max="3598" width="13.712962962963" style="2" customWidth="1"/>
    <col min="3599" max="3828" width="9.13888888888889" style="2"/>
    <col min="3829" max="3829" width="15" style="2" customWidth="1"/>
    <col min="3830" max="3830" width="6.28703703703704" style="2" customWidth="1"/>
    <col min="3831" max="3831" width="8.57407407407407" style="2" customWidth="1"/>
    <col min="3832" max="3832" width="7.13888888888889" style="2" customWidth="1"/>
    <col min="3833" max="3833" width="10.1388888888889" style="2" customWidth="1"/>
    <col min="3834" max="3835" width="9.57407407407407" style="2" customWidth="1"/>
    <col min="3836" max="3838" width="9.13888888888889" style="2"/>
    <col min="3839" max="3839" width="10.4259259259259" style="2" customWidth="1"/>
    <col min="3840" max="3851" width="9.13888888888889" style="2"/>
    <col min="3852" max="3852" width="14.1388888888889" style="2" customWidth="1"/>
    <col min="3853" max="3853" width="13.4259259259259" style="2" customWidth="1"/>
    <col min="3854" max="3854" width="13.712962962963" style="2" customWidth="1"/>
    <col min="3855" max="4084" width="9.13888888888889" style="2"/>
    <col min="4085" max="4085" width="15" style="2" customWidth="1"/>
    <col min="4086" max="4086" width="6.28703703703704" style="2" customWidth="1"/>
    <col min="4087" max="4087" width="8.57407407407407" style="2" customWidth="1"/>
    <col min="4088" max="4088" width="7.13888888888889" style="2" customWidth="1"/>
    <col min="4089" max="4089" width="10.1388888888889" style="2" customWidth="1"/>
    <col min="4090" max="4091" width="9.57407407407407" style="2" customWidth="1"/>
    <col min="4092" max="4094" width="9.13888888888889" style="2"/>
    <col min="4095" max="4095" width="10.4259259259259" style="2" customWidth="1"/>
    <col min="4096" max="4107" width="9.13888888888889" style="2"/>
    <col min="4108" max="4108" width="14.1388888888889" style="2" customWidth="1"/>
    <col min="4109" max="4109" width="13.4259259259259" style="2" customWidth="1"/>
    <col min="4110" max="4110" width="13.712962962963" style="2" customWidth="1"/>
    <col min="4111" max="4340" width="9.13888888888889" style="2"/>
    <col min="4341" max="4341" width="15" style="2" customWidth="1"/>
    <col min="4342" max="4342" width="6.28703703703704" style="2" customWidth="1"/>
    <col min="4343" max="4343" width="8.57407407407407" style="2" customWidth="1"/>
    <col min="4344" max="4344" width="7.13888888888889" style="2" customWidth="1"/>
    <col min="4345" max="4345" width="10.1388888888889" style="2" customWidth="1"/>
    <col min="4346" max="4347" width="9.57407407407407" style="2" customWidth="1"/>
    <col min="4348" max="4350" width="9.13888888888889" style="2"/>
    <col min="4351" max="4351" width="10.4259259259259" style="2" customWidth="1"/>
    <col min="4352" max="4363" width="9.13888888888889" style="2"/>
    <col min="4364" max="4364" width="14.1388888888889" style="2" customWidth="1"/>
    <col min="4365" max="4365" width="13.4259259259259" style="2" customWidth="1"/>
    <col min="4366" max="4366" width="13.712962962963" style="2" customWidth="1"/>
    <col min="4367" max="4596" width="9.13888888888889" style="2"/>
    <col min="4597" max="4597" width="15" style="2" customWidth="1"/>
    <col min="4598" max="4598" width="6.28703703703704" style="2" customWidth="1"/>
    <col min="4599" max="4599" width="8.57407407407407" style="2" customWidth="1"/>
    <col min="4600" max="4600" width="7.13888888888889" style="2" customWidth="1"/>
    <col min="4601" max="4601" width="10.1388888888889" style="2" customWidth="1"/>
    <col min="4602" max="4603" width="9.57407407407407" style="2" customWidth="1"/>
    <col min="4604" max="4606" width="9.13888888888889" style="2"/>
    <col min="4607" max="4607" width="10.4259259259259" style="2" customWidth="1"/>
    <col min="4608" max="4619" width="9.13888888888889" style="2"/>
    <col min="4620" max="4620" width="14.1388888888889" style="2" customWidth="1"/>
    <col min="4621" max="4621" width="13.4259259259259" style="2" customWidth="1"/>
    <col min="4622" max="4622" width="13.712962962963" style="2" customWidth="1"/>
    <col min="4623" max="4852" width="9.13888888888889" style="2"/>
    <col min="4853" max="4853" width="15" style="2" customWidth="1"/>
    <col min="4854" max="4854" width="6.28703703703704" style="2" customWidth="1"/>
    <col min="4855" max="4855" width="8.57407407407407" style="2" customWidth="1"/>
    <col min="4856" max="4856" width="7.13888888888889" style="2" customWidth="1"/>
    <col min="4857" max="4857" width="10.1388888888889" style="2" customWidth="1"/>
    <col min="4858" max="4859" width="9.57407407407407" style="2" customWidth="1"/>
    <col min="4860" max="4862" width="9.13888888888889" style="2"/>
    <col min="4863" max="4863" width="10.4259259259259" style="2" customWidth="1"/>
    <col min="4864" max="4875" width="9.13888888888889" style="2"/>
    <col min="4876" max="4876" width="14.1388888888889" style="2" customWidth="1"/>
    <col min="4877" max="4877" width="13.4259259259259" style="2" customWidth="1"/>
    <col min="4878" max="4878" width="13.712962962963" style="2" customWidth="1"/>
    <col min="4879" max="5108" width="9.13888888888889" style="2"/>
    <col min="5109" max="5109" width="15" style="2" customWidth="1"/>
    <col min="5110" max="5110" width="6.28703703703704" style="2" customWidth="1"/>
    <col min="5111" max="5111" width="8.57407407407407" style="2" customWidth="1"/>
    <col min="5112" max="5112" width="7.13888888888889" style="2" customWidth="1"/>
    <col min="5113" max="5113" width="10.1388888888889" style="2" customWidth="1"/>
    <col min="5114" max="5115" width="9.57407407407407" style="2" customWidth="1"/>
    <col min="5116" max="5118" width="9.13888888888889" style="2"/>
    <col min="5119" max="5119" width="10.4259259259259" style="2" customWidth="1"/>
    <col min="5120" max="5131" width="9.13888888888889" style="2"/>
    <col min="5132" max="5132" width="14.1388888888889" style="2" customWidth="1"/>
    <col min="5133" max="5133" width="13.4259259259259" style="2" customWidth="1"/>
    <col min="5134" max="5134" width="13.712962962963" style="2" customWidth="1"/>
    <col min="5135" max="5364" width="9.13888888888889" style="2"/>
    <col min="5365" max="5365" width="15" style="2" customWidth="1"/>
    <col min="5366" max="5366" width="6.28703703703704" style="2" customWidth="1"/>
    <col min="5367" max="5367" width="8.57407407407407" style="2" customWidth="1"/>
    <col min="5368" max="5368" width="7.13888888888889" style="2" customWidth="1"/>
    <col min="5369" max="5369" width="10.1388888888889" style="2" customWidth="1"/>
    <col min="5370" max="5371" width="9.57407407407407" style="2" customWidth="1"/>
    <col min="5372" max="5374" width="9.13888888888889" style="2"/>
    <col min="5375" max="5375" width="10.4259259259259" style="2" customWidth="1"/>
    <col min="5376" max="5387" width="9.13888888888889" style="2"/>
    <col min="5388" max="5388" width="14.1388888888889" style="2" customWidth="1"/>
    <col min="5389" max="5389" width="13.4259259259259" style="2" customWidth="1"/>
    <col min="5390" max="5390" width="13.712962962963" style="2" customWidth="1"/>
    <col min="5391" max="5620" width="9.13888888888889" style="2"/>
    <col min="5621" max="5621" width="15" style="2" customWidth="1"/>
    <col min="5622" max="5622" width="6.28703703703704" style="2" customWidth="1"/>
    <col min="5623" max="5623" width="8.57407407407407" style="2" customWidth="1"/>
    <col min="5624" max="5624" width="7.13888888888889" style="2" customWidth="1"/>
    <col min="5625" max="5625" width="10.1388888888889" style="2" customWidth="1"/>
    <col min="5626" max="5627" width="9.57407407407407" style="2" customWidth="1"/>
    <col min="5628" max="5630" width="9.13888888888889" style="2"/>
    <col min="5631" max="5631" width="10.4259259259259" style="2" customWidth="1"/>
    <col min="5632" max="5643" width="9.13888888888889" style="2"/>
    <col min="5644" max="5644" width="14.1388888888889" style="2" customWidth="1"/>
    <col min="5645" max="5645" width="13.4259259259259" style="2" customWidth="1"/>
    <col min="5646" max="5646" width="13.712962962963" style="2" customWidth="1"/>
    <col min="5647" max="5876" width="9.13888888888889" style="2"/>
    <col min="5877" max="5877" width="15" style="2" customWidth="1"/>
    <col min="5878" max="5878" width="6.28703703703704" style="2" customWidth="1"/>
    <col min="5879" max="5879" width="8.57407407407407" style="2" customWidth="1"/>
    <col min="5880" max="5880" width="7.13888888888889" style="2" customWidth="1"/>
    <col min="5881" max="5881" width="10.1388888888889" style="2" customWidth="1"/>
    <col min="5882" max="5883" width="9.57407407407407" style="2" customWidth="1"/>
    <col min="5884" max="5886" width="9.13888888888889" style="2"/>
    <col min="5887" max="5887" width="10.4259259259259" style="2" customWidth="1"/>
    <col min="5888" max="5899" width="9.13888888888889" style="2"/>
    <col min="5900" max="5900" width="14.1388888888889" style="2" customWidth="1"/>
    <col min="5901" max="5901" width="13.4259259259259" style="2" customWidth="1"/>
    <col min="5902" max="5902" width="13.712962962963" style="2" customWidth="1"/>
    <col min="5903" max="6132" width="9.13888888888889" style="2"/>
    <col min="6133" max="6133" width="15" style="2" customWidth="1"/>
    <col min="6134" max="6134" width="6.28703703703704" style="2" customWidth="1"/>
    <col min="6135" max="6135" width="8.57407407407407" style="2" customWidth="1"/>
    <col min="6136" max="6136" width="7.13888888888889" style="2" customWidth="1"/>
    <col min="6137" max="6137" width="10.1388888888889" style="2" customWidth="1"/>
    <col min="6138" max="6139" width="9.57407407407407" style="2" customWidth="1"/>
    <col min="6140" max="6142" width="9.13888888888889" style="2"/>
    <col min="6143" max="6143" width="10.4259259259259" style="2" customWidth="1"/>
    <col min="6144" max="6155" width="9.13888888888889" style="2"/>
    <col min="6156" max="6156" width="14.1388888888889" style="2" customWidth="1"/>
    <col min="6157" max="6157" width="13.4259259259259" style="2" customWidth="1"/>
    <col min="6158" max="6158" width="13.712962962963" style="2" customWidth="1"/>
    <col min="6159" max="6388" width="9.13888888888889" style="2"/>
    <col min="6389" max="6389" width="15" style="2" customWidth="1"/>
    <col min="6390" max="6390" width="6.28703703703704" style="2" customWidth="1"/>
    <col min="6391" max="6391" width="8.57407407407407" style="2" customWidth="1"/>
    <col min="6392" max="6392" width="7.13888888888889" style="2" customWidth="1"/>
    <col min="6393" max="6393" width="10.1388888888889" style="2" customWidth="1"/>
    <col min="6394" max="6395" width="9.57407407407407" style="2" customWidth="1"/>
    <col min="6396" max="6398" width="9.13888888888889" style="2"/>
    <col min="6399" max="6399" width="10.4259259259259" style="2" customWidth="1"/>
    <col min="6400" max="6411" width="9.13888888888889" style="2"/>
    <col min="6412" max="6412" width="14.1388888888889" style="2" customWidth="1"/>
    <col min="6413" max="6413" width="13.4259259259259" style="2" customWidth="1"/>
    <col min="6414" max="6414" width="13.712962962963" style="2" customWidth="1"/>
    <col min="6415" max="6644" width="9.13888888888889" style="2"/>
    <col min="6645" max="6645" width="15" style="2" customWidth="1"/>
    <col min="6646" max="6646" width="6.28703703703704" style="2" customWidth="1"/>
    <col min="6647" max="6647" width="8.57407407407407" style="2" customWidth="1"/>
    <col min="6648" max="6648" width="7.13888888888889" style="2" customWidth="1"/>
    <col min="6649" max="6649" width="10.1388888888889" style="2" customWidth="1"/>
    <col min="6650" max="6651" width="9.57407407407407" style="2" customWidth="1"/>
    <col min="6652" max="6654" width="9.13888888888889" style="2"/>
    <col min="6655" max="6655" width="10.4259259259259" style="2" customWidth="1"/>
    <col min="6656" max="6667" width="9.13888888888889" style="2"/>
    <col min="6668" max="6668" width="14.1388888888889" style="2" customWidth="1"/>
    <col min="6669" max="6669" width="13.4259259259259" style="2" customWidth="1"/>
    <col min="6670" max="6670" width="13.712962962963" style="2" customWidth="1"/>
    <col min="6671" max="6900" width="9.13888888888889" style="2"/>
    <col min="6901" max="6901" width="15" style="2" customWidth="1"/>
    <col min="6902" max="6902" width="6.28703703703704" style="2" customWidth="1"/>
    <col min="6903" max="6903" width="8.57407407407407" style="2" customWidth="1"/>
    <col min="6904" max="6904" width="7.13888888888889" style="2" customWidth="1"/>
    <col min="6905" max="6905" width="10.1388888888889" style="2" customWidth="1"/>
    <col min="6906" max="6907" width="9.57407407407407" style="2" customWidth="1"/>
    <col min="6908" max="6910" width="9.13888888888889" style="2"/>
    <col min="6911" max="6911" width="10.4259259259259" style="2" customWidth="1"/>
    <col min="6912" max="6923" width="9.13888888888889" style="2"/>
    <col min="6924" max="6924" width="14.1388888888889" style="2" customWidth="1"/>
    <col min="6925" max="6925" width="13.4259259259259" style="2" customWidth="1"/>
    <col min="6926" max="6926" width="13.712962962963" style="2" customWidth="1"/>
    <col min="6927" max="7156" width="9.13888888888889" style="2"/>
    <col min="7157" max="7157" width="15" style="2" customWidth="1"/>
    <col min="7158" max="7158" width="6.28703703703704" style="2" customWidth="1"/>
    <col min="7159" max="7159" width="8.57407407407407" style="2" customWidth="1"/>
    <col min="7160" max="7160" width="7.13888888888889" style="2" customWidth="1"/>
    <col min="7161" max="7161" width="10.1388888888889" style="2" customWidth="1"/>
    <col min="7162" max="7163" width="9.57407407407407" style="2" customWidth="1"/>
    <col min="7164" max="7166" width="9.13888888888889" style="2"/>
    <col min="7167" max="7167" width="10.4259259259259" style="2" customWidth="1"/>
    <col min="7168" max="7179" width="9.13888888888889" style="2"/>
    <col min="7180" max="7180" width="14.1388888888889" style="2" customWidth="1"/>
    <col min="7181" max="7181" width="13.4259259259259" style="2" customWidth="1"/>
    <col min="7182" max="7182" width="13.712962962963" style="2" customWidth="1"/>
    <col min="7183" max="7412" width="9.13888888888889" style="2"/>
    <col min="7413" max="7413" width="15" style="2" customWidth="1"/>
    <col min="7414" max="7414" width="6.28703703703704" style="2" customWidth="1"/>
    <col min="7415" max="7415" width="8.57407407407407" style="2" customWidth="1"/>
    <col min="7416" max="7416" width="7.13888888888889" style="2" customWidth="1"/>
    <col min="7417" max="7417" width="10.1388888888889" style="2" customWidth="1"/>
    <col min="7418" max="7419" width="9.57407407407407" style="2" customWidth="1"/>
    <col min="7420" max="7422" width="9.13888888888889" style="2"/>
    <col min="7423" max="7423" width="10.4259259259259" style="2" customWidth="1"/>
    <col min="7424" max="7435" width="9.13888888888889" style="2"/>
    <col min="7436" max="7436" width="14.1388888888889" style="2" customWidth="1"/>
    <col min="7437" max="7437" width="13.4259259259259" style="2" customWidth="1"/>
    <col min="7438" max="7438" width="13.712962962963" style="2" customWidth="1"/>
    <col min="7439" max="7668" width="9.13888888888889" style="2"/>
    <col min="7669" max="7669" width="15" style="2" customWidth="1"/>
    <col min="7670" max="7670" width="6.28703703703704" style="2" customWidth="1"/>
    <col min="7671" max="7671" width="8.57407407407407" style="2" customWidth="1"/>
    <col min="7672" max="7672" width="7.13888888888889" style="2" customWidth="1"/>
    <col min="7673" max="7673" width="10.1388888888889" style="2" customWidth="1"/>
    <col min="7674" max="7675" width="9.57407407407407" style="2" customWidth="1"/>
    <col min="7676" max="7678" width="9.13888888888889" style="2"/>
    <col min="7679" max="7679" width="10.4259259259259" style="2" customWidth="1"/>
    <col min="7680" max="7691" width="9.13888888888889" style="2"/>
    <col min="7692" max="7692" width="14.1388888888889" style="2" customWidth="1"/>
    <col min="7693" max="7693" width="13.4259259259259" style="2" customWidth="1"/>
    <col min="7694" max="7694" width="13.712962962963" style="2" customWidth="1"/>
    <col min="7695" max="7924" width="9.13888888888889" style="2"/>
    <col min="7925" max="7925" width="15" style="2" customWidth="1"/>
    <col min="7926" max="7926" width="6.28703703703704" style="2" customWidth="1"/>
    <col min="7927" max="7927" width="8.57407407407407" style="2" customWidth="1"/>
    <col min="7928" max="7928" width="7.13888888888889" style="2" customWidth="1"/>
    <col min="7929" max="7929" width="10.1388888888889" style="2" customWidth="1"/>
    <col min="7930" max="7931" width="9.57407407407407" style="2" customWidth="1"/>
    <col min="7932" max="7934" width="9.13888888888889" style="2"/>
    <col min="7935" max="7935" width="10.4259259259259" style="2" customWidth="1"/>
    <col min="7936" max="7947" width="9.13888888888889" style="2"/>
    <col min="7948" max="7948" width="14.1388888888889" style="2" customWidth="1"/>
    <col min="7949" max="7949" width="13.4259259259259" style="2" customWidth="1"/>
    <col min="7950" max="7950" width="13.712962962963" style="2" customWidth="1"/>
    <col min="7951" max="8180" width="9.13888888888889" style="2"/>
    <col min="8181" max="8181" width="15" style="2" customWidth="1"/>
    <col min="8182" max="8182" width="6.28703703703704" style="2" customWidth="1"/>
    <col min="8183" max="8183" width="8.57407407407407" style="2" customWidth="1"/>
    <col min="8184" max="8184" width="7.13888888888889" style="2" customWidth="1"/>
    <col min="8185" max="8185" width="10.1388888888889" style="2" customWidth="1"/>
    <col min="8186" max="8187" width="9.57407407407407" style="2" customWidth="1"/>
    <col min="8188" max="8190" width="9.13888888888889" style="2"/>
    <col min="8191" max="8191" width="10.4259259259259" style="2" customWidth="1"/>
    <col min="8192" max="8203" width="9.13888888888889" style="2"/>
    <col min="8204" max="8204" width="14.1388888888889" style="2" customWidth="1"/>
    <col min="8205" max="8205" width="13.4259259259259" style="2" customWidth="1"/>
    <col min="8206" max="8206" width="13.712962962963" style="2" customWidth="1"/>
    <col min="8207" max="8436" width="9.13888888888889" style="2"/>
    <col min="8437" max="8437" width="15" style="2" customWidth="1"/>
    <col min="8438" max="8438" width="6.28703703703704" style="2" customWidth="1"/>
    <col min="8439" max="8439" width="8.57407407407407" style="2" customWidth="1"/>
    <col min="8440" max="8440" width="7.13888888888889" style="2" customWidth="1"/>
    <col min="8441" max="8441" width="10.1388888888889" style="2" customWidth="1"/>
    <col min="8442" max="8443" width="9.57407407407407" style="2" customWidth="1"/>
    <col min="8444" max="8446" width="9.13888888888889" style="2"/>
    <col min="8447" max="8447" width="10.4259259259259" style="2" customWidth="1"/>
    <col min="8448" max="8459" width="9.13888888888889" style="2"/>
    <col min="8460" max="8460" width="14.1388888888889" style="2" customWidth="1"/>
    <col min="8461" max="8461" width="13.4259259259259" style="2" customWidth="1"/>
    <col min="8462" max="8462" width="13.712962962963" style="2" customWidth="1"/>
    <col min="8463" max="8692" width="9.13888888888889" style="2"/>
    <col min="8693" max="8693" width="15" style="2" customWidth="1"/>
    <col min="8694" max="8694" width="6.28703703703704" style="2" customWidth="1"/>
    <col min="8695" max="8695" width="8.57407407407407" style="2" customWidth="1"/>
    <col min="8696" max="8696" width="7.13888888888889" style="2" customWidth="1"/>
    <col min="8697" max="8697" width="10.1388888888889" style="2" customWidth="1"/>
    <col min="8698" max="8699" width="9.57407407407407" style="2" customWidth="1"/>
    <col min="8700" max="8702" width="9.13888888888889" style="2"/>
    <col min="8703" max="8703" width="10.4259259259259" style="2" customWidth="1"/>
    <col min="8704" max="8715" width="9.13888888888889" style="2"/>
    <col min="8716" max="8716" width="14.1388888888889" style="2" customWidth="1"/>
    <col min="8717" max="8717" width="13.4259259259259" style="2" customWidth="1"/>
    <col min="8718" max="8718" width="13.712962962963" style="2" customWidth="1"/>
    <col min="8719" max="8948" width="9.13888888888889" style="2"/>
    <col min="8949" max="8949" width="15" style="2" customWidth="1"/>
    <col min="8950" max="8950" width="6.28703703703704" style="2" customWidth="1"/>
    <col min="8951" max="8951" width="8.57407407407407" style="2" customWidth="1"/>
    <col min="8952" max="8952" width="7.13888888888889" style="2" customWidth="1"/>
    <col min="8953" max="8953" width="10.1388888888889" style="2" customWidth="1"/>
    <col min="8954" max="8955" width="9.57407407407407" style="2" customWidth="1"/>
    <col min="8956" max="8958" width="9.13888888888889" style="2"/>
    <col min="8959" max="8959" width="10.4259259259259" style="2" customWidth="1"/>
    <col min="8960" max="8971" width="9.13888888888889" style="2"/>
    <col min="8972" max="8972" width="14.1388888888889" style="2" customWidth="1"/>
    <col min="8973" max="8973" width="13.4259259259259" style="2" customWidth="1"/>
    <col min="8974" max="8974" width="13.712962962963" style="2" customWidth="1"/>
    <col min="8975" max="9204" width="9.13888888888889" style="2"/>
    <col min="9205" max="9205" width="15" style="2" customWidth="1"/>
    <col min="9206" max="9206" width="6.28703703703704" style="2" customWidth="1"/>
    <col min="9207" max="9207" width="8.57407407407407" style="2" customWidth="1"/>
    <col min="9208" max="9208" width="7.13888888888889" style="2" customWidth="1"/>
    <col min="9209" max="9209" width="10.1388888888889" style="2" customWidth="1"/>
    <col min="9210" max="9211" width="9.57407407407407" style="2" customWidth="1"/>
    <col min="9212" max="9214" width="9.13888888888889" style="2"/>
    <col min="9215" max="9215" width="10.4259259259259" style="2" customWidth="1"/>
    <col min="9216" max="9227" width="9.13888888888889" style="2"/>
    <col min="9228" max="9228" width="14.1388888888889" style="2" customWidth="1"/>
    <col min="9229" max="9229" width="13.4259259259259" style="2" customWidth="1"/>
    <col min="9230" max="9230" width="13.712962962963" style="2" customWidth="1"/>
    <col min="9231" max="9460" width="9.13888888888889" style="2"/>
    <col min="9461" max="9461" width="15" style="2" customWidth="1"/>
    <col min="9462" max="9462" width="6.28703703703704" style="2" customWidth="1"/>
    <col min="9463" max="9463" width="8.57407407407407" style="2" customWidth="1"/>
    <col min="9464" max="9464" width="7.13888888888889" style="2" customWidth="1"/>
    <col min="9465" max="9465" width="10.1388888888889" style="2" customWidth="1"/>
    <col min="9466" max="9467" width="9.57407407407407" style="2" customWidth="1"/>
    <col min="9468" max="9470" width="9.13888888888889" style="2"/>
    <col min="9471" max="9471" width="10.4259259259259" style="2" customWidth="1"/>
    <col min="9472" max="9483" width="9.13888888888889" style="2"/>
    <col min="9484" max="9484" width="14.1388888888889" style="2" customWidth="1"/>
    <col min="9485" max="9485" width="13.4259259259259" style="2" customWidth="1"/>
    <col min="9486" max="9486" width="13.712962962963" style="2" customWidth="1"/>
    <col min="9487" max="9716" width="9.13888888888889" style="2"/>
    <col min="9717" max="9717" width="15" style="2" customWidth="1"/>
    <col min="9718" max="9718" width="6.28703703703704" style="2" customWidth="1"/>
    <col min="9719" max="9719" width="8.57407407407407" style="2" customWidth="1"/>
    <col min="9720" max="9720" width="7.13888888888889" style="2" customWidth="1"/>
    <col min="9721" max="9721" width="10.1388888888889" style="2" customWidth="1"/>
    <col min="9722" max="9723" width="9.57407407407407" style="2" customWidth="1"/>
    <col min="9724" max="9726" width="9.13888888888889" style="2"/>
    <col min="9727" max="9727" width="10.4259259259259" style="2" customWidth="1"/>
    <col min="9728" max="9739" width="9.13888888888889" style="2"/>
    <col min="9740" max="9740" width="14.1388888888889" style="2" customWidth="1"/>
    <col min="9741" max="9741" width="13.4259259259259" style="2" customWidth="1"/>
    <col min="9742" max="9742" width="13.712962962963" style="2" customWidth="1"/>
    <col min="9743" max="9972" width="9.13888888888889" style="2"/>
    <col min="9973" max="9973" width="15" style="2" customWidth="1"/>
    <col min="9974" max="9974" width="6.28703703703704" style="2" customWidth="1"/>
    <col min="9975" max="9975" width="8.57407407407407" style="2" customWidth="1"/>
    <col min="9976" max="9976" width="7.13888888888889" style="2" customWidth="1"/>
    <col min="9977" max="9977" width="10.1388888888889" style="2" customWidth="1"/>
    <col min="9978" max="9979" width="9.57407407407407" style="2" customWidth="1"/>
    <col min="9980" max="9982" width="9.13888888888889" style="2"/>
    <col min="9983" max="9983" width="10.4259259259259" style="2" customWidth="1"/>
    <col min="9984" max="9995" width="9.13888888888889" style="2"/>
    <col min="9996" max="9996" width="14.1388888888889" style="2" customWidth="1"/>
    <col min="9997" max="9997" width="13.4259259259259" style="2" customWidth="1"/>
    <col min="9998" max="9998" width="13.712962962963" style="2" customWidth="1"/>
    <col min="9999" max="10228" width="9.13888888888889" style="2"/>
    <col min="10229" max="10229" width="15" style="2" customWidth="1"/>
    <col min="10230" max="10230" width="6.28703703703704" style="2" customWidth="1"/>
    <col min="10231" max="10231" width="8.57407407407407" style="2" customWidth="1"/>
    <col min="10232" max="10232" width="7.13888888888889" style="2" customWidth="1"/>
    <col min="10233" max="10233" width="10.1388888888889" style="2" customWidth="1"/>
    <col min="10234" max="10235" width="9.57407407407407" style="2" customWidth="1"/>
    <col min="10236" max="10238" width="9.13888888888889" style="2"/>
    <col min="10239" max="10239" width="10.4259259259259" style="2" customWidth="1"/>
    <col min="10240" max="10251" width="9.13888888888889" style="2"/>
    <col min="10252" max="10252" width="14.1388888888889" style="2" customWidth="1"/>
    <col min="10253" max="10253" width="13.4259259259259" style="2" customWidth="1"/>
    <col min="10254" max="10254" width="13.712962962963" style="2" customWidth="1"/>
    <col min="10255" max="10484" width="9.13888888888889" style="2"/>
    <col min="10485" max="10485" width="15" style="2" customWidth="1"/>
    <col min="10486" max="10486" width="6.28703703703704" style="2" customWidth="1"/>
    <col min="10487" max="10487" width="8.57407407407407" style="2" customWidth="1"/>
    <col min="10488" max="10488" width="7.13888888888889" style="2" customWidth="1"/>
    <col min="10489" max="10489" width="10.1388888888889" style="2" customWidth="1"/>
    <col min="10490" max="10491" width="9.57407407407407" style="2" customWidth="1"/>
    <col min="10492" max="10494" width="9.13888888888889" style="2"/>
    <col min="10495" max="10495" width="10.4259259259259" style="2" customWidth="1"/>
    <col min="10496" max="10507" width="9.13888888888889" style="2"/>
    <col min="10508" max="10508" width="14.1388888888889" style="2" customWidth="1"/>
    <col min="10509" max="10509" width="13.4259259259259" style="2" customWidth="1"/>
    <col min="10510" max="10510" width="13.712962962963" style="2" customWidth="1"/>
    <col min="10511" max="10740" width="9.13888888888889" style="2"/>
    <col min="10741" max="10741" width="15" style="2" customWidth="1"/>
    <col min="10742" max="10742" width="6.28703703703704" style="2" customWidth="1"/>
    <col min="10743" max="10743" width="8.57407407407407" style="2" customWidth="1"/>
    <col min="10744" max="10744" width="7.13888888888889" style="2" customWidth="1"/>
    <col min="10745" max="10745" width="10.1388888888889" style="2" customWidth="1"/>
    <col min="10746" max="10747" width="9.57407407407407" style="2" customWidth="1"/>
    <col min="10748" max="10750" width="9.13888888888889" style="2"/>
    <col min="10751" max="10751" width="10.4259259259259" style="2" customWidth="1"/>
    <col min="10752" max="10763" width="9.13888888888889" style="2"/>
    <col min="10764" max="10764" width="14.1388888888889" style="2" customWidth="1"/>
    <col min="10765" max="10765" width="13.4259259259259" style="2" customWidth="1"/>
    <col min="10766" max="10766" width="13.712962962963" style="2" customWidth="1"/>
    <col min="10767" max="10996" width="9.13888888888889" style="2"/>
    <col min="10997" max="10997" width="15" style="2" customWidth="1"/>
    <col min="10998" max="10998" width="6.28703703703704" style="2" customWidth="1"/>
    <col min="10999" max="10999" width="8.57407407407407" style="2" customWidth="1"/>
    <col min="11000" max="11000" width="7.13888888888889" style="2" customWidth="1"/>
    <col min="11001" max="11001" width="10.1388888888889" style="2" customWidth="1"/>
    <col min="11002" max="11003" width="9.57407407407407" style="2" customWidth="1"/>
    <col min="11004" max="11006" width="9.13888888888889" style="2"/>
    <col min="11007" max="11007" width="10.4259259259259" style="2" customWidth="1"/>
    <col min="11008" max="11019" width="9.13888888888889" style="2"/>
    <col min="11020" max="11020" width="14.1388888888889" style="2" customWidth="1"/>
    <col min="11021" max="11021" width="13.4259259259259" style="2" customWidth="1"/>
    <col min="11022" max="11022" width="13.712962962963" style="2" customWidth="1"/>
    <col min="11023" max="11252" width="9.13888888888889" style="2"/>
    <col min="11253" max="11253" width="15" style="2" customWidth="1"/>
    <col min="11254" max="11254" width="6.28703703703704" style="2" customWidth="1"/>
    <col min="11255" max="11255" width="8.57407407407407" style="2" customWidth="1"/>
    <col min="11256" max="11256" width="7.13888888888889" style="2" customWidth="1"/>
    <col min="11257" max="11257" width="10.1388888888889" style="2" customWidth="1"/>
    <col min="11258" max="11259" width="9.57407407407407" style="2" customWidth="1"/>
    <col min="11260" max="11262" width="9.13888888888889" style="2"/>
    <col min="11263" max="11263" width="10.4259259259259" style="2" customWidth="1"/>
    <col min="11264" max="11275" width="9.13888888888889" style="2"/>
    <col min="11276" max="11276" width="14.1388888888889" style="2" customWidth="1"/>
    <col min="11277" max="11277" width="13.4259259259259" style="2" customWidth="1"/>
    <col min="11278" max="11278" width="13.712962962963" style="2" customWidth="1"/>
    <col min="11279" max="11508" width="9.13888888888889" style="2"/>
    <col min="11509" max="11509" width="15" style="2" customWidth="1"/>
    <col min="11510" max="11510" width="6.28703703703704" style="2" customWidth="1"/>
    <col min="11511" max="11511" width="8.57407407407407" style="2" customWidth="1"/>
    <col min="11512" max="11512" width="7.13888888888889" style="2" customWidth="1"/>
    <col min="11513" max="11513" width="10.1388888888889" style="2" customWidth="1"/>
    <col min="11514" max="11515" width="9.57407407407407" style="2" customWidth="1"/>
    <col min="11516" max="11518" width="9.13888888888889" style="2"/>
    <col min="11519" max="11519" width="10.4259259259259" style="2" customWidth="1"/>
    <col min="11520" max="11531" width="9.13888888888889" style="2"/>
    <col min="11532" max="11532" width="14.1388888888889" style="2" customWidth="1"/>
    <col min="11533" max="11533" width="13.4259259259259" style="2" customWidth="1"/>
    <col min="11534" max="11534" width="13.712962962963" style="2" customWidth="1"/>
    <col min="11535" max="11764" width="9.13888888888889" style="2"/>
    <col min="11765" max="11765" width="15" style="2" customWidth="1"/>
    <col min="11766" max="11766" width="6.28703703703704" style="2" customWidth="1"/>
    <col min="11767" max="11767" width="8.57407407407407" style="2" customWidth="1"/>
    <col min="11768" max="11768" width="7.13888888888889" style="2" customWidth="1"/>
    <col min="11769" max="11769" width="10.1388888888889" style="2" customWidth="1"/>
    <col min="11770" max="11771" width="9.57407407407407" style="2" customWidth="1"/>
    <col min="11772" max="11774" width="9.13888888888889" style="2"/>
    <col min="11775" max="11775" width="10.4259259259259" style="2" customWidth="1"/>
    <col min="11776" max="11787" width="9.13888888888889" style="2"/>
    <col min="11788" max="11788" width="14.1388888888889" style="2" customWidth="1"/>
    <col min="11789" max="11789" width="13.4259259259259" style="2" customWidth="1"/>
    <col min="11790" max="11790" width="13.712962962963" style="2" customWidth="1"/>
    <col min="11791" max="12020" width="9.13888888888889" style="2"/>
    <col min="12021" max="12021" width="15" style="2" customWidth="1"/>
    <col min="12022" max="12022" width="6.28703703703704" style="2" customWidth="1"/>
    <col min="12023" max="12023" width="8.57407407407407" style="2" customWidth="1"/>
    <col min="12024" max="12024" width="7.13888888888889" style="2" customWidth="1"/>
    <col min="12025" max="12025" width="10.1388888888889" style="2" customWidth="1"/>
    <col min="12026" max="12027" width="9.57407407407407" style="2" customWidth="1"/>
    <col min="12028" max="12030" width="9.13888888888889" style="2"/>
    <col min="12031" max="12031" width="10.4259259259259" style="2" customWidth="1"/>
    <col min="12032" max="12043" width="9.13888888888889" style="2"/>
    <col min="12044" max="12044" width="14.1388888888889" style="2" customWidth="1"/>
    <col min="12045" max="12045" width="13.4259259259259" style="2" customWidth="1"/>
    <col min="12046" max="12046" width="13.712962962963" style="2" customWidth="1"/>
    <col min="12047" max="12276" width="9.13888888888889" style="2"/>
    <col min="12277" max="12277" width="15" style="2" customWidth="1"/>
    <col min="12278" max="12278" width="6.28703703703704" style="2" customWidth="1"/>
    <col min="12279" max="12279" width="8.57407407407407" style="2" customWidth="1"/>
    <col min="12280" max="12280" width="7.13888888888889" style="2" customWidth="1"/>
    <col min="12281" max="12281" width="10.1388888888889" style="2" customWidth="1"/>
    <col min="12282" max="12283" width="9.57407407407407" style="2" customWidth="1"/>
    <col min="12284" max="12286" width="9.13888888888889" style="2"/>
    <col min="12287" max="12287" width="10.4259259259259" style="2" customWidth="1"/>
    <col min="12288" max="12299" width="9.13888888888889" style="2"/>
    <col min="12300" max="12300" width="14.1388888888889" style="2" customWidth="1"/>
    <col min="12301" max="12301" width="13.4259259259259" style="2" customWidth="1"/>
    <col min="12302" max="12302" width="13.712962962963" style="2" customWidth="1"/>
    <col min="12303" max="12532" width="9.13888888888889" style="2"/>
    <col min="12533" max="12533" width="15" style="2" customWidth="1"/>
    <col min="12534" max="12534" width="6.28703703703704" style="2" customWidth="1"/>
    <col min="12535" max="12535" width="8.57407407407407" style="2" customWidth="1"/>
    <col min="12536" max="12536" width="7.13888888888889" style="2" customWidth="1"/>
    <col min="12537" max="12537" width="10.1388888888889" style="2" customWidth="1"/>
    <col min="12538" max="12539" width="9.57407407407407" style="2" customWidth="1"/>
    <col min="12540" max="12542" width="9.13888888888889" style="2"/>
    <col min="12543" max="12543" width="10.4259259259259" style="2" customWidth="1"/>
    <col min="12544" max="12555" width="9.13888888888889" style="2"/>
    <col min="12556" max="12556" width="14.1388888888889" style="2" customWidth="1"/>
    <col min="12557" max="12557" width="13.4259259259259" style="2" customWidth="1"/>
    <col min="12558" max="12558" width="13.712962962963" style="2" customWidth="1"/>
    <col min="12559" max="12788" width="9.13888888888889" style="2"/>
    <col min="12789" max="12789" width="15" style="2" customWidth="1"/>
    <col min="12790" max="12790" width="6.28703703703704" style="2" customWidth="1"/>
    <col min="12791" max="12791" width="8.57407407407407" style="2" customWidth="1"/>
    <col min="12792" max="12792" width="7.13888888888889" style="2" customWidth="1"/>
    <col min="12793" max="12793" width="10.1388888888889" style="2" customWidth="1"/>
    <col min="12794" max="12795" width="9.57407407407407" style="2" customWidth="1"/>
    <col min="12796" max="12798" width="9.13888888888889" style="2"/>
    <col min="12799" max="12799" width="10.4259259259259" style="2" customWidth="1"/>
    <col min="12800" max="12811" width="9.13888888888889" style="2"/>
    <col min="12812" max="12812" width="14.1388888888889" style="2" customWidth="1"/>
    <col min="12813" max="12813" width="13.4259259259259" style="2" customWidth="1"/>
    <col min="12814" max="12814" width="13.712962962963" style="2" customWidth="1"/>
    <col min="12815" max="13044" width="9.13888888888889" style="2"/>
    <col min="13045" max="13045" width="15" style="2" customWidth="1"/>
    <col min="13046" max="13046" width="6.28703703703704" style="2" customWidth="1"/>
    <col min="13047" max="13047" width="8.57407407407407" style="2" customWidth="1"/>
    <col min="13048" max="13048" width="7.13888888888889" style="2" customWidth="1"/>
    <col min="13049" max="13049" width="10.1388888888889" style="2" customWidth="1"/>
    <col min="13050" max="13051" width="9.57407407407407" style="2" customWidth="1"/>
    <col min="13052" max="13054" width="9.13888888888889" style="2"/>
    <col min="13055" max="13055" width="10.4259259259259" style="2" customWidth="1"/>
    <col min="13056" max="13067" width="9.13888888888889" style="2"/>
    <col min="13068" max="13068" width="14.1388888888889" style="2" customWidth="1"/>
    <col min="13069" max="13069" width="13.4259259259259" style="2" customWidth="1"/>
    <col min="13070" max="13070" width="13.712962962963" style="2" customWidth="1"/>
    <col min="13071" max="13300" width="9.13888888888889" style="2"/>
    <col min="13301" max="13301" width="15" style="2" customWidth="1"/>
    <col min="13302" max="13302" width="6.28703703703704" style="2" customWidth="1"/>
    <col min="13303" max="13303" width="8.57407407407407" style="2" customWidth="1"/>
    <col min="13304" max="13304" width="7.13888888888889" style="2" customWidth="1"/>
    <col min="13305" max="13305" width="10.1388888888889" style="2" customWidth="1"/>
    <col min="13306" max="13307" width="9.57407407407407" style="2" customWidth="1"/>
    <col min="13308" max="13310" width="9.13888888888889" style="2"/>
    <col min="13311" max="13311" width="10.4259259259259" style="2" customWidth="1"/>
    <col min="13312" max="13323" width="9.13888888888889" style="2"/>
    <col min="13324" max="13324" width="14.1388888888889" style="2" customWidth="1"/>
    <col min="13325" max="13325" width="13.4259259259259" style="2" customWidth="1"/>
    <col min="13326" max="13326" width="13.712962962963" style="2" customWidth="1"/>
    <col min="13327" max="13556" width="9.13888888888889" style="2"/>
    <col min="13557" max="13557" width="15" style="2" customWidth="1"/>
    <col min="13558" max="13558" width="6.28703703703704" style="2" customWidth="1"/>
    <col min="13559" max="13559" width="8.57407407407407" style="2" customWidth="1"/>
    <col min="13560" max="13560" width="7.13888888888889" style="2" customWidth="1"/>
    <col min="13561" max="13561" width="10.1388888888889" style="2" customWidth="1"/>
    <col min="13562" max="13563" width="9.57407407407407" style="2" customWidth="1"/>
    <col min="13564" max="13566" width="9.13888888888889" style="2"/>
    <col min="13567" max="13567" width="10.4259259259259" style="2" customWidth="1"/>
    <col min="13568" max="13579" width="9.13888888888889" style="2"/>
    <col min="13580" max="13580" width="14.1388888888889" style="2" customWidth="1"/>
    <col min="13581" max="13581" width="13.4259259259259" style="2" customWidth="1"/>
    <col min="13582" max="13582" width="13.712962962963" style="2" customWidth="1"/>
    <col min="13583" max="13812" width="9.13888888888889" style="2"/>
    <col min="13813" max="13813" width="15" style="2" customWidth="1"/>
    <col min="13814" max="13814" width="6.28703703703704" style="2" customWidth="1"/>
    <col min="13815" max="13815" width="8.57407407407407" style="2" customWidth="1"/>
    <col min="13816" max="13816" width="7.13888888888889" style="2" customWidth="1"/>
    <col min="13817" max="13817" width="10.1388888888889" style="2" customWidth="1"/>
    <col min="13818" max="13819" width="9.57407407407407" style="2" customWidth="1"/>
    <col min="13820" max="13822" width="9.13888888888889" style="2"/>
    <col min="13823" max="13823" width="10.4259259259259" style="2" customWidth="1"/>
    <col min="13824" max="13835" width="9.13888888888889" style="2"/>
    <col min="13836" max="13836" width="14.1388888888889" style="2" customWidth="1"/>
    <col min="13837" max="13837" width="13.4259259259259" style="2" customWidth="1"/>
    <col min="13838" max="13838" width="13.712962962963" style="2" customWidth="1"/>
    <col min="13839" max="14068" width="9.13888888888889" style="2"/>
    <col min="14069" max="14069" width="15" style="2" customWidth="1"/>
    <col min="14070" max="14070" width="6.28703703703704" style="2" customWidth="1"/>
    <col min="14071" max="14071" width="8.57407407407407" style="2" customWidth="1"/>
    <col min="14072" max="14072" width="7.13888888888889" style="2" customWidth="1"/>
    <col min="14073" max="14073" width="10.1388888888889" style="2" customWidth="1"/>
    <col min="14074" max="14075" width="9.57407407407407" style="2" customWidth="1"/>
    <col min="14076" max="14078" width="9.13888888888889" style="2"/>
    <col min="14079" max="14079" width="10.4259259259259" style="2" customWidth="1"/>
    <col min="14080" max="14091" width="9.13888888888889" style="2"/>
    <col min="14092" max="14092" width="14.1388888888889" style="2" customWidth="1"/>
    <col min="14093" max="14093" width="13.4259259259259" style="2" customWidth="1"/>
    <col min="14094" max="14094" width="13.712962962963" style="2" customWidth="1"/>
    <col min="14095" max="14324" width="9.13888888888889" style="2"/>
    <col min="14325" max="14325" width="15" style="2" customWidth="1"/>
    <col min="14326" max="14326" width="6.28703703703704" style="2" customWidth="1"/>
    <col min="14327" max="14327" width="8.57407407407407" style="2" customWidth="1"/>
    <col min="14328" max="14328" width="7.13888888888889" style="2" customWidth="1"/>
    <col min="14329" max="14329" width="10.1388888888889" style="2" customWidth="1"/>
    <col min="14330" max="14331" width="9.57407407407407" style="2" customWidth="1"/>
    <col min="14332" max="14334" width="9.13888888888889" style="2"/>
    <col min="14335" max="14335" width="10.4259259259259" style="2" customWidth="1"/>
    <col min="14336" max="14347" width="9.13888888888889" style="2"/>
    <col min="14348" max="14348" width="14.1388888888889" style="2" customWidth="1"/>
    <col min="14349" max="14349" width="13.4259259259259" style="2" customWidth="1"/>
    <col min="14350" max="14350" width="13.712962962963" style="2" customWidth="1"/>
    <col min="14351" max="14580" width="9.13888888888889" style="2"/>
    <col min="14581" max="14581" width="15" style="2" customWidth="1"/>
    <col min="14582" max="14582" width="6.28703703703704" style="2" customWidth="1"/>
    <col min="14583" max="14583" width="8.57407407407407" style="2" customWidth="1"/>
    <col min="14584" max="14584" width="7.13888888888889" style="2" customWidth="1"/>
    <col min="14585" max="14585" width="10.1388888888889" style="2" customWidth="1"/>
    <col min="14586" max="14587" width="9.57407407407407" style="2" customWidth="1"/>
    <col min="14588" max="14590" width="9.13888888888889" style="2"/>
    <col min="14591" max="14591" width="10.4259259259259" style="2" customWidth="1"/>
    <col min="14592" max="14603" width="9.13888888888889" style="2"/>
    <col min="14604" max="14604" width="14.1388888888889" style="2" customWidth="1"/>
    <col min="14605" max="14605" width="13.4259259259259" style="2" customWidth="1"/>
    <col min="14606" max="14606" width="13.712962962963" style="2" customWidth="1"/>
    <col min="14607" max="14836" width="9.13888888888889" style="2"/>
    <col min="14837" max="14837" width="15" style="2" customWidth="1"/>
    <col min="14838" max="14838" width="6.28703703703704" style="2" customWidth="1"/>
    <col min="14839" max="14839" width="8.57407407407407" style="2" customWidth="1"/>
    <col min="14840" max="14840" width="7.13888888888889" style="2" customWidth="1"/>
    <col min="14841" max="14841" width="10.1388888888889" style="2" customWidth="1"/>
    <col min="14842" max="14843" width="9.57407407407407" style="2" customWidth="1"/>
    <col min="14844" max="14846" width="9.13888888888889" style="2"/>
    <col min="14847" max="14847" width="10.4259259259259" style="2" customWidth="1"/>
    <col min="14848" max="14859" width="9.13888888888889" style="2"/>
    <col min="14860" max="14860" width="14.1388888888889" style="2" customWidth="1"/>
    <col min="14861" max="14861" width="13.4259259259259" style="2" customWidth="1"/>
    <col min="14862" max="14862" width="13.712962962963" style="2" customWidth="1"/>
    <col min="14863" max="15092" width="9.13888888888889" style="2"/>
    <col min="15093" max="15093" width="15" style="2" customWidth="1"/>
    <col min="15094" max="15094" width="6.28703703703704" style="2" customWidth="1"/>
    <col min="15095" max="15095" width="8.57407407407407" style="2" customWidth="1"/>
    <col min="15096" max="15096" width="7.13888888888889" style="2" customWidth="1"/>
    <col min="15097" max="15097" width="10.1388888888889" style="2" customWidth="1"/>
    <col min="15098" max="15099" width="9.57407407407407" style="2" customWidth="1"/>
    <col min="15100" max="15102" width="9.13888888888889" style="2"/>
    <col min="15103" max="15103" width="10.4259259259259" style="2" customWidth="1"/>
    <col min="15104" max="15115" width="9.13888888888889" style="2"/>
    <col min="15116" max="15116" width="14.1388888888889" style="2" customWidth="1"/>
    <col min="15117" max="15117" width="13.4259259259259" style="2" customWidth="1"/>
    <col min="15118" max="15118" width="13.712962962963" style="2" customWidth="1"/>
    <col min="15119" max="15348" width="9.13888888888889" style="2"/>
    <col min="15349" max="15349" width="15" style="2" customWidth="1"/>
    <col min="15350" max="15350" width="6.28703703703704" style="2" customWidth="1"/>
    <col min="15351" max="15351" width="8.57407407407407" style="2" customWidth="1"/>
    <col min="15352" max="15352" width="7.13888888888889" style="2" customWidth="1"/>
    <col min="15353" max="15353" width="10.1388888888889" style="2" customWidth="1"/>
    <col min="15354" max="15355" width="9.57407407407407" style="2" customWidth="1"/>
    <col min="15356" max="15358" width="9.13888888888889" style="2"/>
    <col min="15359" max="15359" width="10.4259259259259" style="2" customWidth="1"/>
    <col min="15360" max="15371" width="9.13888888888889" style="2"/>
    <col min="15372" max="15372" width="14.1388888888889" style="2" customWidth="1"/>
    <col min="15373" max="15373" width="13.4259259259259" style="2" customWidth="1"/>
    <col min="15374" max="15374" width="13.712962962963" style="2" customWidth="1"/>
    <col min="15375" max="15604" width="9.13888888888889" style="2"/>
    <col min="15605" max="15605" width="15" style="2" customWidth="1"/>
    <col min="15606" max="15606" width="6.28703703703704" style="2" customWidth="1"/>
    <col min="15607" max="15607" width="8.57407407407407" style="2" customWidth="1"/>
    <col min="15608" max="15608" width="7.13888888888889" style="2" customWidth="1"/>
    <col min="15609" max="15609" width="10.1388888888889" style="2" customWidth="1"/>
    <col min="15610" max="15611" width="9.57407407407407" style="2" customWidth="1"/>
    <col min="15612" max="15614" width="9.13888888888889" style="2"/>
    <col min="15615" max="15615" width="10.4259259259259" style="2" customWidth="1"/>
    <col min="15616" max="15627" width="9.13888888888889" style="2"/>
    <col min="15628" max="15628" width="14.1388888888889" style="2" customWidth="1"/>
    <col min="15629" max="15629" width="13.4259259259259" style="2" customWidth="1"/>
    <col min="15630" max="15630" width="13.712962962963" style="2" customWidth="1"/>
    <col min="15631" max="15860" width="9.13888888888889" style="2"/>
    <col min="15861" max="15861" width="15" style="2" customWidth="1"/>
    <col min="15862" max="15862" width="6.28703703703704" style="2" customWidth="1"/>
    <col min="15863" max="15863" width="8.57407407407407" style="2" customWidth="1"/>
    <col min="15864" max="15864" width="7.13888888888889" style="2" customWidth="1"/>
    <col min="15865" max="15865" width="10.1388888888889" style="2" customWidth="1"/>
    <col min="15866" max="15867" width="9.57407407407407" style="2" customWidth="1"/>
    <col min="15868" max="15870" width="9.13888888888889" style="2"/>
    <col min="15871" max="15871" width="10.4259259259259" style="2" customWidth="1"/>
    <col min="15872" max="15883" width="9.13888888888889" style="2"/>
    <col min="15884" max="15884" width="14.1388888888889" style="2" customWidth="1"/>
    <col min="15885" max="15885" width="13.4259259259259" style="2" customWidth="1"/>
    <col min="15886" max="15886" width="13.712962962963" style="2" customWidth="1"/>
    <col min="15887" max="16116" width="9.13888888888889" style="2"/>
    <col min="16117" max="16117" width="15" style="2" customWidth="1"/>
    <col min="16118" max="16118" width="6.28703703703704" style="2" customWidth="1"/>
    <col min="16119" max="16119" width="8.57407407407407" style="2" customWidth="1"/>
    <col min="16120" max="16120" width="7.13888888888889" style="2" customWidth="1"/>
    <col min="16121" max="16121" width="10.1388888888889" style="2" customWidth="1"/>
    <col min="16122" max="16123" width="9.57407407407407" style="2" customWidth="1"/>
    <col min="16124" max="16126" width="9.13888888888889" style="2"/>
    <col min="16127" max="16127" width="10.4259259259259" style="2" customWidth="1"/>
    <col min="16128" max="16139" width="9.13888888888889" style="2"/>
    <col min="16140" max="16140" width="14.1388888888889" style="2" customWidth="1"/>
    <col min="16141" max="16141" width="13.4259259259259" style="2" customWidth="1"/>
    <col min="16142" max="16142" width="13.712962962963" style="2" customWidth="1"/>
    <col min="16143" max="16384" width="9.13888888888889" style="2"/>
  </cols>
  <sheetData>
    <row r="1" ht="15.15" spans="1:26">
      <c r="A1" s="6" t="s">
        <v>0</v>
      </c>
      <c r="B1" s="7" t="s">
        <v>1</v>
      </c>
      <c r="C1" s="8" t="s">
        <v>2</v>
      </c>
      <c r="D1" s="8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27" t="s">
        <v>8</v>
      </c>
      <c r="J1" s="8" t="s">
        <v>9</v>
      </c>
      <c r="K1" s="8" t="s">
        <v>10</v>
      </c>
      <c r="L1" s="28" t="s">
        <v>11</v>
      </c>
      <c r="M1" s="28" t="s">
        <v>12</v>
      </c>
      <c r="N1" s="28" t="s">
        <v>13</v>
      </c>
      <c r="O1" s="28" t="s">
        <v>14</v>
      </c>
      <c r="P1" s="28" t="s">
        <v>15</v>
      </c>
      <c r="Q1" s="28" t="s">
        <v>16</v>
      </c>
      <c r="R1" s="28" t="s">
        <v>17</v>
      </c>
      <c r="S1" s="28" t="s">
        <v>18</v>
      </c>
      <c r="T1" s="28" t="s">
        <v>19</v>
      </c>
      <c r="U1" s="28" t="s">
        <v>20</v>
      </c>
      <c r="V1" s="28" t="s">
        <v>21</v>
      </c>
      <c r="W1" s="28" t="s">
        <v>22</v>
      </c>
      <c r="X1" s="28" t="s">
        <v>23</v>
      </c>
      <c r="Y1" s="64" t="s">
        <v>24</v>
      </c>
      <c r="Z1" s="65" t="s">
        <v>25</v>
      </c>
    </row>
    <row r="2" ht="15" customHeight="1" spans="1:26">
      <c r="A2" s="10" t="s">
        <v>26</v>
      </c>
      <c r="B2" s="11">
        <v>2009</v>
      </c>
      <c r="C2" s="11" t="s">
        <v>27</v>
      </c>
      <c r="D2" s="11">
        <v>0.5</v>
      </c>
      <c r="E2" s="3" t="s">
        <v>28</v>
      </c>
      <c r="F2" s="3" t="s">
        <v>29</v>
      </c>
      <c r="G2" s="12" t="s">
        <v>30</v>
      </c>
      <c r="H2" s="12" t="s">
        <v>30</v>
      </c>
      <c r="I2" s="2">
        <v>0</v>
      </c>
      <c r="J2" s="29">
        <v>292.5</v>
      </c>
      <c r="K2" s="29">
        <v>1027.5</v>
      </c>
      <c r="L2" s="30">
        <v>0</v>
      </c>
      <c r="M2" s="30">
        <v>0</v>
      </c>
      <c r="N2" s="31">
        <v>7.5</v>
      </c>
      <c r="O2" s="30">
        <v>127.5</v>
      </c>
      <c r="P2" s="30">
        <v>120</v>
      </c>
      <c r="Q2" s="30">
        <v>22.5</v>
      </c>
      <c r="R2" s="30">
        <v>0</v>
      </c>
      <c r="S2" s="31">
        <v>7.5</v>
      </c>
      <c r="T2" s="31">
        <v>7.5</v>
      </c>
      <c r="U2" s="30">
        <v>0</v>
      </c>
      <c r="V2" s="30">
        <v>0</v>
      </c>
      <c r="W2" s="30">
        <v>0</v>
      </c>
      <c r="X2" s="53">
        <v>1.05</v>
      </c>
      <c r="Y2" s="66">
        <v>54.4</v>
      </c>
      <c r="Z2" s="67">
        <v>0.689655172413793</v>
      </c>
    </row>
    <row r="3" ht="15" customHeight="1" spans="1:26">
      <c r="A3" s="13" t="s">
        <v>31</v>
      </c>
      <c r="B3" s="14">
        <v>2009</v>
      </c>
      <c r="C3" s="14" t="s">
        <v>32</v>
      </c>
      <c r="D3" s="15">
        <v>2</v>
      </c>
      <c r="E3" s="3" t="s">
        <v>28</v>
      </c>
      <c r="F3" s="3" t="s">
        <v>29</v>
      </c>
      <c r="G3" s="12" t="s">
        <v>33</v>
      </c>
      <c r="H3" s="12" t="s">
        <v>33</v>
      </c>
      <c r="I3" s="2">
        <v>575</v>
      </c>
      <c r="J3" s="32">
        <v>46.6666666666667</v>
      </c>
      <c r="K3" s="32">
        <v>291.1</v>
      </c>
      <c r="L3" s="15">
        <v>0</v>
      </c>
      <c r="M3" s="33">
        <v>1.66</v>
      </c>
      <c r="N3" s="33">
        <v>6.66</v>
      </c>
      <c r="O3" s="15">
        <v>13.33</v>
      </c>
      <c r="P3" s="15">
        <v>6.66</v>
      </c>
      <c r="Q3" s="15">
        <v>3.33</v>
      </c>
      <c r="R3" s="15">
        <v>11.66</v>
      </c>
      <c r="S3" s="15">
        <v>0</v>
      </c>
      <c r="T3" s="15">
        <v>0</v>
      </c>
      <c r="U3" s="33">
        <v>1.66</v>
      </c>
      <c r="V3" s="33">
        <v>1.66</v>
      </c>
      <c r="W3" s="15">
        <v>0</v>
      </c>
      <c r="X3" s="54">
        <v>0.986444322977447</v>
      </c>
      <c r="Y3" s="68">
        <v>66.3</v>
      </c>
      <c r="Z3" s="69">
        <v>0.476190476190476</v>
      </c>
    </row>
    <row r="4" spans="1:26">
      <c r="A4" s="16" t="s">
        <v>34</v>
      </c>
      <c r="B4" s="17">
        <v>2009</v>
      </c>
      <c r="C4" s="17" t="s">
        <v>32</v>
      </c>
      <c r="D4" s="18">
        <v>1.5</v>
      </c>
      <c r="E4" s="3" t="s">
        <v>28</v>
      </c>
      <c r="F4" s="3" t="s">
        <v>29</v>
      </c>
      <c r="G4" s="12" t="s">
        <v>33</v>
      </c>
      <c r="H4" s="12" t="s">
        <v>33</v>
      </c>
      <c r="I4" s="2">
        <v>575</v>
      </c>
      <c r="J4" s="34">
        <v>186</v>
      </c>
      <c r="K4" s="35">
        <v>173.19</v>
      </c>
      <c r="L4" s="18">
        <v>0</v>
      </c>
      <c r="M4" s="17">
        <v>60</v>
      </c>
      <c r="N4" s="17">
        <v>54</v>
      </c>
      <c r="O4" s="17">
        <v>30</v>
      </c>
      <c r="P4" s="17">
        <v>24</v>
      </c>
      <c r="Q4" s="17">
        <v>18</v>
      </c>
      <c r="R4" s="17">
        <v>0</v>
      </c>
      <c r="S4" s="17">
        <v>0</v>
      </c>
      <c r="T4" s="17">
        <v>0</v>
      </c>
      <c r="U4" s="17">
        <v>0</v>
      </c>
      <c r="V4" s="17">
        <v>0</v>
      </c>
      <c r="W4" s="17">
        <v>0</v>
      </c>
      <c r="X4" s="55">
        <v>0.862070764754449</v>
      </c>
      <c r="Y4" s="70">
        <v>33.6</v>
      </c>
      <c r="Z4" s="71">
        <v>0.45</v>
      </c>
    </row>
    <row r="5" spans="1:26">
      <c r="A5" s="16" t="s">
        <v>35</v>
      </c>
      <c r="B5" s="17">
        <v>2009</v>
      </c>
      <c r="C5" s="17" t="s">
        <v>32</v>
      </c>
      <c r="D5" s="18">
        <v>1</v>
      </c>
      <c r="E5" s="3" t="s">
        <v>28</v>
      </c>
      <c r="F5" s="3" t="s">
        <v>29</v>
      </c>
      <c r="G5" s="12" t="s">
        <v>30</v>
      </c>
      <c r="H5" s="12" t="s">
        <v>30</v>
      </c>
      <c r="I5" s="2">
        <v>575</v>
      </c>
      <c r="J5" s="34">
        <v>140</v>
      </c>
      <c r="K5" s="35">
        <v>71.8</v>
      </c>
      <c r="L5" s="36">
        <v>5</v>
      </c>
      <c r="M5" s="18">
        <v>40</v>
      </c>
      <c r="N5" s="18">
        <v>45</v>
      </c>
      <c r="O5" s="18">
        <v>25</v>
      </c>
      <c r="P5" s="18">
        <v>0</v>
      </c>
      <c r="Q5" s="18">
        <v>20</v>
      </c>
      <c r="R5" s="36">
        <v>0</v>
      </c>
      <c r="S5" s="36">
        <v>0</v>
      </c>
      <c r="T5" s="36">
        <v>0</v>
      </c>
      <c r="U5" s="36">
        <v>0</v>
      </c>
      <c r="V5" s="36">
        <v>0</v>
      </c>
      <c r="W5" s="36">
        <v>0</v>
      </c>
      <c r="X5" s="55">
        <v>0.860744723040023</v>
      </c>
      <c r="Y5" s="70">
        <v>36.3</v>
      </c>
      <c r="Z5" s="71">
        <v>0.45</v>
      </c>
    </row>
    <row r="6" spans="1:26">
      <c r="A6" s="16" t="s">
        <v>36</v>
      </c>
      <c r="B6" s="17">
        <v>2009</v>
      </c>
      <c r="C6" s="17" t="s">
        <v>32</v>
      </c>
      <c r="D6" s="18">
        <v>0.5</v>
      </c>
      <c r="E6" s="3" t="s">
        <v>28</v>
      </c>
      <c r="F6" s="3" t="s">
        <v>29</v>
      </c>
      <c r="G6" s="12" t="s">
        <v>30</v>
      </c>
      <c r="H6" s="12" t="s">
        <v>30</v>
      </c>
      <c r="I6" s="2">
        <v>575</v>
      </c>
      <c r="J6" s="34">
        <v>2870</v>
      </c>
      <c r="K6" s="35">
        <v>4873.3</v>
      </c>
      <c r="L6" s="17">
        <v>0</v>
      </c>
      <c r="M6" s="17">
        <v>280</v>
      </c>
      <c r="N6" s="17">
        <v>460</v>
      </c>
      <c r="O6" s="17">
        <v>1060</v>
      </c>
      <c r="P6" s="17">
        <v>540</v>
      </c>
      <c r="Q6" s="17">
        <v>220</v>
      </c>
      <c r="R6" s="17">
        <v>130</v>
      </c>
      <c r="S6" s="56">
        <v>20</v>
      </c>
      <c r="T6" s="17">
        <v>40</v>
      </c>
      <c r="U6" s="17">
        <v>70</v>
      </c>
      <c r="V6" s="17">
        <v>50</v>
      </c>
      <c r="W6" s="36">
        <v>0</v>
      </c>
      <c r="X6" s="55">
        <v>0.955357599524392</v>
      </c>
      <c r="Y6" s="70">
        <v>59.5</v>
      </c>
      <c r="Z6" s="71">
        <v>0.23943661971831</v>
      </c>
    </row>
    <row r="7" spans="1:26">
      <c r="A7" s="16" t="s">
        <v>37</v>
      </c>
      <c r="B7" s="17">
        <v>2009</v>
      </c>
      <c r="C7" s="17" t="s">
        <v>32</v>
      </c>
      <c r="D7" s="18">
        <v>-0.5</v>
      </c>
      <c r="E7" s="3" t="s">
        <v>28</v>
      </c>
      <c r="F7" s="3" t="s">
        <v>29</v>
      </c>
      <c r="G7" s="12" t="s">
        <v>33</v>
      </c>
      <c r="H7" s="12" t="s">
        <v>33</v>
      </c>
      <c r="I7" s="2">
        <v>575</v>
      </c>
      <c r="J7" s="35">
        <v>6357.3</v>
      </c>
      <c r="K7" s="35">
        <v>6513.4</v>
      </c>
      <c r="L7" s="17">
        <v>0</v>
      </c>
      <c r="M7" s="17">
        <v>378.66</v>
      </c>
      <c r="N7" s="17">
        <v>2352</v>
      </c>
      <c r="O7" s="17">
        <v>1989.33</v>
      </c>
      <c r="P7" s="17">
        <v>416</v>
      </c>
      <c r="Q7" s="17">
        <v>250.66</v>
      </c>
      <c r="R7" s="17">
        <v>224</v>
      </c>
      <c r="S7" s="17">
        <v>464</v>
      </c>
      <c r="T7" s="17">
        <v>165.33</v>
      </c>
      <c r="U7" s="17">
        <v>112</v>
      </c>
      <c r="V7" s="56">
        <v>5.33</v>
      </c>
      <c r="W7" s="36">
        <v>0</v>
      </c>
      <c r="X7" s="55">
        <v>0.872055119905394</v>
      </c>
      <c r="Y7" s="70">
        <v>50.2</v>
      </c>
      <c r="Z7" s="71">
        <v>0.0547945205479452</v>
      </c>
    </row>
    <row r="8" spans="1:26">
      <c r="A8" s="19" t="s">
        <v>38</v>
      </c>
      <c r="B8" s="20">
        <v>2009</v>
      </c>
      <c r="C8" s="20" t="s">
        <v>32</v>
      </c>
      <c r="D8" s="21">
        <v>-1.5</v>
      </c>
      <c r="E8" s="3" t="s">
        <v>28</v>
      </c>
      <c r="F8" s="3" t="s">
        <v>29</v>
      </c>
      <c r="G8" s="12" t="s">
        <v>33</v>
      </c>
      <c r="H8" s="12" t="s">
        <v>33</v>
      </c>
      <c r="I8" s="2">
        <v>575</v>
      </c>
      <c r="J8" s="37">
        <v>6389.3</v>
      </c>
      <c r="K8" s="37">
        <v>7578.6</v>
      </c>
      <c r="L8" s="38">
        <v>85.33</v>
      </c>
      <c r="M8" s="20">
        <v>704</v>
      </c>
      <c r="N8" s="20">
        <v>1738.66</v>
      </c>
      <c r="O8" s="20">
        <v>1429.33</v>
      </c>
      <c r="P8" s="20">
        <v>426.66</v>
      </c>
      <c r="Q8" s="20">
        <v>170.66</v>
      </c>
      <c r="R8" s="20">
        <v>586.66</v>
      </c>
      <c r="S8" s="20">
        <v>480</v>
      </c>
      <c r="T8" s="20">
        <v>448</v>
      </c>
      <c r="U8" s="20">
        <v>192</v>
      </c>
      <c r="V8" s="20">
        <v>128</v>
      </c>
      <c r="W8" s="57">
        <v>0</v>
      </c>
      <c r="X8" s="58">
        <v>0.767374161113359</v>
      </c>
      <c r="Y8" s="72">
        <v>48.3</v>
      </c>
      <c r="Z8" s="73">
        <v>0.0625</v>
      </c>
    </row>
    <row r="9" spans="1:26">
      <c r="A9" s="13" t="s">
        <v>39</v>
      </c>
      <c r="B9" s="14">
        <v>2009</v>
      </c>
      <c r="C9" s="15" t="s">
        <v>40</v>
      </c>
      <c r="D9" s="15">
        <v>-0.5</v>
      </c>
      <c r="E9" s="3" t="s">
        <v>28</v>
      </c>
      <c r="F9" s="3" t="s">
        <v>29</v>
      </c>
      <c r="G9" s="12" t="s">
        <v>33</v>
      </c>
      <c r="H9" s="12" t="s">
        <v>33</v>
      </c>
      <c r="I9" s="2">
        <v>585</v>
      </c>
      <c r="J9" s="32">
        <v>6037.3</v>
      </c>
      <c r="K9" s="32">
        <v>7872.9</v>
      </c>
      <c r="L9" s="39">
        <v>69.33</v>
      </c>
      <c r="M9" s="14">
        <v>1136</v>
      </c>
      <c r="N9" s="14">
        <v>1237.33</v>
      </c>
      <c r="O9" s="14">
        <v>1498.66</v>
      </c>
      <c r="P9" s="14">
        <v>1109.33</v>
      </c>
      <c r="Q9" s="14">
        <v>522.66</v>
      </c>
      <c r="R9" s="14">
        <v>277.33</v>
      </c>
      <c r="S9" s="39">
        <v>53.33</v>
      </c>
      <c r="T9" s="39">
        <v>37.33</v>
      </c>
      <c r="U9" s="39">
        <v>32</v>
      </c>
      <c r="V9" s="39">
        <v>37.33</v>
      </c>
      <c r="W9" s="39">
        <v>26.66</v>
      </c>
      <c r="X9" s="54">
        <v>0.824159755743918</v>
      </c>
      <c r="Y9" s="68">
        <v>75.8</v>
      </c>
      <c r="Z9" s="69">
        <v>0.347107438016529</v>
      </c>
    </row>
    <row r="10" spans="1:26">
      <c r="A10" s="16" t="s">
        <v>41</v>
      </c>
      <c r="B10" s="17">
        <v>2009</v>
      </c>
      <c r="C10" s="18" t="s">
        <v>40</v>
      </c>
      <c r="D10" s="18">
        <v>0.5</v>
      </c>
      <c r="E10" s="3" t="s">
        <v>28</v>
      </c>
      <c r="F10" s="3" t="s">
        <v>29</v>
      </c>
      <c r="G10" s="12" t="s">
        <v>30</v>
      </c>
      <c r="H10" s="12" t="s">
        <v>30</v>
      </c>
      <c r="I10" s="2">
        <v>585</v>
      </c>
      <c r="J10" s="34">
        <v>2820</v>
      </c>
      <c r="K10" s="35">
        <v>1749.3</v>
      </c>
      <c r="L10" s="36">
        <v>10</v>
      </c>
      <c r="M10" s="18">
        <v>280</v>
      </c>
      <c r="N10" s="18">
        <v>830</v>
      </c>
      <c r="O10" s="18">
        <v>1050</v>
      </c>
      <c r="P10" s="18">
        <v>470</v>
      </c>
      <c r="Q10" s="18">
        <v>120</v>
      </c>
      <c r="R10" s="18">
        <v>40</v>
      </c>
      <c r="S10" s="18">
        <v>0</v>
      </c>
      <c r="T10" s="36">
        <v>10</v>
      </c>
      <c r="U10" s="36">
        <v>10</v>
      </c>
      <c r="V10" s="18">
        <v>0</v>
      </c>
      <c r="W10" s="17">
        <v>0</v>
      </c>
      <c r="X10" s="55">
        <v>0.832507533180397</v>
      </c>
      <c r="Y10" s="70">
        <v>54.3</v>
      </c>
      <c r="Z10" s="71">
        <v>0.488372093023256</v>
      </c>
    </row>
    <row r="11" spans="1:26">
      <c r="A11" s="16" t="s">
        <v>42</v>
      </c>
      <c r="B11" s="17">
        <v>2009</v>
      </c>
      <c r="C11" s="18" t="s">
        <v>40</v>
      </c>
      <c r="D11" s="18">
        <v>1</v>
      </c>
      <c r="E11" s="3" t="s">
        <v>28</v>
      </c>
      <c r="F11" s="3" t="s">
        <v>29</v>
      </c>
      <c r="G11" s="12" t="s">
        <v>30</v>
      </c>
      <c r="H11" s="12" t="s">
        <v>30</v>
      </c>
      <c r="I11" s="2">
        <v>585</v>
      </c>
      <c r="J11" s="34">
        <v>210</v>
      </c>
      <c r="K11" s="35">
        <v>126.7</v>
      </c>
      <c r="L11" s="18">
        <v>0</v>
      </c>
      <c r="M11" s="18">
        <v>82.5</v>
      </c>
      <c r="N11" s="18">
        <v>71.25</v>
      </c>
      <c r="O11" s="18">
        <v>18.75</v>
      </c>
      <c r="P11" s="18">
        <v>37.5</v>
      </c>
      <c r="Q11" s="18">
        <v>0</v>
      </c>
      <c r="R11" s="18">
        <v>0</v>
      </c>
      <c r="S11" s="18">
        <v>0</v>
      </c>
      <c r="T11" s="17">
        <v>0</v>
      </c>
      <c r="U11" s="17">
        <v>0</v>
      </c>
      <c r="V11" s="17">
        <v>0</v>
      </c>
      <c r="W11" s="17">
        <v>0</v>
      </c>
      <c r="X11" s="55">
        <v>0.951079197078581</v>
      </c>
      <c r="Y11" s="70">
        <v>31</v>
      </c>
      <c r="Z11" s="71">
        <v>0.571428571428571</v>
      </c>
    </row>
    <row r="12" spans="1:26">
      <c r="A12" s="16" t="s">
        <v>43</v>
      </c>
      <c r="B12" s="17">
        <v>2009</v>
      </c>
      <c r="C12" s="18" t="s">
        <v>40</v>
      </c>
      <c r="D12" s="18">
        <v>1.5</v>
      </c>
      <c r="E12" s="3" t="s">
        <v>28</v>
      </c>
      <c r="F12" s="3" t="s">
        <v>29</v>
      </c>
      <c r="G12" s="12" t="s">
        <v>33</v>
      </c>
      <c r="H12" s="12" t="s">
        <v>33</v>
      </c>
      <c r="I12" s="2">
        <v>585</v>
      </c>
      <c r="J12" s="35">
        <v>235.7</v>
      </c>
      <c r="K12" s="35">
        <v>94.3714285714286</v>
      </c>
      <c r="L12" s="36">
        <v>8.57</v>
      </c>
      <c r="M12" s="18">
        <v>38.57</v>
      </c>
      <c r="N12" s="18">
        <v>98.57</v>
      </c>
      <c r="O12" s="18">
        <v>72.85</v>
      </c>
      <c r="P12" s="18">
        <v>17.14</v>
      </c>
      <c r="Q12" s="18">
        <v>0</v>
      </c>
      <c r="R12" s="18">
        <v>0</v>
      </c>
      <c r="S12" s="18">
        <v>0</v>
      </c>
      <c r="T12" s="17">
        <v>0</v>
      </c>
      <c r="U12" s="17">
        <v>0</v>
      </c>
      <c r="V12" s="17">
        <v>0</v>
      </c>
      <c r="W12" s="17">
        <v>0</v>
      </c>
      <c r="X12" s="55">
        <v>0.774768024844357</v>
      </c>
      <c r="Y12" s="70">
        <v>28.4</v>
      </c>
      <c r="Z12" s="71">
        <v>0.81</v>
      </c>
    </row>
    <row r="13" spans="1:26">
      <c r="A13" s="19" t="s">
        <v>44</v>
      </c>
      <c r="B13" s="20">
        <v>2009</v>
      </c>
      <c r="C13" s="21" t="s">
        <v>40</v>
      </c>
      <c r="D13" s="21">
        <v>2</v>
      </c>
      <c r="E13" s="3" t="s">
        <v>28</v>
      </c>
      <c r="F13" s="3" t="s">
        <v>29</v>
      </c>
      <c r="G13" s="12" t="s">
        <v>33</v>
      </c>
      <c r="H13" s="12" t="s">
        <v>33</v>
      </c>
      <c r="I13" s="2">
        <v>585</v>
      </c>
      <c r="J13" s="40">
        <v>21</v>
      </c>
      <c r="K13" s="37">
        <v>22.5</v>
      </c>
      <c r="L13" s="20">
        <v>0</v>
      </c>
      <c r="M13" s="38">
        <v>3</v>
      </c>
      <c r="N13" s="38">
        <v>3</v>
      </c>
      <c r="O13" s="38">
        <v>9</v>
      </c>
      <c r="P13" s="38">
        <v>6</v>
      </c>
      <c r="Q13" s="21">
        <v>0</v>
      </c>
      <c r="R13" s="21">
        <v>0</v>
      </c>
      <c r="S13" s="21">
        <v>0</v>
      </c>
      <c r="T13" s="20">
        <v>0</v>
      </c>
      <c r="U13" s="20">
        <v>0</v>
      </c>
      <c r="V13" s="20">
        <v>0</v>
      </c>
      <c r="W13" s="20">
        <v>0</v>
      </c>
      <c r="X13" s="58">
        <v>0.874658050992991</v>
      </c>
      <c r="Y13" s="72">
        <v>33.3</v>
      </c>
      <c r="Z13" s="73">
        <v>0.81</v>
      </c>
    </row>
    <row r="14" spans="1:26">
      <c r="A14" s="22" t="s">
        <v>45</v>
      </c>
      <c r="B14" s="14">
        <v>2009</v>
      </c>
      <c r="C14" s="15" t="s">
        <v>46</v>
      </c>
      <c r="D14" s="15">
        <v>2</v>
      </c>
      <c r="E14" s="12" t="s">
        <v>47</v>
      </c>
      <c r="F14" s="12" t="s">
        <v>48</v>
      </c>
      <c r="G14" s="12" t="s">
        <v>30</v>
      </c>
      <c r="H14" s="12" t="s">
        <v>30</v>
      </c>
      <c r="I14" s="2">
        <v>2008</v>
      </c>
      <c r="J14" s="41">
        <v>420</v>
      </c>
      <c r="K14" s="32">
        <v>150.6</v>
      </c>
      <c r="L14" s="14">
        <v>0</v>
      </c>
      <c r="M14" s="33">
        <v>40</v>
      </c>
      <c r="N14" s="15">
        <v>230</v>
      </c>
      <c r="O14" s="15">
        <v>130</v>
      </c>
      <c r="P14" s="15">
        <v>20</v>
      </c>
      <c r="Q14" s="15">
        <v>0</v>
      </c>
      <c r="R14" s="15">
        <v>0</v>
      </c>
      <c r="S14" s="15">
        <v>0</v>
      </c>
      <c r="T14" s="14">
        <v>0</v>
      </c>
      <c r="U14" s="14">
        <v>0</v>
      </c>
      <c r="V14" s="14">
        <v>0</v>
      </c>
      <c r="W14" s="14">
        <v>0</v>
      </c>
      <c r="X14" s="52">
        <v>0.99</v>
      </c>
      <c r="Y14" s="68">
        <v>29.9</v>
      </c>
      <c r="Z14" s="69">
        <v>1</v>
      </c>
    </row>
    <row r="15" spans="1:26">
      <c r="A15" s="23" t="s">
        <v>49</v>
      </c>
      <c r="B15" s="17">
        <v>2009</v>
      </c>
      <c r="C15" s="18" t="s">
        <v>46</v>
      </c>
      <c r="D15" s="18">
        <v>1.5</v>
      </c>
      <c r="E15" s="12" t="s">
        <v>47</v>
      </c>
      <c r="F15" s="12" t="s">
        <v>48</v>
      </c>
      <c r="G15" s="12" t="s">
        <v>30</v>
      </c>
      <c r="H15" s="12" t="s">
        <v>30</v>
      </c>
      <c r="I15" s="2">
        <v>2008</v>
      </c>
      <c r="J15" s="34">
        <v>1430</v>
      </c>
      <c r="K15" s="35">
        <v>913.5</v>
      </c>
      <c r="L15" s="17">
        <v>0</v>
      </c>
      <c r="M15" s="18">
        <v>200</v>
      </c>
      <c r="N15" s="18">
        <v>700</v>
      </c>
      <c r="O15" s="18">
        <v>400</v>
      </c>
      <c r="P15" s="18">
        <v>80</v>
      </c>
      <c r="Q15" s="18">
        <v>40</v>
      </c>
      <c r="R15" s="18">
        <v>10</v>
      </c>
      <c r="S15" s="18">
        <v>0</v>
      </c>
      <c r="T15" s="17">
        <v>0</v>
      </c>
      <c r="U15" s="17">
        <v>0</v>
      </c>
      <c r="V15" s="17">
        <v>0</v>
      </c>
      <c r="W15" s="17">
        <v>0</v>
      </c>
      <c r="X15" s="46">
        <v>0.67870407533914</v>
      </c>
      <c r="Y15" s="70">
        <v>36.6</v>
      </c>
      <c r="Z15" s="71">
        <v>0.754385964912281</v>
      </c>
    </row>
    <row r="16" spans="1:26">
      <c r="A16" s="23" t="s">
        <v>50</v>
      </c>
      <c r="B16" s="17">
        <v>2009</v>
      </c>
      <c r="C16" s="18" t="s">
        <v>46</v>
      </c>
      <c r="D16" s="18">
        <v>1</v>
      </c>
      <c r="E16" s="12" t="s">
        <v>47</v>
      </c>
      <c r="F16" s="12" t="s">
        <v>48</v>
      </c>
      <c r="G16" s="12" t="s">
        <v>30</v>
      </c>
      <c r="H16" s="12" t="s">
        <v>30</v>
      </c>
      <c r="I16" s="2">
        <v>2008</v>
      </c>
      <c r="J16" s="34">
        <v>2820</v>
      </c>
      <c r="K16" s="35">
        <v>1048.4</v>
      </c>
      <c r="L16" s="36">
        <v>30</v>
      </c>
      <c r="M16" s="18">
        <v>900</v>
      </c>
      <c r="N16" s="18">
        <v>1270</v>
      </c>
      <c r="O16" s="18">
        <v>400</v>
      </c>
      <c r="P16" s="18">
        <v>100</v>
      </c>
      <c r="Q16" s="18">
        <v>70</v>
      </c>
      <c r="R16" s="36">
        <v>20</v>
      </c>
      <c r="S16" s="18">
        <v>0</v>
      </c>
      <c r="T16" s="36">
        <v>10</v>
      </c>
      <c r="U16" s="17">
        <v>0</v>
      </c>
      <c r="V16" s="17">
        <v>0</v>
      </c>
      <c r="W16" s="17">
        <v>0</v>
      </c>
      <c r="X16" s="46">
        <v>0.693874619104553</v>
      </c>
      <c r="Y16" s="70">
        <v>45.4</v>
      </c>
      <c r="Z16" s="71">
        <v>0.58974358974359</v>
      </c>
    </row>
    <row r="17" spans="1:26">
      <c r="A17" s="23" t="s">
        <v>51</v>
      </c>
      <c r="B17" s="17">
        <v>2009</v>
      </c>
      <c r="C17" s="18" t="s">
        <v>46</v>
      </c>
      <c r="D17" s="18">
        <v>0.5</v>
      </c>
      <c r="E17" s="12" t="s">
        <v>47</v>
      </c>
      <c r="F17" s="12" t="s">
        <v>48</v>
      </c>
      <c r="G17" s="12" t="s">
        <v>30</v>
      </c>
      <c r="H17" s="12" t="s">
        <v>30</v>
      </c>
      <c r="I17" s="2">
        <v>2008</v>
      </c>
      <c r="J17" s="34">
        <v>7220</v>
      </c>
      <c r="K17" s="35">
        <v>2312.7</v>
      </c>
      <c r="L17" s="18">
        <v>840</v>
      </c>
      <c r="M17" s="18">
        <v>3130</v>
      </c>
      <c r="N17" s="18">
        <v>2530</v>
      </c>
      <c r="O17" s="18">
        <v>610</v>
      </c>
      <c r="P17" s="18">
        <v>90</v>
      </c>
      <c r="Q17" s="36">
        <v>20</v>
      </c>
      <c r="R17" s="36">
        <v>10</v>
      </c>
      <c r="S17" s="18">
        <v>0</v>
      </c>
      <c r="T17" s="17">
        <v>0</v>
      </c>
      <c r="U17" s="17">
        <v>0</v>
      </c>
      <c r="V17" s="17">
        <v>0</v>
      </c>
      <c r="W17" s="17">
        <v>0</v>
      </c>
      <c r="X17" s="46">
        <v>0.756869165243944</v>
      </c>
      <c r="Y17" s="70">
        <v>36</v>
      </c>
      <c r="Z17" s="71">
        <v>0.666666666666667</v>
      </c>
    </row>
    <row r="18" spans="1:26">
      <c r="A18" s="23" t="s">
        <v>52</v>
      </c>
      <c r="B18" s="17">
        <v>2009</v>
      </c>
      <c r="C18" s="18" t="s">
        <v>46</v>
      </c>
      <c r="D18" s="18">
        <v>-0.5</v>
      </c>
      <c r="E18" s="12" t="s">
        <v>47</v>
      </c>
      <c r="F18" s="12" t="s">
        <v>48</v>
      </c>
      <c r="G18" s="12" t="s">
        <v>53</v>
      </c>
      <c r="H18" s="12" t="s">
        <v>53</v>
      </c>
      <c r="I18" s="2">
        <v>2008</v>
      </c>
      <c r="J18" s="34">
        <v>608</v>
      </c>
      <c r="K18" s="35">
        <v>1074.13333333333</v>
      </c>
      <c r="L18" s="18">
        <v>0</v>
      </c>
      <c r="M18" s="18">
        <v>192</v>
      </c>
      <c r="N18" s="18">
        <v>208</v>
      </c>
      <c r="O18" s="18">
        <v>122.66</v>
      </c>
      <c r="P18" s="18">
        <v>69.33</v>
      </c>
      <c r="Q18" s="36">
        <v>10.66</v>
      </c>
      <c r="R18" s="18">
        <v>0</v>
      </c>
      <c r="S18" s="18">
        <v>0</v>
      </c>
      <c r="T18" s="17">
        <v>0</v>
      </c>
      <c r="U18" s="17">
        <v>0</v>
      </c>
      <c r="V18" s="17">
        <v>0</v>
      </c>
      <c r="W18" s="17">
        <v>0</v>
      </c>
      <c r="X18" s="46">
        <v>0.961271794510974</v>
      </c>
      <c r="Y18" s="70">
        <v>62.9</v>
      </c>
      <c r="Z18" s="71">
        <v>0.842105263157895</v>
      </c>
    </row>
    <row r="19" spans="1:26">
      <c r="A19" s="23" t="s">
        <v>54</v>
      </c>
      <c r="B19" s="17">
        <v>2009</v>
      </c>
      <c r="C19" s="18" t="s">
        <v>46</v>
      </c>
      <c r="D19" s="18">
        <v>-1.5</v>
      </c>
      <c r="E19" s="12" t="s">
        <v>47</v>
      </c>
      <c r="F19" s="12" t="s">
        <v>48</v>
      </c>
      <c r="G19" s="12" t="s">
        <v>53</v>
      </c>
      <c r="H19" s="12" t="s">
        <v>53</v>
      </c>
      <c r="I19" s="2">
        <v>2008</v>
      </c>
      <c r="J19" s="35">
        <v>1562.66666666667</v>
      </c>
      <c r="K19" s="35">
        <v>2341.33333333333</v>
      </c>
      <c r="L19" s="18">
        <v>0</v>
      </c>
      <c r="M19" s="18">
        <v>325.33</v>
      </c>
      <c r="N19" s="18">
        <v>490.66</v>
      </c>
      <c r="O19" s="18">
        <v>522.66</v>
      </c>
      <c r="P19" s="18">
        <v>218.66</v>
      </c>
      <c r="Q19" s="36">
        <v>5.33</v>
      </c>
      <c r="R19" s="18">
        <v>0</v>
      </c>
      <c r="S19" s="18">
        <v>0</v>
      </c>
      <c r="T19" s="17">
        <v>0</v>
      </c>
      <c r="U19" s="17">
        <v>0</v>
      </c>
      <c r="V19" s="17">
        <v>0</v>
      </c>
      <c r="W19" s="17">
        <v>0</v>
      </c>
      <c r="X19" s="46">
        <v>0.874554435638434</v>
      </c>
      <c r="Y19" s="70">
        <v>48.9</v>
      </c>
      <c r="Z19" s="71">
        <v>0.726618705035971</v>
      </c>
    </row>
    <row r="20" spans="1:26">
      <c r="A20" s="24" t="s">
        <v>55</v>
      </c>
      <c r="B20" s="20">
        <v>2009</v>
      </c>
      <c r="C20" s="21" t="s">
        <v>46</v>
      </c>
      <c r="D20" s="21">
        <v>-3.5</v>
      </c>
      <c r="E20" s="12" t="s">
        <v>47</v>
      </c>
      <c r="F20" s="12" t="s">
        <v>48</v>
      </c>
      <c r="G20" s="12" t="s">
        <v>53</v>
      </c>
      <c r="H20" s="12" t="s">
        <v>53</v>
      </c>
      <c r="I20" s="2">
        <v>2008</v>
      </c>
      <c r="J20" s="40">
        <v>192</v>
      </c>
      <c r="K20" s="37">
        <v>1650.1</v>
      </c>
      <c r="L20" s="21">
        <v>0</v>
      </c>
      <c r="M20" s="21">
        <v>0</v>
      </c>
      <c r="N20" s="21">
        <v>21.33</v>
      </c>
      <c r="O20" s="21">
        <v>26.66</v>
      </c>
      <c r="P20" s="21">
        <v>42.66</v>
      </c>
      <c r="Q20" s="57">
        <v>10.66</v>
      </c>
      <c r="R20" s="57">
        <v>5.33</v>
      </c>
      <c r="S20" s="21">
        <v>32</v>
      </c>
      <c r="T20" s="21">
        <v>26.66</v>
      </c>
      <c r="U20" s="57">
        <v>10.66</v>
      </c>
      <c r="V20" s="57">
        <v>16</v>
      </c>
      <c r="W20" s="20">
        <v>0</v>
      </c>
      <c r="X20" s="48">
        <v>0.994469195123074</v>
      </c>
      <c r="Y20" s="72">
        <v>62.9</v>
      </c>
      <c r="Z20" s="73">
        <v>0.433333333333333</v>
      </c>
    </row>
    <row r="21" spans="1:26">
      <c r="A21" s="22" t="s">
        <v>56</v>
      </c>
      <c r="B21" s="15">
        <v>2009</v>
      </c>
      <c r="C21" s="15" t="s">
        <v>57</v>
      </c>
      <c r="D21" s="15">
        <v>2</v>
      </c>
      <c r="E21" s="12" t="s">
        <v>47</v>
      </c>
      <c r="F21" s="12" t="s">
        <v>48</v>
      </c>
      <c r="G21" s="12" t="s">
        <v>30</v>
      </c>
      <c r="H21" s="12" t="s">
        <v>30</v>
      </c>
      <c r="I21" s="2">
        <v>2500</v>
      </c>
      <c r="J21" s="32">
        <v>2366.6</v>
      </c>
      <c r="K21" s="32">
        <v>1917.6</v>
      </c>
      <c r="L21" s="15">
        <v>100</v>
      </c>
      <c r="M21" s="15">
        <v>433.33</v>
      </c>
      <c r="N21" s="15">
        <v>300</v>
      </c>
      <c r="O21" s="15">
        <v>766.66</v>
      </c>
      <c r="P21" s="15">
        <v>233.333</v>
      </c>
      <c r="Q21" s="15">
        <v>166.66</v>
      </c>
      <c r="R21" s="15">
        <v>133.33</v>
      </c>
      <c r="S21" s="15">
        <v>100</v>
      </c>
      <c r="T21" s="15">
        <v>133.33</v>
      </c>
      <c r="U21" s="14">
        <v>0</v>
      </c>
      <c r="V21" s="14">
        <v>0</v>
      </c>
      <c r="W21" s="14">
        <v>0</v>
      </c>
      <c r="X21" s="59">
        <v>0.640585277583472</v>
      </c>
      <c r="Y21" s="68">
        <v>42.6</v>
      </c>
      <c r="Z21" s="69">
        <v>0.6875</v>
      </c>
    </row>
    <row r="22" spans="1:26">
      <c r="A22" s="23" t="s">
        <v>58</v>
      </c>
      <c r="B22" s="18">
        <v>2009</v>
      </c>
      <c r="C22" s="18" t="s">
        <v>57</v>
      </c>
      <c r="D22" s="18">
        <v>1.5</v>
      </c>
      <c r="E22" s="12" t="s">
        <v>47</v>
      </c>
      <c r="F22" s="12" t="s">
        <v>48</v>
      </c>
      <c r="G22" s="12" t="s">
        <v>30</v>
      </c>
      <c r="H22" s="12" t="s">
        <v>30</v>
      </c>
      <c r="I22" s="2">
        <v>2500</v>
      </c>
      <c r="J22" s="42">
        <v>6800</v>
      </c>
      <c r="K22" s="35">
        <v>2032.3</v>
      </c>
      <c r="L22" s="36">
        <v>33.33</v>
      </c>
      <c r="M22" s="18">
        <v>1500</v>
      </c>
      <c r="N22" s="18">
        <v>3266.66</v>
      </c>
      <c r="O22" s="18">
        <v>1000</v>
      </c>
      <c r="P22" s="36">
        <v>100</v>
      </c>
      <c r="Q22" s="36">
        <v>33.33</v>
      </c>
      <c r="R22" s="18">
        <v>166.66</v>
      </c>
      <c r="S22" s="18">
        <v>166.66</v>
      </c>
      <c r="T22" s="18">
        <v>266.66</v>
      </c>
      <c r="U22" s="18">
        <v>133.33</v>
      </c>
      <c r="V22" s="18">
        <v>133.33</v>
      </c>
      <c r="W22" s="17">
        <v>0</v>
      </c>
      <c r="X22" s="60">
        <v>0.647789686152323</v>
      </c>
      <c r="Y22" s="70">
        <v>36.1</v>
      </c>
      <c r="Z22" s="71">
        <v>0.631578947368421</v>
      </c>
    </row>
    <row r="23" spans="1:26">
      <c r="A23" s="23" t="s">
        <v>59</v>
      </c>
      <c r="B23" s="18">
        <v>2009</v>
      </c>
      <c r="C23" s="18" t="s">
        <v>57</v>
      </c>
      <c r="D23" s="18">
        <v>1</v>
      </c>
      <c r="E23" s="12" t="s">
        <v>47</v>
      </c>
      <c r="F23" s="12" t="s">
        <v>48</v>
      </c>
      <c r="G23" s="12" t="s">
        <v>30</v>
      </c>
      <c r="H23" s="12" t="s">
        <v>30</v>
      </c>
      <c r="I23" s="2">
        <v>2500</v>
      </c>
      <c r="J23" s="35">
        <v>9566.6</v>
      </c>
      <c r="K23" s="35">
        <v>2489.6</v>
      </c>
      <c r="L23" s="18">
        <v>1033.33</v>
      </c>
      <c r="M23" s="18">
        <v>2300</v>
      </c>
      <c r="N23" s="18">
        <v>2566.66</v>
      </c>
      <c r="O23" s="18">
        <v>2200</v>
      </c>
      <c r="P23" s="18">
        <v>866.66</v>
      </c>
      <c r="Q23" s="18">
        <v>466.66</v>
      </c>
      <c r="R23" s="18">
        <v>133.33</v>
      </c>
      <c r="S23" s="18">
        <v>0</v>
      </c>
      <c r="T23" s="18">
        <v>0</v>
      </c>
      <c r="U23" s="18">
        <v>0</v>
      </c>
      <c r="V23" s="18">
        <v>0</v>
      </c>
      <c r="W23" s="17">
        <v>0</v>
      </c>
      <c r="X23" s="60">
        <v>0.585686977472129</v>
      </c>
      <c r="Y23" s="70">
        <v>30.4</v>
      </c>
      <c r="Z23" s="71">
        <v>0.542857142857143</v>
      </c>
    </row>
    <row r="24" ht="15" customHeight="1" spans="1:26">
      <c r="A24" s="23" t="s">
        <v>60</v>
      </c>
      <c r="B24" s="18">
        <v>2009</v>
      </c>
      <c r="C24" s="18" t="s">
        <v>57</v>
      </c>
      <c r="D24" s="18">
        <v>0.5</v>
      </c>
      <c r="E24" s="12" t="s">
        <v>47</v>
      </c>
      <c r="F24" s="12" t="s">
        <v>48</v>
      </c>
      <c r="G24" s="12" t="s">
        <v>30</v>
      </c>
      <c r="H24" s="12" t="s">
        <v>30</v>
      </c>
      <c r="I24" s="2">
        <v>2500</v>
      </c>
      <c r="J24" s="35">
        <v>15066.66</v>
      </c>
      <c r="K24" s="43">
        <v>2311.67</v>
      </c>
      <c r="L24" s="18">
        <v>6266.66</v>
      </c>
      <c r="M24" s="18">
        <v>4166.66</v>
      </c>
      <c r="N24" s="18">
        <v>2533.33</v>
      </c>
      <c r="O24" s="18">
        <v>1466.66</v>
      </c>
      <c r="P24" s="18">
        <v>533.33</v>
      </c>
      <c r="Q24" s="36">
        <v>100</v>
      </c>
      <c r="R24" s="18">
        <v>0</v>
      </c>
      <c r="S24" s="18">
        <v>0</v>
      </c>
      <c r="T24" s="18">
        <v>0</v>
      </c>
      <c r="U24" s="18">
        <v>0</v>
      </c>
      <c r="V24" s="18">
        <v>0</v>
      </c>
      <c r="W24" s="17">
        <v>0</v>
      </c>
      <c r="X24" s="61">
        <v>0.82</v>
      </c>
      <c r="Y24" s="74">
        <v>35.2</v>
      </c>
      <c r="Z24" s="71">
        <v>0.4</v>
      </c>
    </row>
    <row r="25" spans="1:26">
      <c r="A25" s="23" t="s">
        <v>61</v>
      </c>
      <c r="B25" s="18">
        <v>2009</v>
      </c>
      <c r="C25" s="18" t="s">
        <v>57</v>
      </c>
      <c r="D25" s="18">
        <v>-0.5</v>
      </c>
      <c r="E25" s="12" t="s">
        <v>47</v>
      </c>
      <c r="F25" s="12" t="s">
        <v>48</v>
      </c>
      <c r="G25" s="12" t="s">
        <v>62</v>
      </c>
      <c r="H25" s="12" t="s">
        <v>62</v>
      </c>
      <c r="I25" s="2">
        <v>2500</v>
      </c>
      <c r="J25" s="34">
        <v>38560</v>
      </c>
      <c r="K25" s="43">
        <v>4428.1</v>
      </c>
      <c r="L25" s="18">
        <v>20120</v>
      </c>
      <c r="M25" s="18">
        <v>8820</v>
      </c>
      <c r="N25" s="18">
        <v>8120</v>
      </c>
      <c r="O25" s="18">
        <v>1400</v>
      </c>
      <c r="P25" s="18">
        <v>80</v>
      </c>
      <c r="Q25" s="36">
        <v>0</v>
      </c>
      <c r="R25" s="18">
        <v>0</v>
      </c>
      <c r="S25" s="18">
        <v>20</v>
      </c>
      <c r="T25" s="17">
        <v>0</v>
      </c>
      <c r="U25" s="17">
        <v>0</v>
      </c>
      <c r="V25" s="17">
        <v>0</v>
      </c>
      <c r="W25" s="17">
        <v>0</v>
      </c>
      <c r="X25" s="61">
        <v>0.77</v>
      </c>
      <c r="Y25" s="74">
        <v>23.6</v>
      </c>
      <c r="Z25" s="71">
        <v>0.424242424242424</v>
      </c>
    </row>
    <row r="26" spans="1:26">
      <c r="A26" s="24" t="s">
        <v>63</v>
      </c>
      <c r="B26" s="21">
        <v>2009</v>
      </c>
      <c r="C26" s="21" t="s">
        <v>57</v>
      </c>
      <c r="D26" s="21">
        <v>-1.5</v>
      </c>
      <c r="E26" s="12" t="s">
        <v>47</v>
      </c>
      <c r="F26" s="12" t="s">
        <v>48</v>
      </c>
      <c r="G26" s="12" t="s">
        <v>62</v>
      </c>
      <c r="H26" s="12" t="s">
        <v>62</v>
      </c>
      <c r="I26" s="2">
        <v>2500</v>
      </c>
      <c r="J26" s="40">
        <v>7860</v>
      </c>
      <c r="K26" s="44">
        <v>9975.1</v>
      </c>
      <c r="L26" s="45">
        <v>3430</v>
      </c>
      <c r="M26" s="21">
        <v>1660</v>
      </c>
      <c r="N26" s="21">
        <v>1240</v>
      </c>
      <c r="O26" s="21">
        <v>420</v>
      </c>
      <c r="P26" s="21">
        <v>170</v>
      </c>
      <c r="Q26" s="21">
        <v>40</v>
      </c>
      <c r="R26" s="21">
        <v>90</v>
      </c>
      <c r="S26" s="21">
        <v>90</v>
      </c>
      <c r="T26" s="21">
        <v>200</v>
      </c>
      <c r="U26" s="21">
        <v>400</v>
      </c>
      <c r="V26" s="21">
        <v>110</v>
      </c>
      <c r="W26" s="21">
        <v>10</v>
      </c>
      <c r="X26" s="62">
        <v>0.95</v>
      </c>
      <c r="Y26" s="75">
        <v>86.7</v>
      </c>
      <c r="Z26" s="73">
        <v>0.463414634146341</v>
      </c>
    </row>
    <row r="27" ht="15" customHeight="1" spans="1:26">
      <c r="A27" s="22" t="s">
        <v>64</v>
      </c>
      <c r="B27" s="15">
        <v>2010</v>
      </c>
      <c r="C27" s="15" t="s">
        <v>65</v>
      </c>
      <c r="D27" s="15">
        <v>1.5</v>
      </c>
      <c r="E27" s="3" t="s">
        <v>28</v>
      </c>
      <c r="F27" s="3" t="s">
        <v>29</v>
      </c>
      <c r="G27" s="12" t="s">
        <v>33</v>
      </c>
      <c r="H27" s="12" t="s">
        <v>33</v>
      </c>
      <c r="I27" s="2">
        <v>1000</v>
      </c>
      <c r="J27" s="32">
        <v>32.5</v>
      </c>
      <c r="K27" s="32">
        <v>73.7</v>
      </c>
      <c r="L27" s="15">
        <v>0</v>
      </c>
      <c r="M27" s="15">
        <v>0</v>
      </c>
      <c r="N27" s="32">
        <v>7.5</v>
      </c>
      <c r="O27" s="32">
        <v>2.5</v>
      </c>
      <c r="P27" s="32">
        <v>12.5</v>
      </c>
      <c r="Q27" s="32">
        <v>5</v>
      </c>
      <c r="R27" s="15">
        <v>0</v>
      </c>
      <c r="S27" s="32">
        <v>2.5</v>
      </c>
      <c r="T27" s="15">
        <v>0</v>
      </c>
      <c r="U27" s="32">
        <v>2.5</v>
      </c>
      <c r="V27" s="15">
        <v>0</v>
      </c>
      <c r="W27" s="15">
        <v>0</v>
      </c>
      <c r="X27" s="63">
        <v>0.79</v>
      </c>
      <c r="Y27" s="76">
        <v>55.5</v>
      </c>
      <c r="Z27" s="69">
        <v>0.84</v>
      </c>
    </row>
    <row r="28" spans="1:26">
      <c r="A28" s="23" t="s">
        <v>66</v>
      </c>
      <c r="B28" s="18">
        <v>2010</v>
      </c>
      <c r="C28" s="18" t="s">
        <v>65</v>
      </c>
      <c r="D28" s="18">
        <v>1</v>
      </c>
      <c r="E28" s="3" t="s">
        <v>28</v>
      </c>
      <c r="F28" s="3" t="s">
        <v>29</v>
      </c>
      <c r="G28" s="12" t="s">
        <v>30</v>
      </c>
      <c r="H28" s="12" t="s">
        <v>30</v>
      </c>
      <c r="I28" s="2">
        <v>1000</v>
      </c>
      <c r="J28" s="34">
        <v>156</v>
      </c>
      <c r="K28" s="34">
        <v>132</v>
      </c>
      <c r="L28" s="34">
        <v>6</v>
      </c>
      <c r="M28" s="34">
        <v>42</v>
      </c>
      <c r="N28" s="34">
        <v>42</v>
      </c>
      <c r="O28" s="42">
        <v>12</v>
      </c>
      <c r="P28" s="42">
        <v>30</v>
      </c>
      <c r="Q28" s="42">
        <v>6</v>
      </c>
      <c r="R28" s="42">
        <v>18</v>
      </c>
      <c r="S28" s="42">
        <v>0</v>
      </c>
      <c r="T28" s="42">
        <v>0</v>
      </c>
      <c r="U28" s="42">
        <v>0</v>
      </c>
      <c r="V28" s="42">
        <v>0</v>
      </c>
      <c r="W28" s="42">
        <v>0</v>
      </c>
      <c r="X28" s="61">
        <v>0.79</v>
      </c>
      <c r="Y28" s="74">
        <v>40.9</v>
      </c>
      <c r="Z28" s="71">
        <v>0.84</v>
      </c>
    </row>
    <row r="29" spans="1:26">
      <c r="A29" s="23" t="s">
        <v>67</v>
      </c>
      <c r="B29" s="18">
        <v>2010</v>
      </c>
      <c r="C29" s="18" t="s">
        <v>65</v>
      </c>
      <c r="D29" s="18">
        <v>0.5</v>
      </c>
      <c r="E29" s="3" t="s">
        <v>28</v>
      </c>
      <c r="F29" s="3" t="s">
        <v>29</v>
      </c>
      <c r="G29" s="12" t="s">
        <v>30</v>
      </c>
      <c r="H29" s="12" t="s">
        <v>30</v>
      </c>
      <c r="I29" s="2">
        <v>1000</v>
      </c>
      <c r="J29" s="34">
        <v>2133.33</v>
      </c>
      <c r="K29" s="34">
        <v>1751</v>
      </c>
      <c r="L29" s="46">
        <v>966.67</v>
      </c>
      <c r="M29" s="42">
        <v>600</v>
      </c>
      <c r="N29" s="46">
        <v>233.33</v>
      </c>
      <c r="O29" s="42">
        <v>133.33</v>
      </c>
      <c r="P29" s="42">
        <v>100</v>
      </c>
      <c r="Q29" s="42">
        <v>33.33</v>
      </c>
      <c r="R29" s="42">
        <v>0</v>
      </c>
      <c r="S29" s="42">
        <v>0</v>
      </c>
      <c r="T29" s="42">
        <v>33.33</v>
      </c>
      <c r="U29" s="42">
        <v>0</v>
      </c>
      <c r="V29" s="42">
        <v>0</v>
      </c>
      <c r="W29" s="42">
        <v>33.33</v>
      </c>
      <c r="X29" s="61">
        <v>0.81</v>
      </c>
      <c r="Y29" s="74">
        <v>77.4</v>
      </c>
      <c r="Z29" s="71">
        <v>0.32</v>
      </c>
    </row>
    <row r="30" spans="1:26">
      <c r="A30" s="25" t="s">
        <v>68</v>
      </c>
      <c r="B30" s="18">
        <v>2010</v>
      </c>
      <c r="C30" s="18" t="s">
        <v>65</v>
      </c>
      <c r="D30" s="18">
        <v>-0.5</v>
      </c>
      <c r="E30" s="3" t="s">
        <v>28</v>
      </c>
      <c r="F30" s="3" t="s">
        <v>29</v>
      </c>
      <c r="G30" s="12" t="s">
        <v>33</v>
      </c>
      <c r="H30" s="12" t="s">
        <v>33</v>
      </c>
      <c r="I30" s="2">
        <v>1000</v>
      </c>
      <c r="J30" s="34">
        <v>900</v>
      </c>
      <c r="K30" s="42">
        <v>3106</v>
      </c>
      <c r="L30" s="18">
        <v>0</v>
      </c>
      <c r="M30" s="42">
        <v>200</v>
      </c>
      <c r="N30" s="46">
        <v>266.67</v>
      </c>
      <c r="O30" s="42">
        <v>33.33</v>
      </c>
      <c r="P30" s="42">
        <v>166.67</v>
      </c>
      <c r="Q30" s="42">
        <v>100</v>
      </c>
      <c r="R30" s="42">
        <v>33.33</v>
      </c>
      <c r="S30" s="42">
        <v>0</v>
      </c>
      <c r="T30" s="42">
        <v>0</v>
      </c>
      <c r="U30" s="42">
        <v>66.67</v>
      </c>
      <c r="V30" s="42">
        <v>66.67</v>
      </c>
      <c r="W30" s="42">
        <v>0</v>
      </c>
      <c r="X30" s="61">
        <v>0.81</v>
      </c>
      <c r="Y30" s="74">
        <v>82.6</v>
      </c>
      <c r="Z30" s="71">
        <v>0.32</v>
      </c>
    </row>
    <row r="31" spans="1:26">
      <c r="A31" s="26" t="s">
        <v>69</v>
      </c>
      <c r="B31" s="21">
        <v>2010</v>
      </c>
      <c r="C31" s="21" t="s">
        <v>65</v>
      </c>
      <c r="D31" s="21">
        <v>-1.5</v>
      </c>
      <c r="E31" s="3" t="s">
        <v>28</v>
      </c>
      <c r="F31" s="3" t="s">
        <v>29</v>
      </c>
      <c r="G31" s="12" t="s">
        <v>33</v>
      </c>
      <c r="H31" s="12" t="s">
        <v>33</v>
      </c>
      <c r="I31" s="2">
        <v>1000</v>
      </c>
      <c r="J31" s="37">
        <v>133.3</v>
      </c>
      <c r="K31" s="37">
        <v>1058.3</v>
      </c>
      <c r="L31" s="47">
        <v>0</v>
      </c>
      <c r="M31" s="48">
        <v>33.33</v>
      </c>
      <c r="N31" s="47">
        <v>0</v>
      </c>
      <c r="O31" s="47">
        <v>0</v>
      </c>
      <c r="P31" s="47">
        <v>33.33</v>
      </c>
      <c r="Q31" s="47">
        <v>0</v>
      </c>
      <c r="R31" s="47">
        <v>33.33</v>
      </c>
      <c r="S31" s="47">
        <v>0</v>
      </c>
      <c r="T31" s="47">
        <v>0</v>
      </c>
      <c r="U31" s="47">
        <v>33.33</v>
      </c>
      <c r="V31" s="47">
        <v>0</v>
      </c>
      <c r="W31" s="47">
        <v>0</v>
      </c>
      <c r="X31" s="62">
        <v>0.86</v>
      </c>
      <c r="Y31" s="75">
        <v>80.9</v>
      </c>
      <c r="Z31" s="73">
        <v>0.16</v>
      </c>
    </row>
    <row r="32" ht="15" customHeight="1" spans="1:26">
      <c r="A32" s="22" t="s">
        <v>70</v>
      </c>
      <c r="B32" s="15">
        <v>2010</v>
      </c>
      <c r="C32" s="15" t="s">
        <v>71</v>
      </c>
      <c r="D32" s="15">
        <v>-3.5</v>
      </c>
      <c r="E32" s="3" t="s">
        <v>28</v>
      </c>
      <c r="F32" s="3" t="s">
        <v>29</v>
      </c>
      <c r="G32" s="12" t="s">
        <v>33</v>
      </c>
      <c r="H32" s="12" t="s">
        <v>33</v>
      </c>
      <c r="I32" s="2">
        <v>1130</v>
      </c>
      <c r="J32" s="15">
        <v>3266.67</v>
      </c>
      <c r="K32" s="49">
        <v>3602</v>
      </c>
      <c r="L32" s="50">
        <v>666.666666666667</v>
      </c>
      <c r="M32" s="50">
        <v>633.333333333333</v>
      </c>
      <c r="N32" s="51">
        <v>500</v>
      </c>
      <c r="O32" s="50">
        <v>866.666666666667</v>
      </c>
      <c r="P32" s="51">
        <v>300</v>
      </c>
      <c r="Q32" s="50">
        <v>166.666666666667</v>
      </c>
      <c r="R32" s="51">
        <v>100</v>
      </c>
      <c r="S32" s="50">
        <v>33.3333333333333</v>
      </c>
      <c r="T32" s="49">
        <v>0</v>
      </c>
      <c r="U32" s="49">
        <v>0</v>
      </c>
      <c r="V32" s="49">
        <v>0</v>
      </c>
      <c r="W32" s="49">
        <v>0</v>
      </c>
      <c r="X32" s="63">
        <v>0.79</v>
      </c>
      <c r="Y32" s="76">
        <v>54.2</v>
      </c>
      <c r="Z32" s="69">
        <v>0.0454545454545455</v>
      </c>
    </row>
    <row r="33" spans="1:26">
      <c r="A33" s="23" t="s">
        <v>72</v>
      </c>
      <c r="B33" s="18">
        <v>2010</v>
      </c>
      <c r="C33" s="18" t="s">
        <v>71</v>
      </c>
      <c r="D33" s="18">
        <v>-1.5</v>
      </c>
      <c r="E33" s="3" t="s">
        <v>28</v>
      </c>
      <c r="F33" s="3" t="s">
        <v>29</v>
      </c>
      <c r="G33" s="12" t="s">
        <v>33</v>
      </c>
      <c r="H33" s="12" t="s">
        <v>33</v>
      </c>
      <c r="I33" s="2">
        <v>1130</v>
      </c>
      <c r="J33" s="18">
        <v>466.67</v>
      </c>
      <c r="K33" s="42">
        <v>1117</v>
      </c>
      <c r="L33" s="46">
        <v>66.6666666666667</v>
      </c>
      <c r="M33" s="46">
        <v>66.6666666666667</v>
      </c>
      <c r="N33" s="42">
        <v>0</v>
      </c>
      <c r="O33" s="46">
        <v>33.3333333333333</v>
      </c>
      <c r="P33" s="46">
        <v>166.666666666667</v>
      </c>
      <c r="Q33" s="46">
        <v>66.6666666666667</v>
      </c>
      <c r="R33" s="46">
        <v>33.3333333333333</v>
      </c>
      <c r="S33" s="46">
        <v>33.3333333333333</v>
      </c>
      <c r="T33" s="42">
        <v>0</v>
      </c>
      <c r="U33" s="42">
        <v>0</v>
      </c>
      <c r="V33" s="42">
        <v>0</v>
      </c>
      <c r="W33" s="42">
        <v>0</v>
      </c>
      <c r="X33" s="61">
        <v>0.86</v>
      </c>
      <c r="Y33" s="74">
        <v>55.3</v>
      </c>
      <c r="Z33" s="71">
        <v>0.16</v>
      </c>
    </row>
    <row r="34" spans="1:26">
      <c r="A34" s="23" t="s">
        <v>73</v>
      </c>
      <c r="B34" s="18">
        <v>2010</v>
      </c>
      <c r="C34" s="18" t="s">
        <v>71</v>
      </c>
      <c r="D34" s="18">
        <v>-0.5</v>
      </c>
      <c r="E34" s="3" t="s">
        <v>28</v>
      </c>
      <c r="F34" s="3" t="s">
        <v>29</v>
      </c>
      <c r="G34" s="12" t="s">
        <v>33</v>
      </c>
      <c r="H34" s="12" t="s">
        <v>33</v>
      </c>
      <c r="I34" s="2">
        <v>1130</v>
      </c>
      <c r="J34" s="18">
        <v>1533.33</v>
      </c>
      <c r="K34" s="42">
        <v>806</v>
      </c>
      <c r="L34" s="42">
        <v>300</v>
      </c>
      <c r="M34" s="46">
        <v>966.666666666667</v>
      </c>
      <c r="N34" s="46">
        <v>133.333333333333</v>
      </c>
      <c r="O34" s="46">
        <v>33.3333333333333</v>
      </c>
      <c r="P34" s="42">
        <v>100</v>
      </c>
      <c r="Q34" s="46">
        <v>33.3333333333333</v>
      </c>
      <c r="R34" s="42">
        <v>0</v>
      </c>
      <c r="S34" s="42">
        <v>0</v>
      </c>
      <c r="T34" s="42">
        <v>0</v>
      </c>
      <c r="U34" s="42">
        <v>0</v>
      </c>
      <c r="V34" s="42">
        <v>0</v>
      </c>
      <c r="W34" s="42">
        <v>0</v>
      </c>
      <c r="X34" s="61">
        <v>0.95</v>
      </c>
      <c r="Y34" s="74">
        <v>43.6</v>
      </c>
      <c r="Z34" s="71">
        <v>0.54</v>
      </c>
    </row>
    <row r="35" spans="1:26">
      <c r="A35" s="23" t="s">
        <v>74</v>
      </c>
      <c r="B35" s="18">
        <v>2010</v>
      </c>
      <c r="C35" s="18" t="s">
        <v>71</v>
      </c>
      <c r="D35" s="18">
        <v>0.5</v>
      </c>
      <c r="E35" s="3" t="s">
        <v>28</v>
      </c>
      <c r="F35" s="3" t="s">
        <v>29</v>
      </c>
      <c r="G35" s="12" t="s">
        <v>30</v>
      </c>
      <c r="H35" s="12" t="s">
        <v>30</v>
      </c>
      <c r="I35" s="2">
        <v>1130</v>
      </c>
      <c r="J35" s="18">
        <v>566.6</v>
      </c>
      <c r="K35" s="35">
        <v>649.3</v>
      </c>
      <c r="L35" s="46">
        <v>33.3333333333333</v>
      </c>
      <c r="M35" s="46">
        <v>233.333333333333</v>
      </c>
      <c r="N35" s="42">
        <v>0</v>
      </c>
      <c r="O35" s="42">
        <v>100</v>
      </c>
      <c r="P35" s="46">
        <v>166.666666666667</v>
      </c>
      <c r="Q35" s="46">
        <v>0</v>
      </c>
      <c r="R35" s="42">
        <v>0</v>
      </c>
      <c r="S35" s="46">
        <v>33.3333333333333</v>
      </c>
      <c r="T35" s="42">
        <v>0</v>
      </c>
      <c r="U35" s="42">
        <v>0</v>
      </c>
      <c r="V35" s="42">
        <v>0</v>
      </c>
      <c r="W35" s="42">
        <v>0</v>
      </c>
      <c r="X35" s="61">
        <v>0.95</v>
      </c>
      <c r="Y35" s="74">
        <v>45.6</v>
      </c>
      <c r="Z35" s="71">
        <v>0.54</v>
      </c>
    </row>
    <row r="36" spans="1:26">
      <c r="A36" s="25" t="s">
        <v>75</v>
      </c>
      <c r="B36" s="18">
        <v>2010</v>
      </c>
      <c r="C36" s="18" t="s">
        <v>71</v>
      </c>
      <c r="D36" s="18">
        <v>1</v>
      </c>
      <c r="E36" s="3" t="s">
        <v>28</v>
      </c>
      <c r="F36" s="3" t="s">
        <v>29</v>
      </c>
      <c r="G36" s="12" t="s">
        <v>30</v>
      </c>
      <c r="H36" s="12" t="s">
        <v>30</v>
      </c>
      <c r="I36" s="2">
        <v>1130</v>
      </c>
      <c r="J36" s="34">
        <v>250</v>
      </c>
      <c r="K36" s="35">
        <v>517.1</v>
      </c>
      <c r="L36" s="42">
        <v>0</v>
      </c>
      <c r="M36" s="42">
        <v>0</v>
      </c>
      <c r="N36" s="18">
        <v>10</v>
      </c>
      <c r="O36" s="18">
        <v>150</v>
      </c>
      <c r="P36" s="18">
        <v>90</v>
      </c>
      <c r="Q36" s="18">
        <v>50</v>
      </c>
      <c r="R36" s="18">
        <v>20</v>
      </c>
      <c r="S36" s="18">
        <v>10</v>
      </c>
      <c r="T36" s="18">
        <v>10</v>
      </c>
      <c r="U36" s="42">
        <v>0</v>
      </c>
      <c r="V36" s="18">
        <v>10</v>
      </c>
      <c r="W36" s="42">
        <v>0</v>
      </c>
      <c r="X36" s="61">
        <v>0.89</v>
      </c>
      <c r="Y36" s="74">
        <v>57.3</v>
      </c>
      <c r="Z36" s="71">
        <v>0.44</v>
      </c>
    </row>
    <row r="37" spans="1:26">
      <c r="A37" s="23" t="s">
        <v>76</v>
      </c>
      <c r="B37" s="18">
        <v>2010</v>
      </c>
      <c r="C37" s="18" t="s">
        <v>71</v>
      </c>
      <c r="D37" s="18">
        <v>1.5</v>
      </c>
      <c r="E37" s="3" t="s">
        <v>28</v>
      </c>
      <c r="F37" s="3" t="s">
        <v>29</v>
      </c>
      <c r="G37" s="12" t="s">
        <v>33</v>
      </c>
      <c r="H37" s="12" t="s">
        <v>33</v>
      </c>
      <c r="I37" s="2">
        <v>1130</v>
      </c>
      <c r="J37" s="34">
        <v>400</v>
      </c>
      <c r="K37" s="35">
        <v>215.3</v>
      </c>
      <c r="L37" s="42">
        <v>0</v>
      </c>
      <c r="M37" s="42">
        <v>0</v>
      </c>
      <c r="N37" s="18">
        <v>40</v>
      </c>
      <c r="O37" s="18">
        <v>220</v>
      </c>
      <c r="P37" s="18">
        <v>120</v>
      </c>
      <c r="Q37" s="18">
        <v>20</v>
      </c>
      <c r="R37" s="42">
        <v>0</v>
      </c>
      <c r="S37" s="42">
        <v>0</v>
      </c>
      <c r="T37" s="42">
        <v>0</v>
      </c>
      <c r="U37" s="42">
        <v>0</v>
      </c>
      <c r="V37" s="42">
        <v>0</v>
      </c>
      <c r="W37" s="42">
        <v>0</v>
      </c>
      <c r="X37" s="61">
        <v>0.89</v>
      </c>
      <c r="Y37" s="74">
        <v>28.4</v>
      </c>
      <c r="Z37" s="71">
        <v>0.44</v>
      </c>
    </row>
    <row r="38" spans="1:26">
      <c r="A38" s="24" t="s">
        <v>77</v>
      </c>
      <c r="B38" s="21">
        <v>2010</v>
      </c>
      <c r="C38" s="21" t="s">
        <v>71</v>
      </c>
      <c r="D38" s="21">
        <v>2</v>
      </c>
      <c r="E38" s="3" t="s">
        <v>28</v>
      </c>
      <c r="F38" s="3" t="s">
        <v>29</v>
      </c>
      <c r="G38" s="12" t="s">
        <v>33</v>
      </c>
      <c r="H38" s="12" t="s">
        <v>33</v>
      </c>
      <c r="I38" s="2">
        <v>1130</v>
      </c>
      <c r="J38" s="40">
        <v>750</v>
      </c>
      <c r="K38" s="37">
        <v>313.1</v>
      </c>
      <c r="L38" s="47">
        <v>0</v>
      </c>
      <c r="M38" s="21">
        <v>30</v>
      </c>
      <c r="N38" s="21">
        <v>90</v>
      </c>
      <c r="O38" s="21">
        <v>460</v>
      </c>
      <c r="P38" s="21">
        <v>160</v>
      </c>
      <c r="Q38" s="47">
        <v>0</v>
      </c>
      <c r="R38" s="47">
        <v>0</v>
      </c>
      <c r="S38" s="47">
        <v>0</v>
      </c>
      <c r="T38" s="47">
        <v>0</v>
      </c>
      <c r="U38" s="21">
        <v>10</v>
      </c>
      <c r="V38" s="21">
        <v>0</v>
      </c>
      <c r="W38" s="47">
        <v>0</v>
      </c>
      <c r="X38" s="62">
        <v>0.87</v>
      </c>
      <c r="Y38" s="75">
        <v>48.4</v>
      </c>
      <c r="Z38" s="73">
        <v>0.787878787878788</v>
      </c>
    </row>
    <row r="39" ht="15" customHeight="1" spans="1:26">
      <c r="A39" s="22" t="s">
        <v>78</v>
      </c>
      <c r="B39" s="15">
        <v>2010</v>
      </c>
      <c r="C39" s="15" t="s">
        <v>79</v>
      </c>
      <c r="D39" s="15">
        <v>-1.5</v>
      </c>
      <c r="E39" s="12" t="s">
        <v>80</v>
      </c>
      <c r="F39" s="12" t="s">
        <v>48</v>
      </c>
      <c r="G39" s="12" t="s">
        <v>62</v>
      </c>
      <c r="H39" s="12" t="s">
        <v>62</v>
      </c>
      <c r="I39" s="2">
        <v>2900</v>
      </c>
      <c r="J39" s="32">
        <v>10266.6666666667</v>
      </c>
      <c r="K39" s="15">
        <v>5976.7</v>
      </c>
      <c r="L39" s="52">
        <v>2033.33333333333</v>
      </c>
      <c r="M39" s="49">
        <v>4500</v>
      </c>
      <c r="N39" s="52">
        <v>1966.66666666667</v>
      </c>
      <c r="O39" s="49">
        <v>900</v>
      </c>
      <c r="P39" s="52">
        <v>533.333333333333</v>
      </c>
      <c r="Q39" s="49">
        <v>200</v>
      </c>
      <c r="R39" s="49">
        <v>100</v>
      </c>
      <c r="S39" s="52">
        <v>33.3333333333333</v>
      </c>
      <c r="T39" s="52">
        <v>0</v>
      </c>
      <c r="U39" s="52">
        <v>0</v>
      </c>
      <c r="V39" s="52">
        <v>0</v>
      </c>
      <c r="W39" s="49">
        <v>0</v>
      </c>
      <c r="X39" s="63">
        <v>0.96</v>
      </c>
      <c r="Y39" s="76">
        <v>45.7</v>
      </c>
      <c r="Z39" s="69">
        <v>0.5</v>
      </c>
    </row>
    <row r="40" spans="1:26">
      <c r="A40" s="23" t="s">
        <v>81</v>
      </c>
      <c r="B40" s="18">
        <v>2010</v>
      </c>
      <c r="C40" s="18" t="s">
        <v>79</v>
      </c>
      <c r="D40" s="18">
        <v>-0.5</v>
      </c>
      <c r="E40" s="12" t="s">
        <v>80</v>
      </c>
      <c r="F40" s="12" t="s">
        <v>48</v>
      </c>
      <c r="G40" s="12" t="s">
        <v>62</v>
      </c>
      <c r="H40" s="12" t="s">
        <v>62</v>
      </c>
      <c r="I40" s="2">
        <v>2900</v>
      </c>
      <c r="J40" s="35">
        <v>31433.3333333333</v>
      </c>
      <c r="K40" s="18">
        <v>9894</v>
      </c>
      <c r="L40" s="46">
        <v>14033.3333333333</v>
      </c>
      <c r="M40" s="42">
        <v>15900</v>
      </c>
      <c r="N40" s="42">
        <v>1100</v>
      </c>
      <c r="O40" s="42">
        <v>300</v>
      </c>
      <c r="P40" s="42">
        <v>100</v>
      </c>
      <c r="Q40" s="42">
        <v>0</v>
      </c>
      <c r="R40" s="42">
        <v>0</v>
      </c>
      <c r="S40" s="42">
        <v>0</v>
      </c>
      <c r="T40" s="46">
        <v>0</v>
      </c>
      <c r="U40" s="46">
        <v>0</v>
      </c>
      <c r="V40" s="46">
        <v>0</v>
      </c>
      <c r="W40" s="42">
        <v>0</v>
      </c>
      <c r="X40" s="61">
        <v>1.06</v>
      </c>
      <c r="Y40" s="74">
        <v>43.8</v>
      </c>
      <c r="Z40" s="71">
        <v>0.909090909090909</v>
      </c>
    </row>
    <row r="41" spans="1:26">
      <c r="A41" s="23" t="s">
        <v>82</v>
      </c>
      <c r="B41" s="18">
        <v>2010</v>
      </c>
      <c r="C41" s="18" t="s">
        <v>79</v>
      </c>
      <c r="D41" s="18">
        <v>0.5</v>
      </c>
      <c r="E41" s="12" t="s">
        <v>47</v>
      </c>
      <c r="F41" s="12" t="s">
        <v>48</v>
      </c>
      <c r="G41" s="12" t="s">
        <v>30</v>
      </c>
      <c r="H41" s="12" t="s">
        <v>30</v>
      </c>
      <c r="I41" s="2">
        <v>2900</v>
      </c>
      <c r="J41" s="42">
        <v>19100</v>
      </c>
      <c r="K41" s="18">
        <v>4490.7</v>
      </c>
      <c r="L41" s="46">
        <v>4666.66666666667</v>
      </c>
      <c r="M41" s="42">
        <v>10200</v>
      </c>
      <c r="N41" s="46">
        <v>3266.66666666667</v>
      </c>
      <c r="O41" s="46">
        <v>766.666666666667</v>
      </c>
      <c r="P41" s="42">
        <v>200</v>
      </c>
      <c r="Q41" s="42">
        <v>0</v>
      </c>
      <c r="R41" s="42">
        <v>0</v>
      </c>
      <c r="S41" s="42">
        <v>0</v>
      </c>
      <c r="T41" s="46">
        <v>0</v>
      </c>
      <c r="U41" s="46">
        <v>0</v>
      </c>
      <c r="V41" s="46">
        <v>0</v>
      </c>
      <c r="W41" s="42">
        <v>0</v>
      </c>
      <c r="X41" s="61">
        <v>0.89</v>
      </c>
      <c r="Y41" s="74">
        <v>37.2</v>
      </c>
      <c r="Z41" s="71">
        <v>0.740740740740741</v>
      </c>
    </row>
    <row r="42" spans="1:26">
      <c r="A42" s="23" t="s">
        <v>83</v>
      </c>
      <c r="B42" s="18">
        <v>2010</v>
      </c>
      <c r="C42" s="18" t="s">
        <v>79</v>
      </c>
      <c r="D42" s="18">
        <v>1</v>
      </c>
      <c r="E42" s="12" t="s">
        <v>80</v>
      </c>
      <c r="F42" s="12" t="s">
        <v>48</v>
      </c>
      <c r="G42" s="12" t="s">
        <v>30</v>
      </c>
      <c r="H42" s="12" t="s">
        <v>30</v>
      </c>
      <c r="I42" s="2">
        <v>2900</v>
      </c>
      <c r="J42" s="35">
        <v>4733.33333333333</v>
      </c>
      <c r="K42" s="18">
        <v>1547</v>
      </c>
      <c r="L42" s="42">
        <v>200</v>
      </c>
      <c r="M42" s="46">
        <v>1233.33333333333</v>
      </c>
      <c r="N42" s="46">
        <v>1566.66666666667</v>
      </c>
      <c r="O42" s="42">
        <v>1300</v>
      </c>
      <c r="P42" s="46">
        <v>266.666666666667</v>
      </c>
      <c r="Q42" s="46">
        <v>66.6666666666667</v>
      </c>
      <c r="R42" s="46">
        <v>33.3333333333333</v>
      </c>
      <c r="S42" s="42">
        <v>0</v>
      </c>
      <c r="T42" s="46">
        <v>33.3333333333333</v>
      </c>
      <c r="U42" s="46">
        <v>33.3333333333333</v>
      </c>
      <c r="V42" s="42">
        <v>0</v>
      </c>
      <c r="W42" s="42">
        <v>0</v>
      </c>
      <c r="X42" s="61">
        <v>0.76</v>
      </c>
      <c r="Y42" s="74">
        <v>32.4</v>
      </c>
      <c r="Z42" s="71">
        <v>0.633333333333333</v>
      </c>
    </row>
    <row r="43" spans="1:26">
      <c r="A43" s="23" t="s">
        <v>84</v>
      </c>
      <c r="B43" s="18">
        <v>2010</v>
      </c>
      <c r="C43" s="18" t="s">
        <v>79</v>
      </c>
      <c r="D43" s="18">
        <v>1.5</v>
      </c>
      <c r="E43" s="12" t="s">
        <v>80</v>
      </c>
      <c r="F43" s="12" t="s">
        <v>48</v>
      </c>
      <c r="G43" s="12" t="s">
        <v>30</v>
      </c>
      <c r="H43" s="12" t="s">
        <v>30</v>
      </c>
      <c r="I43" s="2">
        <v>2900</v>
      </c>
      <c r="J43" s="35">
        <v>11233.3333333333</v>
      </c>
      <c r="K43" s="18">
        <v>4147.3</v>
      </c>
      <c r="L43" s="46">
        <v>66.6666666666667</v>
      </c>
      <c r="M43" s="46">
        <v>2266.66666666667</v>
      </c>
      <c r="N43" s="42">
        <v>2200</v>
      </c>
      <c r="O43" s="46">
        <v>2833.33333333333</v>
      </c>
      <c r="P43" s="46">
        <v>2166.66666666667</v>
      </c>
      <c r="Q43" s="46">
        <v>1033.33333333333</v>
      </c>
      <c r="R43" s="42">
        <v>400</v>
      </c>
      <c r="S43" s="42">
        <v>200</v>
      </c>
      <c r="T43" s="46">
        <v>33.3333333333333</v>
      </c>
      <c r="U43" s="42">
        <v>0</v>
      </c>
      <c r="V43" s="46">
        <v>33.3333333333333</v>
      </c>
      <c r="W43" s="42">
        <v>0</v>
      </c>
      <c r="X43" s="61">
        <v>0.62</v>
      </c>
      <c r="Y43" s="74">
        <v>51.2</v>
      </c>
      <c r="Z43" s="71">
        <v>0.8</v>
      </c>
    </row>
    <row r="44" spans="1:26">
      <c r="A44" s="23" t="s">
        <v>85</v>
      </c>
      <c r="B44" s="18">
        <v>2010</v>
      </c>
      <c r="C44" s="18" t="s">
        <v>79</v>
      </c>
      <c r="D44" s="18">
        <v>2</v>
      </c>
      <c r="E44" s="12" t="s">
        <v>80</v>
      </c>
      <c r="F44" s="12" t="s">
        <v>48</v>
      </c>
      <c r="G44" s="12" t="s">
        <v>30</v>
      </c>
      <c r="H44" s="12" t="s">
        <v>30</v>
      </c>
      <c r="I44" s="2">
        <v>2900</v>
      </c>
      <c r="J44" s="35">
        <v>3266.66666666667</v>
      </c>
      <c r="K44" s="18">
        <v>1176.7</v>
      </c>
      <c r="L44" s="42">
        <v>0</v>
      </c>
      <c r="M44" s="42">
        <v>0</v>
      </c>
      <c r="N44" s="42">
        <v>1000</v>
      </c>
      <c r="O44" s="46">
        <v>966.666666666667</v>
      </c>
      <c r="P44" s="46">
        <v>633.333333333333</v>
      </c>
      <c r="Q44" s="46">
        <v>166.666666666667</v>
      </c>
      <c r="R44" s="42">
        <v>200</v>
      </c>
      <c r="S44" s="46">
        <v>66.6666666666667</v>
      </c>
      <c r="T44" s="46">
        <v>133.333333333333</v>
      </c>
      <c r="U44" s="46">
        <v>33.3333333333333</v>
      </c>
      <c r="V44" s="46">
        <v>66.6666666666667</v>
      </c>
      <c r="W44" s="42">
        <v>0</v>
      </c>
      <c r="X44" s="61">
        <v>0.84</v>
      </c>
      <c r="Y44" s="74">
        <v>32.4</v>
      </c>
      <c r="Z44" s="71">
        <v>0.8</v>
      </c>
    </row>
  </sheetData>
  <autoFilter ref="A1:Z44">
    <extLst/>
  </autoFilter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7"/>
  <sheetViews>
    <sheetView workbookViewId="0">
      <selection activeCell="B1" sqref="B1:C1"/>
    </sheetView>
  </sheetViews>
  <sheetFormatPr defaultColWidth="8.88888888888889" defaultRowHeight="14.4" outlineLevelCol="2"/>
  <cols>
    <col min="1" max="2" width="20.4444444444444" customWidth="1"/>
  </cols>
  <sheetData>
    <row r="1" spans="2:3">
      <c r="B1" t="s">
        <v>86</v>
      </c>
      <c r="C1" t="s">
        <v>87</v>
      </c>
    </row>
    <row r="2" spans="1:3">
      <c r="A2" t="s">
        <v>12</v>
      </c>
      <c r="B2" t="s">
        <v>88</v>
      </c>
      <c r="C2" t="s">
        <v>89</v>
      </c>
    </row>
    <row r="3" spans="1:3">
      <c r="A3" t="s">
        <v>13</v>
      </c>
      <c r="B3" t="s">
        <v>90</v>
      </c>
      <c r="C3">
        <f>-0.222347303669641</f>
        <v>-0.222347303669641</v>
      </c>
    </row>
    <row r="4" spans="1:3">
      <c r="A4" t="s">
        <v>14</v>
      </c>
      <c r="B4">
        <f>-0.343779376177748</f>
        <v>-0.343779376177748</v>
      </c>
      <c r="C4">
        <f>-0.36560574655108</f>
        <v>-0.36560574655108</v>
      </c>
    </row>
    <row r="5" spans="1:3">
      <c r="A5" t="s">
        <v>15</v>
      </c>
      <c r="B5">
        <f>-0.474279250614491</f>
        <v>-0.474279250614491</v>
      </c>
      <c r="C5">
        <f>-0.371281117108412</f>
        <v>-0.371281117108412</v>
      </c>
    </row>
    <row r="6" spans="1:3">
      <c r="A6" t="s">
        <v>16</v>
      </c>
      <c r="B6">
        <f>-0.456243789879083</f>
        <v>-0.456243789879083</v>
      </c>
      <c r="C6">
        <f>-0.466603723572614</f>
        <v>-0.466603723572614</v>
      </c>
    </row>
    <row r="7" spans="1:3">
      <c r="A7" t="s">
        <v>17</v>
      </c>
      <c r="B7">
        <f>-0.656264160330642</f>
        <v>-0.656264160330642</v>
      </c>
      <c r="C7">
        <f>-0.30131313755517</f>
        <v>-0.30131313755517</v>
      </c>
    </row>
    <row r="8" spans="1:3">
      <c r="A8" t="s">
        <v>18</v>
      </c>
      <c r="B8">
        <f>-0.84941162163524</f>
        <v>-0.84941162163524</v>
      </c>
      <c r="C8">
        <f>-0.119605589049462</f>
        <v>-0.119605589049462</v>
      </c>
    </row>
    <row r="9" spans="1:3">
      <c r="A9" t="s">
        <v>19</v>
      </c>
      <c r="B9">
        <f>-0.541693053068506</f>
        <v>-0.541693053068506</v>
      </c>
      <c r="C9">
        <f>-0.212119063625115</f>
        <v>-0.212119063625115</v>
      </c>
    </row>
    <row r="10" spans="1:3">
      <c r="A10" t="s">
        <v>20</v>
      </c>
      <c r="B10">
        <f>-0.413062763472631</f>
        <v>-0.413062763472631</v>
      </c>
      <c r="C10" t="s">
        <v>91</v>
      </c>
    </row>
    <row r="11" spans="1:3">
      <c r="A11" t="s">
        <v>21</v>
      </c>
      <c r="B11">
        <f>-0.503903922076415</f>
        <v>-0.503903922076415</v>
      </c>
      <c r="C11">
        <f>-0.1286482754638</f>
        <v>-0.1286482754638</v>
      </c>
    </row>
    <row r="12" spans="1:3">
      <c r="A12" t="s">
        <v>22</v>
      </c>
      <c r="B12">
        <f>-1.24808927684472</f>
        <v>-1.24808927684472</v>
      </c>
      <c r="C12" t="s">
        <v>92</v>
      </c>
    </row>
    <row r="13" spans="1:3">
      <c r="A13" t="s">
        <v>25</v>
      </c>
      <c r="B13">
        <f>-0.698030337219834</f>
        <v>-0.698030337219834</v>
      </c>
      <c r="C13">
        <f>-0.110805933146377</f>
        <v>-0.110805933146377</v>
      </c>
    </row>
    <row r="14" spans="1:3">
      <c r="A14" t="s">
        <v>9</v>
      </c>
      <c r="B14" t="s">
        <v>93</v>
      </c>
      <c r="C14" t="s">
        <v>94</v>
      </c>
    </row>
    <row r="15" spans="1:3">
      <c r="A15" t="s">
        <v>10</v>
      </c>
      <c r="B15">
        <f>-0.44685615569287</f>
        <v>-0.44685615569287</v>
      </c>
      <c r="C15" t="s">
        <v>95</v>
      </c>
    </row>
    <row r="16" spans="1:3">
      <c r="A16" t="s">
        <v>23</v>
      </c>
      <c r="B16">
        <f>-0.895327741760043</f>
        <v>-0.895327741760043</v>
      </c>
      <c r="C16" t="s">
        <v>96</v>
      </c>
    </row>
    <row r="17" spans="1:3">
      <c r="A17" t="s">
        <v>24</v>
      </c>
      <c r="B17">
        <f>-0.971146969905168</f>
        <v>-0.971146969905168</v>
      </c>
      <c r="C17" t="s">
        <v>97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4"/>
  <sheetViews>
    <sheetView workbookViewId="0">
      <selection activeCell="A3" sqref="A3"/>
    </sheetView>
  </sheetViews>
  <sheetFormatPr defaultColWidth="8.88888888888889" defaultRowHeight="14.4" outlineLevelCol="2"/>
  <cols>
    <col min="2" max="2" width="14.1111111111111"/>
  </cols>
  <sheetData>
    <row r="1" spans="2:3">
      <c r="B1" t="s">
        <v>86</v>
      </c>
      <c r="C1" t="s">
        <v>87</v>
      </c>
    </row>
    <row r="2" spans="1:3">
      <c r="A2" t="s">
        <v>98</v>
      </c>
      <c r="B2">
        <f>-3.22598660471392</f>
        <v>-3.22598660471392</v>
      </c>
      <c r="C2" t="s">
        <v>99</v>
      </c>
    </row>
    <row r="3" spans="1:3">
      <c r="A3" t="s">
        <v>100</v>
      </c>
      <c r="B3">
        <f>-4.20367713627854</f>
        <v>-4.20367713627854</v>
      </c>
      <c r="C3" t="s">
        <v>101</v>
      </c>
    </row>
    <row r="4" spans="1:3">
      <c r="A4" t="s">
        <v>102</v>
      </c>
      <c r="B4">
        <f>-1.2318054659218</f>
        <v>-1.2318054659218</v>
      </c>
      <c r="C4">
        <f>-0.0169432584565215</f>
        <v>-0.0169432584565215</v>
      </c>
    </row>
    <row r="5" spans="1:3">
      <c r="A5" t="s">
        <v>103</v>
      </c>
      <c r="B5">
        <f>-0.966155950460714</f>
        <v>-0.966155950460714</v>
      </c>
      <c r="C5">
        <f>-0.854997684200252</f>
        <v>-0.854997684200252</v>
      </c>
    </row>
    <row r="6" spans="1:3">
      <c r="A6" t="s">
        <v>104</v>
      </c>
      <c r="B6">
        <f>-2.12018424358416</f>
        <v>-2.12018424358416</v>
      </c>
      <c r="C6" t="s">
        <v>105</v>
      </c>
    </row>
    <row r="7" spans="1:3">
      <c r="A7" t="s">
        <v>106</v>
      </c>
      <c r="B7">
        <f>-1.47207302291828</f>
        <v>-1.47207302291828</v>
      </c>
      <c r="C7">
        <f>-0.70474969791427</f>
        <v>-0.70474969791427</v>
      </c>
    </row>
    <row r="8" spans="1:3">
      <c r="A8" t="s">
        <v>107</v>
      </c>
      <c r="B8">
        <f>-1.70405774872403</f>
        <v>-1.70405774872403</v>
      </c>
      <c r="C8" t="s">
        <v>108</v>
      </c>
    </row>
    <row r="9" spans="1:3">
      <c r="A9" t="s">
        <v>109</v>
      </c>
      <c r="B9">
        <f>-1.61563232378661</f>
        <v>-1.61563232378661</v>
      </c>
      <c r="C9" t="s">
        <v>110</v>
      </c>
    </row>
    <row r="10" spans="1:3">
      <c r="A10" t="s">
        <v>111</v>
      </c>
      <c r="B10">
        <f>-0.976491889378265</f>
        <v>-0.976491889378265</v>
      </c>
      <c r="C10">
        <f>-2.24357838008268</f>
        <v>-2.24357838008268</v>
      </c>
    </row>
    <row r="11" spans="1:3">
      <c r="A11" t="s">
        <v>112</v>
      </c>
      <c r="B11">
        <f>-0.528709209697905</f>
        <v>-0.528709209697905</v>
      </c>
      <c r="C11">
        <f>-0.221093002193475</f>
        <v>-0.221093002193475</v>
      </c>
    </row>
    <row r="12" spans="1:3">
      <c r="A12" t="s">
        <v>113</v>
      </c>
      <c r="B12">
        <f>-0.549168754726275</f>
        <v>-0.549168754726275</v>
      </c>
      <c r="C12">
        <f>-1.96910594167088</f>
        <v>-1.96910594167088</v>
      </c>
    </row>
    <row r="13" spans="1:3">
      <c r="A13" t="s">
        <v>114</v>
      </c>
      <c r="B13">
        <f>-4.13948792680668</f>
        <v>-4.13948792680668</v>
      </c>
      <c r="C13" t="s">
        <v>115</v>
      </c>
    </row>
    <row r="14" spans="1:3">
      <c r="A14" t="s">
        <v>116</v>
      </c>
      <c r="B14">
        <f>-0.314998865432293</f>
        <v>-0.314998865432293</v>
      </c>
      <c r="C14">
        <f>-2.56566410181026</f>
        <v>-2.56566410181026</v>
      </c>
    </row>
    <row r="15" spans="1:3">
      <c r="A15" t="s">
        <v>117</v>
      </c>
      <c r="B15">
        <f>-0.555976236499644</f>
        <v>-0.555976236499644</v>
      </c>
      <c r="C15">
        <f>-1.53675593295044</f>
        <v>-1.53675593295044</v>
      </c>
    </row>
    <row r="16" spans="1:3">
      <c r="A16" t="s">
        <v>118</v>
      </c>
      <c r="B16" t="s">
        <v>119</v>
      </c>
      <c r="C16">
        <f>-1.2377819137514</f>
        <v>-1.2377819137514</v>
      </c>
    </row>
    <row r="17" spans="1:3">
      <c r="A17" t="s">
        <v>120</v>
      </c>
      <c r="B17" t="s">
        <v>121</v>
      </c>
      <c r="C17">
        <f>-0.242808311639461</f>
        <v>-0.242808311639461</v>
      </c>
    </row>
    <row r="18" spans="1:3">
      <c r="A18" t="s">
        <v>122</v>
      </c>
      <c r="B18">
        <f>-1.6306795508147</f>
        <v>-1.6306795508147</v>
      </c>
      <c r="C18" t="s">
        <v>123</v>
      </c>
    </row>
    <row r="19" spans="1:3">
      <c r="A19" t="s">
        <v>124</v>
      </c>
      <c r="B19">
        <f>-1.53218879909934</f>
        <v>-1.53218879909934</v>
      </c>
      <c r="C19" t="s">
        <v>125</v>
      </c>
    </row>
    <row r="20" spans="1:3">
      <c r="A20" t="s">
        <v>126</v>
      </c>
      <c r="B20">
        <f>-3.787731057886</f>
        <v>-3.787731057886</v>
      </c>
      <c r="C20" t="s">
        <v>127</v>
      </c>
    </row>
    <row r="21" spans="1:3">
      <c r="A21" t="s">
        <v>128</v>
      </c>
      <c r="B21">
        <f>-1.32584920548289</f>
        <v>-1.32584920548289</v>
      </c>
      <c r="C21">
        <f>-1.05742840117626</f>
        <v>-1.05742840117626</v>
      </c>
    </row>
    <row r="22" spans="1:3">
      <c r="A22" t="s">
        <v>129</v>
      </c>
      <c r="B22" t="s">
        <v>130</v>
      </c>
      <c r="C22">
        <f>-1.6854850621005</f>
        <v>-1.6854850621005</v>
      </c>
    </row>
    <row r="23" spans="1:3">
      <c r="A23" t="s">
        <v>131</v>
      </c>
      <c r="B23" t="s">
        <v>132</v>
      </c>
      <c r="C23">
        <f>-2.26745876876855</f>
        <v>-2.26745876876855</v>
      </c>
    </row>
    <row r="24" spans="1:3">
      <c r="A24" t="s">
        <v>133</v>
      </c>
      <c r="B24" t="s">
        <v>134</v>
      </c>
      <c r="C24">
        <f>-0.593997420947932</f>
        <v>-0.593997420947932</v>
      </c>
    </row>
    <row r="25" spans="1:3">
      <c r="A25" t="s">
        <v>135</v>
      </c>
      <c r="B25" t="s">
        <v>136</v>
      </c>
      <c r="C25">
        <f>-0.189352916211504</f>
        <v>-0.189352916211504</v>
      </c>
    </row>
    <row r="26" spans="1:3">
      <c r="A26" t="s">
        <v>137</v>
      </c>
      <c r="B26">
        <f>-1.24102507124814</f>
        <v>-1.24102507124814</v>
      </c>
      <c r="C26" t="s">
        <v>138</v>
      </c>
    </row>
    <row r="27" spans="1:3">
      <c r="A27" t="s">
        <v>139</v>
      </c>
      <c r="B27">
        <f>-4.44644332737986</f>
        <v>-4.44644332737986</v>
      </c>
      <c r="C27" t="s">
        <v>140</v>
      </c>
    </row>
    <row r="28" spans="1:3">
      <c r="A28" t="s">
        <v>141</v>
      </c>
      <c r="B28">
        <f>-1.59982548005956</f>
        <v>-1.59982548005956</v>
      </c>
      <c r="C28">
        <f>-0.123286989474952</f>
        <v>-0.123286989474952</v>
      </c>
    </row>
    <row r="29" spans="1:3">
      <c r="A29" t="s">
        <v>142</v>
      </c>
      <c r="B29">
        <f>-0.647552562559943</f>
        <v>-0.647552562559943</v>
      </c>
      <c r="C29" t="s">
        <v>143</v>
      </c>
    </row>
    <row r="30" spans="1:3">
      <c r="A30" t="s">
        <v>144</v>
      </c>
      <c r="B30">
        <f>-2.6206940562512</f>
        <v>-2.6206940562512</v>
      </c>
      <c r="C30" t="s">
        <v>145</v>
      </c>
    </row>
    <row r="31" spans="1:3">
      <c r="A31" t="s">
        <v>146</v>
      </c>
      <c r="B31">
        <f>-3.74437406900623</f>
        <v>-3.74437406900623</v>
      </c>
      <c r="C31" t="s">
        <v>147</v>
      </c>
    </row>
    <row r="32" spans="1:3">
      <c r="A32" t="s">
        <v>148</v>
      </c>
      <c r="B32">
        <f>-1.31755566314589</f>
        <v>-1.31755566314589</v>
      </c>
      <c r="C32" t="s">
        <v>149</v>
      </c>
    </row>
    <row r="33" spans="1:3">
      <c r="A33" t="s">
        <v>150</v>
      </c>
      <c r="B33">
        <f>-2.77892744861624</f>
        <v>-2.77892744861624</v>
      </c>
      <c r="C33" t="s">
        <v>151</v>
      </c>
    </row>
    <row r="34" spans="1:3">
      <c r="A34" t="s">
        <v>152</v>
      </c>
      <c r="B34" t="s">
        <v>153</v>
      </c>
      <c r="C34" t="s">
        <v>154</v>
      </c>
    </row>
    <row r="35" spans="1:3">
      <c r="A35" t="s">
        <v>155</v>
      </c>
      <c r="B35">
        <f>-1.4320920363171</f>
        <v>-1.4320920363171</v>
      </c>
      <c r="C35" t="s">
        <v>156</v>
      </c>
    </row>
    <row r="36" spans="1:3">
      <c r="A36" t="s">
        <v>157</v>
      </c>
      <c r="B36">
        <f>-3.07270878761619</f>
        <v>-3.07270878761619</v>
      </c>
      <c r="C36">
        <f>-0.800542738619391</f>
        <v>-0.800542738619391</v>
      </c>
    </row>
    <row r="37" spans="1:3">
      <c r="A37" t="s">
        <v>158</v>
      </c>
      <c r="B37">
        <f>-1.65189493003076</f>
        <v>-1.65189493003076</v>
      </c>
      <c r="C37">
        <f>-3.5754941144508</f>
        <v>-3.5754941144508</v>
      </c>
    </row>
    <row r="38" spans="1:3">
      <c r="A38" t="s">
        <v>159</v>
      </c>
      <c r="B38">
        <f>-1.30459516293922</f>
        <v>-1.30459516293922</v>
      </c>
      <c r="C38">
        <f>-3.57455211264923</f>
        <v>-3.57455211264923</v>
      </c>
    </row>
    <row r="39" spans="1:3">
      <c r="A39" t="s">
        <v>160</v>
      </c>
      <c r="B39" t="s">
        <v>161</v>
      </c>
      <c r="C39" t="s">
        <v>162</v>
      </c>
    </row>
    <row r="40" spans="1:3">
      <c r="A40" t="s">
        <v>163</v>
      </c>
      <c r="B40" t="s">
        <v>164</v>
      </c>
      <c r="C40" t="s">
        <v>165</v>
      </c>
    </row>
    <row r="41" spans="1:3">
      <c r="A41" t="s">
        <v>166</v>
      </c>
      <c r="B41" t="s">
        <v>167</v>
      </c>
      <c r="C41" t="s">
        <v>168</v>
      </c>
    </row>
    <row r="42" spans="1:3">
      <c r="A42" t="s">
        <v>169</v>
      </c>
      <c r="B42" t="s">
        <v>170</v>
      </c>
      <c r="C42">
        <f>-1.88931235620749</f>
        <v>-1.88931235620749</v>
      </c>
    </row>
    <row r="43" spans="1:3">
      <c r="A43" t="s">
        <v>171</v>
      </c>
      <c r="B43">
        <f>-0.553097160072017</f>
        <v>-0.553097160072017</v>
      </c>
      <c r="C43">
        <f>-2.77069252451789</f>
        <v>-2.77069252451789</v>
      </c>
    </row>
    <row r="44" spans="1:3">
      <c r="A44" t="s">
        <v>172</v>
      </c>
      <c r="B44">
        <f>-1.02456892737259</f>
        <v>-1.02456892737259</v>
      </c>
      <c r="C44">
        <f>-3.59597064326744</f>
        <v>-3.59597064326744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7"/>
  <sheetViews>
    <sheetView tabSelected="1" workbookViewId="0">
      <selection activeCell="A6" sqref="A6"/>
    </sheetView>
  </sheetViews>
  <sheetFormatPr defaultColWidth="8.88888888888889" defaultRowHeight="14.4" outlineLevelRow="6" outlineLevelCol="2"/>
  <cols>
    <col min="1" max="1" width="17.5555555555556" customWidth="1"/>
    <col min="3" max="3" width="19.2222222222222" customWidth="1"/>
  </cols>
  <sheetData>
    <row r="1" spans="2:3">
      <c r="B1" s="1" t="s">
        <v>86</v>
      </c>
      <c r="C1" s="1" t="s">
        <v>87</v>
      </c>
    </row>
    <row r="2" spans="1:3">
      <c r="A2" t="s">
        <v>173</v>
      </c>
      <c r="B2" t="s">
        <v>174</v>
      </c>
      <c r="C2">
        <f>-0.04627754217723</f>
        <v>-0.04627754217723</v>
      </c>
    </row>
    <row r="3" spans="1:3">
      <c r="A3" t="s">
        <v>175</v>
      </c>
      <c r="B3">
        <f>-1.59991883957454</f>
        <v>-1.59991883957454</v>
      </c>
      <c r="C3" t="s">
        <v>176</v>
      </c>
    </row>
    <row r="4" spans="1:3">
      <c r="A4" t="s">
        <v>177</v>
      </c>
      <c r="B4">
        <f>-1.60787612695821</f>
        <v>-1.60787612695821</v>
      </c>
      <c r="C4" t="s">
        <v>178</v>
      </c>
    </row>
    <row r="5" spans="1:3">
      <c r="A5" t="s">
        <v>179</v>
      </c>
      <c r="B5" t="s">
        <v>180</v>
      </c>
      <c r="C5" t="s">
        <v>181</v>
      </c>
    </row>
    <row r="6" spans="1:3">
      <c r="A6" t="s">
        <v>182</v>
      </c>
      <c r="B6" t="s">
        <v>183</v>
      </c>
      <c r="C6">
        <f>-1.01105927899206</f>
        <v>-1.01105927899206</v>
      </c>
    </row>
    <row r="7" spans="1:3">
      <c r="A7" t="s">
        <v>184</v>
      </c>
      <c r="B7">
        <f>-2.03037216705145</f>
        <v>-2.03037216705145</v>
      </c>
      <c r="C7" t="s">
        <v>185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для многомерки</vt:lpstr>
      <vt:lpstr>Ординация признаков</vt:lpstr>
      <vt:lpstr>Ординация проб</vt:lpstr>
      <vt:lpstr>центроиды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polyd</cp:lastModifiedBy>
  <dcterms:created xsi:type="dcterms:W3CDTF">2006-09-16T00:00:00Z</dcterms:created>
  <dcterms:modified xsi:type="dcterms:W3CDTF">2020-11-23T16:00:30Z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1049-11.2.0.9747</vt:lpwstr>
  </property>
</Properties>
</file>