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Лист1!$A$1:$K$25</definedName>
  </definedNames>
  <calcPr calcId="144525"/>
</workbook>
</file>

<file path=xl/sharedStrings.xml><?xml version="1.0" encoding="utf-8"?>
<sst xmlns="http://schemas.openxmlformats.org/spreadsheetml/2006/main" count="86" uniqueCount="55">
  <si>
    <t>Set</t>
  </si>
  <si>
    <t>Pop</t>
  </si>
  <si>
    <t>N_T_tros</t>
  </si>
  <si>
    <t>N_E_tros</t>
  </si>
  <si>
    <t>N_T_edu</t>
  </si>
  <si>
    <t>N_E_edu</t>
  </si>
  <si>
    <t>N_edu</t>
  </si>
  <si>
    <t>N_tros</t>
  </si>
  <si>
    <t>N_total</t>
  </si>
  <si>
    <t>P_tros</t>
  </si>
  <si>
    <t>P_T</t>
  </si>
  <si>
    <t>Калибровочные</t>
  </si>
  <si>
    <t>Ptros_predicted</t>
  </si>
  <si>
    <t>P_tros_T_observed</t>
  </si>
  <si>
    <t>P_tros_T_predicted</t>
  </si>
  <si>
    <t>P_edu_E_observed</t>
  </si>
  <si>
    <t>P_edu_E_predicted</t>
  </si>
  <si>
    <t>WS</t>
  </si>
  <si>
    <t>berzakol</t>
  </si>
  <si>
    <t>chupa</t>
  </si>
  <si>
    <t>kanal</t>
  </si>
  <si>
    <t>kovda</t>
  </si>
  <si>
    <t>luv_korg</t>
  </si>
  <si>
    <t>luv_mat</t>
  </si>
  <si>
    <t>niva_sl</t>
  </si>
  <si>
    <t>oenij</t>
  </si>
  <si>
    <t>padan</t>
  </si>
  <si>
    <t>porya</t>
  </si>
  <si>
    <t>rya</t>
  </si>
  <si>
    <t>salnij</t>
  </si>
  <si>
    <t>umba</t>
  </si>
  <si>
    <t>mix PT</t>
  </si>
  <si>
    <t>umba_06</t>
  </si>
  <si>
    <t>umba_bridge</t>
  </si>
  <si>
    <t>umba_kamni</t>
  </si>
  <si>
    <t>min PT</t>
  </si>
  <si>
    <t>umba_pikut</t>
  </si>
  <si>
    <t>umba_pil</t>
  </si>
  <si>
    <t>max PT</t>
  </si>
  <si>
    <t>umba_pioner</t>
  </si>
  <si>
    <t>umba_sovhoz</t>
  </si>
  <si>
    <t>vor1</t>
  </si>
  <si>
    <t>vor2</t>
  </si>
  <si>
    <t>vor5</t>
  </si>
  <si>
    <t>voronya</t>
  </si>
  <si>
    <t>Калибровочные выборки для WS</t>
  </si>
  <si>
    <t>Для уравнения Eq3</t>
  </si>
  <si>
    <t xml:space="preserve">Eq3 будет предсказывать нереалистичные значения, если </t>
  </si>
  <si>
    <t>umba_kamni + umba_pil</t>
  </si>
  <si>
    <t>P_T_tros</t>
  </si>
  <si>
    <t>PT&gt;</t>
  </si>
  <si>
    <t>P_T_edu</t>
  </si>
  <si>
    <t>PT&lt;</t>
  </si>
  <si>
    <t>Для уравнений Eq1 и Eq2</t>
  </si>
  <si>
    <t>Это пока на стадии обдумывания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</si>
</sst>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8.25"/>
      <color rgb="FF000000"/>
      <name val="Segoe UI"/>
      <charset val="134"/>
    </font>
    <font>
      <b/>
      <u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abSelected="1" workbookViewId="0">
      <pane ySplit="1" topLeftCell="A2" activePane="bottomLeft" state="frozenSplit"/>
      <selection/>
      <selection pane="bottomLeft" activeCell="A34" sqref="A34"/>
    </sheetView>
  </sheetViews>
  <sheetFormatPr defaultColWidth="8.72727272727273" defaultRowHeight="14.5"/>
  <cols>
    <col min="2" max="2" width="16.4545454545455" customWidth="1"/>
    <col min="3" max="3" width="11.4545454545455" customWidth="1"/>
    <col min="4" max="4" width="11.7272727272727" customWidth="1"/>
    <col min="5" max="5" width="11.1818181818182" customWidth="1"/>
    <col min="6" max="6" width="12.8181818181818"/>
    <col min="11" max="11" width="9.81818181818182" customWidth="1"/>
    <col min="12" max="14" width="16.1818181818182" customWidth="1"/>
    <col min="15" max="15" width="18.5454545454545" customWidth="1"/>
    <col min="16" max="17" width="15.8181818181818" customWidth="1"/>
    <col min="18" max="20" width="12.8181818181818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R1" t="s">
        <v>15</v>
      </c>
      <c r="S1" t="s">
        <v>16</v>
      </c>
    </row>
    <row r="2" ht="15.25" spans="1:19">
      <c r="A2" s="1" t="s">
        <v>17</v>
      </c>
      <c r="B2" s="1" t="s">
        <v>18</v>
      </c>
      <c r="C2" s="2">
        <v>3</v>
      </c>
      <c r="D2" s="2">
        <v>1</v>
      </c>
      <c r="E2" s="2">
        <v>0</v>
      </c>
      <c r="F2" s="2">
        <v>43</v>
      </c>
      <c r="G2" s="2">
        <v>43</v>
      </c>
      <c r="H2" s="2">
        <v>4</v>
      </c>
      <c r="I2" s="2">
        <v>47</v>
      </c>
      <c r="J2" s="2">
        <v>0.09</v>
      </c>
      <c r="K2" s="2">
        <v>0.06</v>
      </c>
      <c r="M2">
        <f>(K2-$C$30)/($C$29-$C$30)</f>
        <v>-0.0379166666666667</v>
      </c>
      <c r="O2">
        <f>C2/(C2+E2)</f>
        <v>1</v>
      </c>
      <c r="P2">
        <f>($C$33*M2)/($C$33*M2+$C$34*(1-M2))</f>
        <v>-0.180739706908583</v>
      </c>
      <c r="R2">
        <f>F2/(F2+D2)</f>
        <v>0.977272727272727</v>
      </c>
      <c r="S2">
        <f>((1-$C$34)*(1-M2))/(1-$C$34+M2*($C$34-$C$33))</f>
        <v>1.01285661809722</v>
      </c>
    </row>
    <row r="3" ht="15.25" spans="1:19">
      <c r="A3" s="1" t="s">
        <v>17</v>
      </c>
      <c r="B3" s="1" t="s">
        <v>19</v>
      </c>
      <c r="C3" s="2">
        <v>29</v>
      </c>
      <c r="D3" s="2">
        <v>30</v>
      </c>
      <c r="E3" s="2">
        <v>3</v>
      </c>
      <c r="F3" s="2">
        <v>22</v>
      </c>
      <c r="G3" s="2">
        <v>25</v>
      </c>
      <c r="H3" s="2">
        <v>59</v>
      </c>
      <c r="I3" s="2">
        <v>84</v>
      </c>
      <c r="J3" s="2">
        <v>0.7</v>
      </c>
      <c r="K3" s="2">
        <v>0.38</v>
      </c>
      <c r="M3">
        <f t="shared" ref="M3:M25" si="0">(K3-$C$30)/($C$29-$C$30)</f>
        <v>0.315416666666667</v>
      </c>
      <c r="O3">
        <f t="shared" ref="O3:O11" si="1">C3/(C3+E3)</f>
        <v>0.90625</v>
      </c>
      <c r="P3">
        <f t="shared" ref="P3:P25" si="2">($C$33*M3)/($C$33*M3+$C$34*(1-M3))</f>
        <v>0.658771785403486</v>
      </c>
      <c r="R3">
        <f t="shared" ref="R3:R25" si="3">F3/(F3+D3)</f>
        <v>0.423076923076923</v>
      </c>
      <c r="S3">
        <f t="shared" ref="S3:S25" si="4">((1-$C$34)*(1-M3))/(1-$C$34+M3*($C$34-$C$33))</f>
        <v>0.862000656271648</v>
      </c>
    </row>
    <row r="4" ht="15.25" spans="1:19">
      <c r="A4" s="1" t="s">
        <v>17</v>
      </c>
      <c r="B4" s="1" t="s">
        <v>20</v>
      </c>
      <c r="C4" s="2">
        <v>35</v>
      </c>
      <c r="D4" s="2">
        <v>6</v>
      </c>
      <c r="E4" s="2">
        <v>4</v>
      </c>
      <c r="F4" s="2">
        <v>1</v>
      </c>
      <c r="G4" s="2">
        <v>5</v>
      </c>
      <c r="H4" s="2">
        <v>41</v>
      </c>
      <c r="I4" s="2">
        <v>46</v>
      </c>
      <c r="J4" s="2">
        <v>0.89</v>
      </c>
      <c r="K4" s="2">
        <v>0.85</v>
      </c>
      <c r="M4">
        <f t="shared" si="0"/>
        <v>0.834375</v>
      </c>
      <c r="O4">
        <f t="shared" si="1"/>
        <v>0.897435897435897</v>
      </c>
      <c r="P4">
        <f t="shared" si="2"/>
        <v>0.954769498405335</v>
      </c>
      <c r="R4">
        <f t="shared" si="3"/>
        <v>0.142857142857143</v>
      </c>
      <c r="S4">
        <f t="shared" si="4"/>
        <v>0.363578579373908</v>
      </c>
    </row>
    <row r="5" ht="15.25" spans="1:19">
      <c r="A5" s="1" t="s">
        <v>17</v>
      </c>
      <c r="B5" s="1" t="s">
        <v>21</v>
      </c>
      <c r="C5" s="2">
        <v>6</v>
      </c>
      <c r="D5" s="2">
        <v>2</v>
      </c>
      <c r="E5" s="2">
        <v>0</v>
      </c>
      <c r="F5" s="2">
        <v>41</v>
      </c>
      <c r="G5" s="2">
        <v>41</v>
      </c>
      <c r="H5" s="2">
        <v>8</v>
      </c>
      <c r="I5" s="2">
        <v>49</v>
      </c>
      <c r="J5" s="2">
        <v>0.16</v>
      </c>
      <c r="K5" s="2">
        <v>0.12</v>
      </c>
      <c r="M5">
        <f t="shared" si="0"/>
        <v>0.0283333333333333</v>
      </c>
      <c r="O5">
        <f t="shared" si="1"/>
        <v>1</v>
      </c>
      <c r="P5">
        <f t="shared" si="2"/>
        <v>0.108880041544054</v>
      </c>
      <c r="R5">
        <f t="shared" si="3"/>
        <v>0.953488372093023</v>
      </c>
      <c r="S5">
        <f t="shared" si="4"/>
        <v>0.989969712465091</v>
      </c>
    </row>
    <row r="6" ht="15.25" spans="1:19">
      <c r="A6" s="1" t="s">
        <v>17</v>
      </c>
      <c r="B6" s="1" t="s">
        <v>22</v>
      </c>
      <c r="C6" s="2">
        <v>2</v>
      </c>
      <c r="D6" s="2">
        <v>1</v>
      </c>
      <c r="E6" s="2">
        <v>0</v>
      </c>
      <c r="F6" s="2">
        <v>40</v>
      </c>
      <c r="G6" s="2">
        <v>40</v>
      </c>
      <c r="H6" s="2">
        <v>3</v>
      </c>
      <c r="I6" s="2">
        <v>43</v>
      </c>
      <c r="J6" s="2">
        <v>0.07</v>
      </c>
      <c r="K6" s="2">
        <v>0.05</v>
      </c>
      <c r="M6">
        <f t="shared" si="0"/>
        <v>-0.0489583333333333</v>
      </c>
      <c r="O6">
        <f t="shared" si="1"/>
        <v>1</v>
      </c>
      <c r="P6">
        <f t="shared" si="2"/>
        <v>-0.243114777016636</v>
      </c>
      <c r="R6">
        <f t="shared" si="3"/>
        <v>0.975609756097561</v>
      </c>
      <c r="S6">
        <f t="shared" si="4"/>
        <v>1.01648467276171</v>
      </c>
    </row>
    <row r="7" ht="15.25" spans="1:19">
      <c r="A7" s="1" t="s">
        <v>17</v>
      </c>
      <c r="B7" s="1" t="s">
        <v>23</v>
      </c>
      <c r="C7" s="2">
        <v>6</v>
      </c>
      <c r="D7" s="2">
        <v>0</v>
      </c>
      <c r="E7" s="2">
        <v>4</v>
      </c>
      <c r="F7" s="2">
        <v>38</v>
      </c>
      <c r="G7" s="2">
        <v>42</v>
      </c>
      <c r="H7" s="2">
        <v>6</v>
      </c>
      <c r="I7" s="2">
        <v>48</v>
      </c>
      <c r="J7" s="2">
        <v>0.12</v>
      </c>
      <c r="K7" s="2">
        <v>0.21</v>
      </c>
      <c r="M7">
        <f t="shared" si="0"/>
        <v>0.127708333333333</v>
      </c>
      <c r="O7">
        <f t="shared" si="1"/>
        <v>0.6</v>
      </c>
      <c r="P7">
        <f t="shared" si="2"/>
        <v>0.38021558010494</v>
      </c>
      <c r="R7">
        <f t="shared" si="3"/>
        <v>1</v>
      </c>
      <c r="S7">
        <f t="shared" si="4"/>
        <v>0.951591759806683</v>
      </c>
    </row>
    <row r="8" ht="15.25" spans="1:19">
      <c r="A8" s="1" t="s">
        <v>17</v>
      </c>
      <c r="B8" s="1" t="s">
        <v>24</v>
      </c>
      <c r="C8" s="2">
        <v>16</v>
      </c>
      <c r="D8" s="2">
        <v>2</v>
      </c>
      <c r="E8" s="2">
        <v>7</v>
      </c>
      <c r="F8" s="2">
        <v>16</v>
      </c>
      <c r="G8" s="2">
        <v>23</v>
      </c>
      <c r="H8" s="2">
        <v>18</v>
      </c>
      <c r="I8" s="2">
        <v>41</v>
      </c>
      <c r="J8" s="2">
        <v>0.44</v>
      </c>
      <c r="K8" s="2">
        <v>0.56</v>
      </c>
      <c r="M8">
        <f t="shared" si="0"/>
        <v>0.514166666666667</v>
      </c>
      <c r="O8">
        <f t="shared" si="1"/>
        <v>0.695652173913043</v>
      </c>
      <c r="P8">
        <f t="shared" si="2"/>
        <v>0.815991707473997</v>
      </c>
      <c r="R8">
        <f t="shared" si="3"/>
        <v>0.888888888888889</v>
      </c>
      <c r="S8">
        <f t="shared" si="4"/>
        <v>0.731139063997908</v>
      </c>
    </row>
    <row r="9" ht="15.25" spans="1:19">
      <c r="A9" s="1" t="s">
        <v>17</v>
      </c>
      <c r="B9" s="1" t="s">
        <v>25</v>
      </c>
      <c r="C9" s="2">
        <v>30</v>
      </c>
      <c r="D9" s="2">
        <v>5</v>
      </c>
      <c r="E9" s="2">
        <v>0</v>
      </c>
      <c r="F9" s="2">
        <v>5</v>
      </c>
      <c r="G9" s="2">
        <v>5</v>
      </c>
      <c r="H9" s="2">
        <v>35</v>
      </c>
      <c r="I9" s="2">
        <v>40</v>
      </c>
      <c r="J9" s="2">
        <v>0.88</v>
      </c>
      <c r="K9" s="2">
        <v>0.75</v>
      </c>
      <c r="M9">
        <f t="shared" si="0"/>
        <v>0.723958333333333</v>
      </c>
      <c r="O9">
        <f t="shared" si="1"/>
        <v>1</v>
      </c>
      <c r="P9">
        <f t="shared" si="2"/>
        <v>0.916592407770451</v>
      </c>
      <c r="R9">
        <f t="shared" si="3"/>
        <v>0.5</v>
      </c>
      <c r="S9">
        <f t="shared" si="4"/>
        <v>0.52321061056483</v>
      </c>
    </row>
    <row r="10" ht="15.25" spans="1:19">
      <c r="A10" s="1" t="s">
        <v>17</v>
      </c>
      <c r="B10" s="1" t="s">
        <v>26</v>
      </c>
      <c r="C10" s="2">
        <v>0</v>
      </c>
      <c r="D10" s="2">
        <v>1</v>
      </c>
      <c r="E10" s="2">
        <v>0</v>
      </c>
      <c r="F10" s="2">
        <v>29</v>
      </c>
      <c r="G10" s="2">
        <v>29</v>
      </c>
      <c r="H10" s="2">
        <v>1</v>
      </c>
      <c r="I10" s="2">
        <v>30</v>
      </c>
      <c r="J10" s="2">
        <v>0.03</v>
      </c>
      <c r="K10" s="2">
        <v>0</v>
      </c>
      <c r="M10">
        <f t="shared" si="0"/>
        <v>-0.104166666666667</v>
      </c>
      <c r="P10">
        <f t="shared" si="2"/>
        <v>-0.653710247349823</v>
      </c>
      <c r="R10">
        <f t="shared" si="3"/>
        <v>0.966666666666667</v>
      </c>
      <c r="S10">
        <f t="shared" si="4"/>
        <v>1.03389064618165</v>
      </c>
    </row>
    <row r="11" ht="15.25" spans="1:19">
      <c r="A11" s="1" t="s">
        <v>17</v>
      </c>
      <c r="B11" s="1" t="s">
        <v>27</v>
      </c>
      <c r="C11" s="2">
        <v>4</v>
      </c>
      <c r="D11" s="2">
        <v>2</v>
      </c>
      <c r="E11" s="2">
        <v>0</v>
      </c>
      <c r="F11" s="2">
        <v>36</v>
      </c>
      <c r="G11" s="2">
        <v>36</v>
      </c>
      <c r="H11" s="2">
        <v>6</v>
      </c>
      <c r="I11" s="2">
        <v>42</v>
      </c>
      <c r="J11" s="2">
        <v>0.14</v>
      </c>
      <c r="K11" s="2">
        <v>0.1</v>
      </c>
      <c r="M11">
        <f t="shared" si="0"/>
        <v>0.00625</v>
      </c>
      <c r="O11">
        <f t="shared" si="1"/>
        <v>1</v>
      </c>
      <c r="P11">
        <f t="shared" si="2"/>
        <v>0.025676613462873</v>
      </c>
      <c r="R11">
        <f t="shared" si="3"/>
        <v>0.947368421052632</v>
      </c>
      <c r="S11">
        <f t="shared" si="4"/>
        <v>0.997819450501526</v>
      </c>
    </row>
    <row r="12" ht="15.25" spans="1:19">
      <c r="A12" s="1" t="s">
        <v>17</v>
      </c>
      <c r="B12" s="1" t="s">
        <v>28</v>
      </c>
      <c r="C12" s="2">
        <v>23</v>
      </c>
      <c r="D12" s="2">
        <v>5</v>
      </c>
      <c r="E12" s="2">
        <v>18</v>
      </c>
      <c r="F12" s="2">
        <v>28</v>
      </c>
      <c r="G12" s="2">
        <v>46</v>
      </c>
      <c r="H12" s="2">
        <v>28</v>
      </c>
      <c r="I12" s="2">
        <v>74</v>
      </c>
      <c r="J12" s="2">
        <v>0.38</v>
      </c>
      <c r="K12" s="2">
        <v>0.55</v>
      </c>
      <c r="M12">
        <f t="shared" si="0"/>
        <v>0.503125</v>
      </c>
      <c r="O12">
        <f>C12/(C12+E12)</f>
        <v>0.560975609756098</v>
      </c>
      <c r="P12">
        <f t="shared" si="2"/>
        <v>0.809265045510121</v>
      </c>
      <c r="R12">
        <f t="shared" si="3"/>
        <v>0.848484848484849</v>
      </c>
      <c r="S12">
        <f t="shared" si="4"/>
        <v>0.739734885224701</v>
      </c>
    </row>
    <row r="13" ht="15.25" spans="1:19">
      <c r="A13" s="1" t="s">
        <v>17</v>
      </c>
      <c r="B13" s="1" t="s">
        <v>29</v>
      </c>
      <c r="C13" s="2">
        <v>32</v>
      </c>
      <c r="D13" s="2">
        <v>4</v>
      </c>
      <c r="E13" s="2">
        <v>0</v>
      </c>
      <c r="F13" s="2">
        <v>3</v>
      </c>
      <c r="G13" s="2">
        <v>3</v>
      </c>
      <c r="H13" s="2">
        <v>36</v>
      </c>
      <c r="I13" s="2">
        <v>39</v>
      </c>
      <c r="J13" s="2">
        <v>0.92</v>
      </c>
      <c r="K13" s="2">
        <v>0.82</v>
      </c>
      <c r="M13">
        <f t="shared" si="0"/>
        <v>0.80125</v>
      </c>
      <c r="O13">
        <f>C13/(C13+E13)</f>
        <v>1</v>
      </c>
      <c r="P13">
        <f t="shared" si="2"/>
        <v>0.944110505155049</v>
      </c>
      <c r="R13">
        <f t="shared" si="3"/>
        <v>0.428571428571429</v>
      </c>
      <c r="S13">
        <f t="shared" si="4"/>
        <v>0.416530129255416</v>
      </c>
    </row>
    <row r="14" ht="15.25" spans="1:19">
      <c r="A14" s="1" t="s">
        <v>17</v>
      </c>
      <c r="B14" s="1" t="s">
        <v>30</v>
      </c>
      <c r="C14" s="2">
        <v>37</v>
      </c>
      <c r="D14" s="2">
        <v>15</v>
      </c>
      <c r="E14" s="2">
        <v>9</v>
      </c>
      <c r="F14" s="2">
        <v>44</v>
      </c>
      <c r="G14" s="2">
        <v>53</v>
      </c>
      <c r="H14" s="2">
        <v>52</v>
      </c>
      <c r="I14" s="2">
        <v>105</v>
      </c>
      <c r="J14" s="2">
        <v>0.5</v>
      </c>
      <c r="K14" s="2">
        <v>0.44</v>
      </c>
      <c r="L14" t="s">
        <v>31</v>
      </c>
      <c r="M14">
        <f t="shared" si="0"/>
        <v>0.381666666666667</v>
      </c>
      <c r="O14">
        <f>C14/(C14+E14)</f>
        <v>0.804347826086957</v>
      </c>
      <c r="P14">
        <f t="shared" si="2"/>
        <v>0.721167758958209</v>
      </c>
      <c r="R14">
        <f t="shared" si="3"/>
        <v>0.745762711864407</v>
      </c>
      <c r="S14">
        <f t="shared" si="4"/>
        <v>0.823402395763714</v>
      </c>
    </row>
    <row r="15" ht="15.25" spans="1:19">
      <c r="A15" s="1" t="s">
        <v>17</v>
      </c>
      <c r="B15" s="1" t="s">
        <v>32</v>
      </c>
      <c r="C15" s="2">
        <v>0</v>
      </c>
      <c r="D15" s="2">
        <v>0</v>
      </c>
      <c r="E15" s="2">
        <v>0</v>
      </c>
      <c r="F15" s="2">
        <v>29</v>
      </c>
      <c r="G15" s="2">
        <v>29</v>
      </c>
      <c r="H15" s="2">
        <v>0</v>
      </c>
      <c r="I15" s="2">
        <v>29</v>
      </c>
      <c r="J15" s="2">
        <v>0</v>
      </c>
      <c r="K15" s="2">
        <v>0</v>
      </c>
      <c r="M15">
        <f t="shared" si="0"/>
        <v>-0.104166666666667</v>
      </c>
      <c r="P15">
        <f t="shared" si="2"/>
        <v>-0.653710247349823</v>
      </c>
      <c r="R15">
        <f t="shared" si="3"/>
        <v>1</v>
      </c>
      <c r="S15">
        <f t="shared" si="4"/>
        <v>1.03389064618165</v>
      </c>
    </row>
    <row r="16" ht="15.25" spans="1:19">
      <c r="A16" s="1" t="s">
        <v>17</v>
      </c>
      <c r="B16" s="1" t="s">
        <v>33</v>
      </c>
      <c r="C16" s="2">
        <v>0</v>
      </c>
      <c r="D16" s="2">
        <v>0</v>
      </c>
      <c r="E16" s="2">
        <v>0</v>
      </c>
      <c r="F16" s="2">
        <v>20</v>
      </c>
      <c r="G16" s="2">
        <v>20</v>
      </c>
      <c r="H16" s="2">
        <v>0</v>
      </c>
      <c r="I16" s="2">
        <v>20</v>
      </c>
      <c r="J16" s="2">
        <v>0</v>
      </c>
      <c r="K16" s="2">
        <v>0</v>
      </c>
      <c r="M16">
        <f t="shared" si="0"/>
        <v>-0.104166666666667</v>
      </c>
      <c r="P16">
        <f t="shared" si="2"/>
        <v>-0.653710247349823</v>
      </c>
      <c r="R16">
        <f t="shared" si="3"/>
        <v>1</v>
      </c>
      <c r="S16">
        <f t="shared" si="4"/>
        <v>1.03389064618165</v>
      </c>
    </row>
    <row r="17" ht="15.25" spans="1:19">
      <c r="A17" s="1" t="s">
        <v>17</v>
      </c>
      <c r="B17" s="1" t="s">
        <v>34</v>
      </c>
      <c r="C17" s="2">
        <v>0</v>
      </c>
      <c r="D17" s="2">
        <v>0</v>
      </c>
      <c r="E17" s="2">
        <v>0</v>
      </c>
      <c r="F17" s="2">
        <v>43</v>
      </c>
      <c r="G17" s="2">
        <v>43</v>
      </c>
      <c r="H17" s="2">
        <v>0</v>
      </c>
      <c r="I17" s="2">
        <v>43</v>
      </c>
      <c r="J17" s="2">
        <v>0</v>
      </c>
      <c r="K17" s="2">
        <v>0</v>
      </c>
      <c r="L17" t="s">
        <v>35</v>
      </c>
      <c r="M17">
        <f t="shared" si="0"/>
        <v>-0.104166666666667</v>
      </c>
      <c r="P17">
        <f t="shared" si="2"/>
        <v>-0.653710247349823</v>
      </c>
      <c r="R17">
        <f t="shared" si="3"/>
        <v>1</v>
      </c>
      <c r="S17">
        <f t="shared" si="4"/>
        <v>1.03389064618165</v>
      </c>
    </row>
    <row r="18" ht="15.25" spans="1:19">
      <c r="A18" s="1" t="s">
        <v>17</v>
      </c>
      <c r="B18" s="1" t="s">
        <v>36</v>
      </c>
      <c r="C18" s="2">
        <v>7</v>
      </c>
      <c r="D18" s="2">
        <v>6</v>
      </c>
      <c r="E18" s="2">
        <v>0</v>
      </c>
      <c r="F18" s="2">
        <v>17</v>
      </c>
      <c r="G18" s="2">
        <v>17</v>
      </c>
      <c r="H18" s="2">
        <v>13</v>
      </c>
      <c r="I18" s="2">
        <v>30</v>
      </c>
      <c r="J18" s="2">
        <v>0.43</v>
      </c>
      <c r="K18" s="2">
        <v>0.23</v>
      </c>
      <c r="M18">
        <f t="shared" si="0"/>
        <v>0.149791666666667</v>
      </c>
      <c r="O18">
        <f>C18/(C18+E18)</f>
        <v>1</v>
      </c>
      <c r="P18">
        <f t="shared" si="2"/>
        <v>0.424703459506059</v>
      </c>
      <c r="R18">
        <f t="shared" si="3"/>
        <v>0.739130434782609</v>
      </c>
      <c r="S18">
        <f t="shared" si="4"/>
        <v>0.942314172474473</v>
      </c>
    </row>
    <row r="19" ht="15.25" spans="1:19">
      <c r="A19" s="1" t="s">
        <v>17</v>
      </c>
      <c r="B19" s="1" t="s">
        <v>37</v>
      </c>
      <c r="C19" s="2">
        <v>34</v>
      </c>
      <c r="D19" s="2">
        <v>0</v>
      </c>
      <c r="E19" s="2">
        <v>5</v>
      </c>
      <c r="F19" s="2">
        <v>5</v>
      </c>
      <c r="G19" s="2">
        <v>10</v>
      </c>
      <c r="H19" s="2">
        <v>34</v>
      </c>
      <c r="I19" s="2">
        <v>44</v>
      </c>
      <c r="J19" s="2">
        <v>0.77</v>
      </c>
      <c r="K19" s="2">
        <v>0.89</v>
      </c>
      <c r="L19" t="s">
        <v>38</v>
      </c>
      <c r="M19">
        <f t="shared" si="0"/>
        <v>0.878541666666667</v>
      </c>
      <c r="O19">
        <f>C19/(C19+E19)</f>
        <v>0.871794871794872</v>
      </c>
      <c r="P19">
        <f t="shared" si="2"/>
        <v>0.968059958927142</v>
      </c>
      <c r="R19">
        <f t="shared" si="3"/>
        <v>1</v>
      </c>
      <c r="S19">
        <f t="shared" si="4"/>
        <v>0.284631826560963</v>
      </c>
    </row>
    <row r="20" ht="15.25" spans="1:19">
      <c r="A20" s="1" t="s">
        <v>17</v>
      </c>
      <c r="B20" s="1" t="s">
        <v>39</v>
      </c>
      <c r="C20" s="2">
        <v>0</v>
      </c>
      <c r="D20" s="2">
        <v>1</v>
      </c>
      <c r="E20" s="2">
        <v>0</v>
      </c>
      <c r="F20" s="2">
        <v>39</v>
      </c>
      <c r="G20" s="2">
        <v>39</v>
      </c>
      <c r="H20" s="2">
        <v>1</v>
      </c>
      <c r="I20" s="2">
        <v>40</v>
      </c>
      <c r="J20" s="2">
        <v>0.02</v>
      </c>
      <c r="K20" s="2">
        <v>0</v>
      </c>
      <c r="M20">
        <f t="shared" si="0"/>
        <v>-0.104166666666667</v>
      </c>
      <c r="P20">
        <f t="shared" si="2"/>
        <v>-0.653710247349823</v>
      </c>
      <c r="R20">
        <f t="shared" si="3"/>
        <v>0.975</v>
      </c>
      <c r="S20">
        <f t="shared" si="4"/>
        <v>1.03389064618165</v>
      </c>
    </row>
    <row r="21" ht="15.25" spans="1:19">
      <c r="A21" s="1" t="s">
        <v>17</v>
      </c>
      <c r="B21" s="1" t="s">
        <v>40</v>
      </c>
      <c r="C21" s="2">
        <v>1</v>
      </c>
      <c r="D21" s="2">
        <v>4</v>
      </c>
      <c r="E21" s="2">
        <v>0</v>
      </c>
      <c r="F21" s="2">
        <v>33</v>
      </c>
      <c r="G21" s="2">
        <v>33</v>
      </c>
      <c r="H21" s="2">
        <v>5</v>
      </c>
      <c r="I21" s="2">
        <v>38</v>
      </c>
      <c r="J21" s="2">
        <v>0.13</v>
      </c>
      <c r="K21" s="2">
        <v>0.03</v>
      </c>
      <c r="M21">
        <f t="shared" si="0"/>
        <v>-0.0710416666666667</v>
      </c>
      <c r="O21">
        <f>C21/(C21+E21)</f>
        <v>1</v>
      </c>
      <c r="P21">
        <f t="shared" si="2"/>
        <v>-0.384911071112603</v>
      </c>
      <c r="R21">
        <f t="shared" si="3"/>
        <v>0.891891891891892</v>
      </c>
      <c r="S21">
        <f t="shared" si="4"/>
        <v>1.02359088833646</v>
      </c>
    </row>
    <row r="22" ht="15.25" spans="1:19">
      <c r="A22" s="1" t="s">
        <v>17</v>
      </c>
      <c r="B22" s="1" t="s">
        <v>41</v>
      </c>
      <c r="C22" s="2">
        <v>1</v>
      </c>
      <c r="D22" s="2">
        <v>2</v>
      </c>
      <c r="E22" s="2">
        <v>8</v>
      </c>
      <c r="F22" s="2">
        <v>32</v>
      </c>
      <c r="G22" s="2">
        <v>40</v>
      </c>
      <c r="H22" s="2">
        <v>3</v>
      </c>
      <c r="I22" s="2">
        <v>43</v>
      </c>
      <c r="J22" s="2">
        <v>0.07</v>
      </c>
      <c r="K22" s="2">
        <v>0.21</v>
      </c>
      <c r="M22">
        <f t="shared" si="0"/>
        <v>0.127708333333333</v>
      </c>
      <c r="O22">
        <f>C22/(C22+E22)</f>
        <v>0.111111111111111</v>
      </c>
      <c r="P22">
        <f t="shared" si="2"/>
        <v>0.38021558010494</v>
      </c>
      <c r="R22">
        <f t="shared" si="3"/>
        <v>0.941176470588235</v>
      </c>
      <c r="S22">
        <f t="shared" si="4"/>
        <v>0.951591759806683</v>
      </c>
    </row>
    <row r="23" ht="15.25" spans="1:19">
      <c r="A23" s="1" t="s">
        <v>17</v>
      </c>
      <c r="B23" s="1" t="s">
        <v>42</v>
      </c>
      <c r="C23" s="2">
        <v>0</v>
      </c>
      <c r="D23" s="2">
        <v>2</v>
      </c>
      <c r="E23" s="2">
        <v>0</v>
      </c>
      <c r="F23" s="2">
        <v>37</v>
      </c>
      <c r="G23" s="2">
        <v>37</v>
      </c>
      <c r="H23" s="2">
        <v>2</v>
      </c>
      <c r="I23" s="2">
        <v>39</v>
      </c>
      <c r="J23" s="2">
        <v>0.05</v>
      </c>
      <c r="K23" s="2">
        <v>0</v>
      </c>
      <c r="M23">
        <f t="shared" si="0"/>
        <v>-0.104166666666667</v>
      </c>
      <c r="P23">
        <f t="shared" si="2"/>
        <v>-0.653710247349823</v>
      </c>
      <c r="R23">
        <f t="shared" si="3"/>
        <v>0.948717948717949</v>
      </c>
      <c r="S23">
        <f t="shared" si="4"/>
        <v>1.03389064618165</v>
      </c>
    </row>
    <row r="24" ht="15.25" spans="1:19">
      <c r="A24" s="1" t="s">
        <v>17</v>
      </c>
      <c r="B24" s="1" t="s">
        <v>43</v>
      </c>
      <c r="C24" s="2">
        <v>2</v>
      </c>
      <c r="D24" s="2">
        <v>0</v>
      </c>
      <c r="E24" s="2">
        <v>1</v>
      </c>
      <c r="F24" s="2">
        <v>40</v>
      </c>
      <c r="G24" s="2">
        <v>41</v>
      </c>
      <c r="H24" s="2">
        <v>2</v>
      </c>
      <c r="I24" s="2">
        <v>43</v>
      </c>
      <c r="J24" s="2">
        <v>0.05</v>
      </c>
      <c r="K24" s="2">
        <v>0.07</v>
      </c>
      <c r="M24">
        <f t="shared" si="0"/>
        <v>-0.026875</v>
      </c>
      <c r="O24">
        <f>C24/(C24+E24)</f>
        <v>0.666666666666667</v>
      </c>
      <c r="P24">
        <f t="shared" si="2"/>
        <v>-0.12317101494155</v>
      </c>
      <c r="R24">
        <f t="shared" si="3"/>
        <v>1</v>
      </c>
      <c r="S24">
        <f t="shared" si="4"/>
        <v>1.00917718367173</v>
      </c>
    </row>
    <row r="25" ht="15.25" spans="1:19">
      <c r="A25" s="1" t="s">
        <v>17</v>
      </c>
      <c r="B25" s="1" t="s">
        <v>44</v>
      </c>
      <c r="C25" s="2">
        <v>5</v>
      </c>
      <c r="D25" s="2">
        <v>2</v>
      </c>
      <c r="E25" s="2">
        <v>0</v>
      </c>
      <c r="F25" s="2">
        <v>39</v>
      </c>
      <c r="G25" s="2">
        <v>39</v>
      </c>
      <c r="H25" s="2">
        <v>7</v>
      </c>
      <c r="I25" s="2">
        <v>46</v>
      </c>
      <c r="J25" s="2">
        <v>0.15</v>
      </c>
      <c r="K25" s="2">
        <v>0.11</v>
      </c>
      <c r="M25">
        <f t="shared" si="0"/>
        <v>0.0172916666666667</v>
      </c>
      <c r="O25">
        <f>C25/(C25+E25)</f>
        <v>1</v>
      </c>
      <c r="P25">
        <f t="shared" si="2"/>
        <v>0.0686671287704313</v>
      </c>
      <c r="R25">
        <f t="shared" si="3"/>
        <v>0.951219512195122</v>
      </c>
      <c r="S25">
        <f t="shared" si="4"/>
        <v>0.9939231831782</v>
      </c>
    </row>
    <row r="27" spans="2:2">
      <c r="B27" t="s">
        <v>45</v>
      </c>
    </row>
    <row r="28" spans="2:5">
      <c r="B28" s="3" t="s">
        <v>46</v>
      </c>
      <c r="E28" t="s">
        <v>47</v>
      </c>
    </row>
    <row r="29" spans="1:6">
      <c r="A29" t="s">
        <v>48</v>
      </c>
      <c r="B29" t="s">
        <v>49</v>
      </c>
      <c r="C29">
        <f>(C17+C19)/(C19+D19+C17+D17)</f>
        <v>1</v>
      </c>
      <c r="E29" s="4" t="s">
        <v>50</v>
      </c>
      <c r="F29">
        <f>C29</f>
        <v>1</v>
      </c>
    </row>
    <row r="30" spans="1:6">
      <c r="A30" t="s">
        <v>48</v>
      </c>
      <c r="B30" t="s">
        <v>51</v>
      </c>
      <c r="C30">
        <f>(E17+E19)/(E17+E19+F17+F19)</f>
        <v>0.0943396226415094</v>
      </c>
      <c r="E30" s="4" t="s">
        <v>52</v>
      </c>
      <c r="F30">
        <f>C30</f>
        <v>0.0943396226415094</v>
      </c>
    </row>
    <row r="32" spans="2:2">
      <c r="B32" s="3" t="s">
        <v>53</v>
      </c>
    </row>
    <row r="33" ht="15.25" spans="1:6">
      <c r="A33" s="1" t="s">
        <v>30</v>
      </c>
      <c r="B33" t="s">
        <v>49</v>
      </c>
      <c r="C33">
        <f>C14/(C14+D14)</f>
        <v>0.711538461538462</v>
      </c>
      <c r="E33" s="4" t="s">
        <v>52</v>
      </c>
      <c r="F33" t="s">
        <v>54</v>
      </c>
    </row>
    <row r="34" ht="15.25" spans="1:6">
      <c r="A34" s="1" t="s">
        <v>30</v>
      </c>
      <c r="B34" t="s">
        <v>51</v>
      </c>
      <c r="C34">
        <f>E14/(F14+E14)</f>
        <v>0.169811320754717</v>
      </c>
      <c r="E34" s="4" t="s">
        <v>50</v>
      </c>
      <c r="F34" t="s">
        <v>54</v>
      </c>
    </row>
  </sheetData>
  <autoFilter ref="A1:K2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2020-06-02T15:02:00Z</dcterms:created>
  <dcterms:modified xsi:type="dcterms:W3CDTF">2020-06-05T09:37:09Z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