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44" tabRatio="500" firstSheet="4" activeTab="8"/>
  </bookViews>
  <sheets>
    <sheet name="Хайтов" sheetId="1" r:id="rId1"/>
    <sheet name="Лузганова" sheetId="2" r:id="rId2"/>
    <sheet name="Ляндзберг, Скучас" sheetId="3" r:id="rId3"/>
    <sheet name="Пичугин" sheetId="4" r:id="rId4"/>
    <sheet name="Полоскин" sheetId="5" r:id="rId5"/>
    <sheet name="Сводка" sheetId="6" r:id="rId6"/>
    <sheet name="Стоимости заказов" sheetId="7" r:id="rId7"/>
    <sheet name="Реальные траты по заказам" sheetId="8" r:id="rId8"/>
    <sheet name="Заявка на " sheetId="9" r:id="rId9"/>
  </sheets>
  <definedNames>
    <definedName name="_xlnm._FilterDatabase" localSheetId="5" hidden="1">Сводка!$A$1:$G$35</definedName>
    <definedName name="Excel_BuiltIn_Print_Area" localSheetId="3">Пичугин!$A$1:$H$5</definedName>
  </definedNames>
  <calcPr calcId="144525"/>
</workbook>
</file>

<file path=xl/sharedStrings.xml><?xml version="1.0" encoding="utf-8"?>
<sst xmlns="http://schemas.openxmlformats.org/spreadsheetml/2006/main" count="325" uniqueCount="170">
  <si>
    <t>что</t>
  </si>
  <si>
    <t>Наименование</t>
  </si>
  <si>
    <t>Ссылка</t>
  </si>
  <si>
    <t>цена</t>
  </si>
  <si>
    <t>количество</t>
  </si>
  <si>
    <t xml:space="preserve">стоимость </t>
  </si>
  <si>
    <t>Палатка 4 местная</t>
  </si>
  <si>
    <t>Палатка CARAVAN 8</t>
  </si>
  <si>
    <t>https://www.equip.ru/shop?mode=product&amp;product_id=2620800</t>
  </si>
  <si>
    <t>горелка</t>
  </si>
  <si>
    <t>Горелка газовая со шлангом KB-0211L</t>
  </si>
  <si>
    <t>https://www.equip.ru/shop?mode=product&amp;product_id=1893200</t>
  </si>
  <si>
    <t xml:space="preserve">обогреватель портативный </t>
  </si>
  <si>
    <t>Обогреватель газовый (сталь) TRAMP</t>
  </si>
  <si>
    <t>https://www.equip.ru/shop?mode=product&amp;product_id=6601200</t>
  </si>
  <si>
    <t>Устройство для натягивания веревок</t>
  </si>
  <si>
    <t>Полиспаст JAG SYSTEM (Petzl) 2m</t>
  </si>
  <si>
    <t>https://www.equip.ru/shop?mode=product&amp;product_id=7320200</t>
  </si>
  <si>
    <t>устройство для натягивания веревок</t>
  </si>
  <si>
    <t>Зажим КАПЛЯ</t>
  </si>
  <si>
    <t>https://www.equip.ru/shop?mode=product&amp;product_id=2000000</t>
  </si>
  <si>
    <t>полевой инвентарь</t>
  </si>
  <si>
    <t>Стол складной TD-02 (90*60*60 см) алюминий + мдф</t>
  </si>
  <si>
    <t>https://www.equip.ru/shop?mode=product&amp;product_id=7030000</t>
  </si>
  <si>
    <t>Стул директорский (алюминий) TRAMP</t>
  </si>
  <si>
    <t>https://www.equip.ru/shop?mode=product&amp;product_id=6788600</t>
  </si>
  <si>
    <t>Что</t>
  </si>
  <si>
    <t>Название</t>
  </si>
  <si>
    <t>Артикул</t>
  </si>
  <si>
    <t>Цена</t>
  </si>
  <si>
    <t>Количество</t>
  </si>
  <si>
    <t>Сумма</t>
  </si>
  <si>
    <t>Палатка 6-8 местная</t>
  </si>
  <si>
    <t>Палатка душ-туалет</t>
  </si>
  <si>
    <t>Палатка душ-туалет PRIVAT (V2)</t>
  </si>
  <si>
    <t>https://www.equip.ru/shop?mode=product&amp;product_id=6946800</t>
  </si>
  <si>
    <t>TTT-022</t>
  </si>
  <si>
    <t>Стойки для тента</t>
  </si>
  <si>
    <t>Комплект стоек для тента 2,4 м (2 шт)</t>
  </si>
  <si>
    <t>https://www.equip.ru/shop?mode=product&amp;product_id=1860400</t>
  </si>
  <si>
    <t>Тент</t>
  </si>
  <si>
    <t>Тент групповой (терпаулинг) 6х10 м</t>
  </si>
  <si>
    <t>https://www.equip.ru/shop?mode=product&amp;product_id=1933200</t>
  </si>
  <si>
    <t>Гермомешок</t>
  </si>
  <si>
    <t>Гермомешок V40л Taffeta PU 5000 (RST) (ВВ)</t>
  </si>
  <si>
    <t>https://www.equip.ru/shop?mode=product&amp;product_id=7077400</t>
  </si>
  <si>
    <t xml:space="preserve">Топор </t>
  </si>
  <si>
    <t>Топор туристский Armero 630 г 36 см</t>
  </si>
  <si>
    <t>https://www.equip.ru/shop?mode=product&amp;product_id=7344400</t>
  </si>
  <si>
    <t>А620/630</t>
  </si>
  <si>
    <t>шнур</t>
  </si>
  <si>
    <t>Шнур палаточный светоотражающий 1,8 м</t>
  </si>
  <si>
    <t>https://www.equip.ru/shop?mode=product&amp;product_id=7039000</t>
  </si>
  <si>
    <t>Палатка 2-х местная</t>
  </si>
  <si>
    <t>Палатка ВЕГА 2 pro Si</t>
  </si>
  <si>
    <t>https://www.equip.ru/shop?mode=product&amp;product_id=7069000</t>
  </si>
  <si>
    <t>-</t>
  </si>
  <si>
    <t>Палатка CLOUD 2 Si (TRAMP)</t>
  </si>
  <si>
    <t>https://www.equip.ru/shop?mode=product&amp;product_id=7046400</t>
  </si>
  <si>
    <t>TRT-92</t>
  </si>
  <si>
    <t>Палатка 3-х местная</t>
  </si>
  <si>
    <t>Палатка ОБЕРОН 3-2 (i)</t>
  </si>
  <si>
    <t>https://www.equip.ru/shop?mode=product&amp;product_id=1785800</t>
  </si>
  <si>
    <t>Палатка 4-х местная</t>
  </si>
  <si>
    <t>Палатка ОРИОН 4-1 (i)</t>
  </si>
  <si>
    <t>https://www.equip.ru/shop?mode=product&amp;product_id=1782800</t>
  </si>
  <si>
    <t>Шатер</t>
  </si>
  <si>
    <t>Шатер ARBOUR SAHARA</t>
  </si>
  <si>
    <t>https://www.equip.ru/shop?mode=product&amp;product_id=6362000</t>
  </si>
  <si>
    <t>TLT-032</t>
  </si>
  <si>
    <t>Рюкзак</t>
  </si>
  <si>
    <t>Рюкзак Equip 65</t>
  </si>
  <si>
    <t>https://www.equip.ru/shop?mode=product&amp;product_id=2098200</t>
  </si>
  <si>
    <t>Спальный мешок</t>
  </si>
  <si>
    <t>Спальник Deuter ORBIT -5 REG</t>
  </si>
  <si>
    <t>https://www.equip.ru/shop?mode=product&amp;product_id=7074400</t>
  </si>
  <si>
    <t>3701722_</t>
  </si>
  <si>
    <t>Газ</t>
  </si>
  <si>
    <t>Баллон газовый KOVEA 450 гр</t>
  </si>
  <si>
    <t>https://www.equip.ru/shop?mode=product&amp;product_id=1895600</t>
  </si>
  <si>
    <t>KGF-0450</t>
  </si>
  <si>
    <t>Фонарь налобный</t>
  </si>
  <si>
    <t>Фонарь налобный (TRAMP)</t>
  </si>
  <si>
    <t>https://www.equip.ru/shop?mode=product&amp;product_id=6797600</t>
  </si>
  <si>
    <t>TRA-186</t>
  </si>
  <si>
    <t xml:space="preserve">TTT-022 </t>
  </si>
  <si>
    <t>Технические характеристики</t>
  </si>
  <si>
    <t>примерная стоимость</t>
  </si>
  <si>
    <t>Кол-во шт.</t>
  </si>
  <si>
    <t>Итоговая стоимость</t>
  </si>
  <si>
    <t>ссылка</t>
  </si>
  <si>
    <t>Вес 450 г.
Температурный режим использования (до) -22 C°
Состав газа изобутан/пропан 30/70</t>
  </si>
  <si>
    <t>Палатка ОРИОН 4-3 (i)</t>
  </si>
  <si>
    <t>Материал тента – Polytaffeta 210T (RipStop) WR WP PU 6000 mm
– ткань, изготовленная из полиэфирного волокна, более прочного и более устойчивого к действию ультрафиолета, чем нейлон.
Плетение RipStop.
PU 6000 – пропитка обеспечивает водостойкость ткани не менее 6000 мм водяного столба.
WR – обработка внешней стороны ткани обеспечивает лучшее стекание воды с поверхности тента.
Швы тента проклеены (герметизированы).</t>
  </si>
  <si>
    <t>https://www.equip.ru/shop?mode=product&amp;product_id=1782400</t>
  </si>
  <si>
    <t>Полоскин хох</t>
  </si>
  <si>
    <t>наименование</t>
  </si>
  <si>
    <t>характеристики</t>
  </si>
  <si>
    <t xml:space="preserve">количество </t>
  </si>
  <si>
    <t>сумма</t>
  </si>
  <si>
    <t>Гермобаул 60 л ПВХ</t>
  </si>
  <si>
    <t>Длина, см 65</t>
  </si>
  <si>
    <t>Габариты в упаковке, см 36х28х5</t>
  </si>
  <si>
    <t>Диаметр торца, см 35</t>
  </si>
  <si>
    <t>Материал ПВХ</t>
  </si>
  <si>
    <t>Вес, кг 1,2</t>
  </si>
  <si>
    <t>Гермобаул 100 л ПВХ</t>
  </si>
  <si>
    <t>Длина, см 80</t>
  </si>
  <si>
    <t>Габариты в упаковке, см    30х42х8</t>
  </si>
  <si>
    <t>Диаметр торца, см 40</t>
  </si>
  <si>
    <t>Вес, кг    1,5</t>
  </si>
  <si>
    <t>Котёл 16 л крышка с ручками (нерж) (РВ)</t>
  </si>
  <si>
    <t>Туристический котелок (кан), габаритные размеры 300х240х320, объем – 16 л, материал – нержавеющая сталь AISI 304.</t>
  </si>
  <si>
    <t>Чехол для котлов 10,9,8 л</t>
  </si>
  <si>
    <t>БАНЯ походная АКСАЙ</t>
  </si>
  <si>
    <t>Артикул: П-108</t>
  </si>
  <si>
    <t>Материал: Poly Taffeta 190T Silicon, Цвет: бело-оранжевый, Каркас двери: дюралюминий 50см d 11мм, Каркас палатки: дюралюминий 75см d 18 мм, Вес колышков: 413 гр, Общий вес бани:  7,3 кг. Размер дна: 3х3 м, Размер парилки: 2х3 м, Высота палатки: 1,90 м Размер в упаковке: Ø - 0.40 м х 0,90 м</t>
  </si>
  <si>
    <t>Печка туристская ВЕК стандарт титан</t>
  </si>
  <si>
    <t>Артикул С-112/2</t>
  </si>
  <si>
    <t>Вес печки, кг: 2,36 Вес комплекта в чехле, кг: 2,74, Размеры печки ШхДхВ, мм: 180 х 400 х 300 Габаритные размеры печки ШхДхВ, мм: 180 х 400 х 320 Диаметр дымохода, мм: 80 Рекомендуемый диаметр отверстия в разделке для дымохода, мм: 90 Материал: Титан ВТ1-0 0,4мм Особенности: Внутренний искрогаситель, Труба из листа пермаллоя Комплектация: Стеклоткань, Сумка Назначение:  Для палатки</t>
  </si>
  <si>
    <t>Ведро складное 6 л (BTrace)</t>
  </si>
  <si>
    <t>Производитель:BTRACE Материал:полиэстер водонепроницаемый Упаковка:Чехол из полиэстера, Объем (мл):6000</t>
  </si>
  <si>
    <t>Насос ножной 5 л</t>
  </si>
  <si>
    <t>Артикул: 16077</t>
  </si>
  <si>
    <t>Давление до 500 мбар.Вес - 750 гр</t>
  </si>
  <si>
    <t>Стол складной QUICK table 70 (BTrace)</t>
  </si>
  <si>
    <t>Артикул: F0500</t>
  </si>
  <si>
    <t>Материал:алюминий Вес (г):2500 Размер в упаковке (см):18х10х70 Размер (см):70*70*70</t>
  </si>
  <si>
    <t>топор универсальный Armero 930 г 43 см</t>
  </si>
  <si>
    <t>Артикул: А620/930</t>
  </si>
  <si>
    <t>Стул походный складной ПС</t>
  </si>
  <si>
    <t>Стул походный  складной (ткань) на 4-х замкнутых опорах. Каркас - металлическая труба. Диаметр трубы 18мм. Высота сиденья  360мм. Габариты сиденья (Д*Ш) 300 × 300 ммВес 1.3 кг Максимальная нагрузка 90 кг Размер изделия в разложенном виде (ДхШхВ): 340х295х370 мм Размер изделия в сложенном виде (ДхШхВ): 470х340х40 мм</t>
  </si>
  <si>
    <t>Заказчик</t>
  </si>
  <si>
    <t>Группа товаров</t>
  </si>
  <si>
    <t xml:space="preserve">Стоимость </t>
  </si>
  <si>
    <t>Стоимость</t>
  </si>
  <si>
    <t>Сайт</t>
  </si>
  <si>
    <t>Лузганова</t>
  </si>
  <si>
    <t>Полевое оборудование</t>
  </si>
  <si>
    <t>Ляндзберг, Скучас</t>
  </si>
  <si>
    <t>Палатки</t>
  </si>
  <si>
    <t xml:space="preserve">Пичугин </t>
  </si>
  <si>
    <t>Пичугин , Скучас</t>
  </si>
  <si>
    <t>Полоскин</t>
  </si>
  <si>
    <t>Мебель</t>
  </si>
  <si>
    <t>Топор универсальный Armero 930 г 43 см</t>
  </si>
  <si>
    <t>Хайтов</t>
  </si>
  <si>
    <t>ИТОГО</t>
  </si>
  <si>
    <t>Стоимость заказа</t>
  </si>
  <si>
    <t>Фактическая стоимость</t>
  </si>
  <si>
    <t>% Недостачи</t>
  </si>
  <si>
    <t>Сколько надо докинуть</t>
  </si>
  <si>
    <t>Скучас-Ляндзберг</t>
  </si>
  <si>
    <t>Пичугин</t>
  </si>
  <si>
    <t>Сумма заказа</t>
  </si>
  <si>
    <t>Реально потрачено по заказу</t>
  </si>
  <si>
    <t>Недорасход</t>
  </si>
  <si>
    <t>Остаток</t>
  </si>
  <si>
    <t>Выбрано</t>
  </si>
  <si>
    <t>Газ в баллоне с резьбой*</t>
  </si>
  <si>
    <t>ГАз в баллоне цанговый</t>
  </si>
  <si>
    <t>Баул 120л.</t>
  </si>
  <si>
    <t>Веревка</t>
  </si>
  <si>
    <t>Карабин автомат с муфтой</t>
  </si>
  <si>
    <t>компас 22С</t>
  </si>
  <si>
    <t>Компас 3С</t>
  </si>
  <si>
    <t xml:space="preserve">Обвязка </t>
  </si>
  <si>
    <t>Палатка Marel PRO</t>
  </si>
  <si>
    <t>Вчбрано</t>
  </si>
  <si>
    <t xml:space="preserve">*Газ по заказу Ляндзберга-Скучаса и Пичугина в это количество не входит 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</si>
</sst>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-* #\ ##0.00_-;\-* #\ ##0.00_-;_-* &quot;-&quot;??_-;_-@_-"/>
    <numFmt numFmtId="177" formatCode="_-&quot;₽&quot;* #\ ##0.00_-;\-&quot;₽&quot;* #\ ##0.00_-;_-&quot;₽&quot;* &quot;-&quot;??_-;_-@_-"/>
    <numFmt numFmtId="178" formatCode="_-* #\ ##0_-;\-* #\ ##0_-;_-* &quot;-&quot;_-;_-@_-"/>
    <numFmt numFmtId="179" formatCode="_-* #\ ##0_-;\-&quot;₽&quot;* #\ ##0_-;_-&quot;₽&quot;* &quot;-&quot;_-;_-@_-"/>
    <numFmt numFmtId="180" formatCode="0_ "/>
  </numFmts>
  <fonts count="34">
    <font>
      <sz val="11"/>
      <color rgb="FF000000"/>
      <name val="Calibri"/>
      <charset val="204"/>
    </font>
    <font>
      <sz val="12"/>
      <color rgb="FF000000"/>
      <name val="Times New Roman"/>
      <charset val="204"/>
    </font>
    <font>
      <u/>
      <sz val="11"/>
      <color rgb="FF0563C1"/>
      <name val="Calibri"/>
      <charset val="204"/>
    </font>
    <font>
      <u/>
      <sz val="11"/>
      <color rgb="FF0000FF"/>
      <name val="Calibri"/>
      <charset val="134"/>
    </font>
    <font>
      <sz val="10"/>
      <name val="Times New Roman"/>
      <charset val="134"/>
    </font>
    <font>
      <sz val="10"/>
      <name val="Times New Roman"/>
      <charset val="1"/>
    </font>
    <font>
      <b/>
      <sz val="10"/>
      <name val="Times New Roman"/>
      <charset val="134"/>
    </font>
    <font>
      <u/>
      <sz val="9"/>
      <color rgb="FF0000FF"/>
      <name val="Arial"/>
      <charset val="134"/>
    </font>
    <font>
      <b/>
      <sz val="11"/>
      <color rgb="FF000000"/>
      <name val="Calibri"/>
      <charset val="204"/>
    </font>
    <font>
      <b/>
      <sz val="12"/>
      <color rgb="FF000000"/>
      <name val="Times New Roman"/>
      <charset val="204"/>
    </font>
    <font>
      <sz val="12"/>
      <color rgb="FF313131"/>
      <name val="Times New Roman"/>
      <charset val="204"/>
    </font>
    <font>
      <u/>
      <sz val="12"/>
      <color rgb="FF0563C1"/>
      <name val="Times New Roman"/>
      <charset val="204"/>
    </font>
    <font>
      <b/>
      <sz val="12"/>
      <color rgb="FF5A5A5A"/>
      <name val="Times New Roman"/>
      <charset val="204"/>
    </font>
    <font>
      <sz val="10"/>
      <name val="Arial"/>
      <charset val="134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0000"/>
      <name val="Calibri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176" fontId="13" fillId="0" borderId="0" applyBorder="0" applyAlignment="0" applyProtection="0"/>
    <xf numFmtId="177" fontId="13" fillId="0" borderId="0" applyBorder="0" applyAlignment="0" applyProtection="0"/>
    <xf numFmtId="9" fontId="13" fillId="0" borderId="0" applyBorder="0" applyAlignment="0" applyProtection="0"/>
    <xf numFmtId="178" fontId="13" fillId="0" borderId="0" applyBorder="0" applyAlignment="0" applyProtection="0"/>
    <xf numFmtId="179" fontId="13" fillId="0" borderId="0" applyBorder="0" applyAlignment="0" applyProtection="0"/>
    <xf numFmtId="0" fontId="2" fillId="0" borderId="0" applyBorder="0" applyProtection="0"/>
    <xf numFmtId="0" fontId="14" fillId="0" borderId="0" applyNumberFormat="0" applyFill="0" applyBorder="0" applyAlignment="0" applyProtection="0">
      <alignment vertical="center"/>
    </xf>
    <xf numFmtId="0" fontId="15" fillId="3" borderId="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4" borderId="5" applyNumberFormat="0" applyAlignment="0" applyProtection="0">
      <alignment vertical="center"/>
    </xf>
    <xf numFmtId="0" fontId="23" fillId="5" borderId="6" applyNumberFormat="0" applyAlignment="0" applyProtection="0">
      <alignment vertical="center"/>
    </xf>
    <xf numFmtId="0" fontId="24" fillId="5" borderId="5" applyNumberFormat="0" applyAlignment="0" applyProtection="0">
      <alignment vertical="center"/>
    </xf>
    <xf numFmtId="0" fontId="25" fillId="6" borderId="7" applyNumberFormat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7" fillId="0" borderId="0" applyBorder="0" applyProtection="0"/>
    <xf numFmtId="0" fontId="33" fillId="0" borderId="0"/>
    <xf numFmtId="0" fontId="13" fillId="0" borderId="0"/>
  </cellStyleXfs>
  <cellXfs count="25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NumberFormat="1"/>
    <xf numFmtId="180" fontId="0" fillId="0" borderId="0" xfId="0" applyNumberFormat="1"/>
    <xf numFmtId="0" fontId="0" fillId="0" borderId="0" xfId="0" applyBorder="1" applyAlignment="1"/>
    <xf numFmtId="0" fontId="0" fillId="0" borderId="0" xfId="0" applyFont="1" applyBorder="1" applyAlignment="1"/>
    <xf numFmtId="0" fontId="1" fillId="0" borderId="0" xfId="0" applyFont="1" applyBorder="1" applyAlignment="1"/>
    <xf numFmtId="0" fontId="2" fillId="0" borderId="0" xfId="6" applyFont="1" applyBorder="1" applyAlignment="1" applyProtection="1"/>
    <xf numFmtId="0" fontId="3" fillId="0" borderId="0" xfId="0" applyFont="1" applyBorder="1" applyAlignment="1">
      <alignment horizontal="justify" vertical="center"/>
    </xf>
    <xf numFmtId="0" fontId="0" fillId="0" borderId="0" xfId="0" applyAlignment="1">
      <alignment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top" wrapText="1"/>
    </xf>
    <xf numFmtId="0" fontId="7" fillId="0" borderId="1" xfId="6" applyFont="1" applyBorder="1" applyAlignment="1" applyProtection="1">
      <alignment horizontal="left" vertical="top" wrapText="1"/>
    </xf>
    <xf numFmtId="0" fontId="8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6" applyFont="1" applyBorder="1" applyAlignment="1" applyProtection="1"/>
    <xf numFmtId="0" fontId="12" fillId="0" borderId="0" xfId="0" applyFont="1" applyAlignment="1">
      <alignment horizontal="center" vertical="center" wrapText="1"/>
    </xf>
    <xf numFmtId="0" fontId="3" fillId="0" borderId="0" xfId="0" applyFont="1" applyAlignment="1">
      <alignment horizontal="justify" vertical="center"/>
    </xf>
  </cellXfs>
  <cellStyles count="52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  <cellStyle name="Hyperlink 1" xfId="49"/>
    <cellStyle name="Обычный_заказ_Седова" xfId="50"/>
    <cellStyle name="Обычный_хозы_ЛБ" xfId="51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563C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A5A5A"/>
      <rgbColor rgb="00969696"/>
      <rgbColor rgb="00003366"/>
      <rgbColor rgb="00339966"/>
      <rgbColor rgb="00003300"/>
      <rgbColor rgb="003C3C3C"/>
      <rgbColor rgb="00993300"/>
      <rgbColor rgb="00993366"/>
      <rgbColor rgb="00333399"/>
      <rgbColor rgb="0031313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quip.ru/shop?mode=product&amp;product_id=2620800" TargetMode="External"/></Relationships>
</file>

<file path=xl/worksheets/_rels/sheet2.xml.rels><?xml version="1.0" encoding="UTF-8" standalone="yes"?>
<Relationships xmlns="http://schemas.openxmlformats.org/package/2006/relationships"><Relationship Id="rId7" Type="http://schemas.openxmlformats.org/officeDocument/2006/relationships/hyperlink" Target="https://www.equip.ru/shop?mode=product&amp;product_id=7039000" TargetMode="External"/><Relationship Id="rId6" Type="http://schemas.openxmlformats.org/officeDocument/2006/relationships/hyperlink" Target="https://www.equip.ru/shop?mode=product&amp;product_id=7344400" TargetMode="External"/><Relationship Id="rId5" Type="http://schemas.openxmlformats.org/officeDocument/2006/relationships/hyperlink" Target="https://www.equip.ru/shop?mode=product&amp;product_id=7077400" TargetMode="External"/><Relationship Id="rId4" Type="http://schemas.openxmlformats.org/officeDocument/2006/relationships/hyperlink" Target="https://www.equip.ru/shop?mode=product&amp;product_id=1933200" TargetMode="External"/><Relationship Id="rId3" Type="http://schemas.openxmlformats.org/officeDocument/2006/relationships/hyperlink" Target="https://www.equip.ru/shop?mode=product&amp;product_id=1860400" TargetMode="External"/><Relationship Id="rId2" Type="http://schemas.openxmlformats.org/officeDocument/2006/relationships/hyperlink" Target="https://www.equip.ru/shop?mode=product&amp;product_id=6946800" TargetMode="External"/><Relationship Id="rId1" Type="http://schemas.openxmlformats.org/officeDocument/2006/relationships/hyperlink" Target="https://www.equip.ru/shop?mode=product&amp;product_id=2620800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equip.ru/shop?mode=product&amp;product_id=6797600" TargetMode="External"/><Relationship Id="rId8" Type="http://schemas.openxmlformats.org/officeDocument/2006/relationships/hyperlink" Target="https://www.equip.ru/shop?mode=product&amp;product_id=1895600" TargetMode="External"/><Relationship Id="rId7" Type="http://schemas.openxmlformats.org/officeDocument/2006/relationships/hyperlink" Target="https://www.equip.ru/shop?mode=product&amp;product_id=7074400" TargetMode="External"/><Relationship Id="rId6" Type="http://schemas.openxmlformats.org/officeDocument/2006/relationships/hyperlink" Target="https://www.equip.ru/shop?mode=product&amp;product_id=2098200" TargetMode="External"/><Relationship Id="rId5" Type="http://schemas.openxmlformats.org/officeDocument/2006/relationships/hyperlink" Target="https://www.equip.ru/shop?mode=product&amp;product_id=6362000" TargetMode="External"/><Relationship Id="rId4" Type="http://schemas.openxmlformats.org/officeDocument/2006/relationships/hyperlink" Target="https://www.equip.ru/shop?mode=product&amp;product_id=1782800" TargetMode="External"/><Relationship Id="rId3" Type="http://schemas.openxmlformats.org/officeDocument/2006/relationships/hyperlink" Target="https://www.equip.ru/shop?mode=product&amp;product_id=1785800" TargetMode="External"/><Relationship Id="rId2" Type="http://schemas.openxmlformats.org/officeDocument/2006/relationships/hyperlink" Target="https://www.equip.ru/shop?mode=product&amp;product_id=7046400" TargetMode="External"/><Relationship Id="rId1" Type="http://schemas.openxmlformats.org/officeDocument/2006/relationships/hyperlink" Target="https://www.equip.ru/shop?mode=product&amp;product_id=7069000" TargetMode="Externa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equip.ru/shop?mode=product&amp;product_id=1933200" TargetMode="External"/><Relationship Id="rId8" Type="http://schemas.openxmlformats.org/officeDocument/2006/relationships/hyperlink" Target="https://www.equip.ru/shop?mode=product&amp;product_id=1860400" TargetMode="External"/><Relationship Id="rId7" Type="http://schemas.openxmlformats.org/officeDocument/2006/relationships/hyperlink" Target="https://www.equip.ru/shop?mode=product&amp;product_id=6797600" TargetMode="External"/><Relationship Id="rId6" Type="http://schemas.openxmlformats.org/officeDocument/2006/relationships/hyperlink" Target="https://www.equip.ru/shop?mode=product&amp;product_id=2620800" TargetMode="External"/><Relationship Id="rId5" Type="http://schemas.openxmlformats.org/officeDocument/2006/relationships/hyperlink" Target="https://www.equip.ru/shop?mode=product&amp;product_id=6362000" TargetMode="External"/><Relationship Id="rId4" Type="http://schemas.openxmlformats.org/officeDocument/2006/relationships/hyperlink" Target="https://www.equip.ru/shop?mode=product&amp;product_id=1782800" TargetMode="External"/><Relationship Id="rId3" Type="http://schemas.openxmlformats.org/officeDocument/2006/relationships/hyperlink" Target="https://www.equip.ru/shop?mode=product&amp;product_id=1785800" TargetMode="External"/><Relationship Id="rId2" Type="http://schemas.openxmlformats.org/officeDocument/2006/relationships/hyperlink" Target="https://www.equip.ru/shop?mode=product&amp;product_id=7046400" TargetMode="External"/><Relationship Id="rId14" Type="http://schemas.openxmlformats.org/officeDocument/2006/relationships/hyperlink" Target="https://www.equip.ru/shop?mode=product&amp;product_id=7074400" TargetMode="External"/><Relationship Id="rId13" Type="http://schemas.openxmlformats.org/officeDocument/2006/relationships/hyperlink" Target="https://www.equip.ru/shop?mode=product&amp;product_id=2098200" TargetMode="External"/><Relationship Id="rId12" Type="http://schemas.openxmlformats.org/officeDocument/2006/relationships/hyperlink" Target="https://www.equip.ru/shop?mode=product&amp;product_id=7039000" TargetMode="External"/><Relationship Id="rId11" Type="http://schemas.openxmlformats.org/officeDocument/2006/relationships/hyperlink" Target="https://www.equip.ru/shop?mode=product&amp;product_id=7344400" TargetMode="External"/><Relationship Id="rId10" Type="http://schemas.openxmlformats.org/officeDocument/2006/relationships/hyperlink" Target="https://www.equip.ru/shop?mode=product&amp;product_id=7077400" TargetMode="External"/><Relationship Id="rId1" Type="http://schemas.openxmlformats.org/officeDocument/2006/relationships/hyperlink" Target="https://www.equip.ru/shop?mode=product&amp;product_id=70690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zoomScale="140" zoomScaleNormal="140" topLeftCell="B1" workbookViewId="0">
      <selection activeCell="E2" sqref="E2"/>
    </sheetView>
  </sheetViews>
  <sheetFormatPr defaultColWidth="8.90740740740741" defaultRowHeight="14.4" outlineLevelRow="7" outlineLevelCol="7"/>
  <cols>
    <col min="1" max="1" width="25.2685185185185" customWidth="1"/>
    <col min="2" max="2" width="51.7685185185185" customWidth="1"/>
    <col min="3" max="3" width="59.5555555555556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f>SUM(F2:F13)</f>
        <v>123910</v>
      </c>
    </row>
    <row r="2" spans="1:6">
      <c r="A2" t="s">
        <v>6</v>
      </c>
      <c r="B2" t="s">
        <v>7</v>
      </c>
      <c r="C2" s="24" t="s">
        <v>8</v>
      </c>
      <c r="D2">
        <v>26800</v>
      </c>
      <c r="E2">
        <v>2</v>
      </c>
      <c r="F2">
        <f t="shared" ref="F2:F8" si="0">D2*E2</f>
        <v>53600</v>
      </c>
    </row>
    <row r="3" spans="1:6">
      <c r="A3" t="s">
        <v>9</v>
      </c>
      <c r="B3" t="s">
        <v>10</v>
      </c>
      <c r="C3" t="s">
        <v>11</v>
      </c>
      <c r="D3">
        <v>12150</v>
      </c>
      <c r="E3">
        <v>1</v>
      </c>
      <c r="F3">
        <f t="shared" si="0"/>
        <v>12150</v>
      </c>
    </row>
    <row r="4" spans="1:6">
      <c r="A4" t="s">
        <v>12</v>
      </c>
      <c r="B4" t="s">
        <v>13</v>
      </c>
      <c r="C4" t="s">
        <v>14</v>
      </c>
      <c r="D4">
        <v>3550</v>
      </c>
      <c r="E4">
        <v>1</v>
      </c>
      <c r="F4">
        <f t="shared" si="0"/>
        <v>3550</v>
      </c>
    </row>
    <row r="5" spans="1:6">
      <c r="A5" t="s">
        <v>15</v>
      </c>
      <c r="B5" t="s">
        <v>16</v>
      </c>
      <c r="C5" t="s">
        <v>17</v>
      </c>
      <c r="D5">
        <v>35770</v>
      </c>
      <c r="E5">
        <v>1</v>
      </c>
      <c r="F5">
        <f t="shared" si="0"/>
        <v>35770</v>
      </c>
    </row>
    <row r="6" spans="1:6">
      <c r="A6" t="s">
        <v>18</v>
      </c>
      <c r="B6" t="s">
        <v>19</v>
      </c>
      <c r="C6" t="s">
        <v>20</v>
      </c>
      <c r="D6">
        <v>1750</v>
      </c>
      <c r="E6">
        <v>2</v>
      </c>
      <c r="F6">
        <f t="shared" si="0"/>
        <v>3500</v>
      </c>
    </row>
    <row r="7" spans="1:6">
      <c r="A7" t="s">
        <v>21</v>
      </c>
      <c r="B7" t="s">
        <v>22</v>
      </c>
      <c r="C7" t="s">
        <v>23</v>
      </c>
      <c r="D7">
        <v>5320</v>
      </c>
      <c r="E7">
        <v>2</v>
      </c>
      <c r="F7">
        <f t="shared" si="0"/>
        <v>10640</v>
      </c>
    </row>
    <row r="8" spans="1:6">
      <c r="A8" t="s">
        <v>21</v>
      </c>
      <c r="B8" t="s">
        <v>24</v>
      </c>
      <c r="C8" t="s">
        <v>25</v>
      </c>
      <c r="D8">
        <v>4700</v>
      </c>
      <c r="E8">
        <v>1</v>
      </c>
      <c r="F8">
        <f t="shared" si="0"/>
        <v>4700</v>
      </c>
    </row>
  </sheetData>
  <hyperlinks>
    <hyperlink ref="C2" r:id="rId1" display="https://www.equip.ru/shop?mode=product&amp;product_id=2620800"/>
  </hyperlinks>
  <pageMargins left="0.7875" right="0.7875" top="1.05277777777778" bottom="1.05277777777778" header="0.7875" footer="0.7875"/>
  <pageSetup paperSize="9" orientation="portrait" horizontalDpi="300" verticalDpi="300"/>
  <headerFooter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zoomScale="140" zoomScaleNormal="140" workbookViewId="0">
      <selection activeCell="B2" sqref="B2"/>
    </sheetView>
  </sheetViews>
  <sheetFormatPr defaultColWidth="8.5462962962963" defaultRowHeight="14.4" outlineLevelCol="7"/>
  <cols>
    <col min="1" max="1" width="19.4259259259259" customWidth="1"/>
    <col min="2" max="2" width="29.5740740740741" customWidth="1"/>
    <col min="3" max="3" width="31.287037037037" customWidth="1"/>
  </cols>
  <sheetData>
    <row r="1" ht="15.6" spans="1:8">
      <c r="A1" s="20" t="s">
        <v>26</v>
      </c>
      <c r="B1" s="20" t="s">
        <v>27</v>
      </c>
      <c r="C1" s="20" t="s">
        <v>2</v>
      </c>
      <c r="D1" s="20" t="s">
        <v>28</v>
      </c>
      <c r="E1" s="20" t="s">
        <v>29</v>
      </c>
      <c r="F1" s="20" t="s">
        <v>30</v>
      </c>
      <c r="G1" s="20" t="s">
        <v>31</v>
      </c>
      <c r="H1" s="17"/>
    </row>
    <row r="2" ht="15.6" spans="1:7">
      <c r="A2" s="1" t="s">
        <v>32</v>
      </c>
      <c r="B2" s="21" t="s">
        <v>7</v>
      </c>
      <c r="C2" s="22" t="s">
        <v>8</v>
      </c>
      <c r="D2" s="1"/>
      <c r="E2" s="1">
        <v>26800</v>
      </c>
      <c r="F2" s="1">
        <v>1</v>
      </c>
      <c r="G2" s="1">
        <f t="shared" ref="G2:G8" si="0">E2*F2</f>
        <v>26800</v>
      </c>
    </row>
    <row r="3" ht="31.2" spans="1:7">
      <c r="A3" s="1" t="s">
        <v>33</v>
      </c>
      <c r="B3" s="23" t="s">
        <v>34</v>
      </c>
      <c r="C3" s="8" t="s">
        <v>35</v>
      </c>
      <c r="D3" s="1" t="s">
        <v>36</v>
      </c>
      <c r="E3" s="1">
        <v>5300</v>
      </c>
      <c r="F3" s="1">
        <v>1</v>
      </c>
      <c r="G3" s="1">
        <f t="shared" si="0"/>
        <v>5300</v>
      </c>
    </row>
    <row r="4" ht="15.6" spans="1:7">
      <c r="A4" s="1" t="s">
        <v>37</v>
      </c>
      <c r="B4" s="1" t="s">
        <v>38</v>
      </c>
      <c r="C4" s="8" t="s">
        <v>39</v>
      </c>
      <c r="D4" s="1"/>
      <c r="E4" s="1">
        <v>5900</v>
      </c>
      <c r="F4" s="1">
        <v>1</v>
      </c>
      <c r="G4" s="1">
        <f t="shared" si="0"/>
        <v>5900</v>
      </c>
    </row>
    <row r="5" ht="15.6" spans="1:7">
      <c r="A5" s="1" t="s">
        <v>40</v>
      </c>
      <c r="B5" s="1" t="s">
        <v>41</v>
      </c>
      <c r="C5" s="8" t="s">
        <v>42</v>
      </c>
      <c r="D5" s="1"/>
      <c r="E5" s="1">
        <v>4800</v>
      </c>
      <c r="F5" s="1">
        <v>1</v>
      </c>
      <c r="G5" s="1">
        <f t="shared" si="0"/>
        <v>4800</v>
      </c>
    </row>
    <row r="6" ht="15.6" spans="1:7">
      <c r="A6" s="1" t="s">
        <v>43</v>
      </c>
      <c r="B6" s="1" t="s">
        <v>44</v>
      </c>
      <c r="C6" s="8" t="s">
        <v>45</v>
      </c>
      <c r="D6" s="1">
        <v>21065</v>
      </c>
      <c r="E6" s="1">
        <v>1020</v>
      </c>
      <c r="F6" s="1">
        <v>1</v>
      </c>
      <c r="G6" s="1">
        <f t="shared" si="0"/>
        <v>1020</v>
      </c>
    </row>
    <row r="7" ht="15.6" spans="1:7">
      <c r="A7" s="1" t="s">
        <v>46</v>
      </c>
      <c r="B7" s="1" t="s">
        <v>47</v>
      </c>
      <c r="C7" s="8" t="s">
        <v>48</v>
      </c>
      <c r="D7" s="1" t="s">
        <v>49</v>
      </c>
      <c r="E7" s="1">
        <v>2200</v>
      </c>
      <c r="F7" s="1">
        <v>1</v>
      </c>
      <c r="G7" s="1">
        <f t="shared" si="0"/>
        <v>2200</v>
      </c>
    </row>
    <row r="8" ht="15.6" spans="1:7">
      <c r="A8" s="1" t="s">
        <v>50</v>
      </c>
      <c r="B8" s="1" t="s">
        <v>51</v>
      </c>
      <c r="C8" s="8" t="s">
        <v>52</v>
      </c>
      <c r="D8" s="1"/>
      <c r="E8" s="1">
        <v>40</v>
      </c>
      <c r="F8" s="1">
        <v>6</v>
      </c>
      <c r="G8" s="1">
        <f t="shared" si="0"/>
        <v>240</v>
      </c>
    </row>
    <row r="9" ht="15.6" spans="1:7">
      <c r="A9" s="1"/>
      <c r="B9" s="1"/>
      <c r="C9" s="1"/>
      <c r="D9" s="1"/>
      <c r="E9" s="1"/>
      <c r="F9" s="1"/>
      <c r="G9" s="1">
        <f>SUM(G2:G8)</f>
        <v>46260</v>
      </c>
    </row>
  </sheetData>
  <hyperlinks>
    <hyperlink ref="C2" r:id="rId1" display="https://www.equip.ru/shop?mode=product&amp;product_id=2620800"/>
    <hyperlink ref="C3" r:id="rId2" display="https://www.equip.ru/shop?mode=product&amp;product_id=6946800"/>
    <hyperlink ref="C4" r:id="rId3" display="https://www.equip.ru/shop?mode=product&amp;product_id=1860400"/>
    <hyperlink ref="C5" r:id="rId4" display="https://www.equip.ru/shop?mode=product&amp;product_id=1933200"/>
    <hyperlink ref="C6" r:id="rId5" display="https://www.equip.ru/shop?mode=product&amp;product_id=7077400"/>
    <hyperlink ref="C7" r:id="rId6" display="https://www.equip.ru/shop?mode=product&amp;product_id=7344400"/>
    <hyperlink ref="C8" r:id="rId7" display="https://www.equip.ru/shop?mode=product&amp;product_id=7039000"/>
  </hyperlinks>
  <pageMargins left="0.7875" right="0.7875" top="1.05277777777778" bottom="1.05277777777778" header="0.7875" footer="0.7875"/>
  <pageSetup paperSize="9" orientation="portrait" horizontalDpi="300" verticalDpi="300"/>
  <headerFooter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F9" sqref="F9"/>
    </sheetView>
  </sheetViews>
  <sheetFormatPr defaultColWidth="8.5462962962963" defaultRowHeight="14.4" outlineLevelCol="7"/>
  <cols>
    <col min="1" max="1" width="18.4537037037037" customWidth="1"/>
    <col min="2" max="2" width="29.3611111111111" customWidth="1"/>
    <col min="3" max="3" width="23.5925925925926" customWidth="1"/>
    <col min="8" max="8" width="25.537037037037" customWidth="1"/>
    <col min="1024" max="1024" width="9.13888888888889" customWidth="1"/>
  </cols>
  <sheetData>
    <row r="1" spans="1:8">
      <c r="A1" s="17" t="s">
        <v>26</v>
      </c>
      <c r="B1" s="17" t="s">
        <v>27</v>
      </c>
      <c r="C1" s="17" t="s">
        <v>2</v>
      </c>
      <c r="D1" s="17" t="s">
        <v>28</v>
      </c>
      <c r="E1" s="17" t="s">
        <v>29</v>
      </c>
      <c r="F1" s="17" t="s">
        <v>30</v>
      </c>
      <c r="G1" s="17" t="s">
        <v>31</v>
      </c>
      <c r="H1" s="17"/>
    </row>
    <row r="2" spans="1:8">
      <c r="A2" t="s">
        <v>53</v>
      </c>
      <c r="B2" t="s">
        <v>54</v>
      </c>
      <c r="C2" s="8" t="s">
        <v>55</v>
      </c>
      <c r="D2" t="s">
        <v>56</v>
      </c>
      <c r="E2">
        <v>23000</v>
      </c>
      <c r="F2">
        <v>1</v>
      </c>
      <c r="G2">
        <f t="shared" ref="G2:G10" si="0">E2*F2</f>
        <v>23000</v>
      </c>
      <c r="H2" s="10"/>
    </row>
    <row r="3" spans="1:8">
      <c r="A3" t="s">
        <v>53</v>
      </c>
      <c r="B3" t="s">
        <v>57</v>
      </c>
      <c r="C3" s="8" t="s">
        <v>58</v>
      </c>
      <c r="D3" t="s">
        <v>59</v>
      </c>
      <c r="E3">
        <v>18900</v>
      </c>
      <c r="F3">
        <v>1</v>
      </c>
      <c r="G3">
        <f t="shared" si="0"/>
        <v>18900</v>
      </c>
      <c r="H3" s="10"/>
    </row>
    <row r="4" spans="1:8">
      <c r="A4" t="s">
        <v>60</v>
      </c>
      <c r="B4" t="s">
        <v>61</v>
      </c>
      <c r="C4" s="8" t="s">
        <v>62</v>
      </c>
      <c r="D4" t="s">
        <v>56</v>
      </c>
      <c r="E4">
        <v>29520</v>
      </c>
      <c r="F4">
        <v>2</v>
      </c>
      <c r="G4">
        <f t="shared" si="0"/>
        <v>59040</v>
      </c>
      <c r="H4" s="10"/>
    </row>
    <row r="5" spans="1:8">
      <c r="A5" t="s">
        <v>63</v>
      </c>
      <c r="B5" t="s">
        <v>64</v>
      </c>
      <c r="C5" s="8" t="s">
        <v>65</v>
      </c>
      <c r="D5" t="s">
        <v>56</v>
      </c>
      <c r="E5">
        <v>31000</v>
      </c>
      <c r="F5">
        <v>2</v>
      </c>
      <c r="G5">
        <f t="shared" si="0"/>
        <v>62000</v>
      </c>
      <c r="H5" s="10"/>
    </row>
    <row r="6" spans="1:8">
      <c r="A6" t="s">
        <v>66</v>
      </c>
      <c r="B6" t="s">
        <v>67</v>
      </c>
      <c r="C6" s="8" t="s">
        <v>68</v>
      </c>
      <c r="D6" t="s">
        <v>69</v>
      </c>
      <c r="E6">
        <v>24900</v>
      </c>
      <c r="F6">
        <v>1</v>
      </c>
      <c r="G6">
        <f t="shared" si="0"/>
        <v>24900</v>
      </c>
      <c r="H6" s="10"/>
    </row>
    <row r="7" spans="1:8">
      <c r="A7" t="s">
        <v>70</v>
      </c>
      <c r="B7" t="s">
        <v>71</v>
      </c>
      <c r="C7" s="8" t="s">
        <v>72</v>
      </c>
      <c r="D7" t="s">
        <v>56</v>
      </c>
      <c r="E7">
        <v>10000</v>
      </c>
      <c r="F7">
        <v>2</v>
      </c>
      <c r="G7">
        <f t="shared" si="0"/>
        <v>20000</v>
      </c>
      <c r="H7" s="10"/>
    </row>
    <row r="8" spans="1:8">
      <c r="A8" t="s">
        <v>73</v>
      </c>
      <c r="B8" t="s">
        <v>74</v>
      </c>
      <c r="C8" s="8" t="s">
        <v>75</v>
      </c>
      <c r="D8" s="18" t="s">
        <v>76</v>
      </c>
      <c r="E8">
        <v>14690</v>
      </c>
      <c r="F8">
        <v>2</v>
      </c>
      <c r="G8">
        <f t="shared" si="0"/>
        <v>29380</v>
      </c>
      <c r="H8" s="10"/>
    </row>
    <row r="9" spans="1:8">
      <c r="A9" t="s">
        <v>77</v>
      </c>
      <c r="B9" t="s">
        <v>78</v>
      </c>
      <c r="C9" s="8" t="s">
        <v>79</v>
      </c>
      <c r="D9" s="18" t="s">
        <v>80</v>
      </c>
      <c r="E9">
        <v>540</v>
      </c>
      <c r="F9">
        <v>5</v>
      </c>
      <c r="G9">
        <f t="shared" si="0"/>
        <v>2700</v>
      </c>
      <c r="H9" s="10"/>
    </row>
    <row r="10" spans="1:8">
      <c r="A10" t="s">
        <v>81</v>
      </c>
      <c r="B10" t="s">
        <v>82</v>
      </c>
      <c r="C10" s="8" t="s">
        <v>83</v>
      </c>
      <c r="D10" s="18" t="s">
        <v>84</v>
      </c>
      <c r="E10">
        <v>490</v>
      </c>
      <c r="F10">
        <v>8</v>
      </c>
      <c r="G10">
        <f t="shared" si="0"/>
        <v>3920</v>
      </c>
      <c r="H10" s="10"/>
    </row>
    <row r="11" spans="1:7">
      <c r="A11" t="s">
        <v>33</v>
      </c>
      <c r="B11" t="s">
        <v>34</v>
      </c>
      <c r="C11" t="s">
        <v>35</v>
      </c>
      <c r="D11" s="19" t="s">
        <v>85</v>
      </c>
      <c r="E11">
        <v>5300</v>
      </c>
      <c r="F11">
        <v>1</v>
      </c>
      <c r="G11">
        <v>5300</v>
      </c>
    </row>
    <row r="13" spans="7:7">
      <c r="G13">
        <f>SUM(G2:G12)</f>
        <v>249140</v>
      </c>
    </row>
  </sheetData>
  <hyperlinks>
    <hyperlink ref="C2" r:id="rId1" display="https://www.equip.ru/shop?mode=product&amp;product_id=7069000"/>
    <hyperlink ref="C3" r:id="rId2" display="https://www.equip.ru/shop?mode=product&amp;product_id=7046400"/>
    <hyperlink ref="C4" r:id="rId3" display="https://www.equip.ru/shop?mode=product&amp;product_id=1785800"/>
    <hyperlink ref="C5" r:id="rId4" display="https://www.equip.ru/shop?mode=product&amp;product_id=1782800"/>
    <hyperlink ref="C6" r:id="rId5" display="https://www.equip.ru/shop?mode=product&amp;product_id=6362000"/>
    <hyperlink ref="C7" r:id="rId6" display="https://www.equip.ru/shop?mode=product&amp;product_id=2098200"/>
    <hyperlink ref="C8" r:id="rId7" display="https://www.equip.ru/shop?mode=product&amp;product_id=7074400"/>
    <hyperlink ref="C9" r:id="rId8" display="https://www.equip.ru/shop?mode=product&amp;product_id=1895600"/>
    <hyperlink ref="C10" r:id="rId9" display="https://www.equip.ru/shop?mode=product&amp;product_id=6797600"/>
  </hyperlink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9"/>
  <sheetViews>
    <sheetView zoomScale="140" zoomScaleNormal="140" topLeftCell="A2" workbookViewId="0">
      <selection activeCell="D3" sqref="D3"/>
    </sheetView>
  </sheetViews>
  <sheetFormatPr defaultColWidth="8.15740740740741" defaultRowHeight="14.4" outlineLevelCol="6"/>
  <cols>
    <col min="1" max="1" width="14.3796296296296" style="11" customWidth="1"/>
    <col min="2" max="2" width="43.3611111111111" style="11" customWidth="1"/>
    <col min="3" max="3" width="5.21296296296296" style="11" customWidth="1"/>
    <col min="4" max="4" width="3.96296296296296" style="11" customWidth="1"/>
    <col min="5" max="5" width="8.83333333333333" style="11" customWidth="1"/>
    <col min="6" max="6" width="20.7222222222222" style="11" customWidth="1"/>
    <col min="7" max="7" width="3.62037037037037" style="12" customWidth="1"/>
    <col min="8" max="8" width="10.0925925925926" customWidth="1"/>
  </cols>
  <sheetData>
    <row r="2" ht="79.2" spans="1:7">
      <c r="A2" s="13" t="s">
        <v>1</v>
      </c>
      <c r="B2" s="13" t="s">
        <v>86</v>
      </c>
      <c r="C2" s="13" t="s">
        <v>87</v>
      </c>
      <c r="D2" s="13" t="s">
        <v>88</v>
      </c>
      <c r="E2" s="13" t="s">
        <v>89</v>
      </c>
      <c r="F2" s="13" t="s">
        <v>90</v>
      </c>
      <c r="G2" s="14"/>
    </row>
    <row r="3" ht="39.6" spans="1:7">
      <c r="A3" s="15" t="s">
        <v>78</v>
      </c>
      <c r="B3" s="15" t="s">
        <v>91</v>
      </c>
      <c r="C3" s="15">
        <v>540</v>
      </c>
      <c r="D3" s="15">
        <v>38</v>
      </c>
      <c r="E3" s="15">
        <f>D3*C3</f>
        <v>20520</v>
      </c>
      <c r="F3" s="15" t="s">
        <v>79</v>
      </c>
      <c r="G3" s="15"/>
    </row>
    <row r="4" ht="158.4" spans="1:7">
      <c r="A4" s="15" t="s">
        <v>92</v>
      </c>
      <c r="B4" s="15" t="s">
        <v>93</v>
      </c>
      <c r="C4" s="15">
        <v>35000</v>
      </c>
      <c r="D4" s="15">
        <v>3</v>
      </c>
      <c r="E4" s="15">
        <f>D4*C4</f>
        <v>105000</v>
      </c>
      <c r="F4" s="15" t="s">
        <v>94</v>
      </c>
      <c r="G4" s="15"/>
    </row>
    <row r="5" spans="1:7">
      <c r="A5" s="15"/>
      <c r="B5" s="15"/>
      <c r="C5" s="15"/>
      <c r="D5" s="15"/>
      <c r="E5" s="15"/>
      <c r="F5" s="16"/>
      <c r="G5" s="14"/>
    </row>
    <row r="6" spans="5:5">
      <c r="E6" s="11">
        <f>SUM(E3:E5)</f>
        <v>125520</v>
      </c>
    </row>
    <row r="9" spans="6:6">
      <c r="F9" s="11">
        <v>125300</v>
      </c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"/>
  <sheetViews>
    <sheetView zoomScale="140" zoomScaleNormal="140" topLeftCell="A24" workbookViewId="0">
      <selection activeCell="E30" sqref="E30"/>
    </sheetView>
  </sheetViews>
  <sheetFormatPr defaultColWidth="8.5462962962963" defaultRowHeight="14.4" outlineLevelCol="4"/>
  <cols>
    <col min="1" max="1" width="39.5740740740741" customWidth="1"/>
    <col min="2" max="2" width="38.2777777777778" style="10" customWidth="1"/>
  </cols>
  <sheetData>
    <row r="1" spans="1:1">
      <c r="A1" t="s">
        <v>95</v>
      </c>
    </row>
    <row r="2" spans="1:5">
      <c r="A2" t="s">
        <v>96</v>
      </c>
      <c r="B2" s="10" t="s">
        <v>97</v>
      </c>
      <c r="C2" t="s">
        <v>3</v>
      </c>
      <c r="D2" t="s">
        <v>98</v>
      </c>
      <c r="E2" t="s">
        <v>99</v>
      </c>
    </row>
    <row r="3" spans="1:5">
      <c r="A3" t="s">
        <v>100</v>
      </c>
      <c r="B3" s="10" t="s">
        <v>101</v>
      </c>
      <c r="C3">
        <v>3060</v>
      </c>
      <c r="D3">
        <v>3</v>
      </c>
      <c r="E3">
        <f>C3*D3</f>
        <v>9180</v>
      </c>
    </row>
    <row r="4" spans="2:5">
      <c r="B4" s="10" t="s">
        <v>102</v>
      </c>
      <c r="E4">
        <f>C4*D4</f>
        <v>0</v>
      </c>
    </row>
    <row r="5" spans="2:5">
      <c r="B5" s="10" t="s">
        <v>103</v>
      </c>
      <c r="E5">
        <f>C5*D5</f>
        <v>0</v>
      </c>
    </row>
    <row r="6" spans="2:5">
      <c r="B6" s="10" t="s">
        <v>104</v>
      </c>
      <c r="E6">
        <f>C6*D6</f>
        <v>0</v>
      </c>
    </row>
    <row r="7" spans="2:2">
      <c r="B7" s="10" t="s">
        <v>105</v>
      </c>
    </row>
    <row r="8" spans="1:5">
      <c r="A8" t="s">
        <v>106</v>
      </c>
      <c r="B8" s="10" t="s">
        <v>107</v>
      </c>
      <c r="C8">
        <v>3500</v>
      </c>
      <c r="D8">
        <v>2</v>
      </c>
      <c r="E8">
        <f>C8*D8</f>
        <v>7000</v>
      </c>
    </row>
    <row r="9" spans="2:2">
      <c r="B9" s="10" t="s">
        <v>108</v>
      </c>
    </row>
    <row r="10" spans="2:2">
      <c r="B10" s="10" t="s">
        <v>109</v>
      </c>
    </row>
    <row r="11" spans="2:2">
      <c r="B11" s="10" t="s">
        <v>104</v>
      </c>
    </row>
    <row r="12" spans="2:2">
      <c r="B12" s="10" t="s">
        <v>110</v>
      </c>
    </row>
    <row r="14" ht="43.2" spans="1:5">
      <c r="A14" t="s">
        <v>111</v>
      </c>
      <c r="B14" s="10" t="s">
        <v>112</v>
      </c>
      <c r="C14">
        <v>7330</v>
      </c>
      <c r="D14">
        <v>2</v>
      </c>
      <c r="E14">
        <f>C14*D14</f>
        <v>14660</v>
      </c>
    </row>
    <row r="15" spans="1:5">
      <c r="A15" t="s">
        <v>113</v>
      </c>
      <c r="C15">
        <v>280</v>
      </c>
      <c r="D15">
        <v>1</v>
      </c>
      <c r="E15">
        <f>C15*D15</f>
        <v>280</v>
      </c>
    </row>
    <row r="16" spans="1:5">
      <c r="A16" t="s">
        <v>114</v>
      </c>
      <c r="B16" s="10" t="s">
        <v>115</v>
      </c>
      <c r="C16">
        <v>38900</v>
      </c>
      <c r="D16">
        <v>1</v>
      </c>
      <c r="E16">
        <f>C16*D16</f>
        <v>38900</v>
      </c>
    </row>
    <row r="17" ht="115.2" spans="2:2">
      <c r="B17" s="10" t="s">
        <v>116</v>
      </c>
    </row>
    <row r="18" spans="1:5">
      <c r="A18" t="s">
        <v>117</v>
      </c>
      <c r="B18" s="10" t="s">
        <v>118</v>
      </c>
      <c r="C18">
        <v>22950</v>
      </c>
      <c r="D18">
        <v>1</v>
      </c>
      <c r="E18">
        <f t="shared" ref="E18:E23" si="0">C18*D18</f>
        <v>22950</v>
      </c>
    </row>
    <row r="19" ht="167.25" customHeight="1" spans="2:5">
      <c r="B19" s="10" t="s">
        <v>119</v>
      </c>
      <c r="E19">
        <f t="shared" si="0"/>
        <v>0</v>
      </c>
    </row>
    <row r="20" ht="57.6" spans="1:5">
      <c r="A20" t="s">
        <v>120</v>
      </c>
      <c r="B20" s="10" t="s">
        <v>121</v>
      </c>
      <c r="C20">
        <v>650</v>
      </c>
      <c r="D20">
        <v>2</v>
      </c>
      <c r="E20">
        <f t="shared" si="0"/>
        <v>1300</v>
      </c>
    </row>
    <row r="21" spans="1:5">
      <c r="A21" t="s">
        <v>122</v>
      </c>
      <c r="B21" s="10" t="s">
        <v>123</v>
      </c>
      <c r="C21">
        <v>1500</v>
      </c>
      <c r="D21">
        <v>1</v>
      </c>
      <c r="E21">
        <f t="shared" si="0"/>
        <v>1500</v>
      </c>
    </row>
    <row r="22" spans="2:5">
      <c r="B22" s="10" t="s">
        <v>124</v>
      </c>
      <c r="E22">
        <f t="shared" si="0"/>
        <v>0</v>
      </c>
    </row>
    <row r="23" spans="1:5">
      <c r="A23" t="s">
        <v>125</v>
      </c>
      <c r="B23" s="10" t="s">
        <v>126</v>
      </c>
      <c r="C23">
        <v>6790</v>
      </c>
      <c r="D23">
        <v>2</v>
      </c>
      <c r="E23">
        <f t="shared" si="0"/>
        <v>13580</v>
      </c>
    </row>
    <row r="24" ht="43.2" spans="2:2">
      <c r="B24" s="10" t="s">
        <v>127</v>
      </c>
    </row>
    <row r="26" spans="1:5">
      <c r="A26" t="s">
        <v>128</v>
      </c>
      <c r="B26" s="10" t="s">
        <v>129</v>
      </c>
      <c r="C26">
        <v>4000</v>
      </c>
      <c r="D26">
        <v>2</v>
      </c>
      <c r="E26">
        <f>C26*D26</f>
        <v>8000</v>
      </c>
    </row>
    <row r="27" ht="129.6" spans="1:5">
      <c r="A27" t="s">
        <v>130</v>
      </c>
      <c r="B27" s="10" t="s">
        <v>131</v>
      </c>
      <c r="C27">
        <v>850</v>
      </c>
      <c r="D27">
        <v>8</v>
      </c>
      <c r="E27">
        <f>C27*D27</f>
        <v>6800</v>
      </c>
    </row>
    <row r="30" spans="5:5">
      <c r="E30">
        <f>SUM(E3:E29)</f>
        <v>124150</v>
      </c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38"/>
  </sheetPr>
  <dimension ref="A1:G1048576"/>
  <sheetViews>
    <sheetView workbookViewId="0">
      <selection activeCell="C11" sqref="C11"/>
    </sheetView>
  </sheetViews>
  <sheetFormatPr defaultColWidth="8.89814814814815" defaultRowHeight="14.4" outlineLevelCol="6"/>
  <cols>
    <col min="1" max="2" width="18.2222222222222" style="5" customWidth="1"/>
    <col min="3" max="3" width="51.7685185185185" style="5" customWidth="1"/>
    <col min="4" max="4" width="11.4537037037037" style="5" customWidth="1"/>
    <col min="5" max="5" width="11.8888888888889" style="5" customWidth="1"/>
    <col min="6" max="6" width="10.8888888888889" style="5" customWidth="1"/>
    <col min="7" max="7" width="65.4444444444444" style="5" customWidth="1"/>
    <col min="8" max="1024" width="8.88888888888889" style="5"/>
  </cols>
  <sheetData>
    <row r="1" ht="13" customHeight="1" spans="1:7">
      <c r="A1" s="6" t="s">
        <v>132</v>
      </c>
      <c r="B1" s="6" t="s">
        <v>133</v>
      </c>
      <c r="C1" s="6" t="s">
        <v>1</v>
      </c>
      <c r="D1" s="6" t="s">
        <v>134</v>
      </c>
      <c r="E1" s="6" t="s">
        <v>30</v>
      </c>
      <c r="F1" s="6" t="s">
        <v>135</v>
      </c>
      <c r="G1" s="6" t="s">
        <v>136</v>
      </c>
    </row>
    <row r="2" ht="13" customHeight="1" spans="1:7">
      <c r="A2" s="5" t="s">
        <v>137</v>
      </c>
      <c r="B2" s="5" t="s">
        <v>138</v>
      </c>
      <c r="C2" s="5" t="s">
        <v>38</v>
      </c>
      <c r="D2" s="7">
        <v>5900</v>
      </c>
      <c r="E2" s="7">
        <v>1</v>
      </c>
      <c r="F2" s="5">
        <f t="shared" ref="F2:F35" si="0">D2*E2</f>
        <v>5900</v>
      </c>
      <c r="G2" s="8" t="s">
        <v>39</v>
      </c>
    </row>
    <row r="3" ht="13" customHeight="1" spans="1:7">
      <c r="A3" s="5" t="s">
        <v>137</v>
      </c>
      <c r="B3" s="5" t="s">
        <v>138</v>
      </c>
      <c r="C3" s="5" t="s">
        <v>41</v>
      </c>
      <c r="D3" s="7">
        <v>4800</v>
      </c>
      <c r="E3" s="7">
        <v>1</v>
      </c>
      <c r="F3" s="5">
        <f t="shared" si="0"/>
        <v>4800</v>
      </c>
      <c r="G3" s="8" t="s">
        <v>42</v>
      </c>
    </row>
    <row r="4" ht="13" customHeight="1" spans="1:7">
      <c r="A4" s="5" t="s">
        <v>137</v>
      </c>
      <c r="B4" s="5" t="s">
        <v>138</v>
      </c>
      <c r="C4" s="5" t="s">
        <v>44</v>
      </c>
      <c r="D4" s="7">
        <v>1020</v>
      </c>
      <c r="E4" s="7">
        <v>1</v>
      </c>
      <c r="F4" s="5">
        <f t="shared" si="0"/>
        <v>1020</v>
      </c>
      <c r="G4" s="8" t="s">
        <v>45</v>
      </c>
    </row>
    <row r="5" ht="13" customHeight="1" spans="1:7">
      <c r="A5" s="5" t="s">
        <v>137</v>
      </c>
      <c r="B5" s="5" t="s">
        <v>138</v>
      </c>
      <c r="C5" s="5" t="s">
        <v>47</v>
      </c>
      <c r="D5" s="7">
        <v>2200</v>
      </c>
      <c r="E5" s="7">
        <v>1</v>
      </c>
      <c r="F5" s="5">
        <f t="shared" si="0"/>
        <v>2200</v>
      </c>
      <c r="G5" s="8" t="s">
        <v>48</v>
      </c>
    </row>
    <row r="6" ht="13" customHeight="1" spans="1:7">
      <c r="A6" s="5" t="s">
        <v>137</v>
      </c>
      <c r="B6" s="5" t="s">
        <v>138</v>
      </c>
      <c r="C6" s="5" t="s">
        <v>51</v>
      </c>
      <c r="D6" s="7">
        <v>40</v>
      </c>
      <c r="E6" s="7">
        <v>6</v>
      </c>
      <c r="F6" s="5">
        <f t="shared" si="0"/>
        <v>240</v>
      </c>
      <c r="G6" s="8" t="s">
        <v>52</v>
      </c>
    </row>
    <row r="7" ht="13" customHeight="1" spans="1:7">
      <c r="A7" s="5" t="s">
        <v>139</v>
      </c>
      <c r="B7" s="5" t="s">
        <v>140</v>
      </c>
      <c r="C7" s="5" t="s">
        <v>54</v>
      </c>
      <c r="D7" s="5">
        <v>23000</v>
      </c>
      <c r="E7" s="5">
        <v>1</v>
      </c>
      <c r="F7" s="5">
        <f t="shared" si="0"/>
        <v>23000</v>
      </c>
      <c r="G7" s="8" t="s">
        <v>55</v>
      </c>
    </row>
    <row r="8" ht="13" customHeight="1" spans="1:7">
      <c r="A8" s="5" t="s">
        <v>139</v>
      </c>
      <c r="B8" s="5" t="s">
        <v>140</v>
      </c>
      <c r="C8" s="5" t="s">
        <v>57</v>
      </c>
      <c r="D8" s="5">
        <v>18900</v>
      </c>
      <c r="E8" s="5">
        <v>1</v>
      </c>
      <c r="F8" s="5">
        <f t="shared" si="0"/>
        <v>18900</v>
      </c>
      <c r="G8" s="8" t="s">
        <v>58</v>
      </c>
    </row>
    <row r="9" ht="13" customHeight="1" spans="1:7">
      <c r="A9" s="5" t="s">
        <v>139</v>
      </c>
      <c r="B9" s="5" t="s">
        <v>140</v>
      </c>
      <c r="C9" s="5" t="s">
        <v>61</v>
      </c>
      <c r="D9" s="5">
        <v>29520</v>
      </c>
      <c r="E9" s="5">
        <v>2</v>
      </c>
      <c r="F9" s="5">
        <f t="shared" si="0"/>
        <v>59040</v>
      </c>
      <c r="G9" s="8" t="s">
        <v>62</v>
      </c>
    </row>
    <row r="10" ht="13" customHeight="1" spans="1:7">
      <c r="A10" s="5" t="s">
        <v>139</v>
      </c>
      <c r="B10" s="5" t="s">
        <v>140</v>
      </c>
      <c r="C10" s="5" t="s">
        <v>64</v>
      </c>
      <c r="D10" s="5">
        <v>31000</v>
      </c>
      <c r="E10" s="5">
        <v>2</v>
      </c>
      <c r="F10" s="5">
        <f t="shared" si="0"/>
        <v>62000</v>
      </c>
      <c r="G10" s="8" t="s">
        <v>65</v>
      </c>
    </row>
    <row r="11" ht="13" customHeight="1" spans="1:7">
      <c r="A11" s="5" t="s">
        <v>139</v>
      </c>
      <c r="B11" s="5" t="s">
        <v>140</v>
      </c>
      <c r="C11" s="5" t="s">
        <v>67</v>
      </c>
      <c r="D11" s="5">
        <v>24900</v>
      </c>
      <c r="E11" s="5">
        <v>1</v>
      </c>
      <c r="F11" s="5">
        <f t="shared" si="0"/>
        <v>24900</v>
      </c>
      <c r="G11" s="8" t="s">
        <v>68</v>
      </c>
    </row>
    <row r="12" ht="13" customHeight="1" spans="1:7">
      <c r="A12" s="5" t="s">
        <v>139</v>
      </c>
      <c r="B12" s="5" t="s">
        <v>140</v>
      </c>
      <c r="C12" s="5" t="s">
        <v>34</v>
      </c>
      <c r="D12" s="5">
        <v>5300</v>
      </c>
      <c r="E12" s="5">
        <v>2</v>
      </c>
      <c r="F12" s="5">
        <f t="shared" si="0"/>
        <v>10600</v>
      </c>
      <c r="G12" s="5" t="s">
        <v>35</v>
      </c>
    </row>
    <row r="13" ht="13" customHeight="1" spans="1:7">
      <c r="A13" s="5" t="s">
        <v>139</v>
      </c>
      <c r="B13" s="5" t="s">
        <v>138</v>
      </c>
      <c r="C13" s="5" t="s">
        <v>82</v>
      </c>
      <c r="D13" s="5">
        <v>490</v>
      </c>
      <c r="E13" s="5">
        <v>8</v>
      </c>
      <c r="F13" s="5">
        <f t="shared" si="0"/>
        <v>3920</v>
      </c>
      <c r="G13" s="8" t="s">
        <v>83</v>
      </c>
    </row>
    <row r="14" ht="13" customHeight="1" spans="1:7">
      <c r="A14" s="5" t="s">
        <v>139</v>
      </c>
      <c r="B14" s="5" t="s">
        <v>70</v>
      </c>
      <c r="C14" s="5" t="s">
        <v>71</v>
      </c>
      <c r="D14" s="5">
        <v>10000</v>
      </c>
      <c r="E14" s="5">
        <v>2</v>
      </c>
      <c r="F14" s="5">
        <f t="shared" si="0"/>
        <v>20000</v>
      </c>
      <c r="G14" s="8" t="s">
        <v>72</v>
      </c>
    </row>
    <row r="15" ht="13" customHeight="1" spans="1:7">
      <c r="A15" s="5" t="s">
        <v>139</v>
      </c>
      <c r="B15" s="5" t="s">
        <v>73</v>
      </c>
      <c r="C15" s="5" t="s">
        <v>74</v>
      </c>
      <c r="D15" s="5">
        <v>14690</v>
      </c>
      <c r="E15" s="5">
        <v>2</v>
      </c>
      <c r="F15" s="5">
        <f t="shared" si="0"/>
        <v>29380</v>
      </c>
      <c r="G15" s="8" t="s">
        <v>75</v>
      </c>
    </row>
    <row r="16" ht="13" customHeight="1" spans="1:7">
      <c r="A16" s="5" t="s">
        <v>141</v>
      </c>
      <c r="B16" s="5" t="s">
        <v>140</v>
      </c>
      <c r="C16" s="5" t="s">
        <v>92</v>
      </c>
      <c r="D16" s="5">
        <v>35000</v>
      </c>
      <c r="E16" s="5">
        <v>3</v>
      </c>
      <c r="F16" s="5">
        <f t="shared" si="0"/>
        <v>105000</v>
      </c>
      <c r="G16" s="5" t="s">
        <v>94</v>
      </c>
    </row>
    <row r="17" ht="13" customHeight="1" spans="1:7">
      <c r="A17" s="5" t="s">
        <v>142</v>
      </c>
      <c r="B17" s="5" t="s">
        <v>77</v>
      </c>
      <c r="C17" s="5" t="s">
        <v>78</v>
      </c>
      <c r="D17" s="5">
        <v>540</v>
      </c>
      <c r="E17" s="5">
        <v>43</v>
      </c>
      <c r="F17" s="5">
        <f t="shared" si="0"/>
        <v>23220</v>
      </c>
      <c r="G17" s="5" t="s">
        <v>79</v>
      </c>
    </row>
    <row r="18" ht="13" customHeight="1" spans="1:6">
      <c r="A18" s="5" t="s">
        <v>143</v>
      </c>
      <c r="B18" s="5" t="s">
        <v>144</v>
      </c>
      <c r="C18" s="5" t="s">
        <v>125</v>
      </c>
      <c r="D18" s="5">
        <v>6790</v>
      </c>
      <c r="E18" s="5">
        <v>2</v>
      </c>
      <c r="F18" s="5">
        <f t="shared" si="0"/>
        <v>13580</v>
      </c>
    </row>
    <row r="19" ht="13" customHeight="1" spans="1:6">
      <c r="A19" s="5" t="s">
        <v>143</v>
      </c>
      <c r="B19" s="5" t="s">
        <v>144</v>
      </c>
      <c r="C19" s="5" t="s">
        <v>130</v>
      </c>
      <c r="D19" s="5">
        <v>850</v>
      </c>
      <c r="E19" s="5">
        <v>8</v>
      </c>
      <c r="F19" s="5">
        <f t="shared" si="0"/>
        <v>6800</v>
      </c>
    </row>
    <row r="20" ht="13" customHeight="1" spans="1:6">
      <c r="A20" s="5" t="s">
        <v>143</v>
      </c>
      <c r="B20" s="5" t="s">
        <v>140</v>
      </c>
      <c r="C20" s="5" t="s">
        <v>114</v>
      </c>
      <c r="D20" s="5">
        <v>38900</v>
      </c>
      <c r="E20" s="5">
        <v>1</v>
      </c>
      <c r="F20" s="5">
        <f t="shared" si="0"/>
        <v>38900</v>
      </c>
    </row>
    <row r="21" ht="13" customHeight="1" spans="1:6">
      <c r="A21" s="5" t="s">
        <v>143</v>
      </c>
      <c r="B21" s="5" t="s">
        <v>138</v>
      </c>
      <c r="C21" s="5" t="s">
        <v>100</v>
      </c>
      <c r="D21" s="5">
        <v>3060</v>
      </c>
      <c r="E21" s="5">
        <v>3</v>
      </c>
      <c r="F21" s="5">
        <f t="shared" si="0"/>
        <v>9180</v>
      </c>
    </row>
    <row r="22" ht="13" customHeight="1" spans="1:6">
      <c r="A22" s="5" t="s">
        <v>143</v>
      </c>
      <c r="B22" s="5" t="s">
        <v>138</v>
      </c>
      <c r="C22" s="5" t="s">
        <v>106</v>
      </c>
      <c r="D22" s="5">
        <v>3500</v>
      </c>
      <c r="E22" s="5">
        <v>2</v>
      </c>
      <c r="F22" s="5">
        <f t="shared" si="0"/>
        <v>7000</v>
      </c>
    </row>
    <row r="23" ht="13" customHeight="1" spans="1:6">
      <c r="A23" s="5" t="s">
        <v>143</v>
      </c>
      <c r="B23" s="5" t="s">
        <v>138</v>
      </c>
      <c r="C23" s="5" t="s">
        <v>111</v>
      </c>
      <c r="D23" s="5">
        <v>7330</v>
      </c>
      <c r="E23" s="5">
        <v>2</v>
      </c>
      <c r="F23" s="5">
        <f t="shared" si="0"/>
        <v>14660</v>
      </c>
    </row>
    <row r="24" ht="13" customHeight="1" spans="1:6">
      <c r="A24" s="5" t="s">
        <v>143</v>
      </c>
      <c r="B24" s="5" t="s">
        <v>138</v>
      </c>
      <c r="C24" s="5" t="s">
        <v>113</v>
      </c>
      <c r="D24" s="5">
        <v>280</v>
      </c>
      <c r="E24" s="5">
        <v>1</v>
      </c>
      <c r="F24" s="5">
        <f t="shared" si="0"/>
        <v>280</v>
      </c>
    </row>
    <row r="25" ht="13" customHeight="1" spans="1:6">
      <c r="A25" s="5" t="s">
        <v>143</v>
      </c>
      <c r="B25" s="5" t="s">
        <v>138</v>
      </c>
      <c r="C25" s="5" t="s">
        <v>117</v>
      </c>
      <c r="D25" s="5">
        <v>22950</v>
      </c>
      <c r="E25" s="5">
        <v>1</v>
      </c>
      <c r="F25" s="5">
        <f t="shared" si="0"/>
        <v>22950</v>
      </c>
    </row>
    <row r="26" ht="13" customHeight="1" spans="1:6">
      <c r="A26" s="5" t="s">
        <v>143</v>
      </c>
      <c r="B26" s="5" t="s">
        <v>138</v>
      </c>
      <c r="C26" s="5" t="s">
        <v>120</v>
      </c>
      <c r="D26" s="5">
        <v>650</v>
      </c>
      <c r="E26" s="5">
        <v>2</v>
      </c>
      <c r="F26" s="5">
        <f t="shared" si="0"/>
        <v>1300</v>
      </c>
    </row>
    <row r="27" ht="13" customHeight="1" spans="1:6">
      <c r="A27" s="5" t="s">
        <v>143</v>
      </c>
      <c r="B27" s="5" t="s">
        <v>138</v>
      </c>
      <c r="C27" s="5" t="s">
        <v>122</v>
      </c>
      <c r="D27" s="5">
        <v>1500</v>
      </c>
      <c r="E27" s="5">
        <v>1</v>
      </c>
      <c r="F27" s="5">
        <f t="shared" si="0"/>
        <v>1500</v>
      </c>
    </row>
    <row r="28" ht="13" customHeight="1" spans="1:6">
      <c r="A28" s="5" t="s">
        <v>143</v>
      </c>
      <c r="B28" s="5" t="s">
        <v>138</v>
      </c>
      <c r="C28" s="5" t="s">
        <v>145</v>
      </c>
      <c r="D28" s="5">
        <v>4000</v>
      </c>
      <c r="E28" s="5">
        <v>2</v>
      </c>
      <c r="F28" s="5">
        <f t="shared" si="0"/>
        <v>8000</v>
      </c>
    </row>
    <row r="29" ht="13" customHeight="1" spans="1:7">
      <c r="A29" s="5" t="s">
        <v>146</v>
      </c>
      <c r="B29" s="5" t="s">
        <v>144</v>
      </c>
      <c r="C29" s="5" t="s">
        <v>22</v>
      </c>
      <c r="D29" s="5">
        <v>5320</v>
      </c>
      <c r="E29" s="5">
        <v>2</v>
      </c>
      <c r="F29" s="5">
        <f t="shared" si="0"/>
        <v>10640</v>
      </c>
      <c r="G29" s="5" t="s">
        <v>23</v>
      </c>
    </row>
    <row r="30" ht="13" customHeight="1" spans="1:7">
      <c r="A30" s="5" t="s">
        <v>146</v>
      </c>
      <c r="B30" s="5" t="s">
        <v>144</v>
      </c>
      <c r="C30" s="5" t="s">
        <v>24</v>
      </c>
      <c r="D30" s="5">
        <v>4700</v>
      </c>
      <c r="E30" s="5">
        <v>1</v>
      </c>
      <c r="F30" s="5">
        <f t="shared" si="0"/>
        <v>4700</v>
      </c>
      <c r="G30" s="5" t="s">
        <v>25</v>
      </c>
    </row>
    <row r="31" ht="13" customHeight="1" spans="1:7">
      <c r="A31" s="5" t="s">
        <v>146</v>
      </c>
      <c r="B31" s="5" t="s">
        <v>140</v>
      </c>
      <c r="C31" s="5" t="s">
        <v>7</v>
      </c>
      <c r="D31" s="5">
        <v>26800</v>
      </c>
      <c r="E31" s="5">
        <v>3</v>
      </c>
      <c r="F31" s="5">
        <f t="shared" si="0"/>
        <v>80400</v>
      </c>
      <c r="G31" s="9" t="s">
        <v>8</v>
      </c>
    </row>
    <row r="32" ht="13" customHeight="1" spans="1:7">
      <c r="A32" s="5" t="s">
        <v>146</v>
      </c>
      <c r="B32" s="5" t="s">
        <v>138</v>
      </c>
      <c r="C32" s="5" t="s">
        <v>10</v>
      </c>
      <c r="D32" s="5">
        <v>12150</v>
      </c>
      <c r="E32" s="5">
        <v>1</v>
      </c>
      <c r="F32" s="5">
        <f t="shared" si="0"/>
        <v>12150</v>
      </c>
      <c r="G32" s="5" t="s">
        <v>11</v>
      </c>
    </row>
    <row r="33" ht="13" customHeight="1" spans="1:7">
      <c r="A33" s="5" t="s">
        <v>146</v>
      </c>
      <c r="B33" s="5" t="s">
        <v>138</v>
      </c>
      <c r="C33" s="5" t="s">
        <v>13</v>
      </c>
      <c r="D33" s="5">
        <v>3550</v>
      </c>
      <c r="E33" s="5">
        <v>1</v>
      </c>
      <c r="F33" s="5">
        <f t="shared" si="0"/>
        <v>3550</v>
      </c>
      <c r="G33" s="5" t="s">
        <v>14</v>
      </c>
    </row>
    <row r="34" ht="13" customHeight="1" spans="1:7">
      <c r="A34" s="5" t="s">
        <v>146</v>
      </c>
      <c r="B34" s="5" t="s">
        <v>138</v>
      </c>
      <c r="C34" s="5" t="s">
        <v>16</v>
      </c>
      <c r="D34" s="5">
        <v>35770</v>
      </c>
      <c r="E34" s="5">
        <v>1</v>
      </c>
      <c r="F34" s="5">
        <f t="shared" si="0"/>
        <v>35770</v>
      </c>
      <c r="G34" s="5" t="s">
        <v>17</v>
      </c>
    </row>
    <row r="35" ht="13" customHeight="1" spans="1:7">
      <c r="A35" s="5" t="s">
        <v>146</v>
      </c>
      <c r="B35" s="5" t="s">
        <v>138</v>
      </c>
      <c r="C35" s="5" t="s">
        <v>19</v>
      </c>
      <c r="D35" s="5">
        <v>1750</v>
      </c>
      <c r="E35" s="5">
        <v>2</v>
      </c>
      <c r="F35" s="5">
        <f t="shared" si="0"/>
        <v>3500</v>
      </c>
      <c r="G35" s="5" t="s">
        <v>20</v>
      </c>
    </row>
    <row r="38" ht="13" customHeight="1" spans="5:6">
      <c r="E38" s="5" t="s">
        <v>147</v>
      </c>
      <c r="F38" s="5">
        <f>SUM(F2:F35)</f>
        <v>668980</v>
      </c>
    </row>
    <row r="1048574" ht="12.8" customHeight="1"/>
    <row r="1048575" ht="12.8" customHeight="1"/>
    <row r="1048576" ht="12.8" customHeight="1"/>
  </sheetData>
  <autoFilter ref="A1:G35">
    <extLst/>
  </autoFilter>
  <sortState ref="A2:AMJ35">
    <sortCondition ref="A2"/>
  </sortState>
  <hyperlinks>
    <hyperlink ref="G7" r:id="rId1" display="https://www.equip.ru/shop?mode=product&amp;product_id=7069000"/>
    <hyperlink ref="G8" r:id="rId2" display="https://www.equip.ru/shop?mode=product&amp;product_id=7046400"/>
    <hyperlink ref="G9" r:id="rId3" display="https://www.equip.ru/shop?mode=product&amp;product_id=1785800"/>
    <hyperlink ref="G10" r:id="rId4" display="https://www.equip.ru/shop?mode=product&amp;product_id=1782800"/>
    <hyperlink ref="G11" r:id="rId5" display="https://www.equip.ru/shop?mode=product&amp;product_id=6362000"/>
    <hyperlink ref="G31" r:id="rId6" display="https://www.equip.ru/shop?mode=product&amp;product_id=2620800"/>
    <hyperlink ref="G13" r:id="rId7" display="https://www.equip.ru/shop?mode=product&amp;product_id=6797600"/>
    <hyperlink ref="G2" r:id="rId8" display="https://www.equip.ru/shop?mode=product&amp;product_id=1860400"/>
    <hyperlink ref="G3" r:id="rId9" display="https://www.equip.ru/shop?mode=product&amp;product_id=1933200"/>
    <hyperlink ref="G4" r:id="rId10" display="https://www.equip.ru/shop?mode=product&amp;product_id=7077400"/>
    <hyperlink ref="G5" r:id="rId11" display="https://www.equip.ru/shop?mode=product&amp;product_id=7344400"/>
    <hyperlink ref="G6" r:id="rId12" display="https://www.equip.ru/shop?mode=product&amp;product_id=7039000"/>
    <hyperlink ref="G14" r:id="rId13" display="https://www.equip.ru/shop?mode=product&amp;product_id=2098200"/>
    <hyperlink ref="G15" r:id="rId14" display="https://www.equip.ru/shop?mode=product&amp;product_id=7074400"/>
  </hyperlinks>
  <pageMargins left="0.75" right="0.75" top="1" bottom="1" header="0.511811023622047" footer="0.511811023622047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B2" sqref="B2:B6"/>
    </sheetView>
  </sheetViews>
  <sheetFormatPr defaultColWidth="8.88888888888889" defaultRowHeight="14.4" outlineLevelRow="5" outlineLevelCol="4"/>
  <cols>
    <col min="1" max="1" width="27.5555555555556" customWidth="1"/>
    <col min="2" max="2" width="17.7777777777778" customWidth="1"/>
    <col min="3" max="3" width="23.4444444444444" customWidth="1"/>
    <col min="4" max="4" width="12.8888888888889"/>
    <col min="5" max="5" width="23.2222222222222" customWidth="1"/>
  </cols>
  <sheetData>
    <row r="1" spans="2:5">
      <c r="B1" t="s">
        <v>148</v>
      </c>
      <c r="C1" t="s">
        <v>149</v>
      </c>
      <c r="D1" t="s">
        <v>150</v>
      </c>
      <c r="E1" t="s">
        <v>151</v>
      </c>
    </row>
    <row r="2" spans="1:5">
      <c r="A2" t="s">
        <v>143</v>
      </c>
      <c r="B2">
        <v>124150</v>
      </c>
      <c r="C2">
        <v>107930</v>
      </c>
      <c r="D2" s="4">
        <f>(1-C2/B2)*100</f>
        <v>13.0648409182441</v>
      </c>
      <c r="E2" s="4">
        <f>B2-C2</f>
        <v>16220</v>
      </c>
    </row>
    <row r="3" ht="15.6" spans="1:5">
      <c r="A3" t="s">
        <v>137</v>
      </c>
      <c r="B3" s="1">
        <v>46260</v>
      </c>
      <c r="C3">
        <v>36194</v>
      </c>
      <c r="D3" s="4">
        <f>(1-C3/B3)*100</f>
        <v>21.7596195417207</v>
      </c>
      <c r="E3" s="4">
        <f>B3-C3</f>
        <v>10066</v>
      </c>
    </row>
    <row r="4" spans="1:5">
      <c r="A4" t="s">
        <v>146</v>
      </c>
      <c r="B4">
        <v>123910</v>
      </c>
      <c r="C4">
        <v>97025</v>
      </c>
      <c r="D4" s="4">
        <f>(1-C4/B4)*100</f>
        <v>21.6971995803406</v>
      </c>
      <c r="E4" s="4">
        <f>B4-C4</f>
        <v>26885</v>
      </c>
    </row>
    <row r="5" spans="1:5">
      <c r="A5" t="s">
        <v>152</v>
      </c>
      <c r="B5">
        <v>249140</v>
      </c>
      <c r="C5">
        <v>196206.6</v>
      </c>
      <c r="D5" s="4">
        <f>(1-C5/B5)*100</f>
        <v>21.2464477803645</v>
      </c>
      <c r="E5" s="4">
        <f>B5-C5</f>
        <v>52933.4</v>
      </c>
    </row>
    <row r="6" spans="1:5">
      <c r="A6" t="s">
        <v>153</v>
      </c>
      <c r="B6">
        <v>125520</v>
      </c>
      <c r="C6">
        <v>102243</v>
      </c>
      <c r="D6" s="4">
        <f>(1-C6/B6)*100</f>
        <v>18.5444550669216</v>
      </c>
      <c r="E6" s="4">
        <f>B6-C6</f>
        <v>23277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A14" sqref="A14:E14"/>
    </sheetView>
  </sheetViews>
  <sheetFormatPr defaultColWidth="8.88888888888889" defaultRowHeight="14.4" outlineLevelCol="4"/>
  <cols>
    <col min="2" max="2" width="10.6666666666667" customWidth="1"/>
    <col min="4" max="4" width="18.2222222222222" customWidth="1"/>
    <col min="5" max="5" width="9.66666666666667"/>
    <col min="9" max="9" width="12.8888888888889"/>
  </cols>
  <sheetData>
    <row r="1" spans="1:5">
      <c r="A1" t="s">
        <v>143</v>
      </c>
      <c r="B1" t="s">
        <v>137</v>
      </c>
      <c r="C1" t="s">
        <v>146</v>
      </c>
      <c r="D1" t="s">
        <v>139</v>
      </c>
      <c r="E1" t="s">
        <v>153</v>
      </c>
    </row>
    <row r="2" spans="1:5">
      <c r="A2">
        <v>35010</v>
      </c>
      <c r="B2">
        <v>958</v>
      </c>
      <c r="C2">
        <v>9378</v>
      </c>
      <c r="D2">
        <v>15635</v>
      </c>
      <c r="E2">
        <v>81915</v>
      </c>
    </row>
    <row r="3" spans="1:5">
      <c r="A3">
        <v>996</v>
      </c>
      <c r="B3">
        <v>4240</v>
      </c>
      <c r="C3">
        <v>2904</v>
      </c>
      <c r="D3">
        <v>22204</v>
      </c>
      <c r="E3">
        <f>44213.4/87*40</f>
        <v>20328</v>
      </c>
    </row>
    <row r="4" spans="1:4">
      <c r="A4">
        <v>6242</v>
      </c>
      <c r="B4">
        <v>20904</v>
      </c>
      <c r="C4">
        <v>2968</v>
      </c>
      <c r="D4">
        <f>8768/2</f>
        <v>4384</v>
      </c>
    </row>
    <row r="5" spans="1:4">
      <c r="A5">
        <v>8187</v>
      </c>
      <c r="B5" s="2">
        <v>4384</v>
      </c>
      <c r="C5">
        <f>62712/3*2</f>
        <v>41808</v>
      </c>
      <c r="D5">
        <v>44550</v>
      </c>
    </row>
    <row r="6" spans="1:4">
      <c r="A6">
        <v>12036</v>
      </c>
      <c r="B6">
        <v>3960</v>
      </c>
      <c r="C6">
        <v>32190</v>
      </c>
      <c r="D6">
        <v>41676</v>
      </c>
    </row>
    <row r="7" spans="1:4">
      <c r="A7">
        <v>1190</v>
      </c>
      <c r="B7">
        <v>1550</v>
      </c>
      <c r="C7">
        <v>3763</v>
      </c>
      <c r="D7">
        <v>14116</v>
      </c>
    </row>
    <row r="8" spans="1:4">
      <c r="A8">
        <v>20655</v>
      </c>
      <c r="B8">
        <v>198</v>
      </c>
      <c r="C8">
        <v>4014</v>
      </c>
      <c r="D8">
        <v>23060</v>
      </c>
    </row>
    <row r="9" spans="1:4">
      <c r="A9">
        <v>11608</v>
      </c>
      <c r="D9">
        <v>3016</v>
      </c>
    </row>
    <row r="10" spans="1:4">
      <c r="A10">
        <v>4960</v>
      </c>
      <c r="D10">
        <v>23500</v>
      </c>
    </row>
    <row r="11" spans="1:4">
      <c r="A11">
        <v>6794</v>
      </c>
      <c r="D11" s="2">
        <f>508.2*5</f>
        <v>2541</v>
      </c>
    </row>
    <row r="12" spans="1:1">
      <c r="A12">
        <v>252</v>
      </c>
    </row>
    <row r="14" spans="1:5">
      <c r="A14" s="3">
        <f>SUM(A2:A13)</f>
        <v>107930</v>
      </c>
      <c r="B14" s="3">
        <f>SUM(B2:B13)</f>
        <v>36194</v>
      </c>
      <c r="C14" s="3">
        <f>SUM(C2:C13)</f>
        <v>97025</v>
      </c>
      <c r="D14" s="3">
        <f>SUM(D2:D13)</f>
        <v>194682</v>
      </c>
      <c r="E14" s="3">
        <f>SUM(E2:E13)</f>
        <v>102243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tabSelected="1" workbookViewId="0">
      <selection activeCell="A21" sqref="A21"/>
    </sheetView>
  </sheetViews>
  <sheetFormatPr defaultColWidth="8.88888888888889" defaultRowHeight="14.4"/>
  <cols>
    <col min="1" max="1" width="25" customWidth="1"/>
    <col min="2" max="2" width="19.7777777777778" customWidth="1"/>
    <col min="3" max="3" width="11.8888888888889" customWidth="1"/>
    <col min="4" max="4" width="28.8888888888889" customWidth="1"/>
    <col min="5" max="6" width="10.6666666666667" customWidth="1"/>
    <col min="7" max="7" width="8.44444444444444" customWidth="1"/>
    <col min="8" max="8" width="10.3333333333333" customWidth="1"/>
  </cols>
  <sheetData>
    <row r="1" spans="5:9">
      <c r="E1" t="s">
        <v>143</v>
      </c>
      <c r="F1" t="s">
        <v>137</v>
      </c>
      <c r="G1" t="s">
        <v>146</v>
      </c>
      <c r="H1" t="s">
        <v>139</v>
      </c>
      <c r="I1" t="s">
        <v>153</v>
      </c>
    </row>
    <row r="2" ht="15.6" spans="4:9">
      <c r="D2" t="s">
        <v>154</v>
      </c>
      <c r="E2">
        <v>124150</v>
      </c>
      <c r="F2" s="1">
        <v>46260</v>
      </c>
      <c r="G2">
        <v>123910</v>
      </c>
      <c r="H2">
        <v>249140</v>
      </c>
      <c r="I2">
        <v>125520</v>
      </c>
    </row>
    <row r="3" spans="4:9">
      <c r="D3" t="s">
        <v>155</v>
      </c>
      <c r="E3">
        <v>107930</v>
      </c>
      <c r="F3">
        <v>36194</v>
      </c>
      <c r="G3">
        <v>97025</v>
      </c>
      <c r="H3">
        <v>194682</v>
      </c>
      <c r="I3">
        <v>102243</v>
      </c>
    </row>
    <row r="4" spans="4:9">
      <c r="D4" t="s">
        <v>156</v>
      </c>
      <c r="E4">
        <f>E2-E3</f>
        <v>16220</v>
      </c>
      <c r="F4">
        <f>F2-F3</f>
        <v>10066</v>
      </c>
      <c r="G4">
        <f>G2-G3</f>
        <v>26885</v>
      </c>
      <c r="H4">
        <f>H2-H3</f>
        <v>54458</v>
      </c>
      <c r="I4">
        <f>I2-I3</f>
        <v>23277</v>
      </c>
    </row>
    <row r="5" spans="4:9">
      <c r="D5" t="s">
        <v>157</v>
      </c>
      <c r="E5" s="2">
        <f>E4-E17</f>
        <v>16220</v>
      </c>
      <c r="F5" s="2">
        <f>F4-F17</f>
        <v>10066</v>
      </c>
      <c r="G5" s="2">
        <f>G4-G17</f>
        <v>319</v>
      </c>
      <c r="H5" s="2">
        <f>H4-H17</f>
        <v>54458</v>
      </c>
      <c r="I5" s="2">
        <f>I4-I17</f>
        <v>6067</v>
      </c>
    </row>
    <row r="6" spans="2:10">
      <c r="B6" t="s">
        <v>29</v>
      </c>
      <c r="C6" t="s">
        <v>30</v>
      </c>
      <c r="J6" t="s">
        <v>158</v>
      </c>
    </row>
    <row r="7" spans="1:10">
      <c r="A7" t="s">
        <v>159</v>
      </c>
      <c r="B7">
        <v>508.2</v>
      </c>
      <c r="C7">
        <f>40-J7</f>
        <v>40</v>
      </c>
      <c r="J7" s="3">
        <f>SUM(E7:I7)</f>
        <v>0</v>
      </c>
    </row>
    <row r="8" spans="1:10">
      <c r="A8" t="s">
        <v>160</v>
      </c>
      <c r="B8">
        <v>90.5</v>
      </c>
      <c r="C8">
        <f>56-J8</f>
        <v>56</v>
      </c>
      <c r="J8" s="3">
        <f t="shared" ref="J8:J15" si="0">SUM(E8:I8)</f>
        <v>0</v>
      </c>
    </row>
    <row r="9" spans="1:10">
      <c r="A9" t="s">
        <v>161</v>
      </c>
      <c r="B9">
        <v>4750</v>
      </c>
      <c r="C9">
        <f>4-J9</f>
        <v>4</v>
      </c>
      <c r="J9" s="3">
        <f t="shared" si="0"/>
        <v>0</v>
      </c>
    </row>
    <row r="10" spans="1:10">
      <c r="A10" t="s">
        <v>162</v>
      </c>
      <c r="B10">
        <v>59</v>
      </c>
      <c r="C10">
        <f>400-J10</f>
        <v>300</v>
      </c>
      <c r="G10">
        <v>100</v>
      </c>
      <c r="J10" s="3">
        <f t="shared" si="0"/>
        <v>100</v>
      </c>
    </row>
    <row r="11" spans="1:10">
      <c r="A11" t="s">
        <v>163</v>
      </c>
      <c r="B11">
        <v>1152</v>
      </c>
      <c r="C11">
        <f>28-J11</f>
        <v>25</v>
      </c>
      <c r="G11">
        <v>3</v>
      </c>
      <c r="J11" s="3">
        <f t="shared" si="0"/>
        <v>3</v>
      </c>
    </row>
    <row r="12" spans="1:10">
      <c r="A12" t="s">
        <v>164</v>
      </c>
      <c r="B12">
        <v>871</v>
      </c>
      <c r="C12">
        <f>15-J12</f>
        <v>15</v>
      </c>
      <c r="J12" s="3">
        <f t="shared" si="0"/>
        <v>0</v>
      </c>
    </row>
    <row r="13" spans="1:10">
      <c r="A13" t="s">
        <v>165</v>
      </c>
      <c r="B13">
        <v>2323</v>
      </c>
      <c r="C13">
        <f>20-J13</f>
        <v>20</v>
      </c>
      <c r="J13" s="3">
        <f t="shared" si="0"/>
        <v>0</v>
      </c>
    </row>
    <row r="14" spans="1:10">
      <c r="A14" t="s">
        <v>166</v>
      </c>
      <c r="B14">
        <v>4718</v>
      </c>
      <c r="C14">
        <f>10-J14</f>
        <v>10</v>
      </c>
      <c r="J14" s="3">
        <f t="shared" si="0"/>
        <v>0</v>
      </c>
    </row>
    <row r="15" spans="1:10">
      <c r="A15" t="s">
        <v>167</v>
      </c>
      <c r="B15">
        <v>17210</v>
      </c>
      <c r="C15">
        <f>2-J15</f>
        <v>0</v>
      </c>
      <c r="G15">
        <v>1</v>
      </c>
      <c r="I15">
        <v>1</v>
      </c>
      <c r="J15" s="3">
        <f t="shared" si="0"/>
        <v>2</v>
      </c>
    </row>
    <row r="17" spans="4:9">
      <c r="D17" t="s">
        <v>168</v>
      </c>
      <c r="E17">
        <f>$B7*E7+$B8*E8+$B9*E9+$B10*E10+$B11*E11+$B12*E12+$B13*E13+$B14*E14+$B15*E15</f>
        <v>0</v>
      </c>
      <c r="F17">
        <f>$B7*F7+$B8*F8+$B9*F9+$B10*F10+$B11*F11+$B12*F12+$B13*F13+$B14*F14+$B15*F15</f>
        <v>0</v>
      </c>
      <c r="G17">
        <f>$B7*G7+$B8*G8+$B9*G9+$B10*G10+$B11*G11+$B12*G12+$B13*G13+$B14*G14+$B15*G15</f>
        <v>26566</v>
      </c>
      <c r="H17">
        <f>$B7*H7+$B8*H8+$B9*H9+$B10*H10+$B11*H11+$B12*H12+$B13*H13+$B14*H14+$B15*H15</f>
        <v>0</v>
      </c>
      <c r="I17">
        <f>$B7*I7+$B8*I8+$B9*I9+$B10*I10+$B11*I11+$B12*I12+$B13*I13+$B14*I14+$B15*I15</f>
        <v>17210</v>
      </c>
    </row>
    <row r="21" spans="1:1">
      <c r="A21" t="s">
        <v>169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LibreOffice/7.2.6.2$Linux_X86_64 LibreOffice_project/20$Build-2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Хайтов</vt:lpstr>
      <vt:lpstr>Лузганова</vt:lpstr>
      <vt:lpstr>Ляндзберг, Скучас</vt:lpstr>
      <vt:lpstr>Пичугин</vt:lpstr>
      <vt:lpstr>Полоскин</vt:lpstr>
      <vt:lpstr>Сводка</vt:lpstr>
      <vt:lpstr>Стоимости заказов</vt:lpstr>
      <vt:lpstr>Реальные траты по заказам</vt:lpstr>
      <vt:lpstr>Заявка на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google1599737165</cp:lastModifiedBy>
  <cp:revision>5</cp:revision>
  <dcterms:created xsi:type="dcterms:W3CDTF">2023-09-19T18:29:00Z</dcterms:created>
  <dcterms:modified xsi:type="dcterms:W3CDTF">2024-01-19T16:09:45Z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ICV">
    <vt:lpwstr>530459C8AA444207BF60DC4BF6DECBCC_13</vt:lpwstr>
  </property>
  <property fmtid="{D5CDD505-2E9C-101B-9397-08002B2CF9AE}" pid="4" name="KSOProductBuildVer">
    <vt:lpwstr>1049-12.2.0.13412</vt:lpwstr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