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8_{B3871782-4AB6-4089-B293-ADA7FC3CF170}" xr6:coauthVersionLast="47" xr6:coauthVersionMax="47" xr10:uidLastSave="{00000000-0000-0000-0000-000000000000}"/>
  <bookViews>
    <workbookView xWindow="-120" yWindow="-120" windowWidth="24240" windowHeight="13740" xr2:uid="{22CA450C-50E8-49E1-814E-4D2076545D61}"/>
  </bookViews>
  <sheets>
    <sheet name="Duration 1" sheetId="2" r:id="rId1"/>
    <sheet name="Duration 2" sheetId="1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C3" i="2"/>
  <c r="C4" i="2"/>
  <c r="D4" i="2" s="1"/>
  <c r="C5" i="2"/>
  <c r="D5" i="2" s="1"/>
  <c r="C6" i="2"/>
  <c r="D6" i="2" s="1"/>
  <c r="C2" i="2"/>
  <c r="C8" i="2" s="1"/>
  <c r="M7" i="1"/>
  <c r="C10" i="1"/>
  <c r="D10" i="1" s="1"/>
  <c r="D4" i="1"/>
  <c r="C9" i="1"/>
  <c r="D9" i="1" s="1"/>
  <c r="C11" i="1"/>
  <c r="D11" i="1" s="1"/>
  <c r="C12" i="1"/>
  <c r="D12" i="1" s="1"/>
  <c r="C13" i="1"/>
  <c r="D13" i="1" s="1"/>
  <c r="C5" i="1"/>
  <c r="D5" i="1" s="1"/>
  <c r="C6" i="1"/>
  <c r="D6" i="1" s="1"/>
  <c r="C4" i="1"/>
  <c r="C14" i="1"/>
  <c r="C7" i="1"/>
  <c r="D7" i="1" s="1"/>
  <c r="F2" i="1"/>
  <c r="G2" i="1" s="1"/>
  <c r="J6" i="1"/>
  <c r="J3" i="1"/>
  <c r="D3" i="1" s="1"/>
  <c r="F3" i="1" s="1"/>
  <c r="G3" i="1" s="1"/>
  <c r="D8" i="2" l="1"/>
  <c r="B10" i="2" s="1"/>
  <c r="C8" i="1"/>
  <c r="D8" i="1" s="1"/>
  <c r="M2" i="1" s="1"/>
  <c r="M3" i="1"/>
  <c r="M4" i="1" l="1"/>
  <c r="M5" i="1" s="1"/>
  <c r="E9" i="1"/>
  <c r="F9" i="1" s="1"/>
  <c r="G9" i="1" s="1"/>
  <c r="E13" i="1"/>
  <c r="F13" i="1" s="1"/>
  <c r="G13" i="1" s="1"/>
  <c r="E7" i="1"/>
  <c r="F7" i="1" s="1"/>
  <c r="G7" i="1" s="1"/>
  <c r="E10" i="1"/>
  <c r="F10" i="1" s="1"/>
  <c r="G10" i="1" s="1"/>
  <c r="E11" i="1"/>
  <c r="F11" i="1" s="1"/>
  <c r="G11" i="1" s="1"/>
  <c r="E8" i="1"/>
  <c r="F8" i="1" s="1"/>
  <c r="G8" i="1" s="1"/>
  <c r="E12" i="1"/>
  <c r="F12" i="1" s="1"/>
  <c r="G12" i="1" s="1"/>
  <c r="E5" i="1"/>
  <c r="F5" i="1" s="1"/>
  <c r="G5" i="1" s="1"/>
  <c r="E6" i="1"/>
  <c r="F6" i="1" s="1"/>
  <c r="G6" i="1" s="1"/>
  <c r="E14" i="1"/>
  <c r="F14" i="1" s="1"/>
  <c r="G14" i="1" s="1"/>
  <c r="E4" i="1"/>
  <c r="F4" i="1" s="1"/>
  <c r="G4" i="1" l="1"/>
  <c r="J10" i="1" s="1"/>
  <c r="J11" i="1"/>
  <c r="J12" i="1" l="1"/>
</calcChain>
</file>

<file path=xl/sharedStrings.xml><?xml version="1.0" encoding="utf-8"?>
<sst xmlns="http://schemas.openxmlformats.org/spreadsheetml/2006/main" count="42" uniqueCount="31">
  <si>
    <t>prezzo</t>
  </si>
  <si>
    <t>rateo</t>
  </si>
  <si>
    <t>cedola</t>
  </si>
  <si>
    <t>rimborso</t>
  </si>
  <si>
    <t>ultima data stacco cedola</t>
  </si>
  <si>
    <t>conteggio giorni rateo</t>
  </si>
  <si>
    <t>frequenza cedola</t>
  </si>
  <si>
    <t>cedola periodica</t>
  </si>
  <si>
    <t>base di calcolo</t>
  </si>
  <si>
    <t>rendimento</t>
  </si>
  <si>
    <t>durata</t>
  </si>
  <si>
    <t>duration</t>
  </si>
  <si>
    <t>duration modificata</t>
  </si>
  <si>
    <t>somma valori attuali</t>
  </si>
  <si>
    <t>somma flussi ponderati</t>
  </si>
  <si>
    <t>FUNZIONI</t>
  </si>
  <si>
    <t>CALCOLO</t>
  </si>
  <si>
    <t>ANAGRAFICA</t>
  </si>
  <si>
    <t>DATA</t>
  </si>
  <si>
    <t>TEMPO</t>
  </si>
  <si>
    <t>VALORE</t>
  </si>
  <si>
    <t>DISCOUNT</t>
  </si>
  <si>
    <t>VALORE ATTUALE</t>
  </si>
  <si>
    <t>FLUSSO PONDERATO</t>
  </si>
  <si>
    <t>variazione tasso</t>
  </si>
  <si>
    <t>variazione prezzo</t>
  </si>
  <si>
    <t>Risultato</t>
  </si>
  <si>
    <t>Anni</t>
  </si>
  <si>
    <t>Flussi</t>
  </si>
  <si>
    <t>Valore Attuale</t>
  </si>
  <si>
    <t>VA Ponderato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</si>
</sst>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rgb="FFFFFF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165" fontId="0" fillId="0" borderId="0" xfId="0" applyNumberFormat="1"/>
    <xf numFmtId="14" fontId="0" fillId="2" borderId="0" xfId="0" applyNumberFormat="1" applyFill="1"/>
    <xf numFmtId="0" fontId="2" fillId="0" borderId="1" xfId="0" applyFont="1" applyBorder="1"/>
    <xf numFmtId="14" fontId="4" fillId="4" borderId="1" xfId="0" applyNumberFormat="1" applyFont="1" applyFill="1" applyBorder="1"/>
    <xf numFmtId="0" fontId="4" fillId="4" borderId="1" xfId="0" applyFont="1" applyFill="1" applyBorder="1"/>
    <xf numFmtId="10" fontId="0" fillId="4" borderId="1" xfId="1" applyNumberFormat="1" applyFont="1" applyFill="1" applyBorder="1"/>
    <xf numFmtId="2" fontId="0" fillId="4" borderId="1" xfId="1" applyNumberFormat="1" applyFont="1" applyFill="1" applyBorder="1"/>
    <xf numFmtId="2" fontId="0" fillId="5" borderId="1" xfId="0" applyNumberFormat="1" applyFill="1" applyBorder="1"/>
    <xf numFmtId="0" fontId="5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4" fontId="0" fillId="5" borderId="1" xfId="0" applyNumberFormat="1" applyFill="1" applyBorder="1"/>
    <xf numFmtId="164" fontId="0" fillId="4" borderId="1" xfId="1" applyNumberFormat="1" applyFont="1" applyFill="1" applyBorder="1"/>
    <xf numFmtId="0" fontId="2" fillId="4" borderId="1" xfId="0" applyFont="1" applyFill="1" applyBorder="1"/>
    <xf numFmtId="2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2</xdr:row>
      <xdr:rowOff>47625</xdr:rowOff>
    </xdr:from>
    <xdr:to>
      <xdr:col>17</xdr:col>
      <xdr:colOff>38100</xdr:colOff>
      <xdr:row>7</xdr:row>
      <xdr:rowOff>95250</xdr:rowOff>
    </xdr:to>
    <xdr:sp macro="" textlink="">
      <xdr:nvSpPr>
        <xdr:cNvPr id="2" name="Callout: linea 1">
          <a:extLst>
            <a:ext uri="{FF2B5EF4-FFF2-40B4-BE49-F238E27FC236}">
              <a16:creationId xmlns:a16="http://schemas.microsoft.com/office/drawing/2014/main" id="{ED72395C-2994-534D-41A4-18E031B5D019}"/>
            </a:ext>
          </a:extLst>
        </xdr:cNvPr>
        <xdr:cNvSpPr/>
      </xdr:nvSpPr>
      <xdr:spPr>
        <a:xfrm>
          <a:off x="11620500" y="428625"/>
          <a:ext cx="1733550" cy="1000125"/>
        </a:xfrm>
        <a:prstGeom prst="borderCallout1">
          <a:avLst>
            <a:gd name="adj1" fmla="val 18750"/>
            <a:gd name="adj2" fmla="val -8333"/>
            <a:gd name="adj3" fmla="val 26786"/>
            <a:gd name="adj4" fmla="val -3778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N.B. La cedola va inserita in percentuale rispetto al nominale;</a:t>
          </a:r>
          <a:r>
            <a:rPr lang="it-IT" sz="1100" baseline="0"/>
            <a:t> nel nostro caso J4/100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A07B-9B1B-4DC6-971E-4F33C33BF7F9}">
  <dimension ref="A1:D10"/>
  <sheetViews>
    <sheetView tabSelected="1" workbookViewId="0">
      <selection activeCell="B10" sqref="B10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3.42578125" bestFit="1" customWidth="1"/>
    <col min="4" max="4" width="12.85546875" bestFit="1" customWidth="1"/>
  </cols>
  <sheetData>
    <row r="1" spans="1:4" s="20" customFormat="1" x14ac:dyDescent="0.25">
      <c r="A1" s="20" t="s">
        <v>27</v>
      </c>
      <c r="B1" s="20" t="s">
        <v>28</v>
      </c>
      <c r="C1" s="20" t="s">
        <v>29</v>
      </c>
      <c r="D1" s="20" t="s">
        <v>30</v>
      </c>
    </row>
    <row r="2" spans="1:4" x14ac:dyDescent="0.25">
      <c r="A2">
        <v>1</v>
      </c>
      <c r="B2">
        <v>50</v>
      </c>
      <c r="C2">
        <f>B2/(1+0.04)^A2</f>
        <v>48.076923076923073</v>
      </c>
      <c r="D2">
        <f>A2*C2</f>
        <v>48.076923076923073</v>
      </c>
    </row>
    <row r="3" spans="1:4" x14ac:dyDescent="0.25">
      <c r="A3">
        <v>2</v>
      </c>
      <c r="B3">
        <v>50</v>
      </c>
      <c r="C3">
        <f t="shared" ref="C3:C6" si="0">B3/(1+0.04)^A3</f>
        <v>46.227810650887569</v>
      </c>
      <c r="D3">
        <f t="shared" ref="D3:D6" si="1">A3*C3</f>
        <v>92.455621301775139</v>
      </c>
    </row>
    <row r="4" spans="1:4" x14ac:dyDescent="0.25">
      <c r="A4">
        <v>3</v>
      </c>
      <c r="B4">
        <v>50</v>
      </c>
      <c r="C4">
        <f t="shared" si="0"/>
        <v>44.449817933545738</v>
      </c>
      <c r="D4">
        <f t="shared" si="1"/>
        <v>133.34945380063721</v>
      </c>
    </row>
    <row r="5" spans="1:4" x14ac:dyDescent="0.25">
      <c r="A5">
        <v>4</v>
      </c>
      <c r="B5">
        <v>50</v>
      </c>
      <c r="C5">
        <f t="shared" si="0"/>
        <v>42.740209551486288</v>
      </c>
      <c r="D5">
        <f t="shared" si="1"/>
        <v>170.96083820594515</v>
      </c>
    </row>
    <row r="6" spans="1:4" x14ac:dyDescent="0.25">
      <c r="A6">
        <v>5</v>
      </c>
      <c r="B6">
        <v>1050</v>
      </c>
      <c r="C6">
        <f t="shared" si="0"/>
        <v>863.02346209731911</v>
      </c>
      <c r="D6">
        <f t="shared" si="1"/>
        <v>4315.1173104865957</v>
      </c>
    </row>
    <row r="8" spans="1:4" x14ac:dyDescent="0.25">
      <c r="C8">
        <f>SUM(C2:C6)</f>
        <v>1044.5182233101618</v>
      </c>
      <c r="D8">
        <f>SUM(D2:D6)</f>
        <v>4759.9601468718765</v>
      </c>
    </row>
    <row r="10" spans="1:4" x14ac:dyDescent="0.25">
      <c r="A10" t="s">
        <v>26</v>
      </c>
      <c r="B10">
        <f>D8/C8</f>
        <v>4.5570867416627561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600F-FBFF-41FB-869C-B9CF0753DD93}">
  <dimension ref="A1:M16"/>
  <sheetViews>
    <sheetView workbookViewId="0">
      <selection activeCell="K21" sqref="K21"/>
    </sheetView>
  </sheetViews>
  <sheetFormatPr defaultRowHeight="15" x14ac:dyDescent="0.25"/>
  <cols>
    <col min="2" max="2" width="10.42578125" bestFit="1" customWidth="1"/>
    <col min="3" max="3" width="6.5703125" bestFit="1" customWidth="1"/>
    <col min="4" max="4" width="7.28515625" style="2" bestFit="1" customWidth="1"/>
    <col min="5" max="5" width="9.28515625" style="2" bestFit="1" customWidth="1"/>
    <col min="6" max="6" width="14.28515625" style="2" bestFit="1" customWidth="1"/>
    <col min="7" max="7" width="17.42578125" style="2" bestFit="1" customWidth="1"/>
    <col min="9" max="9" width="24.140625" bestFit="1" customWidth="1"/>
    <col min="10" max="10" width="10.42578125" bestFit="1" customWidth="1"/>
    <col min="11" max="11" width="8.42578125" customWidth="1"/>
    <col min="12" max="12" width="18.85546875" bestFit="1" customWidth="1"/>
    <col min="13" max="13" width="11.140625" style="3" customWidth="1"/>
  </cols>
  <sheetData>
    <row r="1" spans="1:13" x14ac:dyDescent="0.25">
      <c r="B1" s="13" t="s">
        <v>18</v>
      </c>
      <c r="C1" s="13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I1" s="19" t="s">
        <v>17</v>
      </c>
      <c r="J1" s="19"/>
      <c r="L1" s="18" t="s">
        <v>15</v>
      </c>
      <c r="M1" s="18"/>
    </row>
    <row r="2" spans="1:13" x14ac:dyDescent="0.25">
      <c r="A2" s="4" t="s">
        <v>0</v>
      </c>
      <c r="B2" s="6">
        <v>45019</v>
      </c>
      <c r="C2" s="2">
        <v>0</v>
      </c>
      <c r="D2" s="2">
        <v>-100.91</v>
      </c>
      <c r="E2" s="2">
        <v>1</v>
      </c>
      <c r="F2" s="2">
        <f>E2*D2</f>
        <v>-100.91</v>
      </c>
      <c r="G2" s="2">
        <f>F2*C2</f>
        <v>0</v>
      </c>
      <c r="I2" s="7" t="s">
        <v>4</v>
      </c>
      <c r="J2" s="8">
        <v>44986</v>
      </c>
      <c r="K2" s="1"/>
      <c r="L2" s="7" t="s">
        <v>9</v>
      </c>
      <c r="M2" s="10">
        <f>XIRR(D2:D14,B2:B14)</f>
        <v>3.092273771762848E-2</v>
      </c>
    </row>
    <row r="3" spans="1:13" x14ac:dyDescent="0.25">
      <c r="A3" s="4" t="s">
        <v>1</v>
      </c>
      <c r="B3" s="1">
        <v>45019</v>
      </c>
      <c r="C3" s="2">
        <v>0</v>
      </c>
      <c r="D3" s="2">
        <f>-(J4/J7)*J3</f>
        <v>-0.33904109589041093</v>
      </c>
      <c r="E3" s="2">
        <v>1</v>
      </c>
      <c r="F3" s="2">
        <f t="shared" ref="F3:F13" si="0">E3*D3</f>
        <v>-0.33904109589041093</v>
      </c>
      <c r="G3" s="2">
        <f t="shared" ref="G3:G14" si="1">F3*C3</f>
        <v>0</v>
      </c>
      <c r="I3" s="7" t="s">
        <v>5</v>
      </c>
      <c r="J3" s="9">
        <f>B2-J2</f>
        <v>33</v>
      </c>
      <c r="L3" s="7" t="s">
        <v>10</v>
      </c>
      <c r="M3" s="16">
        <f>(B14-B2)/J7</f>
        <v>1.4164383561643836</v>
      </c>
    </row>
    <row r="4" spans="1:13" x14ac:dyDescent="0.25">
      <c r="A4" s="4" t="s">
        <v>2</v>
      </c>
      <c r="B4" s="1">
        <v>45170</v>
      </c>
      <c r="C4" s="2">
        <f>IF(B4&lt;&gt;"",(B4-$B$2)/$J$7,0)</f>
        <v>0.41369863013698632</v>
      </c>
      <c r="D4" s="2">
        <f>IF(C4&gt;0,$J$6,0)</f>
        <v>1.875</v>
      </c>
      <c r="E4" s="2">
        <f>1/(1+$M$2)^C4</f>
        <v>0.98748014680604324</v>
      </c>
      <c r="F4" s="2">
        <f t="shared" si="0"/>
        <v>1.8515252752613311</v>
      </c>
      <c r="G4" s="2">
        <f t="shared" si="1"/>
        <v>0.76597347003961924</v>
      </c>
      <c r="I4" s="7" t="s">
        <v>2</v>
      </c>
      <c r="J4" s="9">
        <v>3.75</v>
      </c>
      <c r="L4" s="7" t="s">
        <v>11</v>
      </c>
      <c r="M4" s="16">
        <f>DURATION(B2,B14,J4/100,M2,J5,3)</f>
        <v>1.3822940133630781</v>
      </c>
    </row>
    <row r="5" spans="1:13" x14ac:dyDescent="0.25">
      <c r="A5" s="4" t="s">
        <v>2</v>
      </c>
      <c r="B5" s="1">
        <v>45352</v>
      </c>
      <c r="C5" s="2">
        <f t="shared" ref="C5:C13" si="2">IF(B5&lt;&gt;"",(B5-$B$2)/$J$7,0)</f>
        <v>0.9123287671232877</v>
      </c>
      <c r="D5" s="2">
        <f t="shared" ref="D5:D13" si="3">IF(C5&gt;0,$J$6,0)</f>
        <v>1.875</v>
      </c>
      <c r="E5" s="2">
        <f>1/(1+$M$2)^C5</f>
        <v>0.97259813333200995</v>
      </c>
      <c r="F5" s="2">
        <f t="shared" si="0"/>
        <v>1.8236214999975187</v>
      </c>
      <c r="G5" s="2">
        <f t="shared" si="1"/>
        <v>1.6637423547922567</v>
      </c>
      <c r="I5" s="7" t="s">
        <v>6</v>
      </c>
      <c r="J5" s="9">
        <v>2</v>
      </c>
      <c r="L5" s="7" t="s">
        <v>12</v>
      </c>
      <c r="M5" s="16">
        <f>M4/(1+M2)</f>
        <v>1.3408318225896876</v>
      </c>
    </row>
    <row r="6" spans="1:13" x14ac:dyDescent="0.25">
      <c r="A6" s="4" t="s">
        <v>2</v>
      </c>
      <c r="B6" s="1">
        <v>45536</v>
      </c>
      <c r="C6" s="2">
        <f t="shared" si="2"/>
        <v>1.4164383561643836</v>
      </c>
      <c r="D6" s="2">
        <f t="shared" si="3"/>
        <v>1.875</v>
      </c>
      <c r="E6" s="2">
        <f>1/(1+$M$2)^C6</f>
        <v>0.95778056142474455</v>
      </c>
      <c r="F6" s="2">
        <f t="shared" si="0"/>
        <v>1.795838552671396</v>
      </c>
      <c r="G6" s="2">
        <f t="shared" si="1"/>
        <v>2.543694607482498</v>
      </c>
      <c r="I6" s="7" t="s">
        <v>7</v>
      </c>
      <c r="J6" s="9">
        <f>J4/J5</f>
        <v>1.875</v>
      </c>
      <c r="L6" s="17" t="s">
        <v>24</v>
      </c>
      <c r="M6" s="16">
        <v>5.0000000000000001E-3</v>
      </c>
    </row>
    <row r="7" spans="1:13" x14ac:dyDescent="0.25">
      <c r="A7" s="4" t="s">
        <v>2</v>
      </c>
      <c r="B7" s="1"/>
      <c r="C7" s="2">
        <f t="shared" si="2"/>
        <v>0</v>
      </c>
      <c r="D7" s="2">
        <f t="shared" si="3"/>
        <v>0</v>
      </c>
      <c r="E7" s="2">
        <f t="shared" ref="E7:E13" si="4">1/(1+$M$2)^C7</f>
        <v>1</v>
      </c>
      <c r="F7" s="2">
        <f t="shared" si="0"/>
        <v>0</v>
      </c>
      <c r="G7" s="2">
        <f t="shared" si="1"/>
        <v>0</v>
      </c>
      <c r="I7" s="7" t="s">
        <v>8</v>
      </c>
      <c r="J7" s="9">
        <v>365</v>
      </c>
      <c r="L7" s="17" t="s">
        <v>25</v>
      </c>
      <c r="M7" s="11">
        <f>M5*D2*M6</f>
        <v>-0.67651669608762688</v>
      </c>
    </row>
    <row r="8" spans="1:13" x14ac:dyDescent="0.25">
      <c r="A8" s="4" t="s">
        <v>2</v>
      </c>
      <c r="B8" s="1"/>
      <c r="C8" s="2">
        <f t="shared" si="2"/>
        <v>0</v>
      </c>
      <c r="D8" s="2">
        <f t="shared" si="3"/>
        <v>0</v>
      </c>
      <c r="E8" s="2">
        <f t="shared" si="4"/>
        <v>1</v>
      </c>
      <c r="F8" s="2">
        <f t="shared" si="0"/>
        <v>0</v>
      </c>
      <c r="G8" s="2">
        <f t="shared" si="1"/>
        <v>0</v>
      </c>
    </row>
    <row r="9" spans="1:13" x14ac:dyDescent="0.25">
      <c r="A9" s="4" t="s">
        <v>2</v>
      </c>
      <c r="B9" s="1"/>
      <c r="C9" s="2">
        <f>IF(B9&lt;&gt;"",(B9-$B$2)/$J$7,0)</f>
        <v>0</v>
      </c>
      <c r="D9" s="2">
        <f t="shared" si="3"/>
        <v>0</v>
      </c>
      <c r="E9" s="2">
        <f t="shared" si="4"/>
        <v>1</v>
      </c>
      <c r="F9" s="2">
        <f t="shared" si="0"/>
        <v>0</v>
      </c>
      <c r="G9" s="2">
        <f t="shared" si="1"/>
        <v>0</v>
      </c>
      <c r="I9" s="19" t="s">
        <v>16</v>
      </c>
      <c r="J9" s="19"/>
    </row>
    <row r="10" spans="1:13" x14ac:dyDescent="0.25">
      <c r="A10" s="4" t="s">
        <v>2</v>
      </c>
      <c r="B10" s="1"/>
      <c r="C10" s="2">
        <f t="shared" si="2"/>
        <v>0</v>
      </c>
      <c r="D10" s="2">
        <f t="shared" si="3"/>
        <v>0</v>
      </c>
      <c r="E10" s="2">
        <f t="shared" si="4"/>
        <v>1</v>
      </c>
      <c r="F10" s="2">
        <f t="shared" si="0"/>
        <v>0</v>
      </c>
      <c r="G10" s="2">
        <f t="shared" si="1"/>
        <v>0</v>
      </c>
      <c r="I10" s="7" t="s">
        <v>14</v>
      </c>
      <c r="J10" s="12">
        <f>SUM(G2:G14)</f>
        <v>140.63712283138094</v>
      </c>
    </row>
    <row r="11" spans="1:13" x14ac:dyDescent="0.25">
      <c r="A11" s="4" t="s">
        <v>2</v>
      </c>
      <c r="C11" s="2">
        <f t="shared" si="2"/>
        <v>0</v>
      </c>
      <c r="D11" s="2">
        <f t="shared" si="3"/>
        <v>0</v>
      </c>
      <c r="E11" s="2">
        <f t="shared" si="4"/>
        <v>1</v>
      </c>
      <c r="F11" s="2">
        <f t="shared" si="0"/>
        <v>0</v>
      </c>
      <c r="G11" s="2">
        <f t="shared" si="1"/>
        <v>0</v>
      </c>
      <c r="I11" s="7" t="s">
        <v>13</v>
      </c>
      <c r="J11" s="12">
        <f>SUM(F4:F14)</f>
        <v>101.24904147040471</v>
      </c>
    </row>
    <row r="12" spans="1:13" x14ac:dyDescent="0.25">
      <c r="A12" s="4" t="s">
        <v>2</v>
      </c>
      <c r="C12" s="2">
        <f t="shared" si="2"/>
        <v>0</v>
      </c>
      <c r="D12" s="2">
        <f t="shared" si="3"/>
        <v>0</v>
      </c>
      <c r="E12" s="2">
        <f t="shared" si="4"/>
        <v>1</v>
      </c>
      <c r="F12" s="2">
        <f t="shared" si="0"/>
        <v>0</v>
      </c>
      <c r="G12" s="2">
        <f t="shared" si="1"/>
        <v>0</v>
      </c>
      <c r="I12" s="7" t="s">
        <v>11</v>
      </c>
      <c r="J12" s="15">
        <f>J10/J11</f>
        <v>1.3890217703689516</v>
      </c>
    </row>
    <row r="13" spans="1:13" x14ac:dyDescent="0.25">
      <c r="A13" s="4" t="s">
        <v>2</v>
      </c>
      <c r="C13" s="2">
        <f t="shared" si="2"/>
        <v>0</v>
      </c>
      <c r="D13" s="2">
        <f t="shared" si="3"/>
        <v>0</v>
      </c>
      <c r="E13" s="2">
        <f t="shared" si="4"/>
        <v>1</v>
      </c>
      <c r="F13" s="2">
        <f t="shared" si="0"/>
        <v>0</v>
      </c>
      <c r="G13" s="2">
        <f t="shared" si="1"/>
        <v>0</v>
      </c>
    </row>
    <row r="14" spans="1:13" x14ac:dyDescent="0.25">
      <c r="A14" s="4" t="s">
        <v>3</v>
      </c>
      <c r="B14" s="1">
        <v>45536</v>
      </c>
      <c r="C14" s="2">
        <f>(B14-$B$2)/$J$7</f>
        <v>1.4164383561643836</v>
      </c>
      <c r="D14" s="2">
        <v>100</v>
      </c>
      <c r="E14" s="2">
        <f>1/(1+$M$2)^C14</f>
        <v>0.95778056142474455</v>
      </c>
      <c r="F14" s="2">
        <f>E14*D14</f>
        <v>95.778056142474455</v>
      </c>
      <c r="G14" s="2">
        <f t="shared" si="1"/>
        <v>135.66371239906655</v>
      </c>
      <c r="K14" s="2"/>
    </row>
    <row r="15" spans="1:13" x14ac:dyDescent="0.25">
      <c r="K15" s="2"/>
    </row>
    <row r="16" spans="1:13" x14ac:dyDescent="0.25">
      <c r="G16" s="5"/>
      <c r="K16" s="2"/>
    </row>
  </sheetData>
  <mergeCells count="3">
    <mergeCell ref="L1:M1"/>
    <mergeCell ref="I9:J9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Duration 1</vt:lpstr>
      <vt:lpstr>Duration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2024-07-01T14:05:50Z</dcterms:created>
  <dcterms:modified xsi:type="dcterms:W3CDTF">2024-08-05T15:15:47Z</dcterms:modified>
</cp:coreProperties>
</file>