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30E2741E-FE09-4AD4-A438-7EBD52B36F63}" xr6:coauthVersionLast="47" xr6:coauthVersionMax="47" xr10:uidLastSave="{00000000-0000-0000-0000-000000000000}"/>
  <bookViews>
    <workbookView xWindow="-120" yWindow="-120" windowWidth="24240" windowHeight="13740" xr2:uid="{73629390-9EE7-4685-8FFD-59ACD1017C65}"/>
  </bookViews>
  <sheets>
    <sheet name="Esempio 1" sheetId="4" r:id="rId1"/>
    <sheet name="Esempio 2" sheetId="2" r:id="rId2"/>
    <sheet name="Esempio 3" sheetId="3" r:id="rId3"/>
    <sheet name="Esempio 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H21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4" i="3"/>
  <c r="B4" i="4" l="1"/>
  <c r="I5" i="3"/>
  <c r="I6" i="3"/>
  <c r="I7" i="3"/>
  <c r="I8" i="3"/>
  <c r="I9" i="3"/>
  <c r="I10" i="3"/>
  <c r="I11" i="3"/>
  <c r="I12" i="3"/>
  <c r="I13" i="3"/>
  <c r="I14" i="3"/>
  <c r="I15" i="3"/>
  <c r="I16" i="3"/>
  <c r="I4" i="3"/>
  <c r="D5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C6" i="2"/>
  <c r="H8" i="1"/>
  <c r="H6" i="1"/>
  <c r="H5" i="1"/>
  <c r="C22" i="3" l="1"/>
  <c r="D16" i="3"/>
  <c r="D8" i="3"/>
  <c r="D15" i="3"/>
  <c r="D11" i="3"/>
  <c r="D7" i="3"/>
  <c r="D12" i="3"/>
  <c r="D14" i="3"/>
  <c r="D10" i="3"/>
  <c r="D6" i="3"/>
  <c r="F6" i="3" s="1"/>
  <c r="C6" i="3" s="1"/>
  <c r="D13" i="3"/>
  <c r="D9" i="3"/>
  <c r="D4" i="3"/>
  <c r="F4" i="3" s="1"/>
  <c r="C4" i="3" s="1"/>
  <c r="F7" i="3"/>
  <c r="C7" i="3" s="1"/>
  <c r="F5" i="3"/>
  <c r="C5" i="3" s="1"/>
  <c r="H7" i="1"/>
  <c r="H9" i="1" s="1"/>
  <c r="F8" i="3" l="1"/>
  <c r="C8" i="3" s="1"/>
  <c r="H10" i="1"/>
  <c r="H11" i="1" s="1"/>
  <c r="F9" i="3" l="1"/>
  <c r="C9" i="3" s="1"/>
  <c r="F10" i="3" l="1"/>
  <c r="C10" i="3" s="1"/>
  <c r="F11" i="3" l="1"/>
  <c r="C11" i="3" s="1"/>
  <c r="F12" i="3" l="1"/>
  <c r="C12" i="3" s="1"/>
  <c r="F13" i="3" l="1"/>
  <c r="C13" i="3" s="1"/>
  <c r="F14" i="3" l="1"/>
  <c r="C14" i="3" s="1"/>
  <c r="F15" i="3" l="1"/>
  <c r="C15" i="3" s="1"/>
  <c r="F16" i="3" l="1"/>
  <c r="C16" i="3" s="1"/>
  <c r="C17" i="3" s="1"/>
</calcChain>
</file>

<file path=xl/sharedStrings.xml><?xml version="1.0" encoding="utf-8"?>
<sst xmlns="http://schemas.openxmlformats.org/spreadsheetml/2006/main" count="37" uniqueCount="34">
  <si>
    <t>Assumptions</t>
  </si>
  <si>
    <t>Unit Sold</t>
  </si>
  <si>
    <t>Price per Unit</t>
  </si>
  <si>
    <t>Cost per Unit</t>
  </si>
  <si>
    <t>G&amp;A</t>
  </si>
  <si>
    <t>Tax Rate</t>
  </si>
  <si>
    <t>Income Statement</t>
  </si>
  <si>
    <t>Revenue</t>
  </si>
  <si>
    <t>COGs</t>
  </si>
  <si>
    <t>Gross Profit</t>
  </si>
  <si>
    <t>Earning Before Tax</t>
  </si>
  <si>
    <t>Taxes</t>
  </si>
  <si>
    <t>Net Income (Loss)</t>
  </si>
  <si>
    <t>Target</t>
  </si>
  <si>
    <t>Net Income</t>
  </si>
  <si>
    <t>Ricerca Obiettivo</t>
  </si>
  <si>
    <t>Importo Prestito</t>
  </si>
  <si>
    <t>Termine in Mesi</t>
  </si>
  <si>
    <t>Tasso Interesse</t>
  </si>
  <si>
    <t>Rata</t>
  </si>
  <si>
    <t>Cedola</t>
  </si>
  <si>
    <t>Capitale</t>
  </si>
  <si>
    <t>&lt;- Prezzo Acquisto</t>
  </si>
  <si>
    <t>TIR</t>
  </si>
  <si>
    <t>TIR Target</t>
  </si>
  <si>
    <t>Valore Attuale</t>
  </si>
  <si>
    <t>Prezzo Teorico</t>
  </si>
  <si>
    <t>Fattore Sconto</t>
  </si>
  <si>
    <t>Scadenza (Data)</t>
  </si>
  <si>
    <t>Scadenza (Anni)</t>
  </si>
  <si>
    <t>TIR Ann</t>
  </si>
  <si>
    <t xml:space="preserve">VAN.X </t>
  </si>
  <si>
    <t>Importo</t>
  </si>
  <si>
    <t>Numero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</si>
</sst>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\-&quot;€&quot;\ #,##0.00"/>
    <numFmt numFmtId="164" formatCode="&quot;€&quot;\ #,##0.00"/>
    <numFmt numFmtId="165" formatCode="0.0%"/>
    <numFmt numFmtId="166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8" fontId="2" fillId="0" borderId="0" xfId="0" applyNumberFormat="1" applyFont="1"/>
    <xf numFmtId="8" fontId="0" fillId="0" borderId="0" xfId="0" applyNumberFormat="1"/>
    <xf numFmtId="0" fontId="0" fillId="0" borderId="1" xfId="0" applyBorder="1"/>
    <xf numFmtId="8" fontId="2" fillId="0" borderId="1" xfId="0" applyNumberFormat="1" applyFont="1" applyBorder="1"/>
    <xf numFmtId="0" fontId="0" fillId="3" borderId="0" xfId="0" applyFill="1"/>
    <xf numFmtId="8" fontId="2" fillId="3" borderId="0" xfId="0" applyNumberFormat="1" applyFont="1" applyFill="1"/>
    <xf numFmtId="10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164" fontId="4" fillId="3" borderId="3" xfId="0" applyNumberFormat="1" applyFont="1" applyFill="1" applyBorder="1"/>
    <xf numFmtId="0" fontId="4" fillId="3" borderId="5" xfId="0" applyFont="1" applyFill="1" applyBorder="1"/>
    <xf numFmtId="164" fontId="4" fillId="3" borderId="7" xfId="0" applyNumberFormat="1" applyFont="1" applyFill="1" applyBorder="1"/>
    <xf numFmtId="0" fontId="3" fillId="4" borderId="2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165" fontId="4" fillId="3" borderId="5" xfId="0" applyNumberFormat="1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8" xfId="0" applyFont="1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8" xfId="0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10" fontId="0" fillId="6" borderId="8" xfId="0" applyNumberFormat="1" applyFill="1" applyBorder="1" applyAlignment="1">
      <alignment horizontal="center"/>
    </xf>
    <xf numFmtId="0" fontId="7" fillId="7" borderId="8" xfId="0" applyFont="1" applyFill="1" applyBorder="1"/>
    <xf numFmtId="2" fontId="7" fillId="0" borderId="8" xfId="0" applyNumberFormat="1" applyFont="1" applyBorder="1"/>
    <xf numFmtId="2" fontId="0" fillId="0" borderId="0" xfId="0" applyNumberFormat="1"/>
    <xf numFmtId="0" fontId="1" fillId="2" borderId="0" xfId="0" applyFont="1" applyFill="1" applyAlignment="1">
      <alignment horizontal="center"/>
    </xf>
    <xf numFmtId="9" fontId="7" fillId="4" borderId="8" xfId="1" applyFont="1" applyFill="1" applyBorder="1"/>
    <xf numFmtId="0" fontId="0" fillId="4" borderId="8" xfId="0" applyFill="1" applyBorder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16</xdr:row>
      <xdr:rowOff>114300</xdr:rowOff>
    </xdr:from>
    <xdr:to>
      <xdr:col>9</xdr:col>
      <xdr:colOff>304800</xdr:colOff>
      <xdr:row>19</xdr:row>
      <xdr:rowOff>28575</xdr:rowOff>
    </xdr:to>
    <xdr:sp macro="" textlink="">
      <xdr:nvSpPr>
        <xdr:cNvPr id="2" name="Freccia curva 1">
          <a:extLst>
            <a:ext uri="{FF2B5EF4-FFF2-40B4-BE49-F238E27FC236}">
              <a16:creationId xmlns:a16="http://schemas.microsoft.com/office/drawing/2014/main" id="{A9A5BE54-DC61-ED9A-FEB5-31DC499B65F7}"/>
            </a:ext>
          </a:extLst>
        </xdr:cNvPr>
        <xdr:cNvSpPr/>
      </xdr:nvSpPr>
      <xdr:spPr>
        <a:xfrm rot="10800000">
          <a:off x="6772275" y="3162300"/>
          <a:ext cx="762000" cy="485775"/>
        </a:xfrm>
        <a:prstGeom prst="ben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427-0320-4A47-9D8B-3C6E4A04350F}">
  <dimension ref="A1:B4"/>
  <sheetViews>
    <sheetView tabSelected="1" workbookViewId="0">
      <selection activeCell="G9" sqref="G9"/>
    </sheetView>
  </sheetViews>
  <sheetFormatPr defaultRowHeight="15" x14ac:dyDescent="0.25"/>
  <cols>
    <col min="1" max="1" width="26.140625" bestFit="1" customWidth="1"/>
    <col min="2" max="2" width="24" style="29" bestFit="1" customWidth="1"/>
    <col min="3" max="3" width="12" bestFit="1" customWidth="1"/>
  </cols>
  <sheetData>
    <row r="1" spans="1:2" ht="26.25" x14ac:dyDescent="0.4">
      <c r="A1" s="27" t="s">
        <v>32</v>
      </c>
      <c r="B1" s="28">
        <v>300</v>
      </c>
    </row>
    <row r="2" spans="1:2" ht="26.25" x14ac:dyDescent="0.4">
      <c r="A2" s="27" t="s">
        <v>33</v>
      </c>
      <c r="B2" s="28">
        <v>36</v>
      </c>
    </row>
    <row r="3" spans="1:2" ht="26.25" x14ac:dyDescent="0.4">
      <c r="A3" s="27" t="s">
        <v>18</v>
      </c>
      <c r="B3" s="31">
        <v>0.25452878525758821</v>
      </c>
    </row>
    <row r="4" spans="1:2" ht="26.25" x14ac:dyDescent="0.4">
      <c r="A4" s="27" t="s">
        <v>19</v>
      </c>
      <c r="B4" s="28">
        <f>PMT(B3/12,B2,-B1)</f>
        <v>11.999921773902942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B325-9604-483A-8214-C87094510ED3}">
  <dimension ref="B2:C6"/>
  <sheetViews>
    <sheetView workbookViewId="0">
      <selection activeCell="C6" sqref="C6"/>
    </sheetView>
  </sheetViews>
  <sheetFormatPr defaultRowHeight="18.75" x14ac:dyDescent="0.3"/>
  <cols>
    <col min="1" max="1" width="9.140625" style="9"/>
    <col min="2" max="2" width="25.7109375" style="9" customWidth="1"/>
    <col min="3" max="3" width="15.85546875" style="9" bestFit="1" customWidth="1"/>
    <col min="4" max="16384" width="9.140625" style="9"/>
  </cols>
  <sheetData>
    <row r="2" spans="2:3" ht="19.5" thickBot="1" x14ac:dyDescent="0.35"/>
    <row r="3" spans="2:3" x14ac:dyDescent="0.3">
      <c r="B3" s="13" t="s">
        <v>16</v>
      </c>
      <c r="C3" s="10">
        <v>100000</v>
      </c>
    </row>
    <row r="4" spans="2:3" x14ac:dyDescent="0.3">
      <c r="B4" s="14" t="s">
        <v>17</v>
      </c>
      <c r="C4" s="11">
        <v>200</v>
      </c>
    </row>
    <row r="5" spans="2:3" x14ac:dyDescent="0.3">
      <c r="B5" s="14" t="s">
        <v>18</v>
      </c>
      <c r="C5" s="16">
        <v>3.0821958964323607E-2</v>
      </c>
    </row>
    <row r="6" spans="2:3" ht="19.5" thickBot="1" x14ac:dyDescent="0.35">
      <c r="B6" s="15" t="s">
        <v>19</v>
      </c>
      <c r="C6" s="12">
        <f>-PMT(C5/12,C4,C3)</f>
        <v>640.00000032857986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8B85-0F4F-4AFB-9B4F-A05DC6822992}">
  <dimension ref="B2:N22"/>
  <sheetViews>
    <sheetView workbookViewId="0">
      <selection activeCell="N3" sqref="N3"/>
    </sheetView>
  </sheetViews>
  <sheetFormatPr defaultRowHeight="15" x14ac:dyDescent="0.25"/>
  <cols>
    <col min="1" max="1" width="9.140625" style="17"/>
    <col min="2" max="2" width="13.85546875" style="17" bestFit="1" customWidth="1"/>
    <col min="3" max="3" width="13.42578125" style="17" bestFit="1" customWidth="1"/>
    <col min="4" max="4" width="15" style="17" bestFit="1" customWidth="1"/>
    <col min="5" max="5" width="15" style="17" customWidth="1"/>
    <col min="6" max="6" width="15" style="39" customWidth="1"/>
    <col min="7" max="7" width="7.5703125" style="17" bestFit="1" customWidth="1"/>
    <col min="8" max="8" width="11.140625" style="17" bestFit="1" customWidth="1"/>
    <col min="9" max="9" width="8.28515625" style="17" customWidth="1"/>
    <col min="10" max="10" width="6.7109375" style="17" bestFit="1" customWidth="1"/>
    <col min="11" max="11" width="17.28515625" style="17" bestFit="1" customWidth="1"/>
    <col min="12" max="12" width="9.140625" style="17"/>
    <col min="13" max="13" width="11.5703125" style="17" customWidth="1"/>
    <col min="14" max="16384" width="9.140625" style="17"/>
  </cols>
  <sheetData>
    <row r="2" spans="3:14" x14ac:dyDescent="0.25">
      <c r="C2" s="18" t="s">
        <v>25</v>
      </c>
      <c r="D2" s="18" t="s">
        <v>29</v>
      </c>
      <c r="E2" s="32" t="s">
        <v>28</v>
      </c>
      <c r="F2" s="38" t="s">
        <v>27</v>
      </c>
      <c r="G2" s="32" t="s">
        <v>20</v>
      </c>
      <c r="H2" s="32" t="s">
        <v>21</v>
      </c>
    </row>
    <row r="3" spans="3:14" x14ac:dyDescent="0.25">
      <c r="E3" s="33">
        <v>45519</v>
      </c>
      <c r="G3" s="34"/>
      <c r="H3" s="34"/>
      <c r="I3" s="17">
        <v>0</v>
      </c>
      <c r="J3" s="37">
        <v>-100</v>
      </c>
      <c r="K3" s="19" t="s">
        <v>22</v>
      </c>
      <c r="M3" s="19" t="s">
        <v>24</v>
      </c>
      <c r="N3" s="21">
        <v>8.1511785732389069E-2</v>
      </c>
    </row>
    <row r="4" spans="3:14" x14ac:dyDescent="0.25">
      <c r="C4" s="17">
        <f>J4*F4</f>
        <v>3.8450722842132121</v>
      </c>
      <c r="D4" s="22">
        <f>(E4-$E$3)/365</f>
        <v>0.50410958904109593</v>
      </c>
      <c r="E4" s="33">
        <f>EDATE(E3,6)</f>
        <v>45703</v>
      </c>
      <c r="F4" s="39">
        <f>(1+$N$3)^(-D4)</f>
        <v>0.96126807105330303</v>
      </c>
      <c r="G4" s="34">
        <v>4</v>
      </c>
      <c r="H4" s="34">
        <v>0</v>
      </c>
      <c r="I4" s="17">
        <f>SUM(G4:H4)</f>
        <v>4</v>
      </c>
      <c r="J4" s="35">
        <f>SUM(G4:H4)</f>
        <v>4</v>
      </c>
    </row>
    <row r="5" spans="3:14" x14ac:dyDescent="0.25">
      <c r="C5" s="17">
        <f t="shared" ref="C5:C16" si="0">J5*F5</f>
        <v>3.6985265003758045</v>
      </c>
      <c r="D5" s="22">
        <f t="shared" ref="D5:D16" si="1">(E5-$E$3)/365</f>
        <v>1</v>
      </c>
      <c r="E5" s="33">
        <f t="shared" ref="E5:E16" si="2">EDATE(E4,6)</f>
        <v>45884</v>
      </c>
      <c r="F5" s="39">
        <f t="shared" ref="F5:F16" si="3">(1+$N$3)^(-D5)</f>
        <v>0.92463162509395114</v>
      </c>
      <c r="G5" s="34">
        <v>4</v>
      </c>
      <c r="H5" s="34">
        <v>0</v>
      </c>
      <c r="I5" s="17">
        <f t="shared" ref="I5:I16" si="4">SUM(G5:H5)</f>
        <v>4</v>
      </c>
      <c r="J5" s="35">
        <f t="shared" ref="J5:J16" si="5">SUM(G5:H5)</f>
        <v>4</v>
      </c>
    </row>
    <row r="6" spans="3:14" x14ac:dyDescent="0.25">
      <c r="C6" s="17">
        <f t="shared" si="0"/>
        <v>3.5552754347557731</v>
      </c>
      <c r="D6" s="22">
        <f t="shared" si="1"/>
        <v>1.5041095890410958</v>
      </c>
      <c r="E6" s="33">
        <f t="shared" si="2"/>
        <v>46068</v>
      </c>
      <c r="F6" s="39">
        <f t="shared" si="3"/>
        <v>0.88881885868894328</v>
      </c>
      <c r="G6" s="34">
        <v>4</v>
      </c>
      <c r="H6" s="34">
        <v>0</v>
      </c>
      <c r="I6" s="17">
        <f t="shared" si="4"/>
        <v>4</v>
      </c>
      <c r="J6" s="35">
        <f t="shared" si="5"/>
        <v>4</v>
      </c>
    </row>
    <row r="7" spans="3:14" x14ac:dyDescent="0.25">
      <c r="C7" s="17">
        <f t="shared" si="0"/>
        <v>3.4197745684955243</v>
      </c>
      <c r="D7" s="22">
        <f t="shared" si="1"/>
        <v>2</v>
      </c>
      <c r="E7" s="33">
        <f t="shared" si="2"/>
        <v>46249</v>
      </c>
      <c r="F7" s="39">
        <f t="shared" si="3"/>
        <v>0.85494364212388108</v>
      </c>
      <c r="G7" s="34">
        <v>4</v>
      </c>
      <c r="H7" s="34">
        <v>0</v>
      </c>
      <c r="I7" s="17">
        <f t="shared" si="4"/>
        <v>4</v>
      </c>
      <c r="J7" s="35">
        <f t="shared" si="5"/>
        <v>4</v>
      </c>
    </row>
    <row r="8" spans="3:14" x14ac:dyDescent="0.25">
      <c r="C8" s="17">
        <f t="shared" si="0"/>
        <v>3.2873201028948342</v>
      </c>
      <c r="D8" s="22">
        <f t="shared" si="1"/>
        <v>2.504109589041096</v>
      </c>
      <c r="E8" s="33">
        <f t="shared" si="2"/>
        <v>46433</v>
      </c>
      <c r="F8" s="39">
        <f t="shared" si="3"/>
        <v>0.82183002572370856</v>
      </c>
      <c r="G8" s="34">
        <v>4</v>
      </c>
      <c r="H8" s="34">
        <v>0</v>
      </c>
      <c r="I8" s="17">
        <f t="shared" si="4"/>
        <v>4</v>
      </c>
      <c r="J8" s="35">
        <f t="shared" si="5"/>
        <v>4</v>
      </c>
    </row>
    <row r="9" spans="3:14" x14ac:dyDescent="0.25">
      <c r="C9" s="17">
        <f t="shared" si="0"/>
        <v>3.1620317167229821</v>
      </c>
      <c r="D9" s="22">
        <f t="shared" si="1"/>
        <v>3</v>
      </c>
      <c r="E9" s="33">
        <f t="shared" si="2"/>
        <v>46614</v>
      </c>
      <c r="F9" s="39">
        <f t="shared" si="3"/>
        <v>0.79050792918074553</v>
      </c>
      <c r="G9" s="34">
        <v>4</v>
      </c>
      <c r="H9" s="34">
        <v>0</v>
      </c>
      <c r="I9" s="17">
        <f t="shared" si="4"/>
        <v>4</v>
      </c>
      <c r="J9" s="35">
        <f t="shared" si="5"/>
        <v>4</v>
      </c>
    </row>
    <row r="10" spans="3:14" x14ac:dyDescent="0.25">
      <c r="C10" s="17">
        <f t="shared" si="0"/>
        <v>3.0395601289436658</v>
      </c>
      <c r="D10" s="22">
        <f t="shared" si="1"/>
        <v>3.504109589041096</v>
      </c>
      <c r="E10" s="33">
        <f t="shared" si="2"/>
        <v>46798</v>
      </c>
      <c r="F10" s="39">
        <f t="shared" si="3"/>
        <v>0.75989003223591645</v>
      </c>
      <c r="G10" s="34">
        <v>4</v>
      </c>
      <c r="H10" s="34">
        <v>0</v>
      </c>
      <c r="I10" s="17">
        <f t="shared" si="4"/>
        <v>4</v>
      </c>
      <c r="J10" s="35">
        <f t="shared" si="5"/>
        <v>4</v>
      </c>
    </row>
    <row r="11" spans="3:14" x14ac:dyDescent="0.25">
      <c r="C11" s="17">
        <f t="shared" si="0"/>
        <v>2.9230869158410031</v>
      </c>
      <c r="D11" s="22">
        <f t="shared" si="1"/>
        <v>4.0027397260273974</v>
      </c>
      <c r="E11" s="33">
        <f t="shared" si="2"/>
        <v>46980</v>
      </c>
      <c r="F11" s="39">
        <f t="shared" si="3"/>
        <v>0.73077172896025078</v>
      </c>
      <c r="G11" s="34">
        <v>4</v>
      </c>
      <c r="H11" s="34">
        <v>0</v>
      </c>
      <c r="I11" s="17">
        <f t="shared" si="4"/>
        <v>4</v>
      </c>
      <c r="J11" s="35">
        <f t="shared" si="5"/>
        <v>4</v>
      </c>
    </row>
    <row r="12" spans="3:14" x14ac:dyDescent="0.25">
      <c r="C12" s="17">
        <f t="shared" si="0"/>
        <v>2.8098701211116301</v>
      </c>
      <c r="D12" s="22">
        <f t="shared" si="1"/>
        <v>4.506849315068493</v>
      </c>
      <c r="E12" s="33">
        <f t="shared" si="2"/>
        <v>47164</v>
      </c>
      <c r="F12" s="39">
        <f t="shared" si="3"/>
        <v>0.70246753027790754</v>
      </c>
      <c r="G12" s="34">
        <v>4</v>
      </c>
      <c r="H12" s="34">
        <v>0</v>
      </c>
      <c r="I12" s="17">
        <f t="shared" si="4"/>
        <v>4</v>
      </c>
      <c r="J12" s="35">
        <f t="shared" si="5"/>
        <v>4</v>
      </c>
    </row>
    <row r="13" spans="3:14" x14ac:dyDescent="0.25">
      <c r="C13" s="17">
        <f t="shared" si="0"/>
        <v>2.7027786052849327</v>
      </c>
      <c r="D13" s="22">
        <f t="shared" si="1"/>
        <v>5.0027397260273974</v>
      </c>
      <c r="E13" s="33">
        <f t="shared" si="2"/>
        <v>47345</v>
      </c>
      <c r="F13" s="39">
        <f t="shared" si="3"/>
        <v>0.67569465132123319</v>
      </c>
      <c r="G13" s="34">
        <v>4</v>
      </c>
      <c r="H13" s="34">
        <v>0</v>
      </c>
      <c r="I13" s="17">
        <f t="shared" si="4"/>
        <v>4</v>
      </c>
      <c r="J13" s="35">
        <f t="shared" si="5"/>
        <v>4</v>
      </c>
    </row>
    <row r="14" spans="3:14" x14ac:dyDescent="0.25">
      <c r="C14" s="17">
        <f t="shared" si="0"/>
        <v>2.5980947763863838</v>
      </c>
      <c r="D14" s="22">
        <f t="shared" si="1"/>
        <v>5.506849315068493</v>
      </c>
      <c r="E14" s="33">
        <f t="shared" si="2"/>
        <v>47529</v>
      </c>
      <c r="F14" s="39">
        <f t="shared" si="3"/>
        <v>0.64952369409659594</v>
      </c>
      <c r="G14" s="34">
        <v>4</v>
      </c>
      <c r="H14" s="34">
        <v>0</v>
      </c>
      <c r="I14" s="17">
        <f t="shared" si="4"/>
        <v>4</v>
      </c>
      <c r="J14" s="35">
        <f t="shared" si="5"/>
        <v>4</v>
      </c>
    </row>
    <row r="15" spans="3:14" x14ac:dyDescent="0.25">
      <c r="C15" s="17">
        <f t="shared" si="0"/>
        <v>2.4990745740737697</v>
      </c>
      <c r="D15" s="22">
        <f t="shared" si="1"/>
        <v>6.0027397260273974</v>
      </c>
      <c r="E15" s="33">
        <f t="shared" si="2"/>
        <v>47710</v>
      </c>
      <c r="F15" s="39">
        <f t="shared" si="3"/>
        <v>0.62476864351844241</v>
      </c>
      <c r="G15" s="34">
        <v>4</v>
      </c>
      <c r="H15" s="34">
        <v>0</v>
      </c>
      <c r="I15" s="17">
        <f t="shared" si="4"/>
        <v>4</v>
      </c>
      <c r="J15" s="35">
        <f t="shared" si="5"/>
        <v>4</v>
      </c>
    </row>
    <row r="16" spans="3:14" x14ac:dyDescent="0.25">
      <c r="C16" s="17">
        <f t="shared" si="0"/>
        <v>62.459295476194441</v>
      </c>
      <c r="D16" s="22">
        <f t="shared" si="1"/>
        <v>6.506849315068493</v>
      </c>
      <c r="E16" s="33">
        <f t="shared" si="2"/>
        <v>47894</v>
      </c>
      <c r="F16" s="39">
        <f t="shared" si="3"/>
        <v>0.60057014880956194</v>
      </c>
      <c r="G16" s="34">
        <v>4</v>
      </c>
      <c r="H16" s="34">
        <v>100</v>
      </c>
      <c r="I16" s="17">
        <f t="shared" si="4"/>
        <v>104</v>
      </c>
      <c r="J16" s="36">
        <f t="shared" si="5"/>
        <v>104</v>
      </c>
    </row>
    <row r="17" spans="2:9" x14ac:dyDescent="0.25">
      <c r="B17" s="19" t="s">
        <v>26</v>
      </c>
      <c r="C17" s="20">
        <f>SUM(C4:C16)</f>
        <v>99.99976120529395</v>
      </c>
    </row>
    <row r="18" spans="2:9" x14ac:dyDescent="0.25">
      <c r="B18" s="19"/>
    </row>
    <row r="19" spans="2:9" x14ac:dyDescent="0.25">
      <c r="G19" s="17" t="s">
        <v>23</v>
      </c>
      <c r="H19" s="25">
        <f>IRR(J3:J16)</f>
        <v>4.0000000000000036E-2</v>
      </c>
      <c r="I19" s="23"/>
    </row>
    <row r="21" spans="2:9" x14ac:dyDescent="0.25">
      <c r="G21" s="17" t="s">
        <v>30</v>
      </c>
      <c r="H21" s="26">
        <f>(1+H19)^(360/180)-1</f>
        <v>8.1600000000000117E-2</v>
      </c>
    </row>
    <row r="22" spans="2:9" x14ac:dyDescent="0.25">
      <c r="B22" s="17" t="s">
        <v>31</v>
      </c>
      <c r="C22" s="24">
        <f>XNPV($N$3,I3:I16,E3:E16)</f>
        <v>99.999761205293936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2C43-FB30-4171-97A0-9E119D77810E}">
  <dimension ref="B2:H14"/>
  <sheetViews>
    <sheetView workbookViewId="0">
      <selection activeCell="F22" sqref="F22"/>
    </sheetView>
  </sheetViews>
  <sheetFormatPr defaultRowHeight="15" x14ac:dyDescent="0.25"/>
  <cols>
    <col min="2" max="2" width="12.7109375" bestFit="1" customWidth="1"/>
    <col min="4" max="4" width="11.42578125" bestFit="1" customWidth="1"/>
    <col min="6" max="6" width="17.42578125" bestFit="1" customWidth="1"/>
    <col min="8" max="8" width="12.140625" style="2" bestFit="1" customWidth="1"/>
  </cols>
  <sheetData>
    <row r="2" spans="2:8" x14ac:dyDescent="0.25">
      <c r="B2" s="30" t="s">
        <v>15</v>
      </c>
      <c r="C2" s="30"/>
      <c r="D2" s="30"/>
      <c r="E2" s="30"/>
      <c r="F2" s="30"/>
      <c r="G2" s="30"/>
      <c r="H2" s="30"/>
    </row>
    <row r="4" spans="2:8" x14ac:dyDescent="0.25">
      <c r="B4" s="30" t="s">
        <v>0</v>
      </c>
      <c r="C4" s="30"/>
      <c r="D4" s="30"/>
      <c r="F4" s="30" t="s">
        <v>6</v>
      </c>
      <c r="G4" s="30"/>
      <c r="H4" s="30"/>
    </row>
    <row r="5" spans="2:8" x14ac:dyDescent="0.25">
      <c r="B5" t="s">
        <v>1</v>
      </c>
      <c r="D5" s="8">
        <v>32573.839662447252</v>
      </c>
      <c r="F5" t="s">
        <v>7</v>
      </c>
      <c r="H5" s="1">
        <f>D6*D5</f>
        <v>162869.19831223626</v>
      </c>
    </row>
    <row r="6" spans="2:8" x14ac:dyDescent="0.25">
      <c r="B6" t="s">
        <v>2</v>
      </c>
      <c r="D6" s="1">
        <v>5</v>
      </c>
      <c r="F6" s="3" t="s">
        <v>8</v>
      </c>
      <c r="G6" s="3"/>
      <c r="H6" s="4">
        <f>-D7*D5</f>
        <v>-89578.059071729949</v>
      </c>
    </row>
    <row r="7" spans="2:8" x14ac:dyDescent="0.25">
      <c r="B7" t="s">
        <v>3</v>
      </c>
      <c r="D7" s="1">
        <v>2.75</v>
      </c>
      <c r="F7" t="s">
        <v>9</v>
      </c>
      <c r="H7" s="1">
        <f>SUM(H5:H6)</f>
        <v>73291.139240506309</v>
      </c>
    </row>
    <row r="8" spans="2:8" x14ac:dyDescent="0.25">
      <c r="B8" t="s">
        <v>4</v>
      </c>
      <c r="D8" s="1">
        <v>10000</v>
      </c>
      <c r="F8" s="3" t="s">
        <v>4</v>
      </c>
      <c r="G8" s="3"/>
      <c r="H8" s="4">
        <f>-D8</f>
        <v>-10000</v>
      </c>
    </row>
    <row r="9" spans="2:8" x14ac:dyDescent="0.25">
      <c r="B9" t="s">
        <v>5</v>
      </c>
      <c r="D9" s="7">
        <v>0.21</v>
      </c>
      <c r="F9" t="s">
        <v>10</v>
      </c>
      <c r="H9" s="1">
        <f>SUM(H7:H8)</f>
        <v>63291.139240506309</v>
      </c>
    </row>
    <row r="10" spans="2:8" x14ac:dyDescent="0.25">
      <c r="F10" t="s">
        <v>11</v>
      </c>
      <c r="H10" s="1">
        <f>IF(H9&lt;0,0,-H9*D9)</f>
        <v>-13291.139240506325</v>
      </c>
    </row>
    <row r="11" spans="2:8" x14ac:dyDescent="0.25">
      <c r="F11" s="5" t="s">
        <v>12</v>
      </c>
      <c r="G11" s="5"/>
      <c r="H11" s="6">
        <f>SUM(H9:H10)</f>
        <v>49999.999999999985</v>
      </c>
    </row>
    <row r="13" spans="2:8" x14ac:dyDescent="0.25">
      <c r="B13" s="30" t="s">
        <v>13</v>
      </c>
      <c r="C13" s="30"/>
      <c r="D13" s="30"/>
    </row>
    <row r="14" spans="2:8" x14ac:dyDescent="0.25">
      <c r="B14" t="s">
        <v>14</v>
      </c>
      <c r="D14" s="1">
        <v>100000</v>
      </c>
    </row>
  </sheetData>
  <mergeCells count="4">
    <mergeCell ref="B4:D4"/>
    <mergeCell ref="F4:H4"/>
    <mergeCell ref="B2:H2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Esempio 1</vt:lpstr>
      <vt:lpstr>Esempio 2</vt:lpstr>
      <vt:lpstr>Esempio 3</vt:lpstr>
      <vt:lpstr>Esempio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2024-05-06T15:05:57Z</dcterms:created>
  <dcterms:modified xsi:type="dcterms:W3CDTF">2024-08-26T16:02:53Z</dcterms:modified>
</cp:coreProperties>
</file>