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User\Google Drive Info\01_Didattica\2024\2-corso-statistica-excel\2-files\"/>
    </mc:Choice>
  </mc:AlternateContent>
  <xr:revisionPtr revIDLastSave="0" documentId="13_ncr:1_{96E97AB0-AEF8-4ADD-A165-381894CFD6F2}" xr6:coauthVersionLast="47" xr6:coauthVersionMax="47" xr10:uidLastSave="{00000000-0000-0000-0000-000000000000}"/>
  <bookViews>
    <workbookView xWindow="-120" yWindow="-120" windowWidth="24240" windowHeight="13740" xr2:uid="{00000000-000D-0000-FFFF-FFFF00000000}"/>
  </bookViews>
  <sheets>
    <sheet name="Esempio 1" sheetId="1" r:id="rId1"/>
    <sheet name="Esempio 2 - 1" sheetId="6" r:id="rId2"/>
    <sheet name="Esempio 2 - 2" sheetId="7" r:id="rId3"/>
    <sheet name="Esempio 3" sheetId="8" r:id="rId4"/>
    <sheet name="Logistica" sheetId="9" r:id="rId5"/>
  </sheets>
  <definedNames>
    <definedName name="capitale_disponibile">'Esempio 1'!$J$8</definedName>
    <definedName name="capitale_investito">'Esempio 1'!$I$8</definedName>
    <definedName name="Costo_di_magazzino">'Esempio 1'!$D$10:$G$10</definedName>
    <definedName name="Pezzi_da_ordinare">'Esempio 1'!$D$11:$G$11</definedName>
    <definedName name="Prezzo_di_costo">'Esempio 1'!$D$9:$G$9</definedName>
    <definedName name="profitto">'Esempio 1'!$K$11</definedName>
    <definedName name="Profitto_unitario">'Esempio 1'!$D$8:$G$8</definedName>
    <definedName name="solver_adj" localSheetId="0" hidden="1">'Esempio 1'!$D$11:$G$11</definedName>
    <definedName name="solver_adj" localSheetId="1" hidden="1">'Esempio 2 - 1'!$D$5:$D$6</definedName>
    <definedName name="solver_adj" localSheetId="2" hidden="1">'Esempio 2 - 2'!$D$5:$D$6</definedName>
    <definedName name="solver_adj" localSheetId="3" hidden="1">'Esempio 3'!$C$4:$C$6</definedName>
    <definedName name="solver_adj" localSheetId="4" hidden="1">Logistica!$G$1:$G$3</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drv" localSheetId="0" hidden="1">1</definedName>
    <definedName name="solver_drv" localSheetId="1" hidden="1">2</definedName>
    <definedName name="solver_drv" localSheetId="2" hidden="1">2</definedName>
    <definedName name="solver_drv" localSheetId="3" hidden="1">1</definedName>
    <definedName name="solver_drv" localSheetId="4" hidden="1">1</definedName>
    <definedName name="solver_eng" localSheetId="0" hidden="1">2</definedName>
    <definedName name="solver_eng" localSheetId="1" hidden="1">1</definedName>
    <definedName name="solver_eng" localSheetId="2" hidden="1">1</definedName>
    <definedName name="solver_eng" localSheetId="3" hidden="1">1</definedName>
    <definedName name="solver_eng" localSheetId="4" hidden="1">1</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lhs1" localSheetId="0" hidden="1">'Esempio 1'!$D$11:$G$11</definedName>
    <definedName name="solver_lhs1" localSheetId="1" hidden="1">'Esempio 2 - 1'!$D$5</definedName>
    <definedName name="solver_lhs1" localSheetId="2" hidden="1">'Esempio 2 - 2'!$D$5</definedName>
    <definedName name="solver_lhs1" localSheetId="3" hidden="1">'Esempio 3'!$C$10</definedName>
    <definedName name="solver_lhs1" localSheetId="4" hidden="1">Logistica!$G$1:$G$3</definedName>
    <definedName name="solver_lhs2" localSheetId="0" hidden="1">'Esempio 1'!$I$8</definedName>
    <definedName name="solver_lhs2" localSheetId="1" hidden="1">'Esempio 2 - 1'!$D$6</definedName>
    <definedName name="solver_lhs2" localSheetId="2" hidden="1">'Esempio 2 - 2'!$D$6</definedName>
    <definedName name="solver_lhs2" localSheetId="3" hidden="1">'Esempio 3'!$C$4</definedName>
    <definedName name="solver_lhs3" localSheetId="3" hidden="1">'Esempio 3'!$C$4:$C$6</definedName>
    <definedName name="solver_lhs4" localSheetId="3" hidden="1">'Esempio 3'!$C$5</definedName>
    <definedName name="solver_lhs5" localSheetId="3" hidden="1">'Esempio 3'!$C$6</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2</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um" localSheetId="0" hidden="1">2</definedName>
    <definedName name="solver_num" localSheetId="1" hidden="1">2</definedName>
    <definedName name="solver_num" localSheetId="2" hidden="1">2</definedName>
    <definedName name="solver_num" localSheetId="3" hidden="1">5</definedName>
    <definedName name="solver_num" localSheetId="4" hidden="1">0</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opt" localSheetId="0" hidden="1">'Esempio 1'!$J$11</definedName>
    <definedName name="solver_opt" localSheetId="1" hidden="1">'Esempio 2 - 1'!$H$11</definedName>
    <definedName name="solver_opt" localSheetId="2" hidden="1">'Esempio 2 - 2'!$H$11</definedName>
    <definedName name="solver_opt" localSheetId="3" hidden="1">'Esempio 3'!$I$10</definedName>
    <definedName name="solver_opt" localSheetId="4" hidden="1">Logistica!$D$28</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rbv" localSheetId="0" hidden="1">1</definedName>
    <definedName name="solver_rbv" localSheetId="1" hidden="1">2</definedName>
    <definedName name="solver_rbv" localSheetId="2" hidden="1">2</definedName>
    <definedName name="solver_rbv" localSheetId="3" hidden="1">1</definedName>
    <definedName name="solver_rbv" localSheetId="4" hidden="1">1</definedName>
    <definedName name="solver_rel1" localSheetId="0" hidden="1">3</definedName>
    <definedName name="solver_rel1" localSheetId="1" hidden="1">1</definedName>
    <definedName name="solver_rel1" localSheetId="2" hidden="1">1</definedName>
    <definedName name="solver_rel1" localSheetId="3" hidden="1">2</definedName>
    <definedName name="solver_rel1" localSheetId="4" hidden="1">3</definedName>
    <definedName name="solver_rel2" localSheetId="0" hidden="1">1</definedName>
    <definedName name="solver_rel2" localSheetId="1" hidden="1">1</definedName>
    <definedName name="solver_rel2" localSheetId="2" hidden="1">1</definedName>
    <definedName name="solver_rel2" localSheetId="3" hidden="1">1</definedName>
    <definedName name="solver_rel3" localSheetId="3" hidden="1">4</definedName>
    <definedName name="solver_rel4" localSheetId="3" hidden="1">1</definedName>
    <definedName name="solver_rel5" localSheetId="3" hidden="1">1</definedName>
    <definedName name="solver_rhs1" localSheetId="0" hidden="1">250</definedName>
    <definedName name="solver_rhs1" localSheetId="1" hidden="1">25000</definedName>
    <definedName name="solver_rhs1" localSheetId="2" hidden="1">25000</definedName>
    <definedName name="solver_rhs1" localSheetId="3" hidden="1">100</definedName>
    <definedName name="solver_rhs1" localSheetId="4" hidden="1">0</definedName>
    <definedName name="solver_rhs2" localSheetId="0" hidden="1">capitale_disponibile</definedName>
    <definedName name="solver_rhs2" localSheetId="1" hidden="1">9</definedName>
    <definedName name="solver_rhs2" localSheetId="2" hidden="1">9</definedName>
    <definedName name="solver_rhs2" localSheetId="3" hidden="1">'Esempio 3'!$D$4</definedName>
    <definedName name="solver_rhs3" localSheetId="3" hidden="1">"intero"</definedName>
    <definedName name="solver_rhs4" localSheetId="3" hidden="1">'Esempio 3'!$D$5</definedName>
    <definedName name="solver_rhs5" localSheetId="3" hidden="1">'Esempio 3'!$D$6</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scl" localSheetId="0" hidden="1">1</definedName>
    <definedName name="solver_scl" localSheetId="1" hidden="1">2</definedName>
    <definedName name="solver_scl" localSheetId="2" hidden="1">2</definedName>
    <definedName name="solver_scl" localSheetId="3" hidden="1">1</definedName>
    <definedName name="solver_scl" localSheetId="4" hidden="1">1</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yp" localSheetId="0" hidden="1">1</definedName>
    <definedName name="solver_typ" localSheetId="1" hidden="1">3</definedName>
    <definedName name="solver_typ" localSheetId="2" hidden="1">3</definedName>
    <definedName name="solver_typ" localSheetId="3" hidden="1">2</definedName>
    <definedName name="solver_typ" localSheetId="4" hidden="1">2</definedName>
    <definedName name="solver_val" localSheetId="0" hidden="1">0</definedName>
    <definedName name="solver_val" localSheetId="1" hidden="1">100000</definedName>
    <definedName name="solver_val" localSheetId="2" hidden="1">100000</definedName>
    <definedName name="solver_val" localSheetId="3" hidden="1">0</definedName>
    <definedName name="solver_val" localSheetId="4"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9" l="1"/>
  <c r="D3" i="9" s="1"/>
  <c r="C4" i="9"/>
  <c r="D4" i="9" s="1"/>
  <c r="C5" i="9"/>
  <c r="D5" i="9" s="1"/>
  <c r="C6" i="9"/>
  <c r="D6" i="9" s="1"/>
  <c r="C7" i="9"/>
  <c r="D7" i="9" s="1"/>
  <c r="C8" i="9"/>
  <c r="D8" i="9" s="1"/>
  <c r="C9" i="9"/>
  <c r="D9" i="9" s="1"/>
  <c r="C10" i="9"/>
  <c r="D10" i="9" s="1"/>
  <c r="C11" i="9"/>
  <c r="D11" i="9" s="1"/>
  <c r="C12" i="9"/>
  <c r="D12" i="9" s="1"/>
  <c r="C13" i="9"/>
  <c r="D13" i="9" s="1"/>
  <c r="C14" i="9"/>
  <c r="D14" i="9" s="1"/>
  <c r="C15" i="9"/>
  <c r="D15" i="9" s="1"/>
  <c r="C16" i="9"/>
  <c r="D16" i="9" s="1"/>
  <c r="C17" i="9"/>
  <c r="D17" i="9" s="1"/>
  <c r="C18" i="9"/>
  <c r="D18" i="9" s="1"/>
  <c r="C19" i="9"/>
  <c r="D19" i="9" s="1"/>
  <c r="C20" i="9"/>
  <c r="D20" i="9" s="1"/>
  <c r="C21" i="9"/>
  <c r="D21" i="9" s="1"/>
  <c r="C22" i="9"/>
  <c r="D22" i="9" s="1"/>
  <c r="C23" i="9"/>
  <c r="D23" i="9" s="1"/>
  <c r="C24" i="9"/>
  <c r="D24" i="9" s="1"/>
  <c r="C25" i="9"/>
  <c r="D25" i="9" s="1"/>
  <c r="C26" i="9"/>
  <c r="D26" i="9" s="1"/>
  <c r="C2" i="9"/>
  <c r="D2" i="9" s="1"/>
  <c r="G4" i="8"/>
  <c r="H4" i="8" s="1"/>
  <c r="I4" i="8" s="1"/>
  <c r="C10" i="8"/>
  <c r="G5" i="8"/>
  <c r="H5" i="8" s="1"/>
  <c r="I5" i="8" s="1"/>
  <c r="G6" i="8"/>
  <c r="H6" i="8" s="1"/>
  <c r="I6" i="8" s="1"/>
  <c r="K10" i="7"/>
  <c r="K11" i="7" s="1"/>
  <c r="K9" i="7"/>
  <c r="H8" i="7"/>
  <c r="K7" i="7"/>
  <c r="K6" i="7" s="1"/>
  <c r="K5" i="7" s="1"/>
  <c r="H6" i="7"/>
  <c r="H5" i="7"/>
  <c r="H7" i="7" s="1"/>
  <c r="H9" i="7" s="1"/>
  <c r="P4" i="7"/>
  <c r="Q4" i="7" s="1"/>
  <c r="R4" i="7" s="1"/>
  <c r="N4" i="7"/>
  <c r="M4" i="7" s="1"/>
  <c r="L4" i="7" s="1"/>
  <c r="H8" i="6"/>
  <c r="H7" i="6"/>
  <c r="H9" i="6" s="1"/>
  <c r="H6" i="6"/>
  <c r="H5" i="6"/>
  <c r="D28" i="9" l="1"/>
  <c r="I10" i="8"/>
  <c r="H10" i="7"/>
  <c r="H11" i="7" s="1"/>
  <c r="K4" i="7" s="1"/>
  <c r="H10" i="6"/>
  <c r="H11" i="6" s="1"/>
  <c r="I8" i="1"/>
  <c r="J11" i="1"/>
</calcChain>
</file>

<file path=xl/sharedStrings.xml><?xml version="1.0" encoding="utf-8"?>
<sst xmlns="http://schemas.openxmlformats.org/spreadsheetml/2006/main" count="89" uniqueCount="70">
  <si>
    <t>Profitto unitario</t>
  </si>
  <si>
    <t>Prezzo di costo</t>
  </si>
  <si>
    <t>Costo di magazzino</t>
  </si>
  <si>
    <t>Pezzi da ordinare</t>
  </si>
  <si>
    <t>Vasi cristallo</t>
  </si>
  <si>
    <t>Vasi cercamica</t>
  </si>
  <si>
    <t xml:space="preserve">Vasi plastica </t>
  </si>
  <si>
    <t>Vasi vetro</t>
  </si>
  <si>
    <t>capitale disponibile</t>
  </si>
  <si>
    <t>profitto</t>
  </si>
  <si>
    <t>capitale investito</t>
  </si>
  <si>
    <t>Vincoli</t>
  </si>
  <si>
    <t>Ricerca Obiettivo</t>
  </si>
  <si>
    <t>Il foglio "Esempio 1" del file Excel utilizza la funzione di ricerca obiettivo per determinare il numero di oggetti 
da vendere per raggiungere un determinato obiettivo di profitto. 
Ecco una descrizione del problema risolto:</t>
  </si>
  <si>
    <t>Assunzioni</t>
  </si>
  <si>
    <t>Income Statement</t>
  </si>
  <si>
    <t>1. **Dati di Base**:</t>
  </si>
  <si>
    <t>Unità Vendute</t>
  </si>
  <si>
    <t>Entrate</t>
  </si>
  <si>
    <t xml:space="preserve">   - **Unità Vendute (D4)**: 25,000</t>
  </si>
  <si>
    <t>Prezzo per Unità</t>
  </si>
  <si>
    <t>Costo Merce Venduta (COGs)</t>
  </si>
  <si>
    <t xml:space="preserve">   - **Prezzo per Unità (D5)**: 5.00</t>
  </si>
  <si>
    <t>Costo per Unità</t>
  </si>
  <si>
    <t>Profitto Lordo</t>
  </si>
  <si>
    <t xml:space="preserve">   - **Costo Merce Venduta (D6)**: 2.75 per unità</t>
  </si>
  <si>
    <t>Spese Amministrative</t>
  </si>
  <si>
    <t xml:space="preserve">   - **Spese Amministrative (D8)**: 10,000</t>
  </si>
  <si>
    <t>Tasse</t>
  </si>
  <si>
    <t>EBT (Earning Before Tax)</t>
  </si>
  <si>
    <t xml:space="preserve">   - **Tasso di Tasse (D10)**: 21%</t>
  </si>
  <si>
    <t>2. **Calcoli**:</t>
  </si>
  <si>
    <t>Profitto (Perdita) Netto</t>
  </si>
  <si>
    <t xml:space="preserve">   - **Entrate (D4 \* D5)**: 125,000</t>
  </si>
  <si>
    <t xml:space="preserve">   - **Costo Merce Venduta (D4 \* D6)**: -68,750</t>
  </si>
  <si>
    <t>Target</t>
  </si>
  <si>
    <t xml:space="preserve">   - **Profitto Lordo (Entrate - Costo Merce Venduta)**: 56,250</t>
  </si>
  <si>
    <t>Net Income</t>
  </si>
  <si>
    <t xml:space="preserve">   - **EBT (Profitto Lordo - Spese Amministrative)**: 46,250</t>
  </si>
  <si>
    <t xml:space="preserve">   - **Tasse (EBT \* Tasso di Tasse)**: -9,712.50</t>
  </si>
  <si>
    <t xml:space="preserve">   - **Profitto Netto (EBT - Tasse)**: 36,537.50</t>
  </si>
  <si>
    <t>3. **Obiettivo**:</t>
  </si>
  <si>
    <t xml:space="preserve">   - **Profitto Obiettivo (D14)**: 100,000</t>
  </si>
  <si>
    <t>4. **Ricerca Obiettivo**:</t>
  </si>
  <si>
    <t xml:space="preserve">   - Si utilizza la funzione di ricerca obiettivo per modificare il numero di unità vendute (D4) 
al fine di raggiungere un profitto netto di 100,000.</t>
  </si>
  <si>
    <t>In pratica, la funzione "Ricerca Obiettivo" modifica il valore nella cella D4 (Unità Vendute) 
fino a trovare un numero tale che, attraverso i calcoli descritti sopra, porti il Profitto Netto (D12) a 100,000.</t>
  </si>
  <si>
    <t>Risolutore</t>
  </si>
  <si>
    <t>Price and Quantity Sensitivity</t>
  </si>
  <si>
    <t>Tabella 1 - I dati dei tre laboratori</t>
  </si>
  <si>
    <t xml:space="preserve"> Lab     </t>
  </si>
  <si>
    <t xml:space="preserve"> Costo unitario </t>
  </si>
  <si>
    <t xml:space="preserve"> LabA    </t>
  </si>
  <si>
    <t xml:space="preserve"> LabB    </t>
  </si>
  <si>
    <t xml:space="preserve"> LabC    </t>
  </si>
  <si>
    <t xml:space="preserve"> Capacità produttiva 
massima </t>
  </si>
  <si>
    <t xml:space="preserve"> Spese di spedizione 
per 20 pezzi </t>
  </si>
  <si>
    <t>Costo Spedizione
Complessivo</t>
  </si>
  <si>
    <t>Nro Pezzi
Prodotti</t>
  </si>
  <si>
    <t>Quantità</t>
  </si>
  <si>
    <t>Costo Complessivo
Laboratorio</t>
  </si>
  <si>
    <t>Totale Pezzi Prodotti</t>
  </si>
  <si>
    <t>Costo Complessivo</t>
  </si>
  <si>
    <t>x</t>
  </si>
  <si>
    <t>y</t>
  </si>
  <si>
    <t>a</t>
  </si>
  <si>
    <t>b</t>
  </si>
  <si>
    <t>c</t>
  </si>
  <si>
    <t>logistic</t>
  </si>
  <si>
    <t>err</t>
  </si>
  <si>
    <t>ERRORE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</si>
</sst>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 #,##0.00;[Red]\-&quot;€&quot;\ #,##0.00"/>
    <numFmt numFmtId="44" formatCode="_-&quot;€&quot;\ * #,##0.00_-;\-&quot;€&quot;\ * #,##0.00_-;_-&quot;€&quot;\ * &quot;-&quot;??_-;_-@_-"/>
    <numFmt numFmtId="164" formatCode="_-[$€-410]\ * #,##0.00_-;\-[$€-410]\ * #,##0.00_-;_-[$€-410]\ * &quot;-&quot;??_-;_-@_-"/>
    <numFmt numFmtId="165" formatCode="&quot;€&quot;\ #,##0.00"/>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sz val="11"/>
      <color theme="3" tint="0.249977111117893"/>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s>
  <fills count="10">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249977111117893"/>
        <bgColor indexed="64"/>
      </patternFill>
    </fill>
    <fill>
      <patternFill patternType="solid">
        <fgColor rgb="FF0070C0"/>
        <bgColor indexed="64"/>
      </patternFill>
    </fill>
    <fill>
      <patternFill patternType="solid">
        <fgColor theme="4"/>
        <bgColor indexed="64"/>
      </patternFill>
    </fill>
    <fill>
      <patternFill patternType="solid">
        <fgColor theme="4" tint="0.59999389629810485"/>
        <bgColor indexed="64"/>
      </patternFill>
    </fill>
    <fill>
      <patternFill patternType="solid">
        <fgColor theme="9" tint="0.79998168889431442"/>
        <bgColor indexed="64"/>
      </patternFill>
    </fill>
  </fills>
  <borders count="27">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medium">
        <color indexed="64"/>
      </bottom>
      <diagonal/>
    </border>
  </borders>
  <cellStyleXfs count="2">
    <xf numFmtId="0" fontId="0" fillId="0" borderId="0"/>
    <xf numFmtId="44" fontId="1" fillId="0" borderId="0" applyFont="0" applyFill="0" applyBorder="0" applyAlignment="0" applyProtection="0"/>
  </cellStyleXfs>
  <cellXfs count="68">
    <xf numFmtId="0" fontId="0" fillId="0" borderId="0" xfId="0"/>
    <xf numFmtId="44" fontId="0" fillId="0" borderId="0" xfId="1" applyFont="1"/>
    <xf numFmtId="0" fontId="0" fillId="4" borderId="0" xfId="0" applyFill="1"/>
    <xf numFmtId="164" fontId="0" fillId="0" borderId="0" xfId="0" applyNumberFormat="1"/>
    <xf numFmtId="0" fontId="3" fillId="5" borderId="0" xfId="0" applyFont="1" applyFill="1" applyAlignment="1">
      <alignment horizontal="center"/>
    </xf>
    <xf numFmtId="0" fontId="2" fillId="0" borderId="0" xfId="0" applyFont="1" applyAlignment="1">
      <alignment wrapText="1"/>
    </xf>
    <xf numFmtId="1" fontId="4" fillId="0" borderId="0" xfId="0" applyNumberFormat="1" applyFont="1"/>
    <xf numFmtId="8" fontId="4" fillId="0" borderId="0" xfId="0" applyNumberFormat="1" applyFont="1"/>
    <xf numFmtId="0" fontId="0" fillId="0" borderId="1" xfId="0" applyBorder="1"/>
    <xf numFmtId="8" fontId="4" fillId="0" borderId="1" xfId="0" applyNumberFormat="1" applyFont="1" applyBorder="1"/>
    <xf numFmtId="10" fontId="4" fillId="0" borderId="0" xfId="0" applyNumberFormat="1" applyFont="1"/>
    <xf numFmtId="8" fontId="4" fillId="4" borderId="0" xfId="0" applyNumberFormat="1" applyFont="1" applyFill="1"/>
    <xf numFmtId="8" fontId="0" fillId="0" borderId="0" xfId="0" applyNumberFormat="1"/>
    <xf numFmtId="0" fontId="0" fillId="0" borderId="0" xfId="0" applyAlignment="1">
      <alignment wrapText="1"/>
    </xf>
    <xf numFmtId="0" fontId="2" fillId="4" borderId="0" xfId="0" applyFont="1" applyFill="1" applyAlignment="1">
      <alignment horizontal="left" vertical="center" wrapText="1"/>
    </xf>
    <xf numFmtId="3" fontId="0" fillId="0" borderId="2" xfId="0" applyNumberFormat="1" applyBorder="1"/>
    <xf numFmtId="3" fontId="0" fillId="0" borderId="3" xfId="0" applyNumberFormat="1" applyBorder="1"/>
    <xf numFmtId="3" fontId="4" fillId="0" borderId="3" xfId="0" applyNumberFormat="1" applyFont="1" applyBorder="1"/>
    <xf numFmtId="3" fontId="0" fillId="0" borderId="4" xfId="0" applyNumberFormat="1" applyBorder="1"/>
    <xf numFmtId="165" fontId="0" fillId="0" borderId="5" xfId="0" applyNumberFormat="1" applyBorder="1"/>
    <xf numFmtId="165" fontId="0" fillId="0" borderId="6" xfId="0" applyNumberFormat="1" applyBorder="1"/>
    <xf numFmtId="165" fontId="4" fillId="0" borderId="6" xfId="0" applyNumberFormat="1" applyFont="1" applyBorder="1"/>
    <xf numFmtId="165" fontId="0" fillId="0" borderId="7" xfId="0" applyNumberFormat="1" applyBorder="1"/>
    <xf numFmtId="0" fontId="6" fillId="0" borderId="0" xfId="0" applyFont="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wrapText="1"/>
    </xf>
    <xf numFmtId="0" fontId="7" fillId="6" borderId="3" xfId="0" applyFont="1" applyFill="1" applyBorder="1" applyAlignment="1">
      <alignment horizontal="center" vertical="center"/>
    </xf>
    <xf numFmtId="0" fontId="7" fillId="6" borderId="4" xfId="0" applyFont="1" applyFill="1" applyBorder="1" applyAlignment="1">
      <alignment horizontal="center" vertical="center" wrapText="1"/>
    </xf>
    <xf numFmtId="0" fontId="5" fillId="7" borderId="0" xfId="0" applyFont="1" applyFill="1" applyAlignment="1">
      <alignment horizontal="center" vertical="center" wrapText="1"/>
    </xf>
    <xf numFmtId="0" fontId="6" fillId="0" borderId="11" xfId="0" applyFont="1" applyBorder="1" applyAlignment="1">
      <alignment horizontal="right" vertical="center"/>
    </xf>
    <xf numFmtId="0" fontId="6" fillId="0" borderId="0" xfId="0" applyFont="1" applyAlignment="1">
      <alignment horizontal="right" vertical="center"/>
    </xf>
    <xf numFmtId="0" fontId="6" fillId="0" borderId="13" xfId="0" applyFont="1" applyBorder="1" applyAlignment="1">
      <alignment horizontal="right" vertical="center"/>
    </xf>
    <xf numFmtId="0" fontId="5" fillId="0" borderId="0" xfId="0" applyFont="1" applyAlignment="1">
      <alignment horizontal="center" vertical="center"/>
    </xf>
    <xf numFmtId="0" fontId="7" fillId="6" borderId="0" xfId="0" applyFont="1" applyFill="1" applyAlignment="1">
      <alignment horizontal="center" vertical="center" wrapText="1"/>
    </xf>
    <xf numFmtId="165" fontId="6" fillId="0" borderId="0" xfId="0" applyNumberFormat="1" applyFont="1" applyAlignment="1">
      <alignment horizontal="center" vertical="center"/>
    </xf>
    <xf numFmtId="165" fontId="6" fillId="0" borderId="12" xfId="0" applyNumberFormat="1" applyFont="1" applyBorder="1" applyAlignment="1">
      <alignment horizontal="center" vertical="center"/>
    </xf>
    <xf numFmtId="0" fontId="6" fillId="0" borderId="1" xfId="0" applyFont="1" applyBorder="1" applyAlignment="1">
      <alignment horizontal="center" vertical="center"/>
    </xf>
    <xf numFmtId="165" fontId="6" fillId="0" borderId="1" xfId="0" applyNumberFormat="1" applyFont="1" applyBorder="1" applyAlignment="1">
      <alignment horizontal="center" vertical="center"/>
    </xf>
    <xf numFmtId="165" fontId="6" fillId="0" borderId="14" xfId="0" applyNumberFormat="1" applyFont="1" applyBorder="1" applyAlignment="1">
      <alignment horizontal="center" vertical="center"/>
    </xf>
    <xf numFmtId="0" fontId="6" fillId="8" borderId="0" xfId="0" applyFont="1" applyFill="1" applyAlignment="1">
      <alignment horizontal="center" vertical="center"/>
    </xf>
    <xf numFmtId="0" fontId="6" fillId="8" borderId="1" xfId="0" applyFont="1" applyFill="1" applyBorder="1" applyAlignment="1">
      <alignment horizontal="center" vertical="center"/>
    </xf>
    <xf numFmtId="0" fontId="5" fillId="4" borderId="0" xfId="0" applyFont="1" applyFill="1" applyAlignment="1">
      <alignment horizontal="center" vertical="center"/>
    </xf>
    <xf numFmtId="165" fontId="5" fillId="4" borderId="0" xfId="0" applyNumberFormat="1" applyFont="1" applyFill="1" applyAlignment="1">
      <alignment horizontal="center" vertical="center"/>
    </xf>
    <xf numFmtId="0" fontId="0" fillId="0" borderId="0" xfId="0" applyAlignment="1">
      <alignment horizontal="center"/>
    </xf>
    <xf numFmtId="0" fontId="2" fillId="0" borderId="0" xfId="0" applyFont="1"/>
    <xf numFmtId="0" fontId="3" fillId="5" borderId="0" xfId="0" applyFont="1" applyFill="1" applyAlignment="1">
      <alignment horizont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44" fontId="0" fillId="9" borderId="15" xfId="1" applyFont="1" applyFill="1" applyBorder="1"/>
    <xf numFmtId="44" fontId="2" fillId="0" borderId="0" xfId="1" applyFont="1"/>
    <xf numFmtId="0" fontId="2" fillId="0" borderId="16" xfId="0" applyFont="1" applyBorder="1" applyAlignment="1">
      <alignment horizontal="center" vertical="center" wrapText="1"/>
    </xf>
    <xf numFmtId="44" fontId="0" fillId="0" borderId="16" xfId="1" applyFont="1" applyBorder="1"/>
    <xf numFmtId="164" fontId="0" fillId="2" borderId="8" xfId="0" applyNumberFormat="1" applyFill="1" applyBorder="1"/>
    <xf numFmtId="164" fontId="0" fillId="2" borderId="9" xfId="0" applyNumberFormat="1" applyFill="1" applyBorder="1"/>
    <xf numFmtId="44" fontId="0" fillId="3" borderId="11" xfId="1" applyFont="1" applyFill="1" applyBorder="1"/>
    <xf numFmtId="44" fontId="0" fillId="3" borderId="0" xfId="1" applyFont="1" applyFill="1" applyBorder="1"/>
    <xf numFmtId="0" fontId="0" fillId="4" borderId="17" xfId="0" applyFill="1" applyBorder="1"/>
    <xf numFmtId="0" fontId="0" fillId="4" borderId="18" xfId="0" applyFill="1" applyBorder="1"/>
    <xf numFmtId="0" fontId="0" fillId="4" borderId="19" xfId="0" applyFill="1" applyBorder="1"/>
    <xf numFmtId="0" fontId="0" fillId="0" borderId="20" xfId="0" applyBorder="1"/>
    <xf numFmtId="164" fontId="0" fillId="2" borderId="24" xfId="0" applyNumberFormat="1" applyFill="1" applyBorder="1"/>
    <xf numFmtId="44" fontId="0" fillId="3" borderId="25" xfId="1" applyFont="1" applyFill="1" applyBorder="1"/>
    <xf numFmtId="0" fontId="2" fillId="0" borderId="23" xfId="0" applyFont="1" applyBorder="1"/>
    <xf numFmtId="0" fontId="2" fillId="0" borderId="26" xfId="0" applyFont="1" applyBorder="1"/>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0" xfId="0" applyFont="1" applyAlignment="1">
      <alignment horizontal="center"/>
    </xf>
  </cellXfs>
  <cellStyles count="2">
    <cellStyle name="Normale" xfId="0" builtinId="0"/>
    <cellStyle name="Valuta"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Logistica!$C$1</c:f>
              <c:strCache>
                <c:ptCount val="1"/>
                <c:pt idx="0">
                  <c:v>logistic</c:v>
                </c:pt>
              </c:strCache>
            </c:strRef>
          </c:tx>
          <c:spPr>
            <a:ln w="19050" cap="rnd">
              <a:solidFill>
                <a:schemeClr val="accent2"/>
              </a:solidFill>
              <a:round/>
            </a:ln>
            <a:effectLst/>
          </c:spPr>
          <c:marker>
            <c:symbol val="none"/>
          </c:marker>
          <c:cat>
            <c:numRef>
              <c:f>Logistica!$A$2:$A$31</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cat>
          <c:val>
            <c:numRef>
              <c:f>Logistica!$C$2:$C$26</c:f>
              <c:numCache>
                <c:formatCode>General</c:formatCode>
                <c:ptCount val="25"/>
                <c:pt idx="0">
                  <c:v>3.8273036822512055E-2</c:v>
                </c:pt>
                <c:pt idx="1">
                  <c:v>6.3540335258237754E-2</c:v>
                </c:pt>
                <c:pt idx="2">
                  <c:v>0.10518220700029894</c:v>
                </c:pt>
                <c:pt idx="3">
                  <c:v>0.17328470648297961</c:v>
                </c:pt>
                <c:pt idx="4">
                  <c:v>0.2832736486187391</c:v>
                </c:pt>
                <c:pt idx="5">
                  <c:v>0.45736279743250241</c:v>
                </c:pt>
                <c:pt idx="6">
                  <c:v>0.72429706248243741</c:v>
                </c:pt>
                <c:pt idx="7">
                  <c:v>1.1142997495852611</c:v>
                </c:pt>
                <c:pt idx="8">
                  <c:v>1.6457033724214956</c:v>
                </c:pt>
                <c:pt idx="9">
                  <c:v>2.3048610248157231</c:v>
                </c:pt>
                <c:pt idx="10">
                  <c:v>3.0334810471278786</c:v>
                </c:pt>
                <c:pt idx="11">
                  <c:v>3.7430690666324464</c:v>
                </c:pt>
                <c:pt idx="12">
                  <c:v>4.3538091966753401</c:v>
                </c:pt>
                <c:pt idx="13">
                  <c:v>4.8260246901338322</c:v>
                </c:pt>
                <c:pt idx="14">
                  <c:v>5.1617547949364306</c:v>
                </c:pt>
                <c:pt idx="15">
                  <c:v>5.3864670890775894</c:v>
                </c:pt>
                <c:pt idx="16">
                  <c:v>5.5308594311692012</c:v>
                </c:pt>
                <c:pt idx="17">
                  <c:v>5.6212229294488703</c:v>
                </c:pt>
                <c:pt idx="18">
                  <c:v>5.6768427205148502</c:v>
                </c:pt>
                <c:pt idx="19">
                  <c:v>5.7107280803440661</c:v>
                </c:pt>
                <c:pt idx="20">
                  <c:v>5.7312432995270806</c:v>
                </c:pt>
                <c:pt idx="21">
                  <c:v>5.7436167895501926</c:v>
                </c:pt>
                <c:pt idx="22">
                  <c:v>5.7510626268206728</c:v>
                </c:pt>
                <c:pt idx="23">
                  <c:v>5.7555370392581153</c:v>
                </c:pt>
                <c:pt idx="24">
                  <c:v>5.7582236114732943</c:v>
                </c:pt>
              </c:numCache>
            </c:numRef>
          </c:val>
          <c:smooth val="0"/>
          <c:extLst>
            <c:ext xmlns:c16="http://schemas.microsoft.com/office/drawing/2014/chart" uri="{C3380CC4-5D6E-409C-BE32-E72D297353CC}">
              <c16:uniqueId val="{00000001-9749-41F2-8A50-03047FB332F7}"/>
            </c:ext>
          </c:extLst>
        </c:ser>
        <c:dLbls>
          <c:showLegendKey val="0"/>
          <c:showVal val="0"/>
          <c:showCatName val="0"/>
          <c:showSerName val="0"/>
          <c:showPercent val="0"/>
          <c:showBubbleSize val="0"/>
        </c:dLbls>
        <c:marker val="1"/>
        <c:smooth val="0"/>
        <c:axId val="682676032"/>
        <c:axId val="682669192"/>
      </c:lineChart>
      <c:scatterChart>
        <c:scatterStyle val="lineMarker"/>
        <c:varyColors val="0"/>
        <c:ser>
          <c:idx val="0"/>
          <c:order val="0"/>
          <c:tx>
            <c:strRef>
              <c:f>Logistica!$B$1</c:f>
              <c:strCache>
                <c:ptCount val="1"/>
                <c:pt idx="0">
                  <c:v>y</c:v>
                </c:pt>
              </c:strCache>
            </c:strRef>
          </c:tx>
          <c:spPr>
            <a:ln w="25400" cap="rnd">
              <a:noFill/>
              <a:round/>
            </a:ln>
            <a:effectLst/>
          </c:spPr>
          <c:marker>
            <c:symbol val="circle"/>
            <c:size val="5"/>
            <c:spPr>
              <a:solidFill>
                <a:schemeClr val="accent1"/>
              </a:solidFill>
              <a:ln w="9525">
                <a:solidFill>
                  <a:schemeClr val="accent1"/>
                </a:solidFill>
              </a:ln>
              <a:effectLst/>
            </c:spPr>
          </c:marker>
          <c:xVal>
            <c:numRef>
              <c:f>Logistica!$A$2:$A$26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Logistica!$B$2:$B$26</c:f>
              <c:numCache>
                <c:formatCode>General</c:formatCode>
                <c:ptCount val="25"/>
                <c:pt idx="0">
                  <c:v>0.03</c:v>
                </c:pt>
                <c:pt idx="1">
                  <c:v>0.05</c:v>
                </c:pt>
                <c:pt idx="2">
                  <c:v>0.08</c:v>
                </c:pt>
                <c:pt idx="3">
                  <c:v>0.11</c:v>
                </c:pt>
                <c:pt idx="4">
                  <c:v>0.15</c:v>
                </c:pt>
                <c:pt idx="5">
                  <c:v>0.28999999999999998</c:v>
                </c:pt>
                <c:pt idx="6">
                  <c:v>0.56000000000000005</c:v>
                </c:pt>
                <c:pt idx="7">
                  <c:v>1.02</c:v>
                </c:pt>
                <c:pt idx="8">
                  <c:v>1.65</c:v>
                </c:pt>
                <c:pt idx="9">
                  <c:v>2.4500000000000002</c:v>
                </c:pt>
                <c:pt idx="10">
                  <c:v>3.33</c:v>
                </c:pt>
                <c:pt idx="11">
                  <c:v>3.75</c:v>
                </c:pt>
                <c:pt idx="12">
                  <c:v>4.25</c:v>
                </c:pt>
                <c:pt idx="13">
                  <c:v>4.71</c:v>
                </c:pt>
                <c:pt idx="14">
                  <c:v>5.05</c:v>
                </c:pt>
                <c:pt idx="15">
                  <c:v>5.25</c:v>
                </c:pt>
                <c:pt idx="16">
                  <c:v>5.45</c:v>
                </c:pt>
                <c:pt idx="17">
                  <c:v>5.55</c:v>
                </c:pt>
                <c:pt idx="18">
                  <c:v>5.64</c:v>
                </c:pt>
                <c:pt idx="19">
                  <c:v>5.69</c:v>
                </c:pt>
                <c:pt idx="20">
                  <c:v>5.75</c:v>
                </c:pt>
                <c:pt idx="21">
                  <c:v>5.78</c:v>
                </c:pt>
                <c:pt idx="22">
                  <c:v>5.85</c:v>
                </c:pt>
                <c:pt idx="23">
                  <c:v>5.89</c:v>
                </c:pt>
                <c:pt idx="24">
                  <c:v>5.92</c:v>
                </c:pt>
              </c:numCache>
            </c:numRef>
          </c:yVal>
          <c:smooth val="0"/>
          <c:extLst>
            <c:ext xmlns:c16="http://schemas.microsoft.com/office/drawing/2014/chart" uri="{C3380CC4-5D6E-409C-BE32-E72D297353CC}">
              <c16:uniqueId val="{00000000-9749-41F2-8A50-03047FB332F7}"/>
            </c:ext>
          </c:extLst>
        </c:ser>
        <c:dLbls>
          <c:showLegendKey val="0"/>
          <c:showVal val="0"/>
          <c:showCatName val="0"/>
          <c:showSerName val="0"/>
          <c:showPercent val="0"/>
          <c:showBubbleSize val="0"/>
        </c:dLbls>
        <c:axId val="682676032"/>
        <c:axId val="682669192"/>
      </c:scatterChart>
      <c:catAx>
        <c:axId val="682676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82669192"/>
        <c:crosses val="autoZero"/>
        <c:auto val="1"/>
        <c:lblAlgn val="ctr"/>
        <c:lblOffset val="100"/>
        <c:noMultiLvlLbl val="0"/>
      </c:catAx>
      <c:valAx>
        <c:axId val="682669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8267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171449</xdr:colOff>
      <xdr:row>7</xdr:row>
      <xdr:rowOff>152400</xdr:rowOff>
    </xdr:from>
    <xdr:to>
      <xdr:col>16</xdr:col>
      <xdr:colOff>104774</xdr:colOff>
      <xdr:row>13</xdr:row>
      <xdr:rowOff>85725</xdr:rowOff>
    </xdr:to>
    <xdr:sp macro="" textlink="">
      <xdr:nvSpPr>
        <xdr:cNvPr id="2" name="Freccia a sinistra 1">
          <a:extLst>
            <a:ext uri="{FF2B5EF4-FFF2-40B4-BE49-F238E27FC236}">
              <a16:creationId xmlns:a16="http://schemas.microsoft.com/office/drawing/2014/main" id="{0EFB82E6-E78E-FAAB-BBF8-15C285741AEC}"/>
            </a:ext>
          </a:extLst>
        </xdr:cNvPr>
        <xdr:cNvSpPr/>
      </xdr:nvSpPr>
      <xdr:spPr>
        <a:xfrm>
          <a:off x="7277099" y="914400"/>
          <a:ext cx="3590925" cy="1076325"/>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it-IT" sz="1100"/>
            <a:t>Il profitto</a:t>
          </a:r>
          <a:r>
            <a:rPr lang="it-IT" sz="1100" baseline="0"/>
            <a:t> è dato dal prodotto  scalare del vettore "Pezzi da Ordinare" per il vettore "Profitto unitario"</a:t>
          </a:r>
          <a:endParaRPr lang="it-IT" sz="1100"/>
        </a:p>
      </xdr:txBody>
    </xdr:sp>
    <xdr:clientData/>
  </xdr:twoCellAnchor>
  <xdr:twoCellAnchor editAs="oneCell">
    <xdr:from>
      <xdr:col>2</xdr:col>
      <xdr:colOff>1613</xdr:colOff>
      <xdr:row>13</xdr:row>
      <xdr:rowOff>171450</xdr:rowOff>
    </xdr:from>
    <xdr:to>
      <xdr:col>8</xdr:col>
      <xdr:colOff>418521</xdr:colOff>
      <xdr:row>25</xdr:row>
      <xdr:rowOff>98182</xdr:rowOff>
    </xdr:to>
    <xdr:pic>
      <xdr:nvPicPr>
        <xdr:cNvPr id="4" name="Immagine 3">
          <a:extLst>
            <a:ext uri="{FF2B5EF4-FFF2-40B4-BE49-F238E27FC236}">
              <a16:creationId xmlns:a16="http://schemas.microsoft.com/office/drawing/2014/main" id="{0DB61D0B-EB5D-5F1C-656E-37A34A0DA18D}"/>
            </a:ext>
          </a:extLst>
        </xdr:cNvPr>
        <xdr:cNvPicPr>
          <a:picLocks noChangeAspect="1"/>
        </xdr:cNvPicPr>
      </xdr:nvPicPr>
      <xdr:blipFill>
        <a:blip xmlns:r="http://schemas.openxmlformats.org/officeDocument/2006/relationships" r:embed="rId1"/>
        <a:stretch>
          <a:fillRect/>
        </a:stretch>
      </xdr:blipFill>
      <xdr:spPr>
        <a:xfrm>
          <a:off x="1220813" y="2105025"/>
          <a:ext cx="4703158" cy="2212732"/>
        </a:xfrm>
        <a:prstGeom prst="rect">
          <a:avLst/>
        </a:prstGeom>
        <a:effectLst>
          <a:outerShdw blurRad="76200" dir="13500000" sy="23000" kx="1200000" algn="br" rotWithShape="0">
            <a:prstClr val="black">
              <a:alpha val="20000"/>
            </a:prstClr>
          </a:outerShdw>
        </a:effectLst>
      </xdr:spPr>
    </xdr:pic>
    <xdr:clientData/>
  </xdr:twoCellAnchor>
  <xdr:twoCellAnchor>
    <xdr:from>
      <xdr:col>9</xdr:col>
      <xdr:colOff>9525</xdr:colOff>
      <xdr:row>0</xdr:row>
      <xdr:rowOff>123826</xdr:rowOff>
    </xdr:from>
    <xdr:to>
      <xdr:col>15</xdr:col>
      <xdr:colOff>438150</xdr:colOff>
      <xdr:row>4</xdr:row>
      <xdr:rowOff>180976</xdr:rowOff>
    </xdr:to>
    <xdr:sp macro="" textlink="">
      <xdr:nvSpPr>
        <xdr:cNvPr id="5" name="Rettangolo 4">
          <a:extLst>
            <a:ext uri="{FF2B5EF4-FFF2-40B4-BE49-F238E27FC236}">
              <a16:creationId xmlns:a16="http://schemas.microsoft.com/office/drawing/2014/main" id="{B2FDBF27-4BFE-B19F-E8ED-B111402C1EE9}"/>
            </a:ext>
          </a:extLst>
        </xdr:cNvPr>
        <xdr:cNvSpPr/>
      </xdr:nvSpPr>
      <xdr:spPr>
        <a:xfrm>
          <a:off x="6315075" y="123826"/>
          <a:ext cx="4276725" cy="8191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it-IT" sz="1100">
              <a:solidFill>
                <a:schemeClr val="lt1"/>
              </a:solidFill>
              <a:effectLst/>
              <a:latin typeface="+mn-lt"/>
              <a:ea typeface="+mn-ea"/>
              <a:cs typeface="+mn-cs"/>
            </a:rPr>
            <a:t>Il </a:t>
          </a:r>
          <a:r>
            <a:rPr lang="it-IT" sz="1100" b="1">
              <a:solidFill>
                <a:schemeClr val="lt1"/>
              </a:solidFill>
              <a:effectLst/>
              <a:latin typeface="+mn-lt"/>
              <a:ea typeface="+mn-ea"/>
              <a:cs typeface="+mn-cs"/>
            </a:rPr>
            <a:t>capitale investito</a:t>
          </a:r>
          <a:r>
            <a:rPr lang="it-IT" sz="1100">
              <a:solidFill>
                <a:schemeClr val="lt1"/>
              </a:solidFill>
              <a:effectLst/>
              <a:latin typeface="+mn-lt"/>
              <a:ea typeface="+mn-ea"/>
              <a:cs typeface="+mn-cs"/>
            </a:rPr>
            <a:t> (I4) può essere calcolato sommando quanto investito per acquistare i vasi (Pezzi_da_ordinare * Prezzo_di_costo) a quanto speso per immagazzinare i vasi stessi (Costo_di_magazzino * Prezzo_di_costo)</a:t>
          </a:r>
          <a:endParaRPr lang="it-IT" sz="1100"/>
        </a:p>
      </xdr:txBody>
    </xdr:sp>
    <xdr:clientData/>
  </xdr:twoCellAnchor>
  <xdr:twoCellAnchor>
    <xdr:from>
      <xdr:col>8</xdr:col>
      <xdr:colOff>304799</xdr:colOff>
      <xdr:row>1</xdr:row>
      <xdr:rowOff>66675</xdr:rowOff>
    </xdr:from>
    <xdr:to>
      <xdr:col>8</xdr:col>
      <xdr:colOff>771524</xdr:colOff>
      <xdr:row>5</xdr:row>
      <xdr:rowOff>161925</xdr:rowOff>
    </xdr:to>
    <xdr:sp macro="" textlink="">
      <xdr:nvSpPr>
        <xdr:cNvPr id="8" name="Freccia curva 7">
          <a:extLst>
            <a:ext uri="{FF2B5EF4-FFF2-40B4-BE49-F238E27FC236}">
              <a16:creationId xmlns:a16="http://schemas.microsoft.com/office/drawing/2014/main" id="{82198B07-3D09-7549-73E8-F43F877948B5}"/>
            </a:ext>
          </a:extLst>
        </xdr:cNvPr>
        <xdr:cNvSpPr/>
      </xdr:nvSpPr>
      <xdr:spPr>
        <a:xfrm rot="16200000" flipH="1">
          <a:off x="5614987" y="452437"/>
          <a:ext cx="857250" cy="466725"/>
        </a:xfrm>
        <a:prstGeom prst="ben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solidFill>
              <a:schemeClr val="tx1"/>
            </a:solidFill>
          </a:endParaRPr>
        </a:p>
      </xdr:txBody>
    </xdr:sp>
    <xdr:clientData/>
  </xdr:twoCellAnchor>
  <xdr:twoCellAnchor editAs="oneCell">
    <xdr:from>
      <xdr:col>16</xdr:col>
      <xdr:colOff>184563</xdr:colOff>
      <xdr:row>0</xdr:row>
      <xdr:rowOff>171449</xdr:rowOff>
    </xdr:from>
    <xdr:to>
      <xdr:col>22</xdr:col>
      <xdr:colOff>9525</xdr:colOff>
      <xdr:row>18</xdr:row>
      <xdr:rowOff>57150</xdr:rowOff>
    </xdr:to>
    <xdr:pic>
      <xdr:nvPicPr>
        <xdr:cNvPr id="9" name="Immagine 8">
          <a:extLst>
            <a:ext uri="{FF2B5EF4-FFF2-40B4-BE49-F238E27FC236}">
              <a16:creationId xmlns:a16="http://schemas.microsoft.com/office/drawing/2014/main" id="{FCA35309-A50E-959C-77B4-EFC50EBCBE35}"/>
            </a:ext>
          </a:extLst>
        </xdr:cNvPr>
        <xdr:cNvPicPr>
          <a:picLocks noChangeAspect="1"/>
        </xdr:cNvPicPr>
      </xdr:nvPicPr>
      <xdr:blipFill>
        <a:blip xmlns:r="http://schemas.openxmlformats.org/officeDocument/2006/relationships" r:embed="rId2"/>
        <a:stretch>
          <a:fillRect/>
        </a:stretch>
      </xdr:blipFill>
      <xdr:spPr>
        <a:xfrm>
          <a:off x="10947813" y="171449"/>
          <a:ext cx="3482562" cy="35337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209550</xdr:colOff>
      <xdr:row>11</xdr:row>
      <xdr:rowOff>9525</xdr:rowOff>
    </xdr:from>
    <xdr:to>
      <xdr:col>7</xdr:col>
      <xdr:colOff>62146</xdr:colOff>
      <xdr:row>21</xdr:row>
      <xdr:rowOff>85725</xdr:rowOff>
    </xdr:to>
    <xdr:pic>
      <xdr:nvPicPr>
        <xdr:cNvPr id="2" name="Immagine 1">
          <a:extLst>
            <a:ext uri="{FF2B5EF4-FFF2-40B4-BE49-F238E27FC236}">
              <a16:creationId xmlns:a16="http://schemas.microsoft.com/office/drawing/2014/main" id="{FF572C2F-7066-011A-C312-B8ED1D206E1F}"/>
            </a:ext>
          </a:extLst>
        </xdr:cNvPr>
        <xdr:cNvPicPr>
          <a:picLocks noChangeAspect="1"/>
        </xdr:cNvPicPr>
      </xdr:nvPicPr>
      <xdr:blipFill>
        <a:blip xmlns:r="http://schemas.openxmlformats.org/officeDocument/2006/relationships" r:embed="rId1"/>
        <a:stretch>
          <a:fillRect/>
        </a:stretch>
      </xdr:blipFill>
      <xdr:spPr>
        <a:xfrm>
          <a:off x="209550" y="2609850"/>
          <a:ext cx="7710721" cy="2076450"/>
        </a:xfrm>
        <a:prstGeom prst="rect">
          <a:avLst/>
        </a:prstGeom>
      </xdr:spPr>
    </xdr:pic>
    <xdr:clientData/>
  </xdr:twoCellAnchor>
  <xdr:twoCellAnchor>
    <xdr:from>
      <xdr:col>9</xdr:col>
      <xdr:colOff>390525</xdr:colOff>
      <xdr:row>6</xdr:row>
      <xdr:rowOff>38100</xdr:rowOff>
    </xdr:from>
    <xdr:to>
      <xdr:col>13</xdr:col>
      <xdr:colOff>333375</xdr:colOff>
      <xdr:row>9</xdr:row>
      <xdr:rowOff>47625</xdr:rowOff>
    </xdr:to>
    <xdr:sp macro="" textlink="">
      <xdr:nvSpPr>
        <xdr:cNvPr id="3" name="Callout: linea con bordo e barra in risalto 2">
          <a:extLst>
            <a:ext uri="{FF2B5EF4-FFF2-40B4-BE49-F238E27FC236}">
              <a16:creationId xmlns:a16="http://schemas.microsoft.com/office/drawing/2014/main" id="{BC43B606-6F16-69CB-02C0-D4B9FDF18C1B}"/>
            </a:ext>
          </a:extLst>
        </xdr:cNvPr>
        <xdr:cNvSpPr/>
      </xdr:nvSpPr>
      <xdr:spPr>
        <a:xfrm>
          <a:off x="10553700" y="1638300"/>
          <a:ext cx="2381250" cy="609600"/>
        </a:xfrm>
        <a:prstGeom prst="accentBorderCallout1">
          <a:avLst>
            <a:gd name="adj1" fmla="val 18750"/>
            <a:gd name="adj2" fmla="val -8333"/>
            <a:gd name="adj3" fmla="val 85938"/>
            <a:gd name="adj4" fmla="val -4058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it-IT" sz="1100"/>
            <a:t>TARGET: Ottenere il minor costo possibile variando il numero dei pezzi</a:t>
          </a:r>
          <a:r>
            <a:rPr lang="it-IT" sz="1100" baseline="0"/>
            <a:t> prodotti per ciascun fornitore</a:t>
          </a:r>
          <a:endParaRPr lang="it-IT" sz="1100"/>
        </a:p>
      </xdr:txBody>
    </xdr:sp>
    <xdr:clientData/>
  </xdr:twoCellAnchor>
  <xdr:twoCellAnchor>
    <xdr:from>
      <xdr:col>3</xdr:col>
      <xdr:colOff>200025</xdr:colOff>
      <xdr:row>6</xdr:row>
      <xdr:rowOff>152400</xdr:rowOff>
    </xdr:from>
    <xdr:to>
      <xdr:col>4</xdr:col>
      <xdr:colOff>657225</xdr:colOff>
      <xdr:row>8</xdr:row>
      <xdr:rowOff>38100</xdr:rowOff>
    </xdr:to>
    <xdr:sp macro="" textlink="">
      <xdr:nvSpPr>
        <xdr:cNvPr id="4" name="Callout: linea con bordo e barra in risalto 3">
          <a:extLst>
            <a:ext uri="{FF2B5EF4-FFF2-40B4-BE49-F238E27FC236}">
              <a16:creationId xmlns:a16="http://schemas.microsoft.com/office/drawing/2014/main" id="{65C4E1FC-799E-F286-B29F-87EB39BB32E5}"/>
            </a:ext>
          </a:extLst>
        </xdr:cNvPr>
        <xdr:cNvSpPr/>
      </xdr:nvSpPr>
      <xdr:spPr>
        <a:xfrm>
          <a:off x="2981325" y="1752600"/>
          <a:ext cx="1714500" cy="285750"/>
        </a:xfrm>
        <a:prstGeom prst="accentBorderCallout1">
          <a:avLst>
            <a:gd name="adj1" fmla="val 18750"/>
            <a:gd name="adj2" fmla="val -8333"/>
            <a:gd name="adj3" fmla="val -167500"/>
            <a:gd name="adj4" fmla="val -1888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sz="1100" b="1"/>
            <a:t>VARIABILI</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142874</xdr:colOff>
      <xdr:row>1</xdr:row>
      <xdr:rowOff>9525</xdr:rowOff>
    </xdr:from>
    <xdr:to>
      <xdr:col>22</xdr:col>
      <xdr:colOff>19049</xdr:colOff>
      <xdr:row>27</xdr:row>
      <xdr:rowOff>28575</xdr:rowOff>
    </xdr:to>
    <xdr:graphicFrame macro="">
      <xdr:nvGraphicFramePr>
        <xdr:cNvPr id="3" name="Grafico 2">
          <a:extLst>
            <a:ext uri="{FF2B5EF4-FFF2-40B4-BE49-F238E27FC236}">
              <a16:creationId xmlns:a16="http://schemas.microsoft.com/office/drawing/2014/main" id="{2E28780D-FB4C-298E-8030-9A62180695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6:K11"/>
  <sheetViews>
    <sheetView tabSelected="1" workbookViewId="0">
      <selection activeCell="K19" sqref="K19"/>
    </sheetView>
  </sheetViews>
  <sheetFormatPr defaultRowHeight="15" x14ac:dyDescent="0.25"/>
  <cols>
    <col min="3" max="3" width="18.140625" bestFit="1" customWidth="1"/>
    <col min="4" max="4" width="8.42578125" bestFit="1" customWidth="1"/>
    <col min="5" max="5" width="10.28515625" customWidth="1"/>
    <col min="9" max="10" width="12" bestFit="1" customWidth="1"/>
  </cols>
  <sheetData>
    <row r="6" spans="3:11" ht="15.75" thickBot="1" x14ac:dyDescent="0.3"/>
    <row r="7" spans="3:11" ht="30" x14ac:dyDescent="0.25">
      <c r="C7" s="60"/>
      <c r="D7" s="65" t="s">
        <v>4</v>
      </c>
      <c r="E7" s="65" t="s">
        <v>5</v>
      </c>
      <c r="F7" s="65" t="s">
        <v>6</v>
      </c>
      <c r="G7" s="66" t="s">
        <v>7</v>
      </c>
      <c r="I7" s="51" t="s">
        <v>10</v>
      </c>
      <c r="J7" s="51" t="s">
        <v>8</v>
      </c>
    </row>
    <row r="8" spans="3:11" x14ac:dyDescent="0.25">
      <c r="C8" s="63" t="s">
        <v>0</v>
      </c>
      <c r="D8" s="53">
        <v>20</v>
      </c>
      <c r="E8" s="54">
        <v>23</v>
      </c>
      <c r="F8" s="54">
        <v>14</v>
      </c>
      <c r="G8" s="61">
        <v>18</v>
      </c>
      <c r="I8" s="52">
        <f>SUMPRODUCT(Prezzo_di_costo,Pezzi_da_ordinare)+SUMPRODUCT(Costo_di_magazzino,Pezzi_da_ordinare)</f>
        <v>20000</v>
      </c>
      <c r="J8" s="52">
        <v>20000</v>
      </c>
    </row>
    <row r="9" spans="3:11" x14ac:dyDescent="0.25">
      <c r="C9" s="63" t="s">
        <v>1</v>
      </c>
      <c r="D9" s="55">
        <v>12</v>
      </c>
      <c r="E9" s="56">
        <v>13</v>
      </c>
      <c r="F9" s="56">
        <v>8</v>
      </c>
      <c r="G9" s="62">
        <v>10</v>
      </c>
      <c r="J9" s="1"/>
    </row>
    <row r="10" spans="3:11" ht="15.75" thickBot="1" x14ac:dyDescent="0.3">
      <c r="C10" s="63" t="s">
        <v>2</v>
      </c>
      <c r="D10" s="55">
        <v>0.5</v>
      </c>
      <c r="E10" s="56">
        <v>1</v>
      </c>
      <c r="F10" s="56">
        <v>0.5</v>
      </c>
      <c r="G10" s="62">
        <v>1</v>
      </c>
      <c r="J10" s="50" t="s">
        <v>9</v>
      </c>
    </row>
    <row r="11" spans="3:11" ht="15.75" thickBot="1" x14ac:dyDescent="0.3">
      <c r="C11" s="64" t="s">
        <v>3</v>
      </c>
      <c r="D11" s="57">
        <v>250</v>
      </c>
      <c r="E11" s="58">
        <v>250</v>
      </c>
      <c r="F11" s="58">
        <v>1250</v>
      </c>
      <c r="G11" s="59">
        <v>250</v>
      </c>
      <c r="J11" s="49">
        <f>SUMPRODUCT(Profitto_unitario,Pezzi_da_ordinare)</f>
        <v>32750</v>
      </c>
      <c r="K11"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737A8-1603-4FA3-BCA4-8EE3AF052C1B}">
  <dimension ref="B2:J22"/>
  <sheetViews>
    <sheetView workbookViewId="0">
      <selection activeCell="H16" sqref="H16"/>
    </sheetView>
  </sheetViews>
  <sheetFormatPr defaultRowHeight="15" x14ac:dyDescent="0.25"/>
  <cols>
    <col min="2" max="2" width="20.140625" bestFit="1" customWidth="1"/>
    <col min="4" max="4" width="11.42578125" bestFit="1" customWidth="1"/>
    <col min="6" max="6" width="26.7109375" bestFit="1" customWidth="1"/>
    <col min="8" max="8" width="12.140625" style="12" bestFit="1" customWidth="1"/>
    <col min="10" max="10" width="97.85546875" bestFit="1" customWidth="1"/>
  </cols>
  <sheetData>
    <row r="2" spans="2:10" ht="60" x14ac:dyDescent="0.25">
      <c r="B2" s="45" t="s">
        <v>12</v>
      </c>
      <c r="C2" s="45"/>
      <c r="D2" s="45"/>
      <c r="E2" s="45"/>
      <c r="F2" s="45"/>
      <c r="G2" s="45"/>
      <c r="H2" s="45"/>
      <c r="J2" s="5" t="s">
        <v>13</v>
      </c>
    </row>
    <row r="4" spans="2:10" x14ac:dyDescent="0.25">
      <c r="B4" s="45" t="s">
        <v>14</v>
      </c>
      <c r="C4" s="45"/>
      <c r="D4" s="45"/>
      <c r="F4" s="45" t="s">
        <v>15</v>
      </c>
      <c r="G4" s="45"/>
      <c r="H4" s="45"/>
      <c r="J4" t="s">
        <v>16</v>
      </c>
    </row>
    <row r="5" spans="2:10" x14ac:dyDescent="0.25">
      <c r="B5" t="s">
        <v>17</v>
      </c>
      <c r="D5" s="6">
        <v>25000</v>
      </c>
      <c r="F5" t="s">
        <v>18</v>
      </c>
      <c r="H5" s="7">
        <f>D6*D5</f>
        <v>125000</v>
      </c>
      <c r="J5" t="s">
        <v>19</v>
      </c>
    </row>
    <row r="6" spans="2:10" x14ac:dyDescent="0.25">
      <c r="B6" t="s">
        <v>20</v>
      </c>
      <c r="D6" s="7">
        <v>5</v>
      </c>
      <c r="F6" s="8" t="s">
        <v>21</v>
      </c>
      <c r="G6" s="8"/>
      <c r="H6" s="9">
        <f>-D7*D5</f>
        <v>-68750</v>
      </c>
      <c r="J6" t="s">
        <v>22</v>
      </c>
    </row>
    <row r="7" spans="2:10" x14ac:dyDescent="0.25">
      <c r="B7" t="s">
        <v>23</v>
      </c>
      <c r="D7" s="7">
        <v>2.75</v>
      </c>
      <c r="F7" t="s">
        <v>24</v>
      </c>
      <c r="H7" s="7">
        <f>SUM(H5:H6)</f>
        <v>56250</v>
      </c>
      <c r="J7" t="s">
        <v>25</v>
      </c>
    </row>
    <row r="8" spans="2:10" x14ac:dyDescent="0.25">
      <c r="B8" t="s">
        <v>26</v>
      </c>
      <c r="D8" s="7">
        <v>10000</v>
      </c>
      <c r="F8" s="8" t="s">
        <v>26</v>
      </c>
      <c r="G8" s="8"/>
      <c r="H8" s="9">
        <f>-D8</f>
        <v>-10000</v>
      </c>
      <c r="J8" t="s">
        <v>27</v>
      </c>
    </row>
    <row r="9" spans="2:10" x14ac:dyDescent="0.25">
      <c r="B9" t="s">
        <v>28</v>
      </c>
      <c r="D9" s="10">
        <v>0.21</v>
      </c>
      <c r="F9" t="s">
        <v>29</v>
      </c>
      <c r="H9" s="7">
        <f>SUM(H7:H8)</f>
        <v>46250</v>
      </c>
      <c r="J9" t="s">
        <v>30</v>
      </c>
    </row>
    <row r="10" spans="2:10" x14ac:dyDescent="0.25">
      <c r="F10" t="s">
        <v>28</v>
      </c>
      <c r="H10" s="7">
        <f>IF(H9&lt;0,0,-H9*D9)</f>
        <v>-9712.5</v>
      </c>
      <c r="J10" t="s">
        <v>31</v>
      </c>
    </row>
    <row r="11" spans="2:10" x14ac:dyDescent="0.25">
      <c r="F11" s="2" t="s">
        <v>32</v>
      </c>
      <c r="G11" s="2"/>
      <c r="H11" s="11">
        <f>SUM(H9:H10)</f>
        <v>36537.5</v>
      </c>
      <c r="J11" t="s">
        <v>33</v>
      </c>
    </row>
    <row r="12" spans="2:10" x14ac:dyDescent="0.25">
      <c r="J12" t="s">
        <v>34</v>
      </c>
    </row>
    <row r="13" spans="2:10" x14ac:dyDescent="0.25">
      <c r="B13" s="45" t="s">
        <v>35</v>
      </c>
      <c r="C13" s="45"/>
      <c r="D13" s="45"/>
      <c r="J13" t="s">
        <v>36</v>
      </c>
    </row>
    <row r="14" spans="2:10" x14ac:dyDescent="0.25">
      <c r="B14" t="s">
        <v>37</v>
      </c>
      <c r="D14" s="7">
        <v>100000</v>
      </c>
      <c r="J14" t="s">
        <v>38</v>
      </c>
    </row>
    <row r="15" spans="2:10" x14ac:dyDescent="0.25">
      <c r="J15" t="s">
        <v>39</v>
      </c>
    </row>
    <row r="16" spans="2:10" x14ac:dyDescent="0.25">
      <c r="J16" t="s">
        <v>40</v>
      </c>
    </row>
    <row r="17" spans="10:10" x14ac:dyDescent="0.25">
      <c r="J17" t="s">
        <v>41</v>
      </c>
    </row>
    <row r="18" spans="10:10" x14ac:dyDescent="0.25">
      <c r="J18" t="s">
        <v>42</v>
      </c>
    </row>
    <row r="19" spans="10:10" x14ac:dyDescent="0.25">
      <c r="J19" t="s">
        <v>43</v>
      </c>
    </row>
    <row r="20" spans="10:10" ht="30" x14ac:dyDescent="0.25">
      <c r="J20" s="13" t="s">
        <v>44</v>
      </c>
    </row>
    <row r="22" spans="10:10" ht="30" x14ac:dyDescent="0.25">
      <c r="J22" s="14" t="s">
        <v>45</v>
      </c>
    </row>
  </sheetData>
  <mergeCells count="4">
    <mergeCell ref="B2:H2"/>
    <mergeCell ref="B4:D4"/>
    <mergeCell ref="F4:H4"/>
    <mergeCell ref="B13:D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2EFB0-20BC-45FA-B74D-D1303AEE0D15}">
  <dimension ref="B2:R16"/>
  <sheetViews>
    <sheetView workbookViewId="0">
      <selection activeCell="H18" sqref="H18"/>
    </sheetView>
  </sheetViews>
  <sheetFormatPr defaultRowHeight="15" x14ac:dyDescent="0.25"/>
  <cols>
    <col min="2" max="2" width="20.140625" bestFit="1" customWidth="1"/>
    <col min="4" max="4" width="11.42578125" bestFit="1" customWidth="1"/>
    <col min="6" max="6" width="26.7109375" bestFit="1" customWidth="1"/>
    <col min="8" max="8" width="12.140625" style="12" bestFit="1" customWidth="1"/>
    <col min="11" max="11" width="11.42578125" bestFit="1" customWidth="1"/>
  </cols>
  <sheetData>
    <row r="2" spans="2:18" x14ac:dyDescent="0.25">
      <c r="B2" s="45" t="s">
        <v>46</v>
      </c>
      <c r="C2" s="45"/>
      <c r="D2" s="45"/>
      <c r="E2" s="45"/>
      <c r="F2" s="45"/>
      <c r="G2" s="45"/>
      <c r="H2" s="45"/>
      <c r="K2" s="45" t="s">
        <v>47</v>
      </c>
      <c r="L2" s="45"/>
      <c r="M2" s="45"/>
      <c r="N2" s="45"/>
      <c r="O2" s="45"/>
      <c r="P2" s="45"/>
      <c r="Q2" s="45"/>
      <c r="R2" s="4"/>
    </row>
    <row r="4" spans="2:18" x14ac:dyDescent="0.25">
      <c r="B4" s="45" t="s">
        <v>14</v>
      </c>
      <c r="C4" s="45"/>
      <c r="D4" s="45"/>
      <c r="F4" s="45" t="s">
        <v>15</v>
      </c>
      <c r="G4" s="45"/>
      <c r="H4" s="45"/>
      <c r="K4" s="12">
        <f>H11</f>
        <v>99999.999999999942</v>
      </c>
      <c r="L4" s="15">
        <f t="shared" ref="L4:M4" si="0">M4-5000</f>
        <v>10000</v>
      </c>
      <c r="M4" s="16">
        <f t="shared" si="0"/>
        <v>15000</v>
      </c>
      <c r="N4" s="16">
        <f>O4-5000</f>
        <v>20000</v>
      </c>
      <c r="O4" s="17">
        <v>25000</v>
      </c>
      <c r="P4" s="16">
        <f>O4+5000</f>
        <v>30000</v>
      </c>
      <c r="Q4" s="16">
        <f t="shared" ref="Q4:R4" si="1">P4+5000</f>
        <v>35000</v>
      </c>
      <c r="R4" s="18">
        <f t="shared" si="1"/>
        <v>40000</v>
      </c>
    </row>
    <row r="5" spans="2:18" x14ac:dyDescent="0.25">
      <c r="B5" t="s">
        <v>17</v>
      </c>
      <c r="D5" s="6">
        <v>25000</v>
      </c>
      <c r="F5" t="s">
        <v>18</v>
      </c>
      <c r="H5" s="7">
        <f>D6*D5</f>
        <v>205332.27848101259</v>
      </c>
      <c r="K5" s="19">
        <f t="shared" ref="K5:K6" si="2">K6-1</f>
        <v>5</v>
      </c>
      <c r="L5">
        <f t="dataTable" ref="L5:R11" dt2D="1" dtr="1" r1="D5" r2="D6"/>
        <v>9875</v>
      </c>
      <c r="M5">
        <v>18762.5</v>
      </c>
      <c r="N5">
        <v>27650</v>
      </c>
      <c r="O5">
        <v>36537.5</v>
      </c>
      <c r="P5">
        <v>45425</v>
      </c>
      <c r="Q5">
        <v>54312.5</v>
      </c>
      <c r="R5">
        <v>63200</v>
      </c>
    </row>
    <row r="6" spans="2:18" x14ac:dyDescent="0.25">
      <c r="B6" t="s">
        <v>20</v>
      </c>
      <c r="D6" s="7">
        <v>8.2132911392405035</v>
      </c>
      <c r="F6" s="8" t="s">
        <v>21</v>
      </c>
      <c r="G6" s="8"/>
      <c r="H6" s="9">
        <f>-D7*D5</f>
        <v>-68750</v>
      </c>
      <c r="K6" s="20">
        <f t="shared" si="2"/>
        <v>6</v>
      </c>
      <c r="L6">
        <v>17775</v>
      </c>
      <c r="M6">
        <v>30612.5</v>
      </c>
      <c r="N6">
        <v>43450</v>
      </c>
      <c r="O6">
        <v>56287.5</v>
      </c>
      <c r="P6">
        <v>69125</v>
      </c>
      <c r="Q6">
        <v>81962.5</v>
      </c>
      <c r="R6">
        <v>94800</v>
      </c>
    </row>
    <row r="7" spans="2:18" x14ac:dyDescent="0.25">
      <c r="B7" t="s">
        <v>23</v>
      </c>
      <c r="D7" s="7">
        <v>2.75</v>
      </c>
      <c r="F7" t="s">
        <v>24</v>
      </c>
      <c r="H7" s="7">
        <f>SUM(H5:H6)</f>
        <v>136582.27848101259</v>
      </c>
      <c r="K7" s="20">
        <f>K8-1</f>
        <v>7</v>
      </c>
      <c r="L7">
        <v>25675</v>
      </c>
      <c r="M7">
        <v>42462.5</v>
      </c>
      <c r="N7">
        <v>59250</v>
      </c>
      <c r="O7">
        <v>76037.5</v>
      </c>
      <c r="P7">
        <v>92825</v>
      </c>
      <c r="Q7">
        <v>109612.5</v>
      </c>
      <c r="R7">
        <v>126400</v>
      </c>
    </row>
    <row r="8" spans="2:18" x14ac:dyDescent="0.25">
      <c r="B8" t="s">
        <v>26</v>
      </c>
      <c r="D8" s="7">
        <v>10000</v>
      </c>
      <c r="F8" s="8" t="s">
        <v>26</v>
      </c>
      <c r="G8" s="8"/>
      <c r="H8" s="9">
        <f>-D8</f>
        <v>-10000</v>
      </c>
      <c r="K8" s="21">
        <v>8</v>
      </c>
      <c r="L8">
        <v>33575</v>
      </c>
      <c r="M8">
        <v>54312.5</v>
      </c>
      <c r="N8">
        <v>75050</v>
      </c>
      <c r="O8">
        <v>95787.5</v>
      </c>
      <c r="P8">
        <v>116525</v>
      </c>
      <c r="Q8">
        <v>137262.5</v>
      </c>
      <c r="R8">
        <v>158000</v>
      </c>
    </row>
    <row r="9" spans="2:18" x14ac:dyDescent="0.25">
      <c r="B9" t="s">
        <v>28</v>
      </c>
      <c r="D9" s="10">
        <v>0.21</v>
      </c>
      <c r="F9" t="s">
        <v>29</v>
      </c>
      <c r="H9" s="7">
        <f>SUM(H7:H8)</f>
        <v>126582.27848101259</v>
      </c>
      <c r="K9" s="20">
        <f>K8+1</f>
        <v>9</v>
      </c>
      <c r="L9">
        <v>41475</v>
      </c>
      <c r="M9">
        <v>66162.5</v>
      </c>
      <c r="N9">
        <v>90850</v>
      </c>
      <c r="O9">
        <v>115537.5</v>
      </c>
      <c r="P9">
        <v>140225</v>
      </c>
      <c r="Q9">
        <v>164912.5</v>
      </c>
      <c r="R9">
        <v>189600</v>
      </c>
    </row>
    <row r="10" spans="2:18" x14ac:dyDescent="0.25">
      <c r="F10" t="s">
        <v>28</v>
      </c>
      <c r="H10" s="7">
        <f>IF(H9&lt;0,0,-H9*D9)</f>
        <v>-26582.278481012643</v>
      </c>
      <c r="K10" s="20">
        <f t="shared" ref="K10:K11" si="3">K9+1</f>
        <v>10</v>
      </c>
      <c r="L10">
        <v>49375</v>
      </c>
      <c r="M10">
        <v>78012.5</v>
      </c>
      <c r="N10">
        <v>106650</v>
      </c>
      <c r="O10">
        <v>135287.5</v>
      </c>
      <c r="P10">
        <v>163925</v>
      </c>
      <c r="Q10">
        <v>192562.5</v>
      </c>
      <c r="R10">
        <v>221200</v>
      </c>
    </row>
    <row r="11" spans="2:18" x14ac:dyDescent="0.25">
      <c r="F11" s="2" t="s">
        <v>32</v>
      </c>
      <c r="G11" s="2"/>
      <c r="H11" s="11">
        <f>SUM(H9:H10)</f>
        <v>99999.999999999942</v>
      </c>
      <c r="K11" s="22">
        <f t="shared" si="3"/>
        <v>11</v>
      </c>
      <c r="L11">
        <v>57275</v>
      </c>
      <c r="M11">
        <v>89862.5</v>
      </c>
      <c r="N11">
        <v>122450</v>
      </c>
      <c r="O11">
        <v>155037.5</v>
      </c>
      <c r="P11">
        <v>187625</v>
      </c>
      <c r="Q11">
        <v>220212.5</v>
      </c>
      <c r="R11">
        <v>252800</v>
      </c>
    </row>
    <row r="13" spans="2:18" x14ac:dyDescent="0.25">
      <c r="B13" s="45" t="s">
        <v>11</v>
      </c>
      <c r="C13" s="45"/>
      <c r="D13" s="45"/>
    </row>
    <row r="14" spans="2:18" x14ac:dyDescent="0.25">
      <c r="B14" t="s">
        <v>37</v>
      </c>
      <c r="D14" s="7">
        <v>100000</v>
      </c>
    </row>
    <row r="15" spans="2:18" x14ac:dyDescent="0.25">
      <c r="B15" t="s">
        <v>17</v>
      </c>
      <c r="D15" s="6">
        <v>25000</v>
      </c>
    </row>
    <row r="16" spans="2:18" x14ac:dyDescent="0.25">
      <c r="B16" t="s">
        <v>20</v>
      </c>
      <c r="D16" s="7">
        <v>9.99</v>
      </c>
    </row>
  </sheetData>
  <mergeCells count="5">
    <mergeCell ref="B2:H2"/>
    <mergeCell ref="K2:Q2"/>
    <mergeCell ref="B4:D4"/>
    <mergeCell ref="F4:H4"/>
    <mergeCell ref="B13:D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8ED4C-45F1-4FD9-AB9E-B81A1D133485}">
  <dimension ref="A2:I10"/>
  <sheetViews>
    <sheetView workbookViewId="0">
      <selection activeCell="F24" sqref="F24"/>
    </sheetView>
  </sheetViews>
  <sheetFormatPr defaultRowHeight="15.75" x14ac:dyDescent="0.25"/>
  <cols>
    <col min="1" max="1" width="20.140625" style="23" bestFit="1" customWidth="1"/>
    <col min="2" max="2" width="9.5703125" style="23" bestFit="1" customWidth="1"/>
    <col min="3" max="3" width="12" style="23" bestFit="1" customWidth="1"/>
    <col min="4" max="4" width="18.85546875" style="23" bestFit="1" customWidth="1"/>
    <col min="5" max="5" width="18.7109375" style="23" bestFit="1" customWidth="1"/>
    <col min="6" max="6" width="19.28515625" style="23" bestFit="1" customWidth="1"/>
    <col min="7" max="7" width="19.28515625" style="23" customWidth="1"/>
    <col min="8" max="8" width="18.85546875" style="23" bestFit="1" customWidth="1"/>
    <col min="9" max="9" width="15.7109375" style="23" bestFit="1" customWidth="1"/>
    <col min="10" max="17" width="9.140625" style="23"/>
    <col min="18" max="18" width="31" style="23" bestFit="1" customWidth="1"/>
    <col min="19" max="16384" width="9.140625" style="23"/>
  </cols>
  <sheetData>
    <row r="2" spans="1:9" x14ac:dyDescent="0.25">
      <c r="B2" s="46" t="s">
        <v>48</v>
      </c>
      <c r="C2" s="47"/>
      <c r="D2" s="47"/>
      <c r="E2" s="47"/>
      <c r="F2" s="48"/>
      <c r="G2" s="32"/>
    </row>
    <row r="3" spans="1:9" ht="47.25" x14ac:dyDescent="0.25">
      <c r="B3" s="24" t="s">
        <v>49</v>
      </c>
      <c r="C3" s="25" t="s">
        <v>57</v>
      </c>
      <c r="D3" s="25" t="s">
        <v>54</v>
      </c>
      <c r="E3" s="26" t="s">
        <v>50</v>
      </c>
      <c r="F3" s="27" t="s">
        <v>55</v>
      </c>
      <c r="G3" s="33" t="s">
        <v>58</v>
      </c>
      <c r="H3" s="28" t="s">
        <v>56</v>
      </c>
      <c r="I3" s="28" t="s">
        <v>59</v>
      </c>
    </row>
    <row r="4" spans="1:9" x14ac:dyDescent="0.25">
      <c r="B4" s="29" t="s">
        <v>51</v>
      </c>
      <c r="C4" s="39">
        <v>20</v>
      </c>
      <c r="D4" s="23">
        <v>20</v>
      </c>
      <c r="E4" s="34">
        <v>10</v>
      </c>
      <c r="F4" s="35">
        <v>6</v>
      </c>
      <c r="G4" s="30">
        <f>IF(MOD(C4,20)=0,QUOTIENT(C4,20),QUOTIENT(C4,20)+1)</f>
        <v>1</v>
      </c>
      <c r="H4" s="23">
        <f>G4*F4</f>
        <v>6</v>
      </c>
      <c r="I4" s="34">
        <f>C4*E4+H4</f>
        <v>206</v>
      </c>
    </row>
    <row r="5" spans="1:9" x14ac:dyDescent="0.25">
      <c r="B5" s="29" t="s">
        <v>52</v>
      </c>
      <c r="C5" s="39">
        <v>50</v>
      </c>
      <c r="D5" s="23">
        <v>60</v>
      </c>
      <c r="E5" s="34">
        <v>12</v>
      </c>
      <c r="F5" s="35">
        <v>5</v>
      </c>
      <c r="G5" s="30">
        <f t="shared" ref="G5:G6" si="0">IF(MOD(C5,20)=0,QUOTIENT(C5,20),QUOTIENT(C5,20)+1)</f>
        <v>3</v>
      </c>
      <c r="H5" s="23">
        <f t="shared" ref="H5:H6" si="1">G5*F5</f>
        <v>15</v>
      </c>
      <c r="I5" s="34">
        <f t="shared" ref="I5:I6" si="2">C5*E5+H5</f>
        <v>615</v>
      </c>
    </row>
    <row r="6" spans="1:9" x14ac:dyDescent="0.25">
      <c r="B6" s="31" t="s">
        <v>53</v>
      </c>
      <c r="C6" s="40">
        <v>30</v>
      </c>
      <c r="D6" s="36">
        <v>30</v>
      </c>
      <c r="E6" s="37">
        <v>9</v>
      </c>
      <c r="F6" s="38">
        <v>7</v>
      </c>
      <c r="G6" s="30">
        <f t="shared" si="0"/>
        <v>2</v>
      </c>
      <c r="H6" s="23">
        <f t="shared" si="1"/>
        <v>14</v>
      </c>
      <c r="I6" s="34">
        <f t="shared" si="2"/>
        <v>284</v>
      </c>
    </row>
    <row r="10" spans="1:9" x14ac:dyDescent="0.25">
      <c r="A10" s="23" t="s">
        <v>60</v>
      </c>
      <c r="C10" s="41">
        <f>SUM(C4:C6)</f>
        <v>100</v>
      </c>
      <c r="H10" s="32" t="s">
        <v>61</v>
      </c>
      <c r="I10" s="42">
        <f>SUM(I4:I6)</f>
        <v>1105</v>
      </c>
    </row>
  </sheetData>
  <mergeCells count="1">
    <mergeCell ref="B2:F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E9F3F-B073-4C0A-ADDF-135BF947455F}">
  <dimension ref="A1:G28"/>
  <sheetViews>
    <sheetView workbookViewId="0">
      <selection activeCell="G4" sqref="G4"/>
    </sheetView>
  </sheetViews>
  <sheetFormatPr defaultRowHeight="15" x14ac:dyDescent="0.25"/>
  <cols>
    <col min="1" max="2" width="9.140625" style="43"/>
  </cols>
  <sheetData>
    <row r="1" spans="1:7" s="43" customFormat="1" x14ac:dyDescent="0.25">
      <c r="A1" s="67" t="s">
        <v>62</v>
      </c>
      <c r="B1" s="67" t="s">
        <v>63</v>
      </c>
      <c r="C1" s="67" t="s">
        <v>67</v>
      </c>
      <c r="D1" s="67" t="s">
        <v>68</v>
      </c>
      <c r="F1" s="43" t="s">
        <v>64</v>
      </c>
      <c r="G1" s="43">
        <v>5.7622528551035028</v>
      </c>
    </row>
    <row r="2" spans="1:7" s="43" customFormat="1" x14ac:dyDescent="0.25">
      <c r="A2" s="43">
        <v>1</v>
      </c>
      <c r="B2" s="43">
        <v>0.03</v>
      </c>
      <c r="C2" s="43">
        <f>$G$1/(1+$G$2*EXP($G$3*A2))</f>
        <v>3.8273036822512055E-2</v>
      </c>
      <c r="D2" s="43">
        <f>(C2-B2)^2</f>
        <v>6.8443138266640374E-5</v>
      </c>
      <c r="F2" s="43" t="s">
        <v>65</v>
      </c>
      <c r="G2" s="43">
        <v>249.39233090396792</v>
      </c>
    </row>
    <row r="3" spans="1:7" s="43" customFormat="1" x14ac:dyDescent="0.25">
      <c r="A3" s="43">
        <v>2</v>
      </c>
      <c r="B3" s="43">
        <v>0.05</v>
      </c>
      <c r="C3" s="43">
        <f t="shared" ref="C3:C26" si="0">$G$1/(1+$G$2*EXP($G$3*A3))</f>
        <v>6.3540335258237754E-2</v>
      </c>
      <c r="D3" s="43">
        <f t="shared" ref="D3:D26" si="1">(C3-B3)^2</f>
        <v>1.833406789054764E-4</v>
      </c>
      <c r="F3" s="43" t="s">
        <v>66</v>
      </c>
      <c r="G3" s="43">
        <v>-0.51135331657582772</v>
      </c>
    </row>
    <row r="4" spans="1:7" s="43" customFormat="1" x14ac:dyDescent="0.25">
      <c r="A4" s="43">
        <v>3</v>
      </c>
      <c r="B4" s="43">
        <v>0.08</v>
      </c>
      <c r="C4" s="43">
        <f t="shared" si="0"/>
        <v>0.10518220700029894</v>
      </c>
      <c r="D4" s="43">
        <f t="shared" si="1"/>
        <v>6.3414354940590487E-4</v>
      </c>
    </row>
    <row r="5" spans="1:7" s="43" customFormat="1" x14ac:dyDescent="0.25">
      <c r="A5" s="43">
        <v>4</v>
      </c>
      <c r="B5" s="43">
        <v>0.11</v>
      </c>
      <c r="C5" s="43">
        <f t="shared" si="0"/>
        <v>0.17328470648297961</v>
      </c>
      <c r="D5" s="43">
        <f t="shared" si="1"/>
        <v>4.0049540746368816E-3</v>
      </c>
    </row>
    <row r="6" spans="1:7" x14ac:dyDescent="0.25">
      <c r="A6" s="43">
        <v>5</v>
      </c>
      <c r="B6" s="43">
        <v>0.15</v>
      </c>
      <c r="C6" s="43">
        <f t="shared" si="0"/>
        <v>0.2832736486187391</v>
      </c>
      <c r="D6" s="43">
        <f t="shared" si="1"/>
        <v>1.776186541615114E-2</v>
      </c>
    </row>
    <row r="7" spans="1:7" x14ac:dyDescent="0.25">
      <c r="A7" s="43">
        <v>6</v>
      </c>
      <c r="B7" s="43">
        <v>0.28999999999999998</v>
      </c>
      <c r="C7" s="43">
        <f t="shared" si="0"/>
        <v>0.45736279743250241</v>
      </c>
      <c r="D7" s="43">
        <f t="shared" si="1"/>
        <v>2.8010305964432842E-2</v>
      </c>
    </row>
    <row r="8" spans="1:7" x14ac:dyDescent="0.25">
      <c r="A8" s="43">
        <v>7</v>
      </c>
      <c r="B8" s="43">
        <v>0.56000000000000005</v>
      </c>
      <c r="C8" s="43">
        <f t="shared" si="0"/>
        <v>0.72429706248243741</v>
      </c>
      <c r="D8" s="43">
        <f t="shared" si="1"/>
        <v>2.6993524740357926E-2</v>
      </c>
    </row>
    <row r="9" spans="1:7" x14ac:dyDescent="0.25">
      <c r="A9" s="43">
        <v>8</v>
      </c>
      <c r="B9" s="43">
        <v>1.02</v>
      </c>
      <c r="C9" s="43">
        <f t="shared" si="0"/>
        <v>1.1142997495852611</v>
      </c>
      <c r="D9" s="43">
        <f t="shared" si="1"/>
        <v>8.8924427718429528E-3</v>
      </c>
    </row>
    <row r="10" spans="1:7" x14ac:dyDescent="0.25">
      <c r="A10" s="43">
        <v>9</v>
      </c>
      <c r="B10" s="43">
        <v>1.65</v>
      </c>
      <c r="C10" s="43">
        <f t="shared" si="0"/>
        <v>1.6457033724214956</v>
      </c>
      <c r="D10" s="43">
        <f t="shared" si="1"/>
        <v>1.846100854836418E-5</v>
      </c>
    </row>
    <row r="11" spans="1:7" x14ac:dyDescent="0.25">
      <c r="A11" s="43">
        <v>10</v>
      </c>
      <c r="B11" s="43">
        <v>2.4500000000000002</v>
      </c>
      <c r="C11" s="43">
        <f t="shared" si="0"/>
        <v>2.3048610248157231</v>
      </c>
      <c r="D11" s="43">
        <f t="shared" si="1"/>
        <v>2.1065322117542203E-2</v>
      </c>
    </row>
    <row r="12" spans="1:7" x14ac:dyDescent="0.25">
      <c r="A12" s="43">
        <v>11</v>
      </c>
      <c r="B12" s="43">
        <v>3.33</v>
      </c>
      <c r="C12" s="43">
        <f t="shared" si="0"/>
        <v>3.0334810471278786</v>
      </c>
      <c r="D12" s="43">
        <f t="shared" si="1"/>
        <v>8.7923489412379402E-2</v>
      </c>
    </row>
    <row r="13" spans="1:7" x14ac:dyDescent="0.25">
      <c r="A13" s="43">
        <v>12</v>
      </c>
      <c r="B13" s="43">
        <v>3.75</v>
      </c>
      <c r="C13" s="43">
        <f t="shared" si="0"/>
        <v>3.7430690666324464</v>
      </c>
      <c r="D13" s="43">
        <f t="shared" si="1"/>
        <v>4.8037837345467487E-5</v>
      </c>
    </row>
    <row r="14" spans="1:7" x14ac:dyDescent="0.25">
      <c r="A14" s="43">
        <v>13</v>
      </c>
      <c r="B14" s="43">
        <v>4.25</v>
      </c>
      <c r="C14" s="43">
        <f t="shared" si="0"/>
        <v>4.3538091966753401</v>
      </c>
      <c r="D14" s="43">
        <f t="shared" si="1"/>
        <v>1.0776349314379433E-2</v>
      </c>
    </row>
    <row r="15" spans="1:7" x14ac:dyDescent="0.25">
      <c r="A15" s="43">
        <v>14</v>
      </c>
      <c r="B15" s="43">
        <v>4.71</v>
      </c>
      <c r="C15" s="43">
        <f t="shared" si="0"/>
        <v>4.8260246901338322</v>
      </c>
      <c r="D15" s="43">
        <f t="shared" si="1"/>
        <v>1.346172872065178E-2</v>
      </c>
    </row>
    <row r="16" spans="1:7" x14ac:dyDescent="0.25">
      <c r="A16" s="43">
        <v>15</v>
      </c>
      <c r="B16" s="43">
        <v>5.05</v>
      </c>
      <c r="C16" s="43">
        <f t="shared" si="0"/>
        <v>5.1617547949364306</v>
      </c>
      <c r="D16" s="43">
        <f t="shared" si="1"/>
        <v>1.2489134191283701E-2</v>
      </c>
    </row>
    <row r="17" spans="1:4" x14ac:dyDescent="0.25">
      <c r="A17" s="43">
        <v>16</v>
      </c>
      <c r="B17" s="43">
        <v>5.25</v>
      </c>
      <c r="C17" s="43">
        <f t="shared" si="0"/>
        <v>5.3864670890775894</v>
      </c>
      <c r="D17" s="43">
        <f t="shared" si="1"/>
        <v>1.8623266401310727E-2</v>
      </c>
    </row>
    <row r="18" spans="1:4" x14ac:dyDescent="0.25">
      <c r="A18" s="43">
        <v>17</v>
      </c>
      <c r="B18" s="43">
        <v>5.45</v>
      </c>
      <c r="C18" s="43">
        <f t="shared" si="0"/>
        <v>5.5308594311692012</v>
      </c>
      <c r="D18" s="43">
        <f t="shared" si="1"/>
        <v>6.5382476090067579E-3</v>
      </c>
    </row>
    <row r="19" spans="1:4" x14ac:dyDescent="0.25">
      <c r="A19" s="43">
        <v>18</v>
      </c>
      <c r="B19" s="43">
        <v>5.55</v>
      </c>
      <c r="C19" s="43">
        <f t="shared" si="0"/>
        <v>5.6212229294488703</v>
      </c>
      <c r="D19" s="43">
        <f t="shared" si="1"/>
        <v>5.072705679278775E-3</v>
      </c>
    </row>
    <row r="20" spans="1:4" x14ac:dyDescent="0.25">
      <c r="A20" s="43">
        <v>19</v>
      </c>
      <c r="B20" s="43">
        <v>5.64</v>
      </c>
      <c r="C20" s="43">
        <f t="shared" si="0"/>
        <v>5.6768427205148502</v>
      </c>
      <c r="D20" s="43">
        <f t="shared" si="1"/>
        <v>1.3573860549353852E-3</v>
      </c>
    </row>
    <row r="21" spans="1:4" x14ac:dyDescent="0.25">
      <c r="A21" s="43">
        <v>20</v>
      </c>
      <c r="B21" s="43">
        <v>5.69</v>
      </c>
      <c r="C21" s="43">
        <f t="shared" si="0"/>
        <v>5.7107280803440661</v>
      </c>
      <c r="D21" s="43">
        <f t="shared" si="1"/>
        <v>4.2965331475004292E-4</v>
      </c>
    </row>
    <row r="22" spans="1:4" x14ac:dyDescent="0.25">
      <c r="A22" s="43">
        <v>21</v>
      </c>
      <c r="B22" s="43">
        <v>5.75</v>
      </c>
      <c r="C22" s="43">
        <f t="shared" si="0"/>
        <v>5.7312432995270806</v>
      </c>
      <c r="D22" s="43">
        <f t="shared" si="1"/>
        <v>3.518138126308164E-4</v>
      </c>
    </row>
    <row r="23" spans="1:4" x14ac:dyDescent="0.25">
      <c r="A23" s="43">
        <v>22</v>
      </c>
      <c r="B23" s="43">
        <v>5.78</v>
      </c>
      <c r="C23" s="43">
        <f t="shared" si="0"/>
        <v>5.7436167895501926</v>
      </c>
      <c r="D23" s="43">
        <f t="shared" si="1"/>
        <v>1.3237380026349915E-3</v>
      </c>
    </row>
    <row r="24" spans="1:4" x14ac:dyDescent="0.25">
      <c r="A24" s="43">
        <v>23</v>
      </c>
      <c r="B24" s="43">
        <v>5.85</v>
      </c>
      <c r="C24" s="43">
        <f t="shared" si="0"/>
        <v>5.7510626268206728</v>
      </c>
      <c r="D24" s="43">
        <f t="shared" si="1"/>
        <v>9.7886038116253796E-3</v>
      </c>
    </row>
    <row r="25" spans="1:4" x14ac:dyDescent="0.25">
      <c r="A25" s="43">
        <v>24</v>
      </c>
      <c r="B25" s="43">
        <v>5.89</v>
      </c>
      <c r="C25" s="43">
        <f t="shared" si="0"/>
        <v>5.7555370392581153</v>
      </c>
      <c r="D25" s="43">
        <f t="shared" si="1"/>
        <v>1.8080287811473531E-2</v>
      </c>
    </row>
    <row r="26" spans="1:4" x14ac:dyDescent="0.25">
      <c r="A26" s="43">
        <v>25</v>
      </c>
      <c r="B26" s="43">
        <v>5.92</v>
      </c>
      <c r="C26" s="43">
        <f t="shared" si="0"/>
        <v>5.7582236114732943</v>
      </c>
      <c r="D26" s="43">
        <f t="shared" si="1"/>
        <v>2.6171599884743608E-2</v>
      </c>
    </row>
    <row r="28" spans="1:4" x14ac:dyDescent="0.25">
      <c r="C28" s="44" t="s">
        <v>69</v>
      </c>
      <c r="D28" s="43">
        <f>(1/COUNT(B:B))*SUM(D2:D26)</f>
        <v>1.2802753812740802E-2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7</vt:i4>
      </vt:variant>
    </vt:vector>
  </HeadingPairs>
  <TitlesOfParts>
    <vt:vector size="12" baseType="lpstr">
      <vt:lpstr>Esempio 1</vt:lpstr>
      <vt:lpstr>Esempio 2 - 1</vt:lpstr>
      <vt:lpstr>Esempio 2 - 2</vt:lpstr>
      <vt:lpstr>Esempio 3</vt:lpstr>
      <vt:lpstr>Logistica</vt:lpstr>
      <vt:lpstr>capitale_disponibile</vt:lpstr>
      <vt:lpstr>capitale_investito</vt:lpstr>
      <vt:lpstr>Costo_di_magazzino</vt:lpstr>
      <vt:lpstr>Pezzi_da_ordinare</vt:lpstr>
      <vt:lpstr>Prezzo_di_costo</vt:lpstr>
      <vt:lpstr>profitto</vt:lpstr>
      <vt:lpstr>Profitto_unitario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Salvaggio</dc:creator>
  <cp:lastModifiedBy>Giovanni Della Lunga</cp:lastModifiedBy>
  <dcterms:created xsi:type="dcterms:W3CDTF">2014-04-03T08:25:34Z</dcterms:created>
  <dcterms:modified xsi:type="dcterms:W3CDTF">2024-08-27T09:47:44Z</dcterms:modified>
</cp:coreProperties>
</file>