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1C2F4339-1AFF-41DD-A67B-6DAC1DBDF477}" xr6:coauthVersionLast="47" xr6:coauthVersionMax="47" xr10:uidLastSave="{00000000-0000-0000-0000-000000000000}"/>
  <bookViews>
    <workbookView xWindow="-96" yWindow="-96" windowWidth="23232" windowHeight="12432" activeTab="1" xr2:uid="{007306AA-A5FE-4100-8279-CC88A3E9D197}"/>
  </bookViews>
  <sheets>
    <sheet name="Sheet1" sheetId="1" r:id="rId1"/>
    <sheet name="AR_Output" sheetId="13" r:id="rId2"/>
    <sheet name="AR_PMMLModel" sheetId="12" r:id="rId3"/>
  </sheets>
  <definedNames>
    <definedName name="xlm_80_1" localSheetId="0" hidden="1">"'{""wkbk"":""Q2.b.xlsx"",""wksheet"":""Sheet1"",""data_range"":""$E$1:$U$15"",""has_header"":true,""input_cols"":[{""varName"":""a""},{""varName"":""b""},{""varName"":""c""},{""varName"":""d""},{""varName"":""e""},{""varName"":""f""},{""varName"":""g""},{""varName"":""h""},{""varName"":""i""},{""varName"":""j"</definedName>
    <definedName name="xlm_80_2" localSheetId="0" hidden="1">"'""},{""varName"":""k""},{""varName"":""l""},{""varName"":""m""},{""varName"":""n""},{""varName"":""o""},{""varName"":""p""},{""varName"":""q""}],""dataFmtCode"":0,""firstRow"":1,""rows"":14,""cols"":17,""minSupport"":2,""minConfidence"":60}"</definedName>
    <definedName name="XLMPMMLModelRange" localSheetId="2" hidden="1">"$B$12:$B$58"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  <c r="P15" i="1" a="1"/>
  <c r="P15" i="1" s="1"/>
  <c r="P14" i="1" a="1"/>
  <c r="P14" i="1" s="1"/>
  <c r="P13" i="1" a="1"/>
  <c r="P13" i="1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P2" i="1" a="1"/>
  <c r="P2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E2" i="1" a="1"/>
  <c r="E2" i="1" s="1"/>
  <c r="G2" i="1" a="1"/>
  <c r="G2" i="1"/>
  <c r="G3" i="1" a="1"/>
  <c r="G3" i="1"/>
  <c r="G4" i="1" a="1"/>
  <c r="G4" i="1" s="1"/>
  <c r="G5" i="1" a="1"/>
  <c r="G5" i="1" s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 s="1"/>
  <c r="G13" i="1" a="1"/>
  <c r="G13" i="1" s="1"/>
  <c r="G14" i="1" a="1"/>
  <c r="G14" i="1"/>
  <c r="G15" i="1" a="1"/>
  <c r="G15" i="1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 s="1"/>
  <c r="I9" i="1" a="1"/>
  <c r="I9" i="1" s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K2" i="1" a="1"/>
  <c r="K2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 s="1"/>
  <c r="K13" i="1" a="1"/>
  <c r="K13" i="1" s="1"/>
  <c r="K14" i="1" a="1"/>
  <c r="K14" i="1"/>
  <c r="K15" i="1" a="1"/>
  <c r="K15" i="1"/>
  <c r="M2" i="1" a="1"/>
  <c r="M2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 s="1"/>
  <c r="M9" i="1" a="1"/>
  <c r="M9" i="1" s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O2" i="1" a="1"/>
  <c r="O2" i="1"/>
  <c r="O3" i="1" a="1"/>
  <c r="O3" i="1"/>
  <c r="O4" i="1" a="1"/>
  <c r="O4" i="1" s="1"/>
  <c r="O5" i="1" a="1"/>
  <c r="O5" i="1" s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 s="1"/>
  <c r="O13" i="1" a="1"/>
  <c r="O13" i="1" s="1"/>
  <c r="O14" i="1" a="1"/>
  <c r="O14" i="1"/>
  <c r="O15" i="1" a="1"/>
  <c r="O15" i="1"/>
  <c r="Q2" i="1" a="1"/>
  <c r="Q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 s="1"/>
  <c r="Q9" i="1" a="1"/>
  <c r="Q9" i="1" s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S2" i="1" a="1"/>
  <c r="S2" i="1"/>
  <c r="S3" i="1" a="1"/>
  <c r="S3" i="1"/>
  <c r="S4" i="1" a="1"/>
  <c r="S4" i="1" s="1"/>
  <c r="S5" i="1" a="1"/>
  <c r="S5" i="1" s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 s="1"/>
  <c r="S13" i="1" a="1"/>
  <c r="S13" i="1" s="1"/>
  <c r="S14" i="1" a="1"/>
  <c r="S14" i="1"/>
  <c r="S15" i="1" a="1"/>
  <c r="S15" i="1"/>
  <c r="U2" i="1" a="1"/>
  <c r="U2" i="1"/>
  <c r="U3" i="1" a="1"/>
  <c r="U3" i="1"/>
  <c r="U4" i="1" a="1"/>
  <c r="U4" i="1"/>
  <c r="U5" i="1" a="1"/>
  <c r="U5" i="1"/>
  <c r="U6" i="1" a="1"/>
  <c r="U6" i="1"/>
  <c r="U7" i="1" a="1"/>
  <c r="U7" i="1"/>
  <c r="U8" i="1" a="1"/>
  <c r="U8" i="1"/>
  <c r="U9" i="1" a="1"/>
  <c r="U9" i="1"/>
  <c r="U10" i="1" a="1"/>
  <c r="U10" i="1"/>
  <c r="U11" i="1" a="1"/>
  <c r="U11" i="1"/>
  <c r="U12" i="1" a="1"/>
  <c r="U12" i="1"/>
  <c r="U13" i="1" a="1"/>
  <c r="U13" i="1"/>
  <c r="U14" i="1" a="1"/>
  <c r="U14" i="1"/>
  <c r="U15" i="1" a="1"/>
  <c r="U15" i="1"/>
  <c r="E5" i="1" a="1"/>
  <c r="E5" i="1" s="1"/>
  <c r="E3" i="1" a="1"/>
  <c r="E3" i="1" s="1"/>
  <c r="E4" i="1" a="1"/>
  <c r="E4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<sst xmlns="http://schemas.openxmlformats.org/spreadsheetml/2006/main" count="168" uniqueCount="147">
  <si>
    <t>b, c, d, p</t>
  </si>
  <si>
    <t>f, j, q</t>
  </si>
  <si>
    <t>c, i</t>
  </si>
  <si>
    <t>a, d</t>
  </si>
  <si>
    <t>c, m</t>
  </si>
  <si>
    <t>b, d, f</t>
  </si>
  <si>
    <t>a, d, f</t>
  </si>
  <si>
    <t>a, l</t>
  </si>
  <si>
    <t>c, g</t>
  </si>
  <si>
    <t>c, k</t>
  </si>
  <si>
    <t>f, n, o</t>
  </si>
  <si>
    <t>e, f</t>
  </si>
  <si>
    <t>f, h</t>
  </si>
  <si>
    <t>b, d</t>
  </si>
  <si>
    <t>TID</t>
    <phoneticPr fontId="1" type="noConversion"/>
  </si>
  <si>
    <t>Items brought</t>
    <phoneticPr fontId="1" type="noConversion"/>
  </si>
  <si>
    <t>Data Science: Association Rules - Stored Model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</si>
  <si>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</si>
  <si>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</si>
  <si>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</si>
  <si>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</si>
  <si>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</si>
  <si>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</si>
  <si>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</si>
  <si>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</si>
  <si>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</si>
  <si>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description="AssociationModel"&gt;</t>
  </si>
  <si>
    <t>&lt;Application name="XLMinerSDK" version="24.0.0.0"/&gt;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</si>
  <si>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</si>
  <si>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</si>
  <si>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</si>
  <si>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</si>
  <si>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</si>
  <si>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</si>
  <si>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&lt;MiningSchema&gt;</t>
  </si>
  <si>
    <t>&lt;MiningField name="transaction"/&gt;</t>
  </si>
  <si>
    <t>&lt;MiningField name="item"/&gt;</t>
  </si>
  <si>
    <t>&lt;/MiningSchema&gt;</t>
  </si>
  <si>
    <t>&lt;/AssociationModel&gt;</t>
  </si>
  <si>
    <t>&lt;/PMML&gt;</t>
  </si>
  <si>
    <t>Inputs</t>
  </si>
  <si>
    <t>Summary</t>
  </si>
  <si>
    <t>Data Science: Association Rules</t>
  </si>
  <si>
    <t>Data</t>
  </si>
  <si>
    <t>Workbook</t>
  </si>
  <si>
    <t>Worksheet</t>
  </si>
  <si>
    <t>Sheet1</t>
  </si>
  <si>
    <t>Range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</si>
  <si>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</si>
  <si>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</si>
  <si>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</si>
  <si>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</si>
  <si>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</si>
  <si>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</si>
  <si>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</si>
  <si>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</si>
  <si>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</si>
  <si>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</si>
  <si>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</si>
  <si>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Metric</t>
  </si>
  <si>
    <t>Value</t>
  </si>
  <si>
    <t>{"comment":"this RASON template was auto-generated by Analytic Solver Data Science","datasources":{},"datasets":{},"estimator":{"associationRulesEstimator":{"type":"affinityAnalysis","algorithm":"associationRules","parameters":{"method":"APRIORI","minSupport":0.14285714285714285}}},"actions":{}}</t>
  </si>
  <si>
    <t># Transactions</t>
  </si>
  <si>
    <t># Items</t>
  </si>
  <si>
    <t># Rules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</si>
  <si>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</si>
  <si>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</si>
  <si>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</si>
  <si>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</si>
  <si>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</si>
  <si>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</si>
  <si>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</si>
  <si>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</si>
  <si>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</si>
  <si>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</si>
  <si>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</si>
  <si>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</si>
  <si>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</si>
  <si>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</si>
  <si>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</si>
  <si>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</si>
  <si>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i</t>
  </si>
  <si>
    <t>i</t>
    <phoneticPr fontId="1" type="noConversion"/>
  </si>
  <si>
    <t>j</t>
  </si>
  <si>
    <t>j</t>
    <phoneticPr fontId="1" type="noConversion"/>
  </si>
  <si>
    <t>k</t>
  </si>
  <si>
    <t>k</t>
    <phoneticPr fontId="1" type="noConversion"/>
  </si>
  <si>
    <t>l</t>
  </si>
  <si>
    <t>l</t>
    <phoneticPr fontId="1" type="noConversion"/>
  </si>
  <si>
    <t>m</t>
  </si>
  <si>
    <t>m</t>
    <phoneticPr fontId="1" type="noConversion"/>
  </si>
  <si>
    <t>n</t>
  </si>
  <si>
    <t>n</t>
    <phoneticPr fontId="1" type="noConversion"/>
  </si>
  <si>
    <t>o</t>
  </si>
  <si>
    <t>o</t>
    <phoneticPr fontId="1" type="noConversion"/>
  </si>
  <si>
    <t>p</t>
  </si>
  <si>
    <t>p</t>
    <phoneticPr fontId="1" type="noConversion"/>
  </si>
  <si>
    <t>q</t>
  </si>
  <si>
    <t>q</t>
    <phoneticPr fontId="1" type="noConversion"/>
  </si>
  <si>
    <t>Q2.b.xlsx</t>
  </si>
  <si>
    <t>$E$1:$U$15</t>
  </si>
  <si>
    <t>&lt;Item id="1" value="a"/&gt;</t>
  </si>
  <si>
    <t>&lt;Item id="2" value="b"/&gt;</t>
  </si>
  <si>
    <t>&lt;Item id="3" value="c"/&gt;</t>
  </si>
  <si>
    <t>&lt;Item id="4" value="d"/&gt;</t>
  </si>
  <si>
    <t>&lt;Item id="5" value="e"/&gt;</t>
  </si>
  <si>
    <t>&lt;Item id="6" value="f"/&gt;</t>
  </si>
  <si>
    <t>&lt;Item id="7" value="g"/&gt;</t>
  </si>
  <si>
    <t>&lt;Item id="8" value="h"/&gt;</t>
  </si>
  <si>
    <t>&lt;Item id="9" value="i"/&gt;</t>
  </si>
  <si>
    <t>&lt;Item id="10" value="j"/&gt;</t>
  </si>
  <si>
    <t>&lt;Item id="11" value="k"/&gt;</t>
  </si>
  <si>
    <t>&lt;Item id="12" value="l"/&gt;</t>
  </si>
  <si>
    <t>&lt;Item id="13" value="m"/&gt;</t>
  </si>
  <si>
    <t>&lt;Item id="14" value="n"/&gt;</t>
  </si>
  <si>
    <t>&lt;Item id="15" value="o"/&gt;</t>
  </si>
  <si>
    <t>&lt;Item id="16" value="p"/&gt;</t>
  </si>
  <si>
    <t>&lt;Item id="17" value="q"/&gt;</t>
  </si>
  <si>
    <t>Binary</t>
  </si>
  <si>
    <t>Date: 20-Mar-2024 04:21:59</t>
  </si>
  <si>
    <t>&lt;Timestamp&gt;2024-3-20 4:21:59&lt;/Timestamp&gt;</t>
  </si>
  <si>
    <t>&lt;AssociationModel functionName="AssociationRules" algorithmName="Apriori" numberOfTransactions="14" numberOfItems="17" minimumSupport="0.1428571428571428" minimumConfidence="0.6" numberOfItemsets="3" numberOfRules="3"&gt;</t>
  </si>
  <si>
    <t>&lt;Itemset id="1" numberOfItems="1"&gt;</t>
  </si>
  <si>
    <t>&lt;ItemRef itemRef="4"/&gt;</t>
  </si>
  <si>
    <t>&lt;/Itemset&gt;</t>
  </si>
  <si>
    <t>&lt;Itemset id="2" numberOfItems="1"&gt;</t>
  </si>
  <si>
    <t>&lt;ItemRef itemRef="1"/&gt;</t>
  </si>
  <si>
    <t>&lt;Itemset id="3" numberOfItems="1"&gt;</t>
  </si>
  <si>
    <t>&lt;ItemRef itemRef="2"/&gt;</t>
  </si>
  <si>
    <t>&lt;AssociationRule support="0.1428571428571428" confidence="0.6666666666666666" lift="1.866666666666667" antecedent="2" consequent="1"/&gt;</t>
  </si>
  <si>
    <t>&lt;AssociationRule support="0.2142857142857143" confidence="1" lift="2.8" antecedent="3" consequent="1"/&gt;</t>
  </si>
  <si>
    <t>&lt;AssociationRule support="0.2142857142857143" confidence="0.6" lift="2.8" antecedent="1" consequent="3"/&gt;</t>
  </si>
  <si>
    <t>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</si>
  <si>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</si>
  <si>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</si>
  <si>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</si>
  <si>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</si>
  <si>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</si>
  <si>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</si>
  <si>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</si>
  <si>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</si>
  <si>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</si>
  <si>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[a]</t>
  </si>
  <si>
    <t>[d]</t>
  </si>
  <si>
    <t>Rule 2</t>
  </si>
  <si>
    <t>[b]</t>
  </si>
  <si>
    <t>Rule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</si>
</sst>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;;;"/>
  </numFmts>
  <fonts count="9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8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B30ED-6420-4FC0-B9D5-3AD5D69B7F31}" name="Table1" displayName="Table1" ref="A1:B15" totalsRowShown="0" headerRowDxfId="15">
  <autoFilter ref="A1:B15" xr:uid="{7F6B30ED-6420-4FC0-B9D5-3AD5D69B7F31}"/>
  <tableColumns count="2">
    <tableColumn id="1" xr3:uid="{53840F57-95F0-4894-B9FA-CCE6ECE2148C}" name="TID"/>
    <tableColumn id="2" xr3:uid="{5A768A27-6D4B-494D-A4ED-9ADBCCE72A8A}" name="Items brough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0836CE-112F-4C58-B75E-8F165F40B9BE}" name="Table5" displayName="Table5" ref="D1:U15" totalsRowShown="0" headerRowDxfId="14">
  <autoFilter ref="D1:U15" xr:uid="{FB0836CE-112F-4C58-B75E-8F165F40B9BE}"/>
  <tableColumns count="18">
    <tableColumn id="1" xr3:uid="{5B28E51D-1F8A-43E8-9ED3-86745625047C}" name="TID">
      <calculatedColumnFormula>Table1[[#This Row],[TID]]</calculatedColumnFormula>
    </tableColumn>
    <tableColumn id="2" xr3:uid="{233E2416-0D0E-45C9-8116-C613A026DCED}" name="a" dataDxfId="11">
      <calculatedColumnFormula array="1">INT(OR(Table5[[#Headers],[a]]=_xlfn.TEXTSPLIT(Table1[[#This Row],[Items brought]], ", ")))</calculatedColumnFormula>
    </tableColumn>
    <tableColumn id="3" xr3:uid="{1F314A85-3C4D-44AE-B6E2-E46C1E232A3C}" name="b" dataDxfId="12">
      <calculatedColumnFormula array="1">INT(OR(Table5[[#Headers],[b]]=_xlfn.TEXTSPLIT(Table1[[#This Row],[TID]], ", ")))</calculatedColumnFormula>
    </tableColumn>
    <tableColumn id="4" xr3:uid="{4260DA91-9359-4415-A50C-1ED9286885EC}" name="c">
      <calculatedColumnFormula array="1">INT(OR(Table5[[#Headers],[c]]=_xlfn.TEXTSPLIT(Table1[[#This Row],[Items brought]], ", ")))</calculatedColumnFormula>
    </tableColumn>
    <tableColumn id="5" xr3:uid="{F312A52E-0177-4160-B8AB-8C12619B229A}" name="d" dataDxfId="13">
      <calculatedColumnFormula array="1">INT(OR(Table5[[#Headers],[d]]=_xlfn.TEXTSPLIT(Table1[[#This Row],[TID]], ", ")))</calculatedColumnFormula>
    </tableColumn>
    <tableColumn id="6" xr3:uid="{35CB5158-63BB-4FE1-A93A-9D44185E4B0E}" name="e">
      <calculatedColumnFormula array="1">INT(OR(Table5[[#Headers],[e]]=_xlfn.TEXTSPLIT(Table1[[#This Row],[Items brought]], ", ")))</calculatedColumnFormula>
    </tableColumn>
    <tableColumn id="7" xr3:uid="{3CC36568-A94A-4917-96B0-6C68179F8068}" name="f">
      <calculatedColumnFormula array="1">INT(OR(Table5[[#Headers],[f]]=_xlfn.TEXTSPLIT(Table1[[#This Row],[TID]], ", ")))</calculatedColumnFormula>
    </tableColumn>
    <tableColumn id="8" xr3:uid="{8392A373-7B3D-499B-BC81-E427992736DB}" name="g">
      <calculatedColumnFormula array="1">INT(OR(Table5[[#Headers],[g]]=_xlfn.TEXTSPLIT(Table1[[#This Row],[Items brought]], ", ")))</calculatedColumnFormula>
    </tableColumn>
    <tableColumn id="9" xr3:uid="{0F93BFE6-86D6-46DA-91F3-C6D3E38A24CC}" name="h">
      <calculatedColumnFormula array="1">INT(OR(Table5[[#Headers],[h]]=_xlfn.TEXTSPLIT(Table1[[#This Row],[TID]], ", ")))</calculatedColumnFormula>
    </tableColumn>
    <tableColumn id="10" xr3:uid="{1839EB74-0578-4DA1-9F9F-CA2C57D4F6AA}" name="i">
      <calculatedColumnFormula array="1">INT(OR(Table5[[#Headers],[i]]=_xlfn.TEXTSPLIT(Table1[[#This Row],[Items brought]], ", ")))</calculatedColumnFormula>
    </tableColumn>
    <tableColumn id="11" xr3:uid="{2DE7A65D-AFCF-49AA-89FB-F66413E14A06}" name="j">
      <calculatedColumnFormula array="1">INT(OR(Table5[[#Headers],[j]]=_xlfn.TEXTSPLIT(Table1[[#This Row],[TID]], ", ")))</calculatedColumnFormula>
    </tableColumn>
    <tableColumn id="12" xr3:uid="{8D9C424C-6B53-4680-B33C-54584AD4664F}" name="k">
      <calculatedColumnFormula array="1">INT(OR(Table5[[#Headers],[k]]=_xlfn.TEXTSPLIT(Table1[[#This Row],[Items brought]], ", ")))</calculatedColumnFormula>
    </tableColumn>
    <tableColumn id="13" xr3:uid="{1BA621D1-59F3-44B1-AC60-13FDF6C72D7A}" name="l">
      <calculatedColumnFormula array="1">INT(OR(Table5[[#Headers],[l]]=_xlfn.TEXTSPLIT(Table1[[#This Row],[TID]], ", ")))</calculatedColumnFormula>
    </tableColumn>
    <tableColumn id="14" xr3:uid="{6DD26E1B-3DA9-4C86-9D10-0AE86C8A76E0}" name="m">
      <calculatedColumnFormula array="1">INT(OR(Table5[[#Headers],[m]]=_xlfn.TEXTSPLIT(Table1[[#This Row],[Items brought]], ", ")))</calculatedColumnFormula>
    </tableColumn>
    <tableColumn id="15" xr3:uid="{A781AAA1-A843-4CD8-BAE2-A0A88ABC98EC}" name="n">
      <calculatedColumnFormula array="1">INT(OR(Table5[[#Headers],[n]]=_xlfn.TEXTSPLIT(Table1[[#This Row],[TID]], ", ")))</calculatedColumnFormula>
    </tableColumn>
    <tableColumn id="16" xr3:uid="{576C2A51-C52B-4D26-B633-EE7BF681D962}" name="o">
      <calculatedColumnFormula array="1">INT(OR(Table5[[#Headers],[o]]=_xlfn.TEXTSPLIT(Table1[[#This Row],[Items brought]], ", ")))</calculatedColumnFormula>
    </tableColumn>
    <tableColumn id="17" xr3:uid="{8D245C07-ABA5-45BA-BB07-D200D3EDE985}" name="p">
      <calculatedColumnFormula array="1">INT(OR(Table5[[#Headers],[p]]=_xlfn.TEXTSPLIT(Table1[[#This Row],[TID]], ", ")))</calculatedColumnFormula>
    </tableColumn>
    <tableColumn id="18" xr3:uid="{F0C2C4D6-F9A9-40C9-AB95-82CE3F8361AE}" name="q">
      <calculatedColumnFormula array="1">INT(OR(Table5[[#Headers],[q]]=_xlfn.TEXTSPLIT(Table1[[#This Row],[Items brought]], ", ")))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204F10-A283-48FE-B958-6E6011E0DA94}" name="Summary" displayName="Summary" ref="C32:D35" totalsRowShown="0">
  <autoFilter ref="C32:D35" xr:uid="{4C204F10-A283-48FE-B958-6E6011E0DA94}"/>
  <tableColumns count="2">
    <tableColumn id="1" xr3:uid="{5EE36CC5-FF66-4719-8A2D-ACC31413AF38}" name="Metric" dataDxfId="10"/>
    <tableColumn id="2" xr3:uid="{38AA1B5E-6942-46F8-874E-3622B7DB6AE9}" name="Value" dataDxfId="9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8B2244-54D9-45E3-8C77-6C5C41372931}" name="Rules" displayName="Rules" ref="C39:J42" totalsRowShown="0" dataDxfId="0">
  <autoFilter ref="C39:J42" xr:uid="{FB8B2244-54D9-45E3-8C77-6C5C41372931}"/>
  <tableColumns count="8">
    <tableColumn id="1" xr3:uid="{DAEE2D0F-0EDD-4F0A-8540-A99B75E9DF76}" name="Rule ID" dataDxfId="8"/>
    <tableColumn id="2" xr3:uid="{5A126045-5CFE-41B2-B6A6-9A7701C103B8}" name="A-Support" dataDxfId="7"/>
    <tableColumn id="3" xr3:uid="{8B36CC4A-E974-41DE-A659-6C89609310A8}" name="C-Support" dataDxfId="6"/>
    <tableColumn id="4" xr3:uid="{33010F5D-A5CB-4E93-9C6F-8C78D5F4BD54}" name="Support" dataDxfId="5"/>
    <tableColumn id="5" xr3:uid="{E0147DF7-4974-473D-B76F-BEF2519CFC27}" name="Confidence" dataDxfId="4"/>
    <tableColumn id="6" xr3:uid="{324297B1-579C-4693-BA76-191D5D79976B}" name="Lift-Ratio" dataDxfId="3"/>
    <tableColumn id="7" xr3:uid="{1744B728-9925-4A67-81EA-23535E7F5FCE}" name="Antecedent" dataDxfId="2"/>
    <tableColumn id="8" xr3:uid="{C8B6798B-BA80-4104-919A-0D2DF23DBD4F}" name="Consequent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7E6-3951-4D0D-B93A-3C7C89BF7736}">
  <dimension ref="A1:U15"/>
  <sheetViews>
    <sheetView workbookViewId="0">
      <selection activeCell="U15" sqref="E1:U15"/>
    </sheetView>
  </sheetViews>
  <sheetFormatPr defaultRowHeight="15.3" x14ac:dyDescent="0.55000000000000004"/>
  <cols>
    <col min="1" max="1" width="7.41015625" bestFit="1" customWidth="1"/>
    <col min="2" max="2" width="19.703125" bestFit="1" customWidth="1"/>
    <col min="4" max="4" width="7.41015625" bestFit="1" customWidth="1"/>
    <col min="5" max="5" width="4.87890625" bestFit="1" customWidth="1"/>
    <col min="6" max="6" width="5.1171875" bestFit="1" customWidth="1"/>
    <col min="7" max="7" width="4.76171875" bestFit="1" customWidth="1"/>
    <col min="8" max="8" width="5.1171875" bestFit="1" customWidth="1"/>
    <col min="9" max="9" width="4.9375" bestFit="1" customWidth="1"/>
    <col min="10" max="10" width="4.52734375" bestFit="1" customWidth="1"/>
    <col min="11" max="11" width="5.1171875" bestFit="1" customWidth="1"/>
    <col min="12" max="12" width="5.05859375" bestFit="1" customWidth="1"/>
    <col min="13" max="14" width="4.29296875" bestFit="1" customWidth="1"/>
    <col min="15" max="15" width="4.9375" bestFit="1" customWidth="1"/>
    <col min="16" max="16" width="4.29296875" bestFit="1" customWidth="1"/>
    <col min="17" max="17" width="5.76171875" bestFit="1" customWidth="1"/>
    <col min="18" max="19" width="5.05859375" bestFit="1" customWidth="1"/>
    <col min="20" max="21" width="5.1171875" bestFit="1" customWidth="1"/>
  </cols>
  <sheetData>
    <row r="1" spans="1:21" x14ac:dyDescent="0.55000000000000004">
      <c r="A1" s="1" t="s">
        <v>14</v>
      </c>
      <c r="B1" s="1" t="s">
        <v>15</v>
      </c>
      <c r="D1" s="1" t="s">
        <v>14</v>
      </c>
      <c r="E1" s="1" t="s">
        <v>66</v>
      </c>
      <c r="F1" s="1" t="s">
        <v>68</v>
      </c>
      <c r="G1" s="1" t="s">
        <v>70</v>
      </c>
      <c r="H1" s="1" t="s">
        <v>72</v>
      </c>
      <c r="I1" s="1" t="s">
        <v>74</v>
      </c>
      <c r="J1" s="1" t="s">
        <v>76</v>
      </c>
      <c r="K1" s="1" t="s">
        <v>78</v>
      </c>
      <c r="L1" s="1" t="s">
        <v>80</v>
      </c>
      <c r="M1" s="1" t="s">
        <v>82</v>
      </c>
      <c r="N1" s="1" t="s">
        <v>84</v>
      </c>
      <c r="O1" s="1" t="s">
        <v>86</v>
      </c>
      <c r="P1" s="1" t="s">
        <v>88</v>
      </c>
      <c r="Q1" s="1" t="s">
        <v>90</v>
      </c>
      <c r="R1" s="1" t="s">
        <v>92</v>
      </c>
      <c r="S1" s="1" t="s">
        <v>94</v>
      </c>
      <c r="T1" s="1" t="s">
        <v>96</v>
      </c>
      <c r="U1" s="1" t="s">
        <v>98</v>
      </c>
    </row>
    <row r="2" spans="1:21" x14ac:dyDescent="0.55000000000000004">
      <c r="A2">
        <v>1</v>
      </c>
      <c r="B2" t="s">
        <v>0</v>
      </c>
      <c r="D2">
        <f>Table1[[#This Row],[TID]]</f>
        <v>1</v>
      </c>
      <c r="E2" cm="1">
        <f t="array" ref="E2">INT(OR(Table5[[#Headers],[a]]=_xlfn.TEXTSPLIT(Table1[[#This Row],[Items brought]], ", ")))</f>
        <v>0</v>
      </c>
      <c r="F2" cm="1">
        <f t="array" ref="F2">INT(OR(Table5[[#Headers],[b]]=_xlfn.TEXTSPLIT(Table1[[#This Row],[Items brought]], ", ")))</f>
        <v>1</v>
      </c>
      <c r="G2" cm="1">
        <f t="array" ref="G2">INT(OR(Table5[[#Headers],[c]]=_xlfn.TEXTSPLIT(Table1[[#This Row],[Items brought]], ", ")))</f>
        <v>1</v>
      </c>
      <c r="H2" cm="1">
        <f t="array" ref="H2">INT(OR(Table5[[#Headers],[d]]=_xlfn.TEXTSPLIT(Table1[[#This Row],[Items brought]], ", ")))</f>
        <v>1</v>
      </c>
      <c r="I2" cm="1">
        <f t="array" ref="I2">INT(OR(Table5[[#Headers],[e]]=_xlfn.TEXTSPLIT(Table1[[#This Row],[Items brought]], ", ")))</f>
        <v>0</v>
      </c>
      <c r="J2" cm="1">
        <f t="array" ref="J2">INT(OR(Table5[[#Headers],[f]]=_xlfn.TEXTSPLIT(Table1[[#This Row],[Items brought]], ", ")))</f>
        <v>0</v>
      </c>
      <c r="K2" cm="1">
        <f t="array" ref="K2">INT(OR(Table5[[#Headers],[g]]=_xlfn.TEXTSPLIT(Table1[[#This Row],[Items brought]], ", ")))</f>
        <v>0</v>
      </c>
      <c r="L2" cm="1">
        <f t="array" ref="L2">INT(OR(Table5[[#Headers],[h]]=_xlfn.TEXTSPLIT(Table1[[#This Row],[Items brought]], ", ")))</f>
        <v>0</v>
      </c>
      <c r="M2" cm="1">
        <f t="array" ref="M2">INT(OR(Table5[[#Headers],[i]]=_xlfn.TEXTSPLIT(Table1[[#This Row],[Items brought]], ", ")))</f>
        <v>0</v>
      </c>
      <c r="N2" cm="1">
        <f t="array" ref="N2">INT(OR(Table5[[#Headers],[j]]=_xlfn.TEXTSPLIT(Table1[[#This Row],[Items brought]], ", ")))</f>
        <v>0</v>
      </c>
      <c r="O2" cm="1">
        <f t="array" ref="O2">INT(OR(Table5[[#Headers],[k]]=_xlfn.TEXTSPLIT(Table1[[#This Row],[Items brought]], ", ")))</f>
        <v>0</v>
      </c>
      <c r="P2" cm="1">
        <f t="array" ref="P2">INT(OR(Table5[[#Headers],[l]]=_xlfn.TEXTSPLIT(Table1[[#This Row],[Items brought]], ", ")))</f>
        <v>0</v>
      </c>
      <c r="Q2" cm="1">
        <f t="array" ref="Q2">INT(OR(Table5[[#Headers],[m]]=_xlfn.TEXTSPLIT(Table1[[#This Row],[Items brought]], ", ")))</f>
        <v>0</v>
      </c>
      <c r="R2" cm="1">
        <f t="array" ref="R2">INT(OR(Table5[[#Headers],[n]]=_xlfn.TEXTSPLIT(Table1[[#This Row],[Items brought]], ", ")))</f>
        <v>0</v>
      </c>
      <c r="S2" cm="1">
        <f t="array" ref="S2">INT(OR(Table5[[#Headers],[o]]=_xlfn.TEXTSPLIT(Table1[[#This Row],[Items brought]], ", ")))</f>
        <v>0</v>
      </c>
      <c r="T2" cm="1">
        <f t="array" ref="T2">INT(OR(Table5[[#Headers],[p]]=_xlfn.TEXTSPLIT(Table1[[#This Row],[Items brought]], ", ")))</f>
        <v>1</v>
      </c>
      <c r="U2" cm="1">
        <f t="array" ref="U2">INT(OR(Table5[[#Headers],[q]]=_xlfn.TEXTSPLIT(Table1[[#This Row],[Items brought]], ", ")))</f>
        <v>0</v>
      </c>
    </row>
    <row r="3" spans="1:21" x14ac:dyDescent="0.55000000000000004">
      <c r="A3">
        <v>2</v>
      </c>
      <c r="B3" t="s">
        <v>1</v>
      </c>
      <c r="D3">
        <f>Table1[[#This Row],[TID]]</f>
        <v>2</v>
      </c>
      <c r="E3" cm="1">
        <f t="array" ref="E3">INT(OR(Table5[[#Headers],[a]]=_xlfn.TEXTSPLIT(Table1[[#This Row],[Items brought]], ", ")))</f>
        <v>0</v>
      </c>
      <c r="F3" cm="1">
        <f t="array" ref="F3">INT(OR(Table5[[#Headers],[b]]=_xlfn.TEXTSPLIT(Table1[[#This Row],[Items brought]], ", ")))</f>
        <v>0</v>
      </c>
      <c r="G3" cm="1">
        <f t="array" ref="G3">INT(OR(Table5[[#Headers],[c]]=_xlfn.TEXTSPLIT(Table1[[#This Row],[Items brought]], ", ")))</f>
        <v>0</v>
      </c>
      <c r="H3" cm="1">
        <f t="array" ref="H3">INT(OR(Table5[[#Headers],[d]]=_xlfn.TEXTSPLIT(Table1[[#This Row],[Items brought]], ", ")))</f>
        <v>0</v>
      </c>
      <c r="I3" cm="1">
        <f t="array" ref="I3">INT(OR(Table5[[#Headers],[e]]=_xlfn.TEXTSPLIT(Table1[[#This Row],[Items brought]], ", ")))</f>
        <v>0</v>
      </c>
      <c r="J3" cm="1">
        <f t="array" ref="J3">INT(OR(Table5[[#Headers],[f]]=_xlfn.TEXTSPLIT(Table1[[#This Row],[Items brought]], ", ")))</f>
        <v>1</v>
      </c>
      <c r="K3" cm="1">
        <f t="array" ref="K3">INT(OR(Table5[[#Headers],[g]]=_xlfn.TEXTSPLIT(Table1[[#This Row],[Items brought]], ", ")))</f>
        <v>0</v>
      </c>
      <c r="L3" cm="1">
        <f t="array" ref="L3">INT(OR(Table5[[#Headers],[h]]=_xlfn.TEXTSPLIT(Table1[[#This Row],[Items brought]], ", ")))</f>
        <v>0</v>
      </c>
      <c r="M3" cm="1">
        <f t="array" ref="M3">INT(OR(Table5[[#Headers],[i]]=_xlfn.TEXTSPLIT(Table1[[#This Row],[Items brought]], ", ")))</f>
        <v>0</v>
      </c>
      <c r="N3" cm="1">
        <f t="array" ref="N3">INT(OR(Table5[[#Headers],[j]]=_xlfn.TEXTSPLIT(Table1[[#This Row],[Items brought]], ", ")))</f>
        <v>1</v>
      </c>
      <c r="O3" cm="1">
        <f t="array" ref="O3">INT(OR(Table5[[#Headers],[k]]=_xlfn.TEXTSPLIT(Table1[[#This Row],[Items brought]], ", ")))</f>
        <v>0</v>
      </c>
      <c r="P3" cm="1">
        <f t="array" ref="P3">INT(OR(Table5[[#Headers],[l]]=_xlfn.TEXTSPLIT(Table1[[#This Row],[Items brought]], ", ")))</f>
        <v>0</v>
      </c>
      <c r="Q3" cm="1">
        <f t="array" ref="Q3">INT(OR(Table5[[#Headers],[m]]=_xlfn.TEXTSPLIT(Table1[[#This Row],[Items brought]], ", ")))</f>
        <v>0</v>
      </c>
      <c r="R3" cm="1">
        <f t="array" ref="R3">INT(OR(Table5[[#Headers],[n]]=_xlfn.TEXTSPLIT(Table1[[#This Row],[Items brought]], ", ")))</f>
        <v>0</v>
      </c>
      <c r="S3" cm="1">
        <f t="array" ref="S3">INT(OR(Table5[[#Headers],[o]]=_xlfn.TEXTSPLIT(Table1[[#This Row],[Items brought]], ", ")))</f>
        <v>0</v>
      </c>
      <c r="T3" cm="1">
        <f t="array" ref="T3">INT(OR(Table5[[#Headers],[p]]=_xlfn.TEXTSPLIT(Table1[[#This Row],[Items brought]], ", ")))</f>
        <v>0</v>
      </c>
      <c r="U3" cm="1">
        <f t="array" ref="U3">INT(OR(Table5[[#Headers],[q]]=_xlfn.TEXTSPLIT(Table1[[#This Row],[Items brought]], ", ")))</f>
        <v>1</v>
      </c>
    </row>
    <row r="4" spans="1:21" x14ac:dyDescent="0.55000000000000004">
      <c r="A4">
        <v>3</v>
      </c>
      <c r="B4" t="s">
        <v>2</v>
      </c>
      <c r="D4">
        <f>Table1[[#This Row],[TID]]</f>
        <v>3</v>
      </c>
      <c r="E4" cm="1">
        <f t="array" ref="E4">INT(OR(Table5[[#Headers],[a]]=_xlfn.TEXTSPLIT(Table1[[#This Row],[Items brought]], ", ")))</f>
        <v>0</v>
      </c>
      <c r="F4" cm="1">
        <f t="array" ref="F4">INT(OR(Table5[[#Headers],[b]]=_xlfn.TEXTSPLIT(Table1[[#This Row],[Items brought]], ", ")))</f>
        <v>0</v>
      </c>
      <c r="G4" cm="1">
        <f t="array" ref="G4">INT(OR(Table5[[#Headers],[c]]=_xlfn.TEXTSPLIT(Table1[[#This Row],[Items brought]], ", ")))</f>
        <v>1</v>
      </c>
      <c r="H4" cm="1">
        <f t="array" ref="H4">INT(OR(Table5[[#Headers],[d]]=_xlfn.TEXTSPLIT(Table1[[#This Row],[Items brought]], ", ")))</f>
        <v>0</v>
      </c>
      <c r="I4" cm="1">
        <f t="array" ref="I4">INT(OR(Table5[[#Headers],[e]]=_xlfn.TEXTSPLIT(Table1[[#This Row],[Items brought]], ", ")))</f>
        <v>0</v>
      </c>
      <c r="J4" cm="1">
        <f t="array" ref="J4">INT(OR(Table5[[#Headers],[f]]=_xlfn.TEXTSPLIT(Table1[[#This Row],[Items brought]], ", ")))</f>
        <v>0</v>
      </c>
      <c r="K4" cm="1">
        <f t="array" ref="K4">INT(OR(Table5[[#Headers],[g]]=_xlfn.TEXTSPLIT(Table1[[#This Row],[Items brought]], ", ")))</f>
        <v>0</v>
      </c>
      <c r="L4" cm="1">
        <f t="array" ref="L4">INT(OR(Table5[[#Headers],[h]]=_xlfn.TEXTSPLIT(Table1[[#This Row],[Items brought]], ", ")))</f>
        <v>0</v>
      </c>
      <c r="M4" cm="1">
        <f t="array" ref="M4">INT(OR(Table5[[#Headers],[i]]=_xlfn.TEXTSPLIT(Table1[[#This Row],[Items brought]], ", ")))</f>
        <v>1</v>
      </c>
      <c r="N4" cm="1">
        <f t="array" ref="N4">INT(OR(Table5[[#Headers],[j]]=_xlfn.TEXTSPLIT(Table1[[#This Row],[Items brought]], ", ")))</f>
        <v>0</v>
      </c>
      <c r="O4" cm="1">
        <f t="array" ref="O4">INT(OR(Table5[[#Headers],[k]]=_xlfn.TEXTSPLIT(Table1[[#This Row],[Items brought]], ", ")))</f>
        <v>0</v>
      </c>
      <c r="P4" cm="1">
        <f t="array" ref="P4">INT(OR(Table5[[#Headers],[l]]=_xlfn.TEXTSPLIT(Table1[[#This Row],[Items brought]], ", ")))</f>
        <v>0</v>
      </c>
      <c r="Q4" cm="1">
        <f t="array" ref="Q4">INT(OR(Table5[[#Headers],[m]]=_xlfn.TEXTSPLIT(Table1[[#This Row],[Items brought]], ", ")))</f>
        <v>0</v>
      </c>
      <c r="R4" cm="1">
        <f t="array" ref="R4">INT(OR(Table5[[#Headers],[n]]=_xlfn.TEXTSPLIT(Table1[[#This Row],[Items brought]], ", ")))</f>
        <v>0</v>
      </c>
      <c r="S4" cm="1">
        <f t="array" ref="S4">INT(OR(Table5[[#Headers],[o]]=_xlfn.TEXTSPLIT(Table1[[#This Row],[Items brought]], ", ")))</f>
        <v>0</v>
      </c>
      <c r="T4" cm="1">
        <f t="array" ref="T4">INT(OR(Table5[[#Headers],[p]]=_xlfn.TEXTSPLIT(Table1[[#This Row],[Items brought]], ", ")))</f>
        <v>0</v>
      </c>
      <c r="U4" cm="1">
        <f t="array" ref="U4">INT(OR(Table5[[#Headers],[q]]=_xlfn.TEXTSPLIT(Table1[[#This Row],[Items brought]], ", ")))</f>
        <v>0</v>
      </c>
    </row>
    <row r="5" spans="1:21" x14ac:dyDescent="0.55000000000000004">
      <c r="A5">
        <v>4</v>
      </c>
      <c r="B5" t="s">
        <v>3</v>
      </c>
      <c r="D5">
        <f>Table1[[#This Row],[TID]]</f>
        <v>4</v>
      </c>
      <c r="E5" cm="1">
        <f t="array" ref="E5">INT(OR(Table5[[#Headers],[a]]=_xlfn.TEXTSPLIT(Table1[[#This Row],[Items brought]], ", ")))</f>
        <v>1</v>
      </c>
      <c r="F5" cm="1">
        <f t="array" ref="F5">INT(OR(Table5[[#Headers],[b]]=_xlfn.TEXTSPLIT(Table1[[#This Row],[Items brought]], ", ")))</f>
        <v>0</v>
      </c>
      <c r="G5" cm="1">
        <f t="array" ref="G5">INT(OR(Table5[[#Headers],[c]]=_xlfn.TEXTSPLIT(Table1[[#This Row],[Items brought]], ", ")))</f>
        <v>0</v>
      </c>
      <c r="H5" cm="1">
        <f t="array" ref="H5">INT(OR(Table5[[#Headers],[d]]=_xlfn.TEXTSPLIT(Table1[[#This Row],[Items brought]], ", ")))</f>
        <v>1</v>
      </c>
      <c r="I5" cm="1">
        <f t="array" ref="I5">INT(OR(Table5[[#Headers],[e]]=_xlfn.TEXTSPLIT(Table1[[#This Row],[Items brought]], ", ")))</f>
        <v>0</v>
      </c>
      <c r="J5" cm="1">
        <f t="array" ref="J5">INT(OR(Table5[[#Headers],[f]]=_xlfn.TEXTSPLIT(Table1[[#This Row],[Items brought]], ", ")))</f>
        <v>0</v>
      </c>
      <c r="K5" cm="1">
        <f t="array" ref="K5">INT(OR(Table5[[#Headers],[g]]=_xlfn.TEXTSPLIT(Table1[[#This Row],[Items brought]], ", ")))</f>
        <v>0</v>
      </c>
      <c r="L5" cm="1">
        <f t="array" ref="L5">INT(OR(Table5[[#Headers],[h]]=_xlfn.TEXTSPLIT(Table1[[#This Row],[Items brought]], ", ")))</f>
        <v>0</v>
      </c>
      <c r="M5" cm="1">
        <f t="array" ref="M5">INT(OR(Table5[[#Headers],[i]]=_xlfn.TEXTSPLIT(Table1[[#This Row],[Items brought]], ", ")))</f>
        <v>0</v>
      </c>
      <c r="N5" cm="1">
        <f t="array" ref="N5">INT(OR(Table5[[#Headers],[j]]=_xlfn.TEXTSPLIT(Table1[[#This Row],[Items brought]], ", ")))</f>
        <v>0</v>
      </c>
      <c r="O5" cm="1">
        <f t="array" ref="O5">INT(OR(Table5[[#Headers],[k]]=_xlfn.TEXTSPLIT(Table1[[#This Row],[Items brought]], ", ")))</f>
        <v>0</v>
      </c>
      <c r="P5" cm="1">
        <f t="array" ref="P5">INT(OR(Table5[[#Headers],[l]]=_xlfn.TEXTSPLIT(Table1[[#This Row],[Items brought]], ", ")))</f>
        <v>0</v>
      </c>
      <c r="Q5" cm="1">
        <f t="array" ref="Q5">INT(OR(Table5[[#Headers],[m]]=_xlfn.TEXTSPLIT(Table1[[#This Row],[Items brought]], ", ")))</f>
        <v>0</v>
      </c>
      <c r="R5" cm="1">
        <f t="array" ref="R5">INT(OR(Table5[[#Headers],[n]]=_xlfn.TEXTSPLIT(Table1[[#This Row],[Items brought]], ", ")))</f>
        <v>0</v>
      </c>
      <c r="S5" cm="1">
        <f t="array" ref="S5">INT(OR(Table5[[#Headers],[o]]=_xlfn.TEXTSPLIT(Table1[[#This Row],[Items brought]], ", ")))</f>
        <v>0</v>
      </c>
      <c r="T5" cm="1">
        <f t="array" ref="T5">INT(OR(Table5[[#Headers],[p]]=_xlfn.TEXTSPLIT(Table1[[#This Row],[Items brought]], ", ")))</f>
        <v>0</v>
      </c>
      <c r="U5" cm="1">
        <f t="array" ref="U5">INT(OR(Table5[[#Headers],[q]]=_xlfn.TEXTSPLIT(Table1[[#This Row],[Items brought]], ", ")))</f>
        <v>0</v>
      </c>
    </row>
    <row r="6" spans="1:21" x14ac:dyDescent="0.55000000000000004">
      <c r="A6">
        <v>5</v>
      </c>
      <c r="B6" t="s">
        <v>4</v>
      </c>
      <c r="D6">
        <f>Table1[[#This Row],[TID]]</f>
        <v>5</v>
      </c>
      <c r="E6" cm="1">
        <f t="array" ref="E6">INT(OR(Table5[[#Headers],[a]]=_xlfn.TEXTSPLIT(Table1[[#This Row],[Items brought]], ", ")))</f>
        <v>0</v>
      </c>
      <c r="F6" cm="1">
        <f t="array" ref="F6">INT(OR(Table5[[#Headers],[b]]=_xlfn.TEXTSPLIT(Table1[[#This Row],[Items brought]], ", ")))</f>
        <v>0</v>
      </c>
      <c r="G6" cm="1">
        <f t="array" ref="G6">INT(OR(Table5[[#Headers],[c]]=_xlfn.TEXTSPLIT(Table1[[#This Row],[Items brought]], ", ")))</f>
        <v>1</v>
      </c>
      <c r="H6" cm="1">
        <f t="array" ref="H6">INT(OR(Table5[[#Headers],[d]]=_xlfn.TEXTSPLIT(Table1[[#This Row],[Items brought]], ", ")))</f>
        <v>0</v>
      </c>
      <c r="I6" cm="1">
        <f t="array" ref="I6">INT(OR(Table5[[#Headers],[e]]=_xlfn.TEXTSPLIT(Table1[[#This Row],[Items brought]], ", ")))</f>
        <v>0</v>
      </c>
      <c r="J6" cm="1">
        <f t="array" ref="J6">INT(OR(Table5[[#Headers],[f]]=_xlfn.TEXTSPLIT(Table1[[#This Row],[Items brought]], ", ")))</f>
        <v>0</v>
      </c>
      <c r="K6" cm="1">
        <f t="array" ref="K6">INT(OR(Table5[[#Headers],[g]]=_xlfn.TEXTSPLIT(Table1[[#This Row],[Items brought]], ", ")))</f>
        <v>0</v>
      </c>
      <c r="L6" cm="1">
        <f t="array" ref="L6">INT(OR(Table5[[#Headers],[h]]=_xlfn.TEXTSPLIT(Table1[[#This Row],[Items brought]], ", ")))</f>
        <v>0</v>
      </c>
      <c r="M6" cm="1">
        <f t="array" ref="M6">INT(OR(Table5[[#Headers],[i]]=_xlfn.TEXTSPLIT(Table1[[#This Row],[Items brought]], ", ")))</f>
        <v>0</v>
      </c>
      <c r="N6" cm="1">
        <f t="array" ref="N6">INT(OR(Table5[[#Headers],[j]]=_xlfn.TEXTSPLIT(Table1[[#This Row],[Items brought]], ", ")))</f>
        <v>0</v>
      </c>
      <c r="O6" cm="1">
        <f t="array" ref="O6">INT(OR(Table5[[#Headers],[k]]=_xlfn.TEXTSPLIT(Table1[[#This Row],[Items brought]], ", ")))</f>
        <v>0</v>
      </c>
      <c r="P6" cm="1">
        <f t="array" ref="P6">INT(OR(Table5[[#Headers],[l]]=_xlfn.TEXTSPLIT(Table1[[#This Row],[Items brought]], ", ")))</f>
        <v>0</v>
      </c>
      <c r="Q6" cm="1">
        <f t="array" ref="Q6">INT(OR(Table5[[#Headers],[m]]=_xlfn.TEXTSPLIT(Table1[[#This Row],[Items brought]], ", ")))</f>
        <v>1</v>
      </c>
      <c r="R6" cm="1">
        <f t="array" ref="R6">INT(OR(Table5[[#Headers],[n]]=_xlfn.TEXTSPLIT(Table1[[#This Row],[Items brought]], ", ")))</f>
        <v>0</v>
      </c>
      <c r="S6" cm="1">
        <f t="array" ref="S6">INT(OR(Table5[[#Headers],[o]]=_xlfn.TEXTSPLIT(Table1[[#This Row],[Items brought]], ", ")))</f>
        <v>0</v>
      </c>
      <c r="T6" cm="1">
        <f t="array" ref="T6">INT(OR(Table5[[#Headers],[p]]=_xlfn.TEXTSPLIT(Table1[[#This Row],[Items brought]], ", ")))</f>
        <v>0</v>
      </c>
      <c r="U6" cm="1">
        <f t="array" ref="U6">INT(OR(Table5[[#Headers],[q]]=_xlfn.TEXTSPLIT(Table1[[#This Row],[Items brought]], ", ")))</f>
        <v>0</v>
      </c>
    </row>
    <row r="7" spans="1:21" x14ac:dyDescent="0.55000000000000004">
      <c r="A7">
        <v>6</v>
      </c>
      <c r="B7" t="s">
        <v>5</v>
      </c>
      <c r="D7">
        <f>Table1[[#This Row],[TID]]</f>
        <v>6</v>
      </c>
      <c r="E7" cm="1">
        <f t="array" ref="E7">INT(OR(Table5[[#Headers],[a]]=_xlfn.TEXTSPLIT(Table1[[#This Row],[Items brought]], ", ")))</f>
        <v>0</v>
      </c>
      <c r="F7" cm="1">
        <f t="array" ref="F7">INT(OR(Table5[[#Headers],[b]]=_xlfn.TEXTSPLIT(Table1[[#This Row],[Items brought]], ", ")))</f>
        <v>1</v>
      </c>
      <c r="G7" cm="1">
        <f t="array" ref="G7">INT(OR(Table5[[#Headers],[c]]=_xlfn.TEXTSPLIT(Table1[[#This Row],[Items brought]], ", ")))</f>
        <v>0</v>
      </c>
      <c r="H7" cm="1">
        <f t="array" ref="H7">INT(OR(Table5[[#Headers],[d]]=_xlfn.TEXTSPLIT(Table1[[#This Row],[Items brought]], ", ")))</f>
        <v>1</v>
      </c>
      <c r="I7" cm="1">
        <f t="array" ref="I7">INT(OR(Table5[[#Headers],[e]]=_xlfn.TEXTSPLIT(Table1[[#This Row],[Items brought]], ", ")))</f>
        <v>0</v>
      </c>
      <c r="J7" cm="1">
        <f t="array" ref="J7">INT(OR(Table5[[#Headers],[f]]=_xlfn.TEXTSPLIT(Table1[[#This Row],[Items brought]], ", ")))</f>
        <v>1</v>
      </c>
      <c r="K7" cm="1">
        <f t="array" ref="K7">INT(OR(Table5[[#Headers],[g]]=_xlfn.TEXTSPLIT(Table1[[#This Row],[Items brought]], ", ")))</f>
        <v>0</v>
      </c>
      <c r="L7" cm="1">
        <f t="array" ref="L7">INT(OR(Table5[[#Headers],[h]]=_xlfn.TEXTSPLIT(Table1[[#This Row],[Items brought]], ", ")))</f>
        <v>0</v>
      </c>
      <c r="M7" cm="1">
        <f t="array" ref="M7">INT(OR(Table5[[#Headers],[i]]=_xlfn.TEXTSPLIT(Table1[[#This Row],[Items brought]], ", ")))</f>
        <v>0</v>
      </c>
      <c r="N7" cm="1">
        <f t="array" ref="N7">INT(OR(Table5[[#Headers],[j]]=_xlfn.TEXTSPLIT(Table1[[#This Row],[Items brought]], ", ")))</f>
        <v>0</v>
      </c>
      <c r="O7" cm="1">
        <f t="array" ref="O7">INT(OR(Table5[[#Headers],[k]]=_xlfn.TEXTSPLIT(Table1[[#This Row],[Items brought]], ", ")))</f>
        <v>0</v>
      </c>
      <c r="P7" cm="1">
        <f t="array" ref="P7">INT(OR(Table5[[#Headers],[l]]=_xlfn.TEXTSPLIT(Table1[[#This Row],[Items brought]], ", ")))</f>
        <v>0</v>
      </c>
      <c r="Q7" cm="1">
        <f t="array" ref="Q7">INT(OR(Table5[[#Headers],[m]]=_xlfn.TEXTSPLIT(Table1[[#This Row],[Items brought]], ", ")))</f>
        <v>0</v>
      </c>
      <c r="R7" cm="1">
        <f t="array" ref="R7">INT(OR(Table5[[#Headers],[n]]=_xlfn.TEXTSPLIT(Table1[[#This Row],[Items brought]], ", ")))</f>
        <v>0</v>
      </c>
      <c r="S7" cm="1">
        <f t="array" ref="S7">INT(OR(Table5[[#Headers],[o]]=_xlfn.TEXTSPLIT(Table1[[#This Row],[Items brought]], ", ")))</f>
        <v>0</v>
      </c>
      <c r="T7" cm="1">
        <f t="array" ref="T7">INT(OR(Table5[[#Headers],[p]]=_xlfn.TEXTSPLIT(Table1[[#This Row],[Items brought]], ", ")))</f>
        <v>0</v>
      </c>
      <c r="U7" cm="1">
        <f t="array" ref="U7">INT(OR(Table5[[#Headers],[q]]=_xlfn.TEXTSPLIT(Table1[[#This Row],[Items brought]], ", ")))</f>
        <v>0</v>
      </c>
    </row>
    <row r="8" spans="1:21" x14ac:dyDescent="0.55000000000000004">
      <c r="A8">
        <v>7</v>
      </c>
      <c r="B8" t="s">
        <v>6</v>
      </c>
      <c r="D8">
        <f>Table1[[#This Row],[TID]]</f>
        <v>7</v>
      </c>
      <c r="E8" cm="1">
        <f t="array" ref="E8">INT(OR(Table5[[#Headers],[a]]=_xlfn.TEXTSPLIT(Table1[[#This Row],[Items brought]], ", ")))</f>
        <v>1</v>
      </c>
      <c r="F8" cm="1">
        <f t="array" ref="F8">INT(OR(Table5[[#Headers],[b]]=_xlfn.TEXTSPLIT(Table1[[#This Row],[Items brought]], ", ")))</f>
        <v>0</v>
      </c>
      <c r="G8" cm="1">
        <f t="array" ref="G8">INT(OR(Table5[[#Headers],[c]]=_xlfn.TEXTSPLIT(Table1[[#This Row],[Items brought]], ", ")))</f>
        <v>0</v>
      </c>
      <c r="H8" cm="1">
        <f t="array" ref="H8">INT(OR(Table5[[#Headers],[d]]=_xlfn.TEXTSPLIT(Table1[[#This Row],[Items brought]], ", ")))</f>
        <v>1</v>
      </c>
      <c r="I8" cm="1">
        <f t="array" ref="I8">INT(OR(Table5[[#Headers],[e]]=_xlfn.TEXTSPLIT(Table1[[#This Row],[Items brought]], ", ")))</f>
        <v>0</v>
      </c>
      <c r="J8" cm="1">
        <f t="array" ref="J8">INT(OR(Table5[[#Headers],[f]]=_xlfn.TEXTSPLIT(Table1[[#This Row],[Items brought]], ", ")))</f>
        <v>1</v>
      </c>
      <c r="K8" cm="1">
        <f t="array" ref="K8">INT(OR(Table5[[#Headers],[g]]=_xlfn.TEXTSPLIT(Table1[[#This Row],[Items brought]], ", ")))</f>
        <v>0</v>
      </c>
      <c r="L8" cm="1">
        <f t="array" ref="L8">INT(OR(Table5[[#Headers],[h]]=_xlfn.TEXTSPLIT(Table1[[#This Row],[Items brought]], ", ")))</f>
        <v>0</v>
      </c>
      <c r="M8" cm="1">
        <f t="array" ref="M8">INT(OR(Table5[[#Headers],[i]]=_xlfn.TEXTSPLIT(Table1[[#This Row],[Items brought]], ", ")))</f>
        <v>0</v>
      </c>
      <c r="N8" cm="1">
        <f t="array" ref="N8">INT(OR(Table5[[#Headers],[j]]=_xlfn.TEXTSPLIT(Table1[[#This Row],[Items brought]], ", ")))</f>
        <v>0</v>
      </c>
      <c r="O8" cm="1">
        <f t="array" ref="O8">INT(OR(Table5[[#Headers],[k]]=_xlfn.TEXTSPLIT(Table1[[#This Row],[Items brought]], ", ")))</f>
        <v>0</v>
      </c>
      <c r="P8" cm="1">
        <f t="array" ref="P8">INT(OR(Table5[[#Headers],[l]]=_xlfn.TEXTSPLIT(Table1[[#This Row],[Items brought]], ", ")))</f>
        <v>0</v>
      </c>
      <c r="Q8" cm="1">
        <f t="array" ref="Q8">INT(OR(Table5[[#Headers],[m]]=_xlfn.TEXTSPLIT(Table1[[#This Row],[Items brought]], ", ")))</f>
        <v>0</v>
      </c>
      <c r="R8" cm="1">
        <f t="array" ref="R8">INT(OR(Table5[[#Headers],[n]]=_xlfn.TEXTSPLIT(Table1[[#This Row],[Items brought]], ", ")))</f>
        <v>0</v>
      </c>
      <c r="S8" cm="1">
        <f t="array" ref="S8">INT(OR(Table5[[#Headers],[o]]=_xlfn.TEXTSPLIT(Table1[[#This Row],[Items brought]], ", ")))</f>
        <v>0</v>
      </c>
      <c r="T8" cm="1">
        <f t="array" ref="T8">INT(OR(Table5[[#Headers],[p]]=_xlfn.TEXTSPLIT(Table1[[#This Row],[Items brought]], ", ")))</f>
        <v>0</v>
      </c>
      <c r="U8" cm="1">
        <f t="array" ref="U8">INT(OR(Table5[[#Headers],[q]]=_xlfn.TEXTSPLIT(Table1[[#This Row],[Items brought]], ", ")))</f>
        <v>0</v>
      </c>
    </row>
    <row r="9" spans="1:21" x14ac:dyDescent="0.55000000000000004">
      <c r="A9">
        <v>8</v>
      </c>
      <c r="B9" t="s">
        <v>7</v>
      </c>
      <c r="D9">
        <f>Table1[[#This Row],[TID]]</f>
        <v>8</v>
      </c>
      <c r="E9" cm="1">
        <f t="array" ref="E9">INT(OR(Table5[[#Headers],[a]]=_xlfn.TEXTSPLIT(Table1[[#This Row],[Items brought]], ", ")))</f>
        <v>1</v>
      </c>
      <c r="F9" cm="1">
        <f t="array" ref="F9">INT(OR(Table5[[#Headers],[b]]=_xlfn.TEXTSPLIT(Table1[[#This Row],[Items brought]], ", ")))</f>
        <v>0</v>
      </c>
      <c r="G9" cm="1">
        <f t="array" ref="G9">INT(OR(Table5[[#Headers],[c]]=_xlfn.TEXTSPLIT(Table1[[#This Row],[Items brought]], ", ")))</f>
        <v>0</v>
      </c>
      <c r="H9" cm="1">
        <f t="array" ref="H9">INT(OR(Table5[[#Headers],[d]]=_xlfn.TEXTSPLIT(Table1[[#This Row],[Items brought]], ", ")))</f>
        <v>0</v>
      </c>
      <c r="I9" cm="1">
        <f t="array" ref="I9">INT(OR(Table5[[#Headers],[e]]=_xlfn.TEXTSPLIT(Table1[[#This Row],[Items brought]], ", ")))</f>
        <v>0</v>
      </c>
      <c r="J9" cm="1">
        <f t="array" ref="J9">INT(OR(Table5[[#Headers],[f]]=_xlfn.TEXTSPLIT(Table1[[#This Row],[Items brought]], ", ")))</f>
        <v>0</v>
      </c>
      <c r="K9" cm="1">
        <f t="array" ref="K9">INT(OR(Table5[[#Headers],[g]]=_xlfn.TEXTSPLIT(Table1[[#This Row],[Items brought]], ", ")))</f>
        <v>0</v>
      </c>
      <c r="L9" cm="1">
        <f t="array" ref="L9">INT(OR(Table5[[#Headers],[h]]=_xlfn.TEXTSPLIT(Table1[[#This Row],[Items brought]], ", ")))</f>
        <v>0</v>
      </c>
      <c r="M9" cm="1">
        <f t="array" ref="M9">INT(OR(Table5[[#Headers],[i]]=_xlfn.TEXTSPLIT(Table1[[#This Row],[Items brought]], ", ")))</f>
        <v>0</v>
      </c>
      <c r="N9" cm="1">
        <f t="array" ref="N9">INT(OR(Table5[[#Headers],[j]]=_xlfn.TEXTSPLIT(Table1[[#This Row],[Items brought]], ", ")))</f>
        <v>0</v>
      </c>
      <c r="O9" cm="1">
        <f t="array" ref="O9">INT(OR(Table5[[#Headers],[k]]=_xlfn.TEXTSPLIT(Table1[[#This Row],[Items brought]], ", ")))</f>
        <v>0</v>
      </c>
      <c r="P9" cm="1">
        <f t="array" ref="P9">INT(OR(Table5[[#Headers],[l]]=_xlfn.TEXTSPLIT(Table1[[#This Row],[Items brought]], ", ")))</f>
        <v>1</v>
      </c>
      <c r="Q9" cm="1">
        <f t="array" ref="Q9">INT(OR(Table5[[#Headers],[m]]=_xlfn.TEXTSPLIT(Table1[[#This Row],[Items brought]], ", ")))</f>
        <v>0</v>
      </c>
      <c r="R9" cm="1">
        <f t="array" ref="R9">INT(OR(Table5[[#Headers],[n]]=_xlfn.TEXTSPLIT(Table1[[#This Row],[Items brought]], ", ")))</f>
        <v>0</v>
      </c>
      <c r="S9" cm="1">
        <f t="array" ref="S9">INT(OR(Table5[[#Headers],[o]]=_xlfn.TEXTSPLIT(Table1[[#This Row],[Items brought]], ", ")))</f>
        <v>0</v>
      </c>
      <c r="T9" cm="1">
        <f t="array" ref="T9">INT(OR(Table5[[#Headers],[p]]=_xlfn.TEXTSPLIT(Table1[[#This Row],[Items brought]], ", ")))</f>
        <v>0</v>
      </c>
      <c r="U9" cm="1">
        <f t="array" ref="U9">INT(OR(Table5[[#Headers],[q]]=_xlfn.TEXTSPLIT(Table1[[#This Row],[Items brought]], ", ")))</f>
        <v>0</v>
      </c>
    </row>
    <row r="10" spans="1:21" x14ac:dyDescent="0.55000000000000004">
      <c r="A10">
        <v>9</v>
      </c>
      <c r="B10" t="s">
        <v>8</v>
      </c>
      <c r="D10">
        <f>Table1[[#This Row],[TID]]</f>
        <v>9</v>
      </c>
      <c r="E10" cm="1">
        <f t="array" ref="E10">INT(OR(Table5[[#Headers],[a]]=_xlfn.TEXTSPLIT(Table1[[#This Row],[Items brought]], ", ")))</f>
        <v>0</v>
      </c>
      <c r="F10" cm="1">
        <f t="array" ref="F10">INT(OR(Table5[[#Headers],[b]]=_xlfn.TEXTSPLIT(Table1[[#This Row],[Items brought]], ", ")))</f>
        <v>0</v>
      </c>
      <c r="G10" cm="1">
        <f t="array" ref="G10">INT(OR(Table5[[#Headers],[c]]=_xlfn.TEXTSPLIT(Table1[[#This Row],[Items brought]], ", ")))</f>
        <v>1</v>
      </c>
      <c r="H10" cm="1">
        <f t="array" ref="H10">INT(OR(Table5[[#Headers],[d]]=_xlfn.TEXTSPLIT(Table1[[#This Row],[Items brought]], ", ")))</f>
        <v>0</v>
      </c>
      <c r="I10" cm="1">
        <f t="array" ref="I10">INT(OR(Table5[[#Headers],[e]]=_xlfn.TEXTSPLIT(Table1[[#This Row],[Items brought]], ", ")))</f>
        <v>0</v>
      </c>
      <c r="J10" cm="1">
        <f t="array" ref="J10">INT(OR(Table5[[#Headers],[f]]=_xlfn.TEXTSPLIT(Table1[[#This Row],[Items brought]], ", ")))</f>
        <v>0</v>
      </c>
      <c r="K10" cm="1">
        <f t="array" ref="K10">INT(OR(Table5[[#Headers],[g]]=_xlfn.TEXTSPLIT(Table1[[#This Row],[Items brought]], ", ")))</f>
        <v>1</v>
      </c>
      <c r="L10" cm="1">
        <f t="array" ref="L10">INT(OR(Table5[[#Headers],[h]]=_xlfn.TEXTSPLIT(Table1[[#This Row],[Items brought]], ", ")))</f>
        <v>0</v>
      </c>
      <c r="M10" cm="1">
        <f t="array" ref="M10">INT(OR(Table5[[#Headers],[i]]=_xlfn.TEXTSPLIT(Table1[[#This Row],[Items brought]], ", ")))</f>
        <v>0</v>
      </c>
      <c r="N10" cm="1">
        <f t="array" ref="N10">INT(OR(Table5[[#Headers],[j]]=_xlfn.TEXTSPLIT(Table1[[#This Row],[Items brought]], ", ")))</f>
        <v>0</v>
      </c>
      <c r="O10" cm="1">
        <f t="array" ref="O10">INT(OR(Table5[[#Headers],[k]]=_xlfn.TEXTSPLIT(Table1[[#This Row],[Items brought]], ", ")))</f>
        <v>0</v>
      </c>
      <c r="P10" cm="1">
        <f t="array" ref="P10">INT(OR(Table5[[#Headers],[l]]=_xlfn.TEXTSPLIT(Table1[[#This Row],[Items brought]], ", ")))</f>
        <v>0</v>
      </c>
      <c r="Q10" cm="1">
        <f t="array" ref="Q10">INT(OR(Table5[[#Headers],[m]]=_xlfn.TEXTSPLIT(Table1[[#This Row],[Items brought]], ", ")))</f>
        <v>0</v>
      </c>
      <c r="R10" cm="1">
        <f t="array" ref="R10">INT(OR(Table5[[#Headers],[n]]=_xlfn.TEXTSPLIT(Table1[[#This Row],[Items brought]], ", ")))</f>
        <v>0</v>
      </c>
      <c r="S10" cm="1">
        <f t="array" ref="S10">INT(OR(Table5[[#Headers],[o]]=_xlfn.TEXTSPLIT(Table1[[#This Row],[Items brought]], ", ")))</f>
        <v>0</v>
      </c>
      <c r="T10" cm="1">
        <f t="array" ref="T10">INT(OR(Table5[[#Headers],[p]]=_xlfn.TEXTSPLIT(Table1[[#This Row],[Items brought]], ", ")))</f>
        <v>0</v>
      </c>
      <c r="U10" cm="1">
        <f t="array" ref="U10">INT(OR(Table5[[#Headers],[q]]=_xlfn.TEXTSPLIT(Table1[[#This Row],[Items brought]], ", ")))</f>
        <v>0</v>
      </c>
    </row>
    <row r="11" spans="1:21" x14ac:dyDescent="0.55000000000000004">
      <c r="A11">
        <v>10</v>
      </c>
      <c r="B11" t="s">
        <v>9</v>
      </c>
      <c r="D11">
        <f>Table1[[#This Row],[TID]]</f>
        <v>10</v>
      </c>
      <c r="E11" cm="1">
        <f t="array" ref="E11">INT(OR(Table5[[#Headers],[a]]=_xlfn.TEXTSPLIT(Table1[[#This Row],[Items brought]], ", ")))</f>
        <v>0</v>
      </c>
      <c r="F11" cm="1">
        <f t="array" ref="F11">INT(OR(Table5[[#Headers],[b]]=_xlfn.TEXTSPLIT(Table1[[#This Row],[Items brought]], ", ")))</f>
        <v>0</v>
      </c>
      <c r="G11" cm="1">
        <f t="array" ref="G11">INT(OR(Table5[[#Headers],[c]]=_xlfn.TEXTSPLIT(Table1[[#This Row],[Items brought]], ", ")))</f>
        <v>1</v>
      </c>
      <c r="H11" cm="1">
        <f t="array" ref="H11">INT(OR(Table5[[#Headers],[d]]=_xlfn.TEXTSPLIT(Table1[[#This Row],[Items brought]], ", ")))</f>
        <v>0</v>
      </c>
      <c r="I11" cm="1">
        <f t="array" ref="I11">INT(OR(Table5[[#Headers],[e]]=_xlfn.TEXTSPLIT(Table1[[#This Row],[Items brought]], ", ")))</f>
        <v>0</v>
      </c>
      <c r="J11" cm="1">
        <f t="array" ref="J11">INT(OR(Table5[[#Headers],[f]]=_xlfn.TEXTSPLIT(Table1[[#This Row],[Items brought]], ", ")))</f>
        <v>0</v>
      </c>
      <c r="K11" cm="1">
        <f t="array" ref="K11">INT(OR(Table5[[#Headers],[g]]=_xlfn.TEXTSPLIT(Table1[[#This Row],[Items brought]], ", ")))</f>
        <v>0</v>
      </c>
      <c r="L11" cm="1">
        <f t="array" ref="L11">INT(OR(Table5[[#Headers],[h]]=_xlfn.TEXTSPLIT(Table1[[#This Row],[Items brought]], ", ")))</f>
        <v>0</v>
      </c>
      <c r="M11" cm="1">
        <f t="array" ref="M11">INT(OR(Table5[[#Headers],[i]]=_xlfn.TEXTSPLIT(Table1[[#This Row],[Items brought]], ", ")))</f>
        <v>0</v>
      </c>
      <c r="N11" cm="1">
        <f t="array" ref="N11">INT(OR(Table5[[#Headers],[j]]=_xlfn.TEXTSPLIT(Table1[[#This Row],[Items brought]], ", ")))</f>
        <v>0</v>
      </c>
      <c r="O11" cm="1">
        <f t="array" ref="O11">INT(OR(Table5[[#Headers],[k]]=_xlfn.TEXTSPLIT(Table1[[#This Row],[Items brought]], ", ")))</f>
        <v>1</v>
      </c>
      <c r="P11" cm="1">
        <f t="array" ref="P11">INT(OR(Table5[[#Headers],[l]]=_xlfn.TEXTSPLIT(Table1[[#This Row],[Items brought]], ", ")))</f>
        <v>0</v>
      </c>
      <c r="Q11" cm="1">
        <f t="array" ref="Q11">INT(OR(Table5[[#Headers],[m]]=_xlfn.TEXTSPLIT(Table1[[#This Row],[Items brought]], ", ")))</f>
        <v>0</v>
      </c>
      <c r="R11" cm="1">
        <f t="array" ref="R11">INT(OR(Table5[[#Headers],[n]]=_xlfn.TEXTSPLIT(Table1[[#This Row],[Items brought]], ", ")))</f>
        <v>0</v>
      </c>
      <c r="S11" cm="1">
        <f t="array" ref="S11">INT(OR(Table5[[#Headers],[o]]=_xlfn.TEXTSPLIT(Table1[[#This Row],[Items brought]], ", ")))</f>
        <v>0</v>
      </c>
      <c r="T11" cm="1">
        <f t="array" ref="T11">INT(OR(Table5[[#Headers],[p]]=_xlfn.TEXTSPLIT(Table1[[#This Row],[Items brought]], ", ")))</f>
        <v>0</v>
      </c>
      <c r="U11" cm="1">
        <f t="array" ref="U11">INT(OR(Table5[[#Headers],[q]]=_xlfn.TEXTSPLIT(Table1[[#This Row],[Items brought]], ", ")))</f>
        <v>0</v>
      </c>
    </row>
    <row r="12" spans="1:21" x14ac:dyDescent="0.55000000000000004">
      <c r="A12">
        <v>11</v>
      </c>
      <c r="B12" t="s">
        <v>10</v>
      </c>
      <c r="D12">
        <f>Table1[[#This Row],[TID]]</f>
        <v>11</v>
      </c>
      <c r="E12" cm="1">
        <f t="array" ref="E12">INT(OR(Table5[[#Headers],[a]]=_xlfn.TEXTSPLIT(Table1[[#This Row],[Items brought]], ", ")))</f>
        <v>0</v>
      </c>
      <c r="F12" cm="1">
        <f t="array" ref="F12">INT(OR(Table5[[#Headers],[b]]=_xlfn.TEXTSPLIT(Table1[[#This Row],[Items brought]], ", ")))</f>
        <v>0</v>
      </c>
      <c r="G12" cm="1">
        <f t="array" ref="G12">INT(OR(Table5[[#Headers],[c]]=_xlfn.TEXTSPLIT(Table1[[#This Row],[Items brought]], ", ")))</f>
        <v>0</v>
      </c>
      <c r="H12" cm="1">
        <f t="array" ref="H12">INT(OR(Table5[[#Headers],[d]]=_xlfn.TEXTSPLIT(Table1[[#This Row],[Items brought]], ", ")))</f>
        <v>0</v>
      </c>
      <c r="I12" cm="1">
        <f t="array" ref="I12">INT(OR(Table5[[#Headers],[e]]=_xlfn.TEXTSPLIT(Table1[[#This Row],[Items brought]], ", ")))</f>
        <v>0</v>
      </c>
      <c r="J12" cm="1">
        <f t="array" ref="J12">INT(OR(Table5[[#Headers],[f]]=_xlfn.TEXTSPLIT(Table1[[#This Row],[Items brought]], ", ")))</f>
        <v>1</v>
      </c>
      <c r="K12" cm="1">
        <f t="array" ref="K12">INT(OR(Table5[[#Headers],[g]]=_xlfn.TEXTSPLIT(Table1[[#This Row],[Items brought]], ", ")))</f>
        <v>0</v>
      </c>
      <c r="L12" cm="1">
        <f t="array" ref="L12">INT(OR(Table5[[#Headers],[h]]=_xlfn.TEXTSPLIT(Table1[[#This Row],[Items brought]], ", ")))</f>
        <v>0</v>
      </c>
      <c r="M12" cm="1">
        <f t="array" ref="M12">INT(OR(Table5[[#Headers],[i]]=_xlfn.TEXTSPLIT(Table1[[#This Row],[Items brought]], ", ")))</f>
        <v>0</v>
      </c>
      <c r="N12" cm="1">
        <f t="array" ref="N12">INT(OR(Table5[[#Headers],[j]]=_xlfn.TEXTSPLIT(Table1[[#This Row],[Items brought]], ", ")))</f>
        <v>0</v>
      </c>
      <c r="O12" cm="1">
        <f t="array" ref="O12">INT(OR(Table5[[#Headers],[k]]=_xlfn.TEXTSPLIT(Table1[[#This Row],[Items brought]], ", ")))</f>
        <v>0</v>
      </c>
      <c r="P12" cm="1">
        <f t="array" ref="P12">INT(OR(Table5[[#Headers],[l]]=_xlfn.TEXTSPLIT(Table1[[#This Row],[Items brought]], ", ")))</f>
        <v>0</v>
      </c>
      <c r="Q12" cm="1">
        <f t="array" ref="Q12">INT(OR(Table5[[#Headers],[m]]=_xlfn.TEXTSPLIT(Table1[[#This Row],[Items brought]], ", ")))</f>
        <v>0</v>
      </c>
      <c r="R12" cm="1">
        <f t="array" ref="R12">INT(OR(Table5[[#Headers],[n]]=_xlfn.TEXTSPLIT(Table1[[#This Row],[Items brought]], ", ")))</f>
        <v>1</v>
      </c>
      <c r="S12" cm="1">
        <f t="array" ref="S12">INT(OR(Table5[[#Headers],[o]]=_xlfn.TEXTSPLIT(Table1[[#This Row],[Items brought]], ", ")))</f>
        <v>1</v>
      </c>
      <c r="T12" cm="1">
        <f t="array" ref="T12">INT(OR(Table5[[#Headers],[p]]=_xlfn.TEXTSPLIT(Table1[[#This Row],[Items brought]], ", ")))</f>
        <v>0</v>
      </c>
      <c r="U12" cm="1">
        <f t="array" ref="U12">INT(OR(Table5[[#Headers],[q]]=_xlfn.TEXTSPLIT(Table1[[#This Row],[Items brought]], ", ")))</f>
        <v>0</v>
      </c>
    </row>
    <row r="13" spans="1:21" x14ac:dyDescent="0.55000000000000004">
      <c r="A13">
        <v>12</v>
      </c>
      <c r="B13" t="s">
        <v>11</v>
      </c>
      <c r="D13">
        <f>Table1[[#This Row],[TID]]</f>
        <v>12</v>
      </c>
      <c r="E13" cm="1">
        <f t="array" ref="E13">INT(OR(Table5[[#Headers],[a]]=_xlfn.TEXTSPLIT(Table1[[#This Row],[Items brought]], ", ")))</f>
        <v>0</v>
      </c>
      <c r="F13" cm="1">
        <f t="array" ref="F13">INT(OR(Table5[[#Headers],[b]]=_xlfn.TEXTSPLIT(Table1[[#This Row],[Items brought]], ", ")))</f>
        <v>0</v>
      </c>
      <c r="G13" cm="1">
        <f t="array" ref="G13">INT(OR(Table5[[#Headers],[c]]=_xlfn.TEXTSPLIT(Table1[[#This Row],[Items brought]], ", ")))</f>
        <v>0</v>
      </c>
      <c r="H13" cm="1">
        <f t="array" ref="H13">INT(OR(Table5[[#Headers],[d]]=_xlfn.TEXTSPLIT(Table1[[#This Row],[Items brought]], ", ")))</f>
        <v>0</v>
      </c>
      <c r="I13" cm="1">
        <f t="array" ref="I13">INT(OR(Table5[[#Headers],[e]]=_xlfn.TEXTSPLIT(Table1[[#This Row],[Items brought]], ", ")))</f>
        <v>1</v>
      </c>
      <c r="J13" cm="1">
        <f t="array" ref="J13">INT(OR(Table5[[#Headers],[f]]=_xlfn.TEXTSPLIT(Table1[[#This Row],[Items brought]], ", ")))</f>
        <v>1</v>
      </c>
      <c r="K13" cm="1">
        <f t="array" ref="K13">INT(OR(Table5[[#Headers],[g]]=_xlfn.TEXTSPLIT(Table1[[#This Row],[Items brought]], ", ")))</f>
        <v>0</v>
      </c>
      <c r="L13" cm="1">
        <f t="array" ref="L13">INT(OR(Table5[[#Headers],[h]]=_xlfn.TEXTSPLIT(Table1[[#This Row],[Items brought]], ", ")))</f>
        <v>0</v>
      </c>
      <c r="M13" cm="1">
        <f t="array" ref="M13">INT(OR(Table5[[#Headers],[i]]=_xlfn.TEXTSPLIT(Table1[[#This Row],[Items brought]], ", ")))</f>
        <v>0</v>
      </c>
      <c r="N13" cm="1">
        <f t="array" ref="N13">INT(OR(Table5[[#Headers],[j]]=_xlfn.TEXTSPLIT(Table1[[#This Row],[Items brought]], ", ")))</f>
        <v>0</v>
      </c>
      <c r="O13" cm="1">
        <f t="array" ref="O13">INT(OR(Table5[[#Headers],[k]]=_xlfn.TEXTSPLIT(Table1[[#This Row],[Items brought]], ", ")))</f>
        <v>0</v>
      </c>
      <c r="P13" cm="1">
        <f t="array" ref="P13">INT(OR(Table5[[#Headers],[l]]=_xlfn.TEXTSPLIT(Table1[[#This Row],[Items brought]], ", ")))</f>
        <v>0</v>
      </c>
      <c r="Q13" cm="1">
        <f t="array" ref="Q13">INT(OR(Table5[[#Headers],[m]]=_xlfn.TEXTSPLIT(Table1[[#This Row],[Items brought]], ", ")))</f>
        <v>0</v>
      </c>
      <c r="R13" cm="1">
        <f t="array" ref="R13">INT(OR(Table5[[#Headers],[n]]=_xlfn.TEXTSPLIT(Table1[[#This Row],[Items brought]], ", ")))</f>
        <v>0</v>
      </c>
      <c r="S13" cm="1">
        <f t="array" ref="S13">INT(OR(Table5[[#Headers],[o]]=_xlfn.TEXTSPLIT(Table1[[#This Row],[Items brought]], ", ")))</f>
        <v>0</v>
      </c>
      <c r="T13" cm="1">
        <f t="array" ref="T13">INT(OR(Table5[[#Headers],[p]]=_xlfn.TEXTSPLIT(Table1[[#This Row],[Items brought]], ", ")))</f>
        <v>0</v>
      </c>
      <c r="U13" cm="1">
        <f t="array" ref="U13">INT(OR(Table5[[#Headers],[q]]=_xlfn.TEXTSPLIT(Table1[[#This Row],[Items brought]], ", ")))</f>
        <v>0</v>
      </c>
    </row>
    <row r="14" spans="1:21" x14ac:dyDescent="0.55000000000000004">
      <c r="A14">
        <v>13</v>
      </c>
      <c r="B14" t="s">
        <v>12</v>
      </c>
      <c r="D14">
        <f>Table1[[#This Row],[TID]]</f>
        <v>13</v>
      </c>
      <c r="E14" cm="1">
        <f t="array" ref="E14">INT(OR(Table5[[#Headers],[a]]=_xlfn.TEXTSPLIT(Table1[[#This Row],[Items brought]], ", ")))</f>
        <v>0</v>
      </c>
      <c r="F14" cm="1">
        <f t="array" ref="F14">INT(OR(Table5[[#Headers],[b]]=_xlfn.TEXTSPLIT(Table1[[#This Row],[Items brought]], ", ")))</f>
        <v>0</v>
      </c>
      <c r="G14" cm="1">
        <f t="array" ref="G14">INT(OR(Table5[[#Headers],[c]]=_xlfn.TEXTSPLIT(Table1[[#This Row],[Items brought]], ", ")))</f>
        <v>0</v>
      </c>
      <c r="H14" cm="1">
        <f t="array" ref="H14">INT(OR(Table5[[#Headers],[d]]=_xlfn.TEXTSPLIT(Table1[[#This Row],[Items brought]], ", ")))</f>
        <v>0</v>
      </c>
      <c r="I14" cm="1">
        <f t="array" ref="I14">INT(OR(Table5[[#Headers],[e]]=_xlfn.TEXTSPLIT(Table1[[#This Row],[Items brought]], ", ")))</f>
        <v>0</v>
      </c>
      <c r="J14" cm="1">
        <f t="array" ref="J14">INT(OR(Table5[[#Headers],[f]]=_xlfn.TEXTSPLIT(Table1[[#This Row],[Items brought]], ", ")))</f>
        <v>1</v>
      </c>
      <c r="K14" cm="1">
        <f t="array" ref="K14">INT(OR(Table5[[#Headers],[g]]=_xlfn.TEXTSPLIT(Table1[[#This Row],[Items brought]], ", ")))</f>
        <v>0</v>
      </c>
      <c r="L14" cm="1">
        <f t="array" ref="L14">INT(OR(Table5[[#Headers],[h]]=_xlfn.TEXTSPLIT(Table1[[#This Row],[Items brought]], ", ")))</f>
        <v>1</v>
      </c>
      <c r="M14" cm="1">
        <f t="array" ref="M14">INT(OR(Table5[[#Headers],[i]]=_xlfn.TEXTSPLIT(Table1[[#This Row],[Items brought]], ", ")))</f>
        <v>0</v>
      </c>
      <c r="N14" cm="1">
        <f t="array" ref="N14">INT(OR(Table5[[#Headers],[j]]=_xlfn.TEXTSPLIT(Table1[[#This Row],[Items brought]], ", ")))</f>
        <v>0</v>
      </c>
      <c r="O14" cm="1">
        <f t="array" ref="O14">INT(OR(Table5[[#Headers],[k]]=_xlfn.TEXTSPLIT(Table1[[#This Row],[Items brought]], ", ")))</f>
        <v>0</v>
      </c>
      <c r="P14" cm="1">
        <f t="array" ref="P14">INT(OR(Table5[[#Headers],[l]]=_xlfn.TEXTSPLIT(Table1[[#This Row],[Items brought]], ", ")))</f>
        <v>0</v>
      </c>
      <c r="Q14" cm="1">
        <f t="array" ref="Q14">INT(OR(Table5[[#Headers],[m]]=_xlfn.TEXTSPLIT(Table1[[#This Row],[Items brought]], ", ")))</f>
        <v>0</v>
      </c>
      <c r="R14" cm="1">
        <f t="array" ref="R14">INT(OR(Table5[[#Headers],[n]]=_xlfn.TEXTSPLIT(Table1[[#This Row],[Items brought]], ", ")))</f>
        <v>0</v>
      </c>
      <c r="S14" cm="1">
        <f t="array" ref="S14">INT(OR(Table5[[#Headers],[o]]=_xlfn.TEXTSPLIT(Table1[[#This Row],[Items brought]], ", ")))</f>
        <v>0</v>
      </c>
      <c r="T14" cm="1">
        <f t="array" ref="T14">INT(OR(Table5[[#Headers],[p]]=_xlfn.TEXTSPLIT(Table1[[#This Row],[Items brought]], ", ")))</f>
        <v>0</v>
      </c>
      <c r="U14" cm="1">
        <f t="array" ref="U14">INT(OR(Table5[[#Headers],[q]]=_xlfn.TEXTSPLIT(Table1[[#This Row],[Items brought]], ", ")))</f>
        <v>0</v>
      </c>
    </row>
    <row r="15" spans="1:21" x14ac:dyDescent="0.55000000000000004">
      <c r="A15">
        <v>14</v>
      </c>
      <c r="B15" t="s">
        <v>13</v>
      </c>
      <c r="D15">
        <f>Table1[[#This Row],[TID]]</f>
        <v>14</v>
      </c>
      <c r="E15" cm="1">
        <f t="array" ref="E15">INT(OR(Table5[[#Headers],[a]]=_xlfn.TEXTSPLIT(Table1[[#This Row],[Items brought]], ", ")))</f>
        <v>0</v>
      </c>
      <c r="F15" cm="1">
        <f t="array" ref="F15">INT(OR(Table5[[#Headers],[b]]=_xlfn.TEXTSPLIT(Table1[[#This Row],[Items brought]], ", ")))</f>
        <v>1</v>
      </c>
      <c r="G15" cm="1">
        <f t="array" ref="G15">INT(OR(Table5[[#Headers],[c]]=_xlfn.TEXTSPLIT(Table1[[#This Row],[Items brought]], ", ")))</f>
        <v>0</v>
      </c>
      <c r="H15" cm="1">
        <f t="array" ref="H15">INT(OR(Table5[[#Headers],[d]]=_xlfn.TEXTSPLIT(Table1[[#This Row],[Items brought]], ", ")))</f>
        <v>1</v>
      </c>
      <c r="I15" cm="1">
        <f t="array" ref="I15">INT(OR(Table5[[#Headers],[e]]=_xlfn.TEXTSPLIT(Table1[[#This Row],[Items brought]], ", ")))</f>
        <v>0</v>
      </c>
      <c r="J15" cm="1">
        <f t="array" ref="J15">INT(OR(Table5[[#Headers],[f]]=_xlfn.TEXTSPLIT(Table1[[#This Row],[Items brought]], ", ")))</f>
        <v>0</v>
      </c>
      <c r="K15" cm="1">
        <f t="array" ref="K15">INT(OR(Table5[[#Headers],[g]]=_xlfn.TEXTSPLIT(Table1[[#This Row],[Items brought]], ", ")))</f>
        <v>0</v>
      </c>
      <c r="L15" cm="1">
        <f t="array" ref="L15">INT(OR(Table5[[#Headers],[h]]=_xlfn.TEXTSPLIT(Table1[[#This Row],[Items brought]], ", ")))</f>
        <v>0</v>
      </c>
      <c r="M15" cm="1">
        <f t="array" ref="M15">INT(OR(Table5[[#Headers],[i]]=_xlfn.TEXTSPLIT(Table1[[#This Row],[Items brought]], ", ")))</f>
        <v>0</v>
      </c>
      <c r="N15" cm="1">
        <f t="array" ref="N15">INT(OR(Table5[[#Headers],[j]]=_xlfn.TEXTSPLIT(Table1[[#This Row],[Items brought]], ", ")))</f>
        <v>0</v>
      </c>
      <c r="O15" cm="1">
        <f t="array" ref="O15">INT(OR(Table5[[#Headers],[k]]=_xlfn.TEXTSPLIT(Table1[[#This Row],[Items brought]], ", ")))</f>
        <v>0</v>
      </c>
      <c r="P15" cm="1">
        <f t="array" ref="P15">INT(OR(Table5[[#Headers],[l]]=_xlfn.TEXTSPLIT(Table1[[#This Row],[Items brought]], ", ")))</f>
        <v>0</v>
      </c>
      <c r="Q15" cm="1">
        <f t="array" ref="Q15">INT(OR(Table5[[#Headers],[m]]=_xlfn.TEXTSPLIT(Table1[[#This Row],[Items brought]], ", ")))</f>
        <v>0</v>
      </c>
      <c r="R15" cm="1">
        <f t="array" ref="R15">INT(OR(Table5[[#Headers],[n]]=_xlfn.TEXTSPLIT(Table1[[#This Row],[Items brought]], ", ")))</f>
        <v>0</v>
      </c>
      <c r="S15" cm="1">
        <f t="array" ref="S15">INT(OR(Table5[[#Headers],[o]]=_xlfn.TEXTSPLIT(Table1[[#This Row],[Items brought]], ", ")))</f>
        <v>0</v>
      </c>
      <c r="T15" cm="1">
        <f t="array" ref="T15">INT(OR(Table5[[#Headers],[p]]=_xlfn.TEXTSPLIT(Table1[[#This Row],[Items brought]], ", ")))</f>
        <v>0</v>
      </c>
      <c r="U15" cm="1">
        <f t="array" ref="U15">INT(OR(Table5[[#Headers],[q]]=_xlfn.TEXTSPLIT(Table1[[#This Row],[Items brought]], ", ")))</f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DCE0-B11C-48DE-9D10-966EE9E6B346}">
  <dimension ref="B1:CV42"/>
  <sheetViews>
    <sheetView showGridLines="0" tabSelected="1" topLeftCell="A27" workbookViewId="0"/>
  </sheetViews>
  <sheetFormatPr defaultRowHeight="15.3" x14ac:dyDescent="0.55000000000000004"/>
  <cols>
    <col min="3" max="3" width="9.8203125" customWidth="1"/>
    <col min="4" max="4" width="11.9375" customWidth="1"/>
    <col min="5" max="5" width="11.8203125" customWidth="1"/>
    <col min="6" max="6" width="9.64453125" customWidth="1"/>
    <col min="7" max="7" width="12.703125" customWidth="1"/>
    <col min="8" max="8" width="11.64453125" customWidth="1"/>
    <col min="9" max="9" width="12.5859375" customWidth="1"/>
    <col min="10" max="10" width="12.9375" customWidth="1"/>
    <col min="12" max="12" width="16.5859375" bestFit="1" customWidth="1"/>
  </cols>
  <sheetData>
    <row r="1" spans="2:100" ht="18.3" x14ac:dyDescent="0.55000000000000004">
      <c r="B1" s="2" t="s">
        <v>42</v>
      </c>
      <c r="N1" t="s">
        <v>119</v>
      </c>
      <c r="CV1" s="15" t="s">
        <v>61</v>
      </c>
    </row>
    <row r="3" spans="2:100" ht="15.6" x14ac:dyDescent="0.55000000000000004">
      <c r="B3" s="8" t="s">
        <v>17</v>
      </c>
      <c r="C3" s="9"/>
      <c r="D3" s="9"/>
      <c r="E3" s="9"/>
      <c r="F3" s="9"/>
      <c r="G3" s="9"/>
      <c r="H3" s="9"/>
      <c r="I3" s="10"/>
      <c r="L3" s="8" t="s">
        <v>18</v>
      </c>
      <c r="M3" s="9"/>
      <c r="N3" s="9"/>
      <c r="O3" s="10"/>
    </row>
    <row r="4" spans="2:100" x14ac:dyDescent="0.55000000000000004">
      <c r="B4" s="11" t="s">
        <v>40</v>
      </c>
      <c r="C4" s="7"/>
      <c r="D4" s="11" t="s">
        <v>41</v>
      </c>
      <c r="E4" s="7"/>
      <c r="F4" s="11" t="s">
        <v>132</v>
      </c>
      <c r="G4" s="7"/>
      <c r="H4" s="11" t="s">
        <v>23</v>
      </c>
      <c r="I4" s="7"/>
      <c r="L4" s="5" t="s">
        <v>19</v>
      </c>
      <c r="M4" s="5" t="s">
        <v>20</v>
      </c>
      <c r="N4" s="5" t="s">
        <v>21</v>
      </c>
      <c r="O4" s="5" t="s">
        <v>22</v>
      </c>
    </row>
    <row r="5" spans="2:100" x14ac:dyDescent="0.55000000000000004">
      <c r="L5" s="4">
        <v>1</v>
      </c>
      <c r="M5" s="4">
        <v>0</v>
      </c>
      <c r="N5" s="4">
        <v>2</v>
      </c>
      <c r="O5" s="4">
        <v>3</v>
      </c>
    </row>
    <row r="10" spans="2:100" ht="18.3" x14ac:dyDescent="0.55000000000000004">
      <c r="B10" s="3" t="s">
        <v>40</v>
      </c>
    </row>
    <row r="12" spans="2:100" ht="15.6" x14ac:dyDescent="0.55000000000000004">
      <c r="C12" s="8" t="s">
        <v>43</v>
      </c>
      <c r="D12" s="9"/>
      <c r="E12" s="9"/>
      <c r="F12" s="9"/>
      <c r="G12" s="9"/>
      <c r="H12" s="9"/>
      <c r="I12" s="10"/>
    </row>
    <row r="13" spans="2:100" x14ac:dyDescent="0.55000000000000004">
      <c r="C13" s="16" t="s">
        <v>44</v>
      </c>
      <c r="D13" s="17"/>
      <c r="E13" s="18"/>
      <c r="F13" s="6" t="s">
        <v>99</v>
      </c>
      <c r="G13" s="19"/>
      <c r="H13" s="19"/>
      <c r="I13" s="7"/>
    </row>
    <row r="14" spans="2:100" x14ac:dyDescent="0.55000000000000004">
      <c r="C14" s="16" t="s">
        <v>45</v>
      </c>
      <c r="D14" s="17"/>
      <c r="E14" s="18"/>
      <c r="F14" s="6" t="s">
        <v>46</v>
      </c>
      <c r="G14" s="19"/>
      <c r="H14" s="19"/>
      <c r="I14" s="7"/>
    </row>
    <row r="15" spans="2:100" x14ac:dyDescent="0.55000000000000004">
      <c r="C15" s="16" t="s">
        <v>47</v>
      </c>
      <c r="D15" s="17"/>
      <c r="E15" s="18"/>
      <c r="F15" s="6" t="s">
        <v>100</v>
      </c>
      <c r="G15" s="19"/>
      <c r="H15" s="19"/>
      <c r="I15" s="7"/>
    </row>
    <row r="16" spans="2:100" x14ac:dyDescent="0.55000000000000004">
      <c r="C16" s="16" t="s">
        <v>48</v>
      </c>
      <c r="D16" s="17"/>
      <c r="E16" s="18"/>
      <c r="F16" s="20">
        <v>14</v>
      </c>
      <c r="G16" s="21"/>
      <c r="H16" s="21"/>
      <c r="I16" s="22"/>
    </row>
    <row r="18" spans="2:22" ht="15.6" x14ac:dyDescent="0.55000000000000004">
      <c r="C18" s="8" t="s">
        <v>49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2:22" x14ac:dyDescent="0.55000000000000004">
      <c r="C19" s="16" t="s">
        <v>50</v>
      </c>
      <c r="D19" s="17"/>
      <c r="E19" s="18"/>
      <c r="F19" s="20">
        <v>17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2"/>
    </row>
    <row r="20" spans="2:22" x14ac:dyDescent="0.55000000000000004">
      <c r="C20" s="16" t="s">
        <v>51</v>
      </c>
      <c r="D20" s="17"/>
      <c r="E20" s="18"/>
      <c r="F20" s="4" t="s">
        <v>65</v>
      </c>
      <c r="G20" s="4" t="s">
        <v>67</v>
      </c>
      <c r="H20" s="4" t="s">
        <v>69</v>
      </c>
      <c r="I20" s="4" t="s">
        <v>71</v>
      </c>
      <c r="J20" s="4" t="s">
        <v>73</v>
      </c>
      <c r="K20" s="4" t="s">
        <v>75</v>
      </c>
      <c r="L20" s="4" t="s">
        <v>77</v>
      </c>
      <c r="M20" s="4" t="s">
        <v>79</v>
      </c>
      <c r="N20" s="4" t="s">
        <v>81</v>
      </c>
      <c r="O20" s="4" t="s">
        <v>83</v>
      </c>
      <c r="P20" s="4" t="s">
        <v>85</v>
      </c>
      <c r="Q20" s="4" t="s">
        <v>87</v>
      </c>
      <c r="R20" s="4" t="s">
        <v>89</v>
      </c>
      <c r="S20" s="4" t="s">
        <v>91</v>
      </c>
      <c r="T20" s="4" t="s">
        <v>93</v>
      </c>
      <c r="U20" s="4" t="s">
        <v>95</v>
      </c>
      <c r="V20" s="4" t="s">
        <v>97</v>
      </c>
    </row>
    <row r="22" spans="2:22" ht="15.6" x14ac:dyDescent="0.55000000000000004">
      <c r="C22" s="8" t="s">
        <v>52</v>
      </c>
      <c r="D22" s="9"/>
      <c r="E22" s="9"/>
      <c r="F22" s="9"/>
      <c r="G22" s="9"/>
      <c r="H22" s="9"/>
      <c r="I22" s="10"/>
    </row>
    <row r="23" spans="2:22" x14ac:dyDescent="0.55000000000000004">
      <c r="C23" s="16" t="s">
        <v>53</v>
      </c>
      <c r="D23" s="17"/>
      <c r="E23" s="18"/>
      <c r="F23" s="20" t="s">
        <v>54</v>
      </c>
      <c r="G23" s="21"/>
      <c r="H23" s="21"/>
      <c r="I23" s="22"/>
    </row>
    <row r="24" spans="2:22" x14ac:dyDescent="0.55000000000000004">
      <c r="C24" s="16" t="s">
        <v>55</v>
      </c>
      <c r="D24" s="17"/>
      <c r="E24" s="18"/>
      <c r="F24" s="20">
        <v>2</v>
      </c>
      <c r="G24" s="21"/>
      <c r="H24" s="21"/>
      <c r="I24" s="22"/>
    </row>
    <row r="25" spans="2:22" x14ac:dyDescent="0.55000000000000004">
      <c r="C25" s="16" t="s">
        <v>56</v>
      </c>
      <c r="D25" s="17"/>
      <c r="E25" s="18"/>
      <c r="F25" s="20">
        <v>60</v>
      </c>
      <c r="G25" s="21"/>
      <c r="H25" s="21"/>
      <c r="I25" s="22"/>
    </row>
    <row r="27" spans="2:22" ht="15.6" x14ac:dyDescent="0.55000000000000004">
      <c r="C27" s="8" t="s">
        <v>57</v>
      </c>
      <c r="D27" s="9"/>
      <c r="E27" s="9"/>
      <c r="F27" s="9"/>
      <c r="G27" s="9"/>
      <c r="H27" s="9"/>
      <c r="I27" s="10"/>
    </row>
    <row r="28" spans="2:22" x14ac:dyDescent="0.55000000000000004">
      <c r="C28" s="16" t="s">
        <v>58</v>
      </c>
      <c r="D28" s="17"/>
      <c r="E28" s="18"/>
      <c r="F28" s="20" t="s">
        <v>118</v>
      </c>
      <c r="G28" s="21"/>
      <c r="H28" s="21"/>
      <c r="I28" s="22"/>
    </row>
    <row r="30" spans="2:22" ht="18.3" x14ac:dyDescent="0.55000000000000004">
      <c r="B30" s="3" t="s">
        <v>41</v>
      </c>
    </row>
    <row r="32" spans="2:22" x14ac:dyDescent="0.55000000000000004">
      <c r="C32" s="14" t="s">
        <v>59</v>
      </c>
      <c r="D32" s="12" t="s">
        <v>60</v>
      </c>
    </row>
    <row r="33" spans="2:10" x14ac:dyDescent="0.55000000000000004">
      <c r="C33" s="14" t="s">
        <v>62</v>
      </c>
      <c r="D33" s="13">
        <v>14</v>
      </c>
    </row>
    <row r="34" spans="2:10" x14ac:dyDescent="0.55000000000000004">
      <c r="C34" s="14" t="s">
        <v>63</v>
      </c>
      <c r="D34" s="13">
        <v>17</v>
      </c>
    </row>
    <row r="35" spans="2:10" x14ac:dyDescent="0.55000000000000004">
      <c r="C35" s="14" t="s">
        <v>64</v>
      </c>
      <c r="D35" s="13">
        <v>3</v>
      </c>
    </row>
    <row r="37" spans="2:10" ht="18.3" x14ac:dyDescent="0.55000000000000004">
      <c r="B37" s="3" t="s">
        <v>132</v>
      </c>
    </row>
    <row r="39" spans="2:10" x14ac:dyDescent="0.55000000000000004">
      <c r="C39" s="14" t="s">
        <v>133</v>
      </c>
      <c r="D39" s="12" t="s">
        <v>134</v>
      </c>
      <c r="E39" s="12" t="s">
        <v>135</v>
      </c>
      <c r="F39" s="12" t="s">
        <v>136</v>
      </c>
      <c r="G39" s="12" t="s">
        <v>137</v>
      </c>
      <c r="H39" s="12" t="s">
        <v>138</v>
      </c>
      <c r="I39" s="12" t="s">
        <v>139</v>
      </c>
      <c r="J39" s="12" t="s">
        <v>140</v>
      </c>
    </row>
    <row r="40" spans="2:10" x14ac:dyDescent="0.55000000000000004">
      <c r="C40" s="14" t="s">
        <v>141</v>
      </c>
      <c r="D40" s="13">
        <v>3</v>
      </c>
      <c r="E40" s="13">
        <v>5</v>
      </c>
      <c r="F40" s="13">
        <v>2</v>
      </c>
      <c r="G40" s="13">
        <v>66.666666666666657</v>
      </c>
      <c r="H40" s="13">
        <v>1.8666666666666667</v>
      </c>
      <c r="I40" s="13" t="s">
        <v>142</v>
      </c>
      <c r="J40" s="13" t="s">
        <v>143</v>
      </c>
    </row>
    <row r="41" spans="2:10" x14ac:dyDescent="0.55000000000000004">
      <c r="C41" s="14" t="s">
        <v>144</v>
      </c>
      <c r="D41" s="13">
        <v>3</v>
      </c>
      <c r="E41" s="13">
        <v>5</v>
      </c>
      <c r="F41" s="13">
        <v>3</v>
      </c>
      <c r="G41" s="13">
        <v>100</v>
      </c>
      <c r="H41" s="13">
        <v>2.8000000000000003</v>
      </c>
      <c r="I41" s="13" t="s">
        <v>145</v>
      </c>
      <c r="J41" s="13" t="s">
        <v>143</v>
      </c>
    </row>
    <row r="42" spans="2:10" x14ac:dyDescent="0.55000000000000004">
      <c r="C42" s="14" t="s">
        <v>146</v>
      </c>
      <c r="D42" s="13">
        <v>5</v>
      </c>
      <c r="E42" s="13">
        <v>3</v>
      </c>
      <c r="F42" s="13">
        <v>3</v>
      </c>
      <c r="G42" s="13">
        <v>60</v>
      </c>
      <c r="H42" s="13">
        <v>2.8</v>
      </c>
      <c r="I42" s="13" t="s">
        <v>143</v>
      </c>
      <c r="J42" s="13" t="s">
        <v>145</v>
      </c>
    </row>
  </sheetData>
  <mergeCells count="29"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V18"/>
    <mergeCell ref="C19:E19"/>
    <mergeCell ref="C20:E20"/>
    <mergeCell ref="F19:V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phoneticPr fontId="1" type="noConversion"/>
  <hyperlinks>
    <hyperlink ref="B4" location="'AR_Output'!$B$10:$B$10" display="Inputs" xr:uid="{B67ED004-3706-45FD-9902-6D152D443D94}"/>
    <hyperlink ref="D4" location="'AR_Output'!$B$30:$B$30" display="Summary" xr:uid="{60366C8E-92FC-4F29-AF9E-9D60E8DA694B}"/>
    <hyperlink ref="F4" location="'AR_Output'!$B$37:$B$37" display="Rules" xr:uid="{ACB908AE-F710-4B18-AB98-2B56D3601567}"/>
    <hyperlink ref="H4" location="'AR_PMMLModel'!$B$10:$B$10" display="PMML Model" xr:uid="{7365F2A8-A9EF-4D5A-8BD7-F4BCBA3A6070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D49F-50E9-4724-B44B-55A58A203067}">
  <dimension ref="B1:O58"/>
  <sheetViews>
    <sheetView showGridLines="0" workbookViewId="0"/>
  </sheetViews>
  <sheetFormatPr defaultRowHeight="15.3" x14ac:dyDescent="0.55000000000000004"/>
  <cols>
    <col min="12" max="12" width="16.5859375" bestFit="1" customWidth="1"/>
  </cols>
  <sheetData>
    <row r="1" spans="2:15" ht="18.3" x14ac:dyDescent="0.55000000000000004">
      <c r="B1" s="2" t="s">
        <v>16</v>
      </c>
      <c r="N1" t="s">
        <v>119</v>
      </c>
    </row>
    <row r="3" spans="2:15" ht="15.6" x14ac:dyDescent="0.55000000000000004">
      <c r="B3" s="8" t="s">
        <v>17</v>
      </c>
      <c r="C3" s="9"/>
      <c r="D3" s="9"/>
      <c r="E3" s="9"/>
      <c r="F3" s="9"/>
      <c r="G3" s="9"/>
      <c r="H3" s="9"/>
      <c r="I3" s="10"/>
      <c r="L3" s="8" t="s">
        <v>18</v>
      </c>
      <c r="M3" s="9"/>
      <c r="N3" s="9"/>
      <c r="O3" s="10"/>
    </row>
    <row r="4" spans="2:15" x14ac:dyDescent="0.55000000000000004">
      <c r="B4" s="11" t="s">
        <v>40</v>
      </c>
      <c r="C4" s="7"/>
      <c r="D4" s="11" t="s">
        <v>41</v>
      </c>
      <c r="E4" s="7"/>
      <c r="F4" s="11" t="s">
        <v>132</v>
      </c>
      <c r="G4" s="7"/>
      <c r="H4" s="11" t="s">
        <v>23</v>
      </c>
      <c r="I4" s="7"/>
      <c r="L4" s="5" t="s">
        <v>19</v>
      </c>
      <c r="M4" s="5" t="s">
        <v>20</v>
      </c>
      <c r="N4" s="5" t="s">
        <v>21</v>
      </c>
      <c r="O4" s="5" t="s">
        <v>22</v>
      </c>
    </row>
    <row r="5" spans="2:15" x14ac:dyDescent="0.55000000000000004">
      <c r="L5" s="4">
        <v>1</v>
      </c>
      <c r="M5" s="4">
        <v>0</v>
      </c>
      <c r="N5" s="4">
        <v>2</v>
      </c>
      <c r="O5" s="4">
        <v>3</v>
      </c>
    </row>
    <row r="10" spans="2:15" ht="18.3" x14ac:dyDescent="0.55000000000000004">
      <c r="B10" s="3" t="s">
        <v>23</v>
      </c>
    </row>
    <row r="12" spans="2:15" x14ac:dyDescent="0.55000000000000004">
      <c r="B12" t="s">
        <v>24</v>
      </c>
    </row>
    <row r="13" spans="2:15" x14ac:dyDescent="0.55000000000000004">
      <c r="B13" t="s">
        <v>25</v>
      </c>
    </row>
    <row r="14" spans="2:15" x14ac:dyDescent="0.55000000000000004">
      <c r="B14" t="s">
        <v>26</v>
      </c>
    </row>
    <row r="15" spans="2:15" x14ac:dyDescent="0.55000000000000004">
      <c r="B15" t="s">
        <v>27</v>
      </c>
    </row>
    <row r="16" spans="2:15" x14ac:dyDescent="0.55000000000000004">
      <c r="B16" t="s">
        <v>120</v>
      </c>
    </row>
    <row r="17" spans="2:2" x14ac:dyDescent="0.55000000000000004">
      <c r="B17" t="s">
        <v>28</v>
      </c>
    </row>
    <row r="18" spans="2:2" x14ac:dyDescent="0.55000000000000004">
      <c r="B18" t="s">
        <v>29</v>
      </c>
    </row>
    <row r="19" spans="2:2" x14ac:dyDescent="0.55000000000000004">
      <c r="B19" t="s">
        <v>30</v>
      </c>
    </row>
    <row r="20" spans="2:2" x14ac:dyDescent="0.55000000000000004">
      <c r="B20" t="s">
        <v>31</v>
      </c>
    </row>
    <row r="21" spans="2:2" x14ac:dyDescent="0.55000000000000004">
      <c r="B21" t="s">
        <v>32</v>
      </c>
    </row>
    <row r="22" spans="2:2" x14ac:dyDescent="0.55000000000000004">
      <c r="B22" t="s">
        <v>33</v>
      </c>
    </row>
    <row r="23" spans="2:2" x14ac:dyDescent="0.55000000000000004">
      <c r="B23" t="s">
        <v>121</v>
      </c>
    </row>
    <row r="24" spans="2:2" x14ac:dyDescent="0.55000000000000004">
      <c r="B24" t="s">
        <v>34</v>
      </c>
    </row>
    <row r="25" spans="2:2" x14ac:dyDescent="0.55000000000000004">
      <c r="B25" t="s">
        <v>35</v>
      </c>
    </row>
    <row r="26" spans="2:2" x14ac:dyDescent="0.55000000000000004">
      <c r="B26" t="s">
        <v>36</v>
      </c>
    </row>
    <row r="27" spans="2:2" x14ac:dyDescent="0.55000000000000004">
      <c r="B27" t="s">
        <v>37</v>
      </c>
    </row>
    <row r="28" spans="2:2" x14ac:dyDescent="0.55000000000000004">
      <c r="B28" t="s">
        <v>101</v>
      </c>
    </row>
    <row r="29" spans="2:2" x14ac:dyDescent="0.55000000000000004">
      <c r="B29" t="s">
        <v>102</v>
      </c>
    </row>
    <row r="30" spans="2:2" x14ac:dyDescent="0.55000000000000004">
      <c r="B30" t="s">
        <v>103</v>
      </c>
    </row>
    <row r="31" spans="2:2" x14ac:dyDescent="0.55000000000000004">
      <c r="B31" t="s">
        <v>104</v>
      </c>
    </row>
    <row r="32" spans="2:2" x14ac:dyDescent="0.55000000000000004">
      <c r="B32" t="s">
        <v>105</v>
      </c>
    </row>
    <row r="33" spans="2:2" x14ac:dyDescent="0.55000000000000004">
      <c r="B33" t="s">
        <v>106</v>
      </c>
    </row>
    <row r="34" spans="2:2" x14ac:dyDescent="0.55000000000000004">
      <c r="B34" t="s">
        <v>107</v>
      </c>
    </row>
    <row r="35" spans="2:2" x14ac:dyDescent="0.55000000000000004">
      <c r="B35" t="s">
        <v>108</v>
      </c>
    </row>
    <row r="36" spans="2:2" x14ac:dyDescent="0.55000000000000004">
      <c r="B36" t="s">
        <v>109</v>
      </c>
    </row>
    <row r="37" spans="2:2" x14ac:dyDescent="0.55000000000000004">
      <c r="B37" t="s">
        <v>110</v>
      </c>
    </row>
    <row r="38" spans="2:2" x14ac:dyDescent="0.55000000000000004">
      <c r="B38" t="s">
        <v>111</v>
      </c>
    </row>
    <row r="39" spans="2:2" x14ac:dyDescent="0.55000000000000004">
      <c r="B39" t="s">
        <v>112</v>
      </c>
    </row>
    <row r="40" spans="2:2" x14ac:dyDescent="0.55000000000000004">
      <c r="B40" t="s">
        <v>113</v>
      </c>
    </row>
    <row r="41" spans="2:2" x14ac:dyDescent="0.55000000000000004">
      <c r="B41" t="s">
        <v>114</v>
      </c>
    </row>
    <row r="42" spans="2:2" x14ac:dyDescent="0.55000000000000004">
      <c r="B42" t="s">
        <v>115</v>
      </c>
    </row>
    <row r="43" spans="2:2" x14ac:dyDescent="0.55000000000000004">
      <c r="B43" t="s">
        <v>116</v>
      </c>
    </row>
    <row r="44" spans="2:2" x14ac:dyDescent="0.55000000000000004">
      <c r="B44" t="s">
        <v>117</v>
      </c>
    </row>
    <row r="45" spans="2:2" x14ac:dyDescent="0.55000000000000004">
      <c r="B45" t="s">
        <v>122</v>
      </c>
    </row>
    <row r="46" spans="2:2" x14ac:dyDescent="0.55000000000000004">
      <c r="B46" t="s">
        <v>123</v>
      </c>
    </row>
    <row r="47" spans="2:2" x14ac:dyDescent="0.55000000000000004">
      <c r="B47" t="s">
        <v>124</v>
      </c>
    </row>
    <row r="48" spans="2:2" x14ac:dyDescent="0.55000000000000004">
      <c r="B48" t="s">
        <v>125</v>
      </c>
    </row>
    <row r="49" spans="2:2" x14ac:dyDescent="0.55000000000000004">
      <c r="B49" t="s">
        <v>126</v>
      </c>
    </row>
    <row r="50" spans="2:2" x14ac:dyDescent="0.55000000000000004">
      <c r="B50" t="s">
        <v>124</v>
      </c>
    </row>
    <row r="51" spans="2:2" x14ac:dyDescent="0.55000000000000004">
      <c r="B51" t="s">
        <v>127</v>
      </c>
    </row>
    <row r="52" spans="2:2" x14ac:dyDescent="0.55000000000000004">
      <c r="B52" t="s">
        <v>128</v>
      </c>
    </row>
    <row r="53" spans="2:2" x14ac:dyDescent="0.55000000000000004">
      <c r="B53" t="s">
        <v>124</v>
      </c>
    </row>
    <row r="54" spans="2:2" x14ac:dyDescent="0.55000000000000004">
      <c r="B54" t="s">
        <v>129</v>
      </c>
    </row>
    <row r="55" spans="2:2" x14ac:dyDescent="0.55000000000000004">
      <c r="B55" t="s">
        <v>130</v>
      </c>
    </row>
    <row r="56" spans="2:2" x14ac:dyDescent="0.55000000000000004">
      <c r="B56" t="s">
        <v>131</v>
      </c>
    </row>
    <row r="57" spans="2:2" x14ac:dyDescent="0.55000000000000004">
      <c r="B57" t="s">
        <v>38</v>
      </c>
    </row>
    <row r="58" spans="2:2" x14ac:dyDescent="0.55000000000000004">
      <c r="B58" t="s">
        <v>39</v>
      </c>
    </row>
  </sheetData>
  <mergeCells count="6">
    <mergeCell ref="B4:C4"/>
    <mergeCell ref="D4:E4"/>
    <mergeCell ref="F4:G4"/>
    <mergeCell ref="H4:I4"/>
    <mergeCell ref="B3:I3"/>
    <mergeCell ref="L3:O3"/>
  </mergeCells>
  <phoneticPr fontId="1" type="noConversion"/>
  <hyperlinks>
    <hyperlink ref="B4" location="'AR_Output'!$B$10:$B$10" display="Inputs" xr:uid="{08F1829E-1EDF-4C4D-975D-F7723B1CC10A}"/>
    <hyperlink ref="D4" location="'AR_Output'!$B$30:$B$30" display="Summary" xr:uid="{B75F198C-A4EE-4FC5-BEBD-02B1816749CC}"/>
    <hyperlink ref="F4" location="'AR_Output'!$B$37:$B$37" display="Rules" xr:uid="{2460EF34-69D2-47C8-A5CE-C9E25490F38D}"/>
    <hyperlink ref="H4" location="'AR_PMMLModel'!$B$10:$B$10" display="PMML Model" xr:uid="{939A872D-B3AE-4418-8A7B-AF5DE0D6D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AR_Output</vt:lpstr>
      <vt:lpstr>AR_PMMLModel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2024-03-19T20:01:58Z</dcterms:created>
  <dcterms:modified xsi:type="dcterms:W3CDTF">2024-03-19T20:22:09Z</dcterms:modified>
</cp:coreProperties>
</file>