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omat\Documents\Itmo\4course\modeling\lab2\"/>
    </mc:Choice>
  </mc:AlternateContent>
  <xr:revisionPtr revIDLastSave="0" documentId="13_ncr:1_{D5050875-5D23-4C9C-95FC-F752B5826E5F}" xr6:coauthVersionLast="45" xr6:coauthVersionMax="47" xr10:uidLastSave="{00000000-0000-0000-0000-000000000000}"/>
  <bookViews>
    <workbookView xWindow="-120" yWindow="-120" windowWidth="29040" windowHeight="16440" firstSheet="2" activeTab="3" xr2:uid="{00000000-000D-0000-FFFF-FFFF00000000}"/>
  </bookViews>
  <sheets>
    <sheet name="Система_2 (q=0.2)_2" sheetId="14" r:id="rId1"/>
    <sheet name="Система_2 (q=0.35)_2" sheetId="11" r:id="rId2"/>
    <sheet name="Система_2 (q=0.1)_2" sheetId="16" r:id="rId3"/>
    <sheet name="Система_2 (q=0.05)_2" sheetId="9" r:id="rId4"/>
    <sheet name="Система_1" sheetId="1" r:id="rId5"/>
    <sheet name="Система_2 (q=0.05)" sheetId="7" r:id="rId6"/>
    <sheet name="Система_2 (q=0.1)" sheetId="2" r:id="rId7"/>
    <sheet name="Система_2 (q=0.2)" sheetId="8" r:id="rId8"/>
    <sheet name="Система_2 (q=0.35)" sheetId="6" r:id="rId9"/>
    <sheet name="Сравнение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6" l="1"/>
  <c r="H28" i="16"/>
  <c r="I28" i="16"/>
  <c r="J28" i="16"/>
  <c r="H29" i="16"/>
  <c r="I29" i="16"/>
  <c r="J18" i="16"/>
  <c r="J17" i="16"/>
  <c r="J12" i="16"/>
  <c r="J11" i="16"/>
  <c r="J10" i="16"/>
  <c r="J7" i="16"/>
  <c r="J13" i="16" s="1"/>
  <c r="J3" i="16"/>
  <c r="J21" i="16" s="1"/>
  <c r="J24" i="16" s="1"/>
  <c r="J2" i="16"/>
  <c r="J4" i="16" s="1"/>
  <c r="J29" i="9"/>
  <c r="H28" i="9"/>
  <c r="J28" i="9"/>
  <c r="H29" i="9"/>
  <c r="J18" i="9"/>
  <c r="J17" i="9"/>
  <c r="J12" i="9"/>
  <c r="J11" i="9"/>
  <c r="J10" i="9"/>
  <c r="J7" i="9"/>
  <c r="J13" i="9" s="1"/>
  <c r="J3" i="9"/>
  <c r="J21" i="9" s="1"/>
  <c r="J24" i="9" s="1"/>
  <c r="J2" i="9"/>
  <c r="J20" i="9" s="1"/>
  <c r="J29" i="11"/>
  <c r="J10" i="11"/>
  <c r="J32" i="1"/>
  <c r="H28" i="11"/>
  <c r="I28" i="11"/>
  <c r="J28" i="11"/>
  <c r="I29" i="11"/>
  <c r="H32" i="1"/>
  <c r="I32" i="1"/>
  <c r="J31" i="1"/>
  <c r="I31" i="1"/>
  <c r="J21" i="11"/>
  <c r="J8" i="1"/>
  <c r="J11" i="1" s="1"/>
  <c r="J17" i="11"/>
  <c r="J20" i="11"/>
  <c r="J7" i="11"/>
  <c r="J12" i="11"/>
  <c r="J11" i="11"/>
  <c r="J19" i="9" l="1"/>
  <c r="D7" i="4" s="1"/>
  <c r="I28" i="9"/>
  <c r="J4" i="9"/>
  <c r="J19" i="16"/>
  <c r="C7" i="4" s="1"/>
  <c r="J20" i="16"/>
  <c r="J22" i="9"/>
  <c r="D8" i="4" s="1"/>
  <c r="J23" i="9"/>
  <c r="J13" i="11"/>
  <c r="H29" i="11" s="1"/>
  <c r="H30" i="1"/>
  <c r="J30" i="1"/>
  <c r="J27" i="16"/>
  <c r="C5" i="4"/>
  <c r="C4" i="4"/>
  <c r="C3" i="4"/>
  <c r="R49" i="16"/>
  <c r="R45" i="16"/>
  <c r="AC17" i="16" s="1"/>
  <c r="R41" i="16"/>
  <c r="AC13" i="16" s="1"/>
  <c r="M40" i="16"/>
  <c r="X12" i="16" s="1"/>
  <c r="H38" i="16"/>
  <c r="S10" i="16" s="1"/>
  <c r="K36" i="16"/>
  <c r="V8" i="16" s="1"/>
  <c r="E32" i="16"/>
  <c r="P4" i="16" s="1"/>
  <c r="AE22" i="16"/>
  <c r="AC22" i="16"/>
  <c r="AB22" i="16"/>
  <c r="AA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F22" i="16"/>
  <c r="AF21" i="16"/>
  <c r="AD21" i="16"/>
  <c r="AC21" i="16"/>
  <c r="AB21" i="16"/>
  <c r="AA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B21" i="16"/>
  <c r="J36" i="16" s="1"/>
  <c r="U8" i="16" s="1"/>
  <c r="AE20" i="16"/>
  <c r="AC20" i="16"/>
  <c r="AA20" i="16"/>
  <c r="Z20" i="16"/>
  <c r="Y20" i="16"/>
  <c r="V20" i="16"/>
  <c r="U20" i="16"/>
  <c r="T20" i="16"/>
  <c r="S20" i="16"/>
  <c r="R20" i="16"/>
  <c r="Q20" i="16"/>
  <c r="P20" i="16"/>
  <c r="O20" i="16"/>
  <c r="N20" i="16"/>
  <c r="M20" i="16"/>
  <c r="B20" i="16"/>
  <c r="M37" i="16" s="1"/>
  <c r="X9" i="16" s="1"/>
  <c r="AF19" i="16"/>
  <c r="AD19" i="16"/>
  <c r="AB19" i="16"/>
  <c r="Z19" i="16"/>
  <c r="Y19" i="16"/>
  <c r="V19" i="16"/>
  <c r="U19" i="16"/>
  <c r="T19" i="16"/>
  <c r="S19" i="16"/>
  <c r="R19" i="16"/>
  <c r="Q19" i="16"/>
  <c r="P19" i="16"/>
  <c r="O19" i="16"/>
  <c r="N19" i="16"/>
  <c r="M19" i="16"/>
  <c r="B19" i="16"/>
  <c r="S46" i="16" s="1"/>
  <c r="AD18" i="16" s="1"/>
  <c r="AF18" i="16"/>
  <c r="AE18" i="16"/>
  <c r="AC18" i="16"/>
  <c r="AA18" i="16"/>
  <c r="Z18" i="16"/>
  <c r="Y18" i="16"/>
  <c r="X18" i="16"/>
  <c r="W18" i="16"/>
  <c r="T18" i="16"/>
  <c r="S18" i="16"/>
  <c r="R18" i="16"/>
  <c r="P18" i="16"/>
  <c r="O18" i="16"/>
  <c r="N18" i="16"/>
  <c r="M18" i="16"/>
  <c r="AF17" i="16"/>
  <c r="AE17" i="16"/>
  <c r="AD17" i="16"/>
  <c r="AB17" i="16"/>
  <c r="Z17" i="16"/>
  <c r="Y17" i="16"/>
  <c r="X17" i="16"/>
  <c r="W17" i="16"/>
  <c r="T17" i="16"/>
  <c r="S17" i="16"/>
  <c r="R17" i="16"/>
  <c r="Q17" i="16"/>
  <c r="O17" i="16"/>
  <c r="N17" i="16"/>
  <c r="M17" i="16"/>
  <c r="AE16" i="16"/>
  <c r="AD16" i="16"/>
  <c r="AC16" i="16"/>
  <c r="AB16" i="16"/>
  <c r="AA16" i="16"/>
  <c r="Y16" i="16"/>
  <c r="W16" i="16"/>
  <c r="V16" i="16"/>
  <c r="U16" i="16"/>
  <c r="S16" i="16"/>
  <c r="R16" i="16"/>
  <c r="Q16" i="16"/>
  <c r="P16" i="16"/>
  <c r="O16" i="16"/>
  <c r="N16" i="16"/>
  <c r="M16" i="16"/>
  <c r="AF15" i="16"/>
  <c r="AD15" i="16"/>
  <c r="AC15" i="16"/>
  <c r="AB15" i="16"/>
  <c r="AA15" i="16"/>
  <c r="Z15" i="16"/>
  <c r="X15" i="16"/>
  <c r="V15" i="16"/>
  <c r="U15" i="16"/>
  <c r="S15" i="16"/>
  <c r="R15" i="16"/>
  <c r="Q15" i="16"/>
  <c r="P15" i="16"/>
  <c r="O15" i="16"/>
  <c r="N15" i="16"/>
  <c r="M15" i="16"/>
  <c r="AF14" i="16"/>
  <c r="AE14" i="16"/>
  <c r="AC14" i="16"/>
  <c r="AB14" i="16"/>
  <c r="AA14" i="16"/>
  <c r="Y14" i="16"/>
  <c r="W14" i="16"/>
  <c r="U14" i="16"/>
  <c r="T14" i="16"/>
  <c r="R14" i="16"/>
  <c r="Q14" i="16"/>
  <c r="P14" i="16"/>
  <c r="O14" i="16"/>
  <c r="N14" i="16"/>
  <c r="M14" i="16"/>
  <c r="B14" i="16"/>
  <c r="B16" i="16" s="1"/>
  <c r="AF13" i="16"/>
  <c r="AE13" i="16"/>
  <c r="AD13" i="16"/>
  <c r="AB13" i="16"/>
  <c r="AA13" i="16"/>
  <c r="Z13" i="16"/>
  <c r="X13" i="16"/>
  <c r="V13" i="16"/>
  <c r="T13" i="16"/>
  <c r="R13" i="16"/>
  <c r="Q13" i="16"/>
  <c r="P13" i="16"/>
  <c r="O13" i="16"/>
  <c r="N13" i="16"/>
  <c r="M13" i="16"/>
  <c r="B13" i="16"/>
  <c r="B15" i="16" s="1"/>
  <c r="AF12" i="16"/>
  <c r="AE12" i="16"/>
  <c r="AD12" i="16"/>
  <c r="AC12" i="16"/>
  <c r="AA12" i="16"/>
  <c r="Z12" i="16"/>
  <c r="Y12" i="16"/>
  <c r="W12" i="16"/>
  <c r="U12" i="16"/>
  <c r="T12" i="16"/>
  <c r="S12" i="16"/>
  <c r="Q12" i="16"/>
  <c r="P12" i="16"/>
  <c r="N12" i="16"/>
  <c r="M12" i="16"/>
  <c r="AF11" i="16"/>
  <c r="AE11" i="16"/>
  <c r="AD11" i="16"/>
  <c r="AC11" i="16"/>
  <c r="AB11" i="16"/>
  <c r="Z11" i="16"/>
  <c r="Y11" i="16"/>
  <c r="X11" i="16"/>
  <c r="V11" i="16"/>
  <c r="T11" i="16"/>
  <c r="S11" i="16"/>
  <c r="Q11" i="16"/>
  <c r="P11" i="16"/>
  <c r="O11" i="16"/>
  <c r="M11" i="16"/>
  <c r="H27" i="16"/>
  <c r="B11" i="16"/>
  <c r="AF10" i="16"/>
  <c r="AE10" i="16"/>
  <c r="AD10" i="16"/>
  <c r="AC10" i="16"/>
  <c r="AB10" i="16"/>
  <c r="AA10" i="16"/>
  <c r="X10" i="16"/>
  <c r="W10" i="16"/>
  <c r="V10" i="16"/>
  <c r="U10" i="16"/>
  <c r="R10" i="16"/>
  <c r="Q10" i="16"/>
  <c r="P10" i="16"/>
  <c r="O10" i="16"/>
  <c r="N10" i="16"/>
  <c r="M10" i="16"/>
  <c r="B10" i="16"/>
  <c r="AF9" i="16"/>
  <c r="AE9" i="16"/>
  <c r="AD9" i="16"/>
  <c r="AC9" i="16"/>
  <c r="AB9" i="16"/>
  <c r="AA9" i="16"/>
  <c r="Z9" i="16"/>
  <c r="Y9" i="16"/>
  <c r="V9" i="16"/>
  <c r="U9" i="16"/>
  <c r="Q9" i="16"/>
  <c r="P9" i="16"/>
  <c r="O9" i="16"/>
  <c r="N9" i="16"/>
  <c r="M9" i="16"/>
  <c r="AF8" i="16"/>
  <c r="AE8" i="16"/>
  <c r="AD8" i="16"/>
  <c r="AC8" i="16"/>
  <c r="AB8" i="16"/>
  <c r="AA8" i="16"/>
  <c r="Z8" i="16"/>
  <c r="Y8" i="16"/>
  <c r="X8" i="16"/>
  <c r="W8" i="16"/>
  <c r="T8" i="16"/>
  <c r="Q8" i="16"/>
  <c r="P8" i="16"/>
  <c r="O8" i="16"/>
  <c r="N8" i="16"/>
  <c r="AF7" i="16"/>
  <c r="AE7" i="16"/>
  <c r="AD7" i="16"/>
  <c r="AC7" i="16"/>
  <c r="AA7" i="16"/>
  <c r="Z7" i="16"/>
  <c r="Y7" i="16"/>
  <c r="X7" i="16"/>
  <c r="W7" i="16"/>
  <c r="V7" i="16"/>
  <c r="U7" i="16"/>
  <c r="T7" i="16"/>
  <c r="S7" i="16"/>
  <c r="R7" i="16"/>
  <c r="P7" i="16"/>
  <c r="M7" i="16"/>
  <c r="AF6" i="16"/>
  <c r="AE6" i="16"/>
  <c r="AD6" i="16"/>
  <c r="AC6" i="16"/>
  <c r="AB6" i="16"/>
  <c r="Z6" i="16"/>
  <c r="Y6" i="16"/>
  <c r="X6" i="16"/>
  <c r="W6" i="16"/>
  <c r="V6" i="16"/>
  <c r="U6" i="16"/>
  <c r="T6" i="16"/>
  <c r="S6" i="16"/>
  <c r="R6" i="16"/>
  <c r="Q6" i="16"/>
  <c r="M6" i="16"/>
  <c r="B6" i="16"/>
  <c r="M44" i="16" s="1"/>
  <c r="X16" i="16" s="1"/>
  <c r="AF5" i="16"/>
  <c r="AE5" i="16"/>
  <c r="AD5" i="16"/>
  <c r="AC5" i="16"/>
  <c r="AB5" i="16"/>
  <c r="AA5" i="16"/>
  <c r="Z5" i="16"/>
  <c r="Y5" i="16"/>
  <c r="X5" i="16"/>
  <c r="W5" i="16"/>
  <c r="U5" i="16"/>
  <c r="T5" i="16"/>
  <c r="S5" i="16"/>
  <c r="R5" i="16"/>
  <c r="P5" i="16"/>
  <c r="N5" i="16"/>
  <c r="AF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O4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Q3" i="16"/>
  <c r="P3" i="16"/>
  <c r="D5" i="4"/>
  <c r="D4" i="4"/>
  <c r="R49" i="14"/>
  <c r="R45" i="14"/>
  <c r="AC17" i="14" s="1"/>
  <c r="R41" i="14"/>
  <c r="AC13" i="14" s="1"/>
  <c r="M40" i="14"/>
  <c r="X12" i="14" s="1"/>
  <c r="H38" i="14"/>
  <c r="S10" i="14" s="1"/>
  <c r="E32" i="14"/>
  <c r="P4" i="14" s="1"/>
  <c r="AE22" i="14"/>
  <c r="AC22" i="14"/>
  <c r="AB22" i="14"/>
  <c r="AA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F22" i="14"/>
  <c r="AF21" i="14"/>
  <c r="AD21" i="14"/>
  <c r="AC21" i="14"/>
  <c r="AB21" i="14"/>
  <c r="AA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J21" i="14"/>
  <c r="J24" i="14" s="1"/>
  <c r="B21" i="14"/>
  <c r="J36" i="14" s="1"/>
  <c r="U8" i="14" s="1"/>
  <c r="AE20" i="14"/>
  <c r="AC20" i="14"/>
  <c r="AA20" i="14"/>
  <c r="Z20" i="14"/>
  <c r="Y20" i="14"/>
  <c r="V20" i="14"/>
  <c r="U20" i="14"/>
  <c r="T20" i="14"/>
  <c r="S20" i="14"/>
  <c r="R20" i="14"/>
  <c r="Q20" i="14"/>
  <c r="P20" i="14"/>
  <c r="O20" i="14"/>
  <c r="N20" i="14"/>
  <c r="M20" i="14"/>
  <c r="J20" i="14"/>
  <c r="J23" i="14" s="1"/>
  <c r="B20" i="14"/>
  <c r="M37" i="14" s="1"/>
  <c r="X9" i="14" s="1"/>
  <c r="AF19" i="14"/>
  <c r="AD19" i="14"/>
  <c r="AB19" i="14"/>
  <c r="Z19" i="14"/>
  <c r="Y19" i="14"/>
  <c r="V19" i="14"/>
  <c r="U19" i="14"/>
  <c r="T19" i="14"/>
  <c r="S19" i="14"/>
  <c r="R19" i="14"/>
  <c r="Q19" i="14"/>
  <c r="P19" i="14"/>
  <c r="O19" i="14"/>
  <c r="N19" i="14"/>
  <c r="M19" i="14"/>
  <c r="B19" i="14"/>
  <c r="S46" i="14" s="1"/>
  <c r="AD18" i="14" s="1"/>
  <c r="AF18" i="14"/>
  <c r="AE18" i="14"/>
  <c r="AC18" i="14"/>
  <c r="AA18" i="14"/>
  <c r="Z18" i="14"/>
  <c r="Y18" i="14"/>
  <c r="X18" i="14"/>
  <c r="W18" i="14"/>
  <c r="T18" i="14"/>
  <c r="S18" i="14"/>
  <c r="R18" i="14"/>
  <c r="P18" i="14"/>
  <c r="O18" i="14"/>
  <c r="N18" i="14"/>
  <c r="M18" i="14"/>
  <c r="AF17" i="14"/>
  <c r="AE17" i="14"/>
  <c r="AD17" i="14"/>
  <c r="AB17" i="14"/>
  <c r="Z17" i="14"/>
  <c r="Y17" i="14"/>
  <c r="X17" i="14"/>
  <c r="W17" i="14"/>
  <c r="T17" i="14"/>
  <c r="S17" i="14"/>
  <c r="R17" i="14"/>
  <c r="Q17" i="14"/>
  <c r="O17" i="14"/>
  <c r="N17" i="14"/>
  <c r="M17" i="14"/>
  <c r="AE16" i="14"/>
  <c r="AD16" i="14"/>
  <c r="AC16" i="14"/>
  <c r="AB16" i="14"/>
  <c r="AA16" i="14"/>
  <c r="Y16" i="14"/>
  <c r="W16" i="14"/>
  <c r="V16" i="14"/>
  <c r="U16" i="14"/>
  <c r="S16" i="14"/>
  <c r="R16" i="14"/>
  <c r="Q16" i="14"/>
  <c r="P16" i="14"/>
  <c r="O16" i="14"/>
  <c r="N16" i="14"/>
  <c r="M16" i="14"/>
  <c r="AF15" i="14"/>
  <c r="AD15" i="14"/>
  <c r="AC15" i="14"/>
  <c r="AB15" i="14"/>
  <c r="AA15" i="14"/>
  <c r="Z15" i="14"/>
  <c r="X15" i="14"/>
  <c r="V15" i="14"/>
  <c r="U15" i="14"/>
  <c r="S15" i="14"/>
  <c r="R15" i="14"/>
  <c r="Q15" i="14"/>
  <c r="P15" i="14"/>
  <c r="O15" i="14"/>
  <c r="N15" i="14"/>
  <c r="M15" i="14"/>
  <c r="AF14" i="14"/>
  <c r="AE14" i="14"/>
  <c r="AC14" i="14"/>
  <c r="AB14" i="14"/>
  <c r="AA14" i="14"/>
  <c r="Y14" i="14"/>
  <c r="W14" i="14"/>
  <c r="U14" i="14"/>
  <c r="T14" i="14"/>
  <c r="R14" i="14"/>
  <c r="Q14" i="14"/>
  <c r="P14" i="14"/>
  <c r="O14" i="14"/>
  <c r="N14" i="14"/>
  <c r="M14" i="14"/>
  <c r="B14" i="14"/>
  <c r="B16" i="14" s="1"/>
  <c r="AF13" i="14"/>
  <c r="AE13" i="14"/>
  <c r="AD13" i="14"/>
  <c r="AB13" i="14"/>
  <c r="AA13" i="14"/>
  <c r="Z13" i="14"/>
  <c r="X13" i="14"/>
  <c r="V13" i="14"/>
  <c r="T13" i="14"/>
  <c r="R13" i="14"/>
  <c r="Q13" i="14"/>
  <c r="P13" i="14"/>
  <c r="O13" i="14"/>
  <c r="N13" i="14"/>
  <c r="M13" i="14"/>
  <c r="J13" i="14"/>
  <c r="B13" i="14"/>
  <c r="B15" i="14" s="1"/>
  <c r="AF12" i="14"/>
  <c r="AE12" i="14"/>
  <c r="AD12" i="14"/>
  <c r="AC12" i="14"/>
  <c r="AA12" i="14"/>
  <c r="Z12" i="14"/>
  <c r="Y12" i="14"/>
  <c r="W12" i="14"/>
  <c r="U12" i="14"/>
  <c r="T12" i="14"/>
  <c r="S12" i="14"/>
  <c r="Q12" i="14"/>
  <c r="P12" i="14"/>
  <c r="N12" i="14"/>
  <c r="M12" i="14"/>
  <c r="J12" i="14"/>
  <c r="AF11" i="14"/>
  <c r="AE11" i="14"/>
  <c r="AD11" i="14"/>
  <c r="AC11" i="14"/>
  <c r="AB11" i="14"/>
  <c r="Z11" i="14"/>
  <c r="Y11" i="14"/>
  <c r="X11" i="14"/>
  <c r="V11" i="14"/>
  <c r="T11" i="14"/>
  <c r="S11" i="14"/>
  <c r="Q11" i="14"/>
  <c r="P11" i="14"/>
  <c r="O11" i="14"/>
  <c r="M11" i="14"/>
  <c r="J11" i="14"/>
  <c r="H27" i="14" s="1"/>
  <c r="B11" i="14"/>
  <c r="AF10" i="14"/>
  <c r="AE10" i="14"/>
  <c r="AD10" i="14"/>
  <c r="AC10" i="14"/>
  <c r="AB10" i="14"/>
  <c r="AA10" i="14"/>
  <c r="X10" i="14"/>
  <c r="W10" i="14"/>
  <c r="V10" i="14"/>
  <c r="U10" i="14"/>
  <c r="R10" i="14"/>
  <c r="Q10" i="14"/>
  <c r="P10" i="14"/>
  <c r="O10" i="14"/>
  <c r="N10" i="14"/>
  <c r="M10" i="14"/>
  <c r="B10" i="14"/>
  <c r="AF9" i="14"/>
  <c r="AE9" i="14"/>
  <c r="AD9" i="14"/>
  <c r="AC9" i="14"/>
  <c r="AB9" i="14"/>
  <c r="AA9" i="14"/>
  <c r="Z9" i="14"/>
  <c r="Y9" i="14"/>
  <c r="V9" i="14"/>
  <c r="U9" i="14"/>
  <c r="Q9" i="14"/>
  <c r="P9" i="14"/>
  <c r="O9" i="14"/>
  <c r="N9" i="14"/>
  <c r="M9" i="14"/>
  <c r="J9" i="14"/>
  <c r="AF8" i="14"/>
  <c r="AE8" i="14"/>
  <c r="AD8" i="14"/>
  <c r="AC8" i="14"/>
  <c r="AB8" i="14"/>
  <c r="AA8" i="14"/>
  <c r="Z8" i="14"/>
  <c r="Y8" i="14"/>
  <c r="X8" i="14"/>
  <c r="W8" i="14"/>
  <c r="T8" i="14"/>
  <c r="Q8" i="14"/>
  <c r="P8" i="14"/>
  <c r="O8" i="14"/>
  <c r="N8" i="14"/>
  <c r="J8" i="14"/>
  <c r="J14" i="14" s="1"/>
  <c r="AF7" i="14"/>
  <c r="AE7" i="14"/>
  <c r="AD7" i="14"/>
  <c r="AC7" i="14"/>
  <c r="AA7" i="14"/>
  <c r="Z7" i="14"/>
  <c r="Y7" i="14"/>
  <c r="X7" i="14"/>
  <c r="W7" i="14"/>
  <c r="V7" i="14"/>
  <c r="U7" i="14"/>
  <c r="T7" i="14"/>
  <c r="S7" i="14"/>
  <c r="R7" i="14"/>
  <c r="P7" i="14"/>
  <c r="M7" i="14"/>
  <c r="AF6" i="14"/>
  <c r="AE6" i="14"/>
  <c r="AD6" i="14"/>
  <c r="AC6" i="14"/>
  <c r="AB6" i="14"/>
  <c r="Z6" i="14"/>
  <c r="Y6" i="14"/>
  <c r="X6" i="14"/>
  <c r="W6" i="14"/>
  <c r="V6" i="14"/>
  <c r="U6" i="14"/>
  <c r="T6" i="14"/>
  <c r="S6" i="14"/>
  <c r="R6" i="14"/>
  <c r="Q6" i="14"/>
  <c r="M6" i="14"/>
  <c r="J6" i="14"/>
  <c r="B6" i="14"/>
  <c r="M44" i="14" s="1"/>
  <c r="X16" i="14" s="1"/>
  <c r="AF5" i="14"/>
  <c r="AE5" i="14"/>
  <c r="AD5" i="14"/>
  <c r="AC5" i="14"/>
  <c r="AB5" i="14"/>
  <c r="AA5" i="14"/>
  <c r="Z5" i="14"/>
  <c r="Y5" i="14"/>
  <c r="X5" i="14"/>
  <c r="W5" i="14"/>
  <c r="U5" i="14"/>
  <c r="T5" i="14"/>
  <c r="S5" i="14"/>
  <c r="R5" i="14"/>
  <c r="P5" i="14"/>
  <c r="N5" i="14"/>
  <c r="AF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O4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Q3" i="14"/>
  <c r="P3" i="14"/>
  <c r="J3" i="14"/>
  <c r="J2" i="14"/>
  <c r="J4" i="14" s="1"/>
  <c r="R49" i="11"/>
  <c r="U48" i="11"/>
  <c r="AF20" i="11" s="1"/>
  <c r="Q48" i="11"/>
  <c r="P47" i="11"/>
  <c r="F46" i="11"/>
  <c r="R45" i="11"/>
  <c r="AC17" i="11" s="1"/>
  <c r="E45" i="11"/>
  <c r="U44" i="11"/>
  <c r="AF16" i="11" s="1"/>
  <c r="T43" i="11"/>
  <c r="L43" i="11"/>
  <c r="K42" i="11"/>
  <c r="R41" i="11"/>
  <c r="AC13" i="11" s="1"/>
  <c r="J41" i="11"/>
  <c r="Q40" i="11"/>
  <c r="M40" i="11"/>
  <c r="X12" i="11" s="1"/>
  <c r="D40" i="11"/>
  <c r="P39" i="11"/>
  <c r="L39" i="11"/>
  <c r="W11" i="11" s="1"/>
  <c r="H38" i="11"/>
  <c r="I37" i="11"/>
  <c r="T9" i="11" s="1"/>
  <c r="G37" i="11"/>
  <c r="R9" i="11" s="1"/>
  <c r="K36" i="11"/>
  <c r="V8" i="11" s="1"/>
  <c r="B36" i="11"/>
  <c r="Q35" i="11"/>
  <c r="P34" i="11"/>
  <c r="J32" i="11"/>
  <c r="U4" i="11" s="1"/>
  <c r="E32" i="11"/>
  <c r="P4" i="11" s="1"/>
  <c r="G31" i="11"/>
  <c r="H27" i="11"/>
  <c r="AE22" i="11"/>
  <c r="AC22" i="11"/>
  <c r="AB22" i="11"/>
  <c r="AA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F22" i="11"/>
  <c r="AF21" i="11"/>
  <c r="AD21" i="11"/>
  <c r="AC21" i="11"/>
  <c r="AB21" i="11"/>
  <c r="AA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B21" i="11"/>
  <c r="AE20" i="11"/>
  <c r="AC20" i="11"/>
  <c r="AB20" i="11"/>
  <c r="AA20" i="11"/>
  <c r="Z20" i="11"/>
  <c r="Y20" i="11"/>
  <c r="V20" i="11"/>
  <c r="U20" i="11"/>
  <c r="T20" i="11"/>
  <c r="S20" i="11"/>
  <c r="R20" i="11"/>
  <c r="Q20" i="11"/>
  <c r="P20" i="11"/>
  <c r="O20" i="11"/>
  <c r="N20" i="11"/>
  <c r="M20" i="11"/>
  <c r="J23" i="11"/>
  <c r="B20" i="11"/>
  <c r="M37" i="11" s="1"/>
  <c r="X9" i="11" s="1"/>
  <c r="AF19" i="11"/>
  <c r="AD19" i="11"/>
  <c r="AB19" i="11"/>
  <c r="AA19" i="11"/>
  <c r="Z19" i="11"/>
  <c r="Y19" i="11"/>
  <c r="V19" i="11"/>
  <c r="U19" i="11"/>
  <c r="T19" i="11"/>
  <c r="S19" i="11"/>
  <c r="R19" i="11"/>
  <c r="Q19" i="11"/>
  <c r="P19" i="11"/>
  <c r="O19" i="11"/>
  <c r="N19" i="11"/>
  <c r="M19" i="11"/>
  <c r="B19" i="11"/>
  <c r="S46" i="11" s="1"/>
  <c r="AD18" i="11" s="1"/>
  <c r="AF18" i="11"/>
  <c r="AE18" i="11"/>
  <c r="AC18" i="11"/>
  <c r="AA18" i="11"/>
  <c r="Z18" i="11"/>
  <c r="Y18" i="11"/>
  <c r="X18" i="11"/>
  <c r="W18" i="11"/>
  <c r="T18" i="11"/>
  <c r="S18" i="11"/>
  <c r="R18" i="11"/>
  <c r="Q18" i="11"/>
  <c r="P18" i="11"/>
  <c r="O18" i="11"/>
  <c r="N18" i="11"/>
  <c r="M18" i="11"/>
  <c r="AF17" i="11"/>
  <c r="AE17" i="11"/>
  <c r="AD17" i="11"/>
  <c r="AB17" i="11"/>
  <c r="Z17" i="11"/>
  <c r="Y17" i="11"/>
  <c r="X17" i="11"/>
  <c r="W17" i="11"/>
  <c r="T17" i="11"/>
  <c r="S17" i="11"/>
  <c r="R17" i="11"/>
  <c r="Q17" i="11"/>
  <c r="P17" i="11"/>
  <c r="O17" i="11"/>
  <c r="N17" i="11"/>
  <c r="M17" i="11"/>
  <c r="AE16" i="11"/>
  <c r="AD16" i="11"/>
  <c r="AC16" i="11"/>
  <c r="AB16" i="11"/>
  <c r="AA16" i="11"/>
  <c r="Y16" i="11"/>
  <c r="W16" i="11"/>
  <c r="V16" i="11"/>
  <c r="U16" i="11"/>
  <c r="S16" i="11"/>
  <c r="R16" i="11"/>
  <c r="Q16" i="11"/>
  <c r="P16" i="11"/>
  <c r="O16" i="11"/>
  <c r="N16" i="11"/>
  <c r="M16" i="11"/>
  <c r="AF15" i="11"/>
  <c r="AE15" i="11"/>
  <c r="AD15" i="11"/>
  <c r="AC15" i="11"/>
  <c r="AB15" i="11"/>
  <c r="AA15" i="11"/>
  <c r="Z15" i="11"/>
  <c r="X15" i="11"/>
  <c r="W15" i="11"/>
  <c r="V15" i="11"/>
  <c r="U15" i="11"/>
  <c r="S15" i="11"/>
  <c r="R15" i="11"/>
  <c r="Q15" i="11"/>
  <c r="P15" i="11"/>
  <c r="O15" i="11"/>
  <c r="N15" i="11"/>
  <c r="M15" i="11"/>
  <c r="AF14" i="11"/>
  <c r="AE14" i="11"/>
  <c r="AC14" i="11"/>
  <c r="AB14" i="11"/>
  <c r="AA14" i="11"/>
  <c r="Y14" i="11"/>
  <c r="W14" i="11"/>
  <c r="V14" i="11"/>
  <c r="U14" i="11"/>
  <c r="T14" i="11"/>
  <c r="R14" i="11"/>
  <c r="Q14" i="11"/>
  <c r="P14" i="11"/>
  <c r="O14" i="11"/>
  <c r="N14" i="11"/>
  <c r="M14" i="11"/>
  <c r="B14" i="11"/>
  <c r="B16" i="11" s="1"/>
  <c r="AF13" i="11"/>
  <c r="AE13" i="11"/>
  <c r="AD13" i="11"/>
  <c r="AB13" i="11"/>
  <c r="AA13" i="11"/>
  <c r="Z13" i="11"/>
  <c r="X13" i="11"/>
  <c r="V13" i="11"/>
  <c r="U13" i="11"/>
  <c r="T13" i="11"/>
  <c r="R13" i="11"/>
  <c r="Q13" i="11"/>
  <c r="P13" i="11"/>
  <c r="O13" i="11"/>
  <c r="N13" i="11"/>
  <c r="M13" i="11"/>
  <c r="B13" i="11"/>
  <c r="B15" i="11" s="1"/>
  <c r="AF12" i="11"/>
  <c r="AE12" i="11"/>
  <c r="AD12" i="11"/>
  <c r="AC12" i="11"/>
  <c r="AB12" i="11"/>
  <c r="AA12" i="11"/>
  <c r="Z12" i="11"/>
  <c r="Y12" i="11"/>
  <c r="W12" i="11"/>
  <c r="U12" i="11"/>
  <c r="T12" i="11"/>
  <c r="S12" i="11"/>
  <c r="Q12" i="11"/>
  <c r="P12" i="11"/>
  <c r="N12" i="11"/>
  <c r="M12" i="11"/>
  <c r="AF11" i="11"/>
  <c r="AE11" i="11"/>
  <c r="AD11" i="11"/>
  <c r="AC11" i="11"/>
  <c r="AB11" i="11"/>
  <c r="AA11" i="11"/>
  <c r="Z11" i="11"/>
  <c r="Y11" i="11"/>
  <c r="X11" i="11"/>
  <c r="V11" i="11"/>
  <c r="T11" i="11"/>
  <c r="S11" i="11"/>
  <c r="Q11" i="11"/>
  <c r="P11" i="11"/>
  <c r="O11" i="11"/>
  <c r="M11" i="11"/>
  <c r="AF10" i="11"/>
  <c r="AE10" i="11"/>
  <c r="AD10" i="11"/>
  <c r="AC10" i="11"/>
  <c r="AB10" i="11"/>
  <c r="AA10" i="11"/>
  <c r="X10" i="11"/>
  <c r="W10" i="11"/>
  <c r="V10" i="11"/>
  <c r="U10" i="11"/>
  <c r="R10" i="11"/>
  <c r="Q10" i="11"/>
  <c r="P10" i="11"/>
  <c r="O10" i="11"/>
  <c r="N10" i="11"/>
  <c r="M10" i="11"/>
  <c r="B10" i="11"/>
  <c r="AF9" i="11"/>
  <c r="AE9" i="11"/>
  <c r="AD9" i="11"/>
  <c r="AC9" i="11"/>
  <c r="AB9" i="11"/>
  <c r="AA9" i="11"/>
  <c r="Z9" i="11"/>
  <c r="Y9" i="11"/>
  <c r="V9" i="11"/>
  <c r="U9" i="11"/>
  <c r="Q9" i="11"/>
  <c r="P9" i="11"/>
  <c r="O9" i="11"/>
  <c r="N9" i="11"/>
  <c r="M9" i="11"/>
  <c r="AF8" i="11"/>
  <c r="AE8" i="11"/>
  <c r="AD8" i="11"/>
  <c r="AC8" i="11"/>
  <c r="AB8" i="11"/>
  <c r="AA8" i="11"/>
  <c r="Z8" i="11"/>
  <c r="Y8" i="11"/>
  <c r="X8" i="11"/>
  <c r="W8" i="11"/>
  <c r="T8" i="11"/>
  <c r="Q8" i="11"/>
  <c r="P8" i="11"/>
  <c r="O8" i="11"/>
  <c r="N8" i="11"/>
  <c r="M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P7" i="11"/>
  <c r="M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M6" i="11"/>
  <c r="B6" i="11"/>
  <c r="M44" i="11" s="1"/>
  <c r="X16" i="11" s="1"/>
  <c r="AF5" i="11"/>
  <c r="AE5" i="11"/>
  <c r="AD5" i="11"/>
  <c r="AC5" i="11"/>
  <c r="AB5" i="11"/>
  <c r="AA5" i="11"/>
  <c r="Z5" i="11"/>
  <c r="Y5" i="11"/>
  <c r="X5" i="11"/>
  <c r="W5" i="11"/>
  <c r="U5" i="11"/>
  <c r="T5" i="11"/>
  <c r="S5" i="11"/>
  <c r="R5" i="11"/>
  <c r="P5" i="11"/>
  <c r="N5" i="11"/>
  <c r="AF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O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J3" i="11"/>
  <c r="J2" i="11"/>
  <c r="D3" i="4"/>
  <c r="J17" i="1"/>
  <c r="J27" i="7"/>
  <c r="J12" i="1"/>
  <c r="H31" i="1" s="1"/>
  <c r="J9" i="1"/>
  <c r="J10" i="1" s="1"/>
  <c r="U48" i="9"/>
  <c r="AF20" i="9" s="1"/>
  <c r="R45" i="9"/>
  <c r="AC17" i="9" s="1"/>
  <c r="U44" i="9"/>
  <c r="AF16" i="9" s="1"/>
  <c r="T43" i="9"/>
  <c r="R41" i="9"/>
  <c r="AC13" i="9" s="1"/>
  <c r="Q40" i="9"/>
  <c r="M40" i="9"/>
  <c r="P39" i="9"/>
  <c r="AA11" i="9" s="1"/>
  <c r="L39" i="9"/>
  <c r="W11" i="9" s="1"/>
  <c r="I37" i="9"/>
  <c r="T9" i="9" s="1"/>
  <c r="Q35" i="9"/>
  <c r="AB7" i="9" s="1"/>
  <c r="P34" i="9"/>
  <c r="J32" i="9"/>
  <c r="E32" i="9"/>
  <c r="G31" i="9"/>
  <c r="AE22" i="9"/>
  <c r="AC22" i="9"/>
  <c r="AB22" i="9"/>
  <c r="AA22" i="9"/>
  <c r="X22" i="9"/>
  <c r="W22" i="9"/>
  <c r="V22" i="9"/>
  <c r="U22" i="9"/>
  <c r="T22" i="9"/>
  <c r="S22" i="9"/>
  <c r="R22" i="9"/>
  <c r="Q22" i="9"/>
  <c r="P22" i="9"/>
  <c r="O22" i="9"/>
  <c r="N22" i="9"/>
  <c r="M22" i="9"/>
  <c r="F22" i="9"/>
  <c r="AF21" i="9"/>
  <c r="AD21" i="9"/>
  <c r="AB21" i="9"/>
  <c r="AA21" i="9"/>
  <c r="X21" i="9"/>
  <c r="W21" i="9"/>
  <c r="V21" i="9"/>
  <c r="U21" i="9"/>
  <c r="T21" i="9"/>
  <c r="S21" i="9"/>
  <c r="R21" i="9"/>
  <c r="Q21" i="9"/>
  <c r="P21" i="9"/>
  <c r="O21" i="9"/>
  <c r="N21" i="9"/>
  <c r="M21" i="9"/>
  <c r="B21" i="9"/>
  <c r="N38" i="9" s="1"/>
  <c r="Y10" i="9" s="1"/>
  <c r="AE20" i="9"/>
  <c r="AC20" i="9"/>
  <c r="AA20" i="9"/>
  <c r="Z20" i="9"/>
  <c r="Y20" i="9"/>
  <c r="V20" i="9"/>
  <c r="U20" i="9"/>
  <c r="T20" i="9"/>
  <c r="S20" i="9"/>
  <c r="R20" i="9"/>
  <c r="Q20" i="9"/>
  <c r="P20" i="9"/>
  <c r="O20" i="9"/>
  <c r="N20" i="9"/>
  <c r="M20" i="9"/>
  <c r="B20" i="9"/>
  <c r="B33" i="9" s="1"/>
  <c r="AF19" i="9"/>
  <c r="AD19" i="9"/>
  <c r="AB19" i="9"/>
  <c r="Z19" i="9"/>
  <c r="Y19" i="9"/>
  <c r="V19" i="9"/>
  <c r="U19" i="9"/>
  <c r="T19" i="9"/>
  <c r="S19" i="9"/>
  <c r="R19" i="9"/>
  <c r="Q19" i="9"/>
  <c r="P19" i="9"/>
  <c r="O19" i="9"/>
  <c r="N19" i="9"/>
  <c r="M19" i="9"/>
  <c r="B19" i="9"/>
  <c r="S46" i="9" s="1"/>
  <c r="AD18" i="9" s="1"/>
  <c r="AF18" i="9"/>
  <c r="AE18" i="9"/>
  <c r="AC18" i="9"/>
  <c r="AA18" i="9"/>
  <c r="Z18" i="9"/>
  <c r="Y18" i="9"/>
  <c r="X18" i="9"/>
  <c r="W18" i="9"/>
  <c r="T18" i="9"/>
  <c r="S18" i="9"/>
  <c r="R18" i="9"/>
  <c r="P18" i="9"/>
  <c r="O18" i="9"/>
  <c r="N18" i="9"/>
  <c r="M18" i="9"/>
  <c r="AF17" i="9"/>
  <c r="AE17" i="9"/>
  <c r="AD17" i="9"/>
  <c r="AB17" i="9"/>
  <c r="Z17" i="9"/>
  <c r="Y17" i="9"/>
  <c r="X17" i="9"/>
  <c r="W17" i="9"/>
  <c r="T17" i="9"/>
  <c r="S17" i="9"/>
  <c r="R17" i="9"/>
  <c r="Q17" i="9"/>
  <c r="O17" i="9"/>
  <c r="N17" i="9"/>
  <c r="M17" i="9"/>
  <c r="AE16" i="9"/>
  <c r="AD16" i="9"/>
  <c r="AC16" i="9"/>
  <c r="AB16" i="9"/>
  <c r="AA16" i="9"/>
  <c r="Y16" i="9"/>
  <c r="W16" i="9"/>
  <c r="V16" i="9"/>
  <c r="U16" i="9"/>
  <c r="S16" i="9"/>
  <c r="R16" i="9"/>
  <c r="Q16" i="9"/>
  <c r="P16" i="9"/>
  <c r="O16" i="9"/>
  <c r="N16" i="9"/>
  <c r="M16" i="9"/>
  <c r="AF15" i="9"/>
  <c r="AE15" i="9"/>
  <c r="AD15" i="9"/>
  <c r="AC15" i="9"/>
  <c r="AB15" i="9"/>
  <c r="AA15" i="9"/>
  <c r="Z15" i="9"/>
  <c r="X15" i="9"/>
  <c r="V15" i="9"/>
  <c r="U15" i="9"/>
  <c r="S15" i="9"/>
  <c r="R15" i="9"/>
  <c r="Q15" i="9"/>
  <c r="P15" i="9"/>
  <c r="O15" i="9"/>
  <c r="N15" i="9"/>
  <c r="M15" i="9"/>
  <c r="AF14" i="9"/>
  <c r="AE14" i="9"/>
  <c r="AC14" i="9"/>
  <c r="AB14" i="9"/>
  <c r="AA14" i="9"/>
  <c r="Y14" i="9"/>
  <c r="W14" i="9"/>
  <c r="U14" i="9"/>
  <c r="T14" i="9"/>
  <c r="R14" i="9"/>
  <c r="Q14" i="9"/>
  <c r="P14" i="9"/>
  <c r="O14" i="9"/>
  <c r="N14" i="9"/>
  <c r="M14" i="9"/>
  <c r="B14" i="9"/>
  <c r="B16" i="9" s="1"/>
  <c r="AF13" i="9"/>
  <c r="AE13" i="9"/>
  <c r="AD13" i="9"/>
  <c r="AB13" i="9"/>
  <c r="AA13" i="9"/>
  <c r="Z13" i="9"/>
  <c r="X13" i="9"/>
  <c r="V13" i="9"/>
  <c r="T13" i="9"/>
  <c r="R13" i="9"/>
  <c r="Q13" i="9"/>
  <c r="P13" i="9"/>
  <c r="O13" i="9"/>
  <c r="N13" i="9"/>
  <c r="M13" i="9"/>
  <c r="B13" i="9"/>
  <c r="B15" i="9" s="1"/>
  <c r="H41" i="9" s="1"/>
  <c r="AF12" i="9"/>
  <c r="AE12" i="9"/>
  <c r="AD12" i="9"/>
  <c r="AC12" i="9"/>
  <c r="AB12" i="9"/>
  <c r="AA12" i="9"/>
  <c r="Z12" i="9"/>
  <c r="Y12" i="9"/>
  <c r="X12" i="9"/>
  <c r="W12" i="9"/>
  <c r="U12" i="9"/>
  <c r="T12" i="9"/>
  <c r="S12" i="9"/>
  <c r="Q12" i="9"/>
  <c r="P12" i="9"/>
  <c r="N12" i="9"/>
  <c r="M12" i="9"/>
  <c r="AF11" i="9"/>
  <c r="AE11" i="9"/>
  <c r="AD11" i="9"/>
  <c r="AC11" i="9"/>
  <c r="AB11" i="9"/>
  <c r="Z11" i="9"/>
  <c r="Y11" i="9"/>
  <c r="X11" i="9"/>
  <c r="V11" i="9"/>
  <c r="T11" i="9"/>
  <c r="S11" i="9"/>
  <c r="Q11" i="9"/>
  <c r="P11" i="9"/>
  <c r="O11" i="9"/>
  <c r="M11" i="9"/>
  <c r="AF10" i="9"/>
  <c r="AE10" i="9"/>
  <c r="AD10" i="9"/>
  <c r="AC10" i="9"/>
  <c r="AB10" i="9"/>
  <c r="AA10" i="9"/>
  <c r="X10" i="9"/>
  <c r="W10" i="9"/>
  <c r="V10" i="9"/>
  <c r="U10" i="9"/>
  <c r="R10" i="9"/>
  <c r="Q10" i="9"/>
  <c r="P10" i="9"/>
  <c r="O10" i="9"/>
  <c r="N10" i="9"/>
  <c r="M10" i="9"/>
  <c r="AF9" i="9"/>
  <c r="AE9" i="9"/>
  <c r="AD9" i="9"/>
  <c r="AC9" i="9"/>
  <c r="AB9" i="9"/>
  <c r="AA9" i="9"/>
  <c r="Z9" i="9"/>
  <c r="Y9" i="9"/>
  <c r="V9" i="9"/>
  <c r="U9" i="9"/>
  <c r="Q9" i="9"/>
  <c r="P9" i="9"/>
  <c r="O9" i="9"/>
  <c r="N9" i="9"/>
  <c r="M9" i="9"/>
  <c r="AF8" i="9"/>
  <c r="AE8" i="9"/>
  <c r="AD8" i="9"/>
  <c r="AC8" i="9"/>
  <c r="AB8" i="9"/>
  <c r="AA8" i="9"/>
  <c r="Z8" i="9"/>
  <c r="Y8" i="9"/>
  <c r="X8" i="9"/>
  <c r="W8" i="9"/>
  <c r="T8" i="9"/>
  <c r="Q8" i="9"/>
  <c r="P8" i="9"/>
  <c r="O8" i="9"/>
  <c r="N8" i="9"/>
  <c r="AF7" i="9"/>
  <c r="AE7" i="9"/>
  <c r="AD7" i="9"/>
  <c r="AC7" i="9"/>
  <c r="AA7" i="9"/>
  <c r="Z7" i="9"/>
  <c r="Y7" i="9"/>
  <c r="X7" i="9"/>
  <c r="W7" i="9"/>
  <c r="V7" i="9"/>
  <c r="U7" i="9"/>
  <c r="T7" i="9"/>
  <c r="S7" i="9"/>
  <c r="R7" i="9"/>
  <c r="P7" i="9"/>
  <c r="M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M6" i="9"/>
  <c r="B6" i="9"/>
  <c r="M44" i="9" s="1"/>
  <c r="X16" i="9" s="1"/>
  <c r="AF5" i="9"/>
  <c r="AE5" i="9"/>
  <c r="AD5" i="9"/>
  <c r="AC5" i="9"/>
  <c r="AB5" i="9"/>
  <c r="AA5" i="9"/>
  <c r="Z5" i="9"/>
  <c r="Y5" i="9"/>
  <c r="X5" i="9"/>
  <c r="W5" i="9"/>
  <c r="U5" i="9"/>
  <c r="T5" i="9"/>
  <c r="S5" i="9"/>
  <c r="R5" i="9"/>
  <c r="P5" i="9"/>
  <c r="N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J8" i="7"/>
  <c r="J21" i="6"/>
  <c r="J24" i="6" s="1"/>
  <c r="J15" i="6" s="1"/>
  <c r="J20" i="6"/>
  <c r="J23" i="6" s="1"/>
  <c r="J9" i="6"/>
  <c r="J8" i="6"/>
  <c r="J10" i="6" s="1"/>
  <c r="J6" i="6"/>
  <c r="J12" i="6" s="1"/>
  <c r="J5" i="6"/>
  <c r="J3" i="6"/>
  <c r="J4" i="6" s="1"/>
  <c r="E2" i="4" s="1"/>
  <c r="J2" i="6"/>
  <c r="J21" i="8"/>
  <c r="J24" i="8" s="1"/>
  <c r="J20" i="8"/>
  <c r="J23" i="8" s="1"/>
  <c r="J14" i="8" s="1"/>
  <c r="J9" i="8"/>
  <c r="J8" i="8"/>
  <c r="J11" i="8" s="1"/>
  <c r="J6" i="8"/>
  <c r="J12" i="8" s="1"/>
  <c r="J5" i="8"/>
  <c r="J3" i="8"/>
  <c r="J4" i="8" s="1"/>
  <c r="J2" i="8"/>
  <c r="J23" i="2"/>
  <c r="J21" i="2"/>
  <c r="J24" i="2" s="1"/>
  <c r="J20" i="2"/>
  <c r="J9" i="2"/>
  <c r="J8" i="2"/>
  <c r="J14" i="2" s="1"/>
  <c r="J6" i="2"/>
  <c r="J12" i="2" s="1"/>
  <c r="J5" i="2"/>
  <c r="J7" i="2" s="1"/>
  <c r="J3" i="2"/>
  <c r="J2" i="2"/>
  <c r="J4" i="2" s="1"/>
  <c r="J3" i="7"/>
  <c r="J3" i="1"/>
  <c r="J21" i="1" s="1"/>
  <c r="J24" i="1" s="1"/>
  <c r="B14" i="2"/>
  <c r="J36" i="8"/>
  <c r="U8" i="8" s="1"/>
  <c r="C31" i="8"/>
  <c r="N3" i="8" s="1"/>
  <c r="AE22" i="8"/>
  <c r="AC22" i="8"/>
  <c r="AB22" i="8"/>
  <c r="AA22" i="8"/>
  <c r="X22" i="8"/>
  <c r="W22" i="8"/>
  <c r="V22" i="8"/>
  <c r="U22" i="8"/>
  <c r="T22" i="8"/>
  <c r="S22" i="8"/>
  <c r="R22" i="8"/>
  <c r="Q22" i="8"/>
  <c r="P22" i="8"/>
  <c r="O22" i="8"/>
  <c r="N22" i="8"/>
  <c r="M22" i="8"/>
  <c r="F22" i="8"/>
  <c r="AF21" i="8"/>
  <c r="AD21" i="8"/>
  <c r="AB21" i="8"/>
  <c r="AA21" i="8"/>
  <c r="X21" i="8"/>
  <c r="W21" i="8"/>
  <c r="V21" i="8"/>
  <c r="U21" i="8"/>
  <c r="T21" i="8"/>
  <c r="S21" i="8"/>
  <c r="R21" i="8"/>
  <c r="Q21" i="8"/>
  <c r="P21" i="8"/>
  <c r="O21" i="8"/>
  <c r="N21" i="8"/>
  <c r="M21" i="8"/>
  <c r="B21" i="8"/>
  <c r="L37" i="8" s="1"/>
  <c r="W9" i="8" s="1"/>
  <c r="AE20" i="8"/>
  <c r="AC20" i="8"/>
  <c r="AA20" i="8"/>
  <c r="Z20" i="8"/>
  <c r="Y20" i="8"/>
  <c r="V20" i="8"/>
  <c r="U20" i="8"/>
  <c r="T20" i="8"/>
  <c r="S20" i="8"/>
  <c r="R20" i="8"/>
  <c r="Q20" i="8"/>
  <c r="P20" i="8"/>
  <c r="O20" i="8"/>
  <c r="N20" i="8"/>
  <c r="M20" i="8"/>
  <c r="B20" i="8"/>
  <c r="K36" i="8" s="1"/>
  <c r="V8" i="8" s="1"/>
  <c r="AF19" i="8"/>
  <c r="AD19" i="8"/>
  <c r="AB19" i="8"/>
  <c r="Z19" i="8"/>
  <c r="Y19" i="8"/>
  <c r="V19" i="8"/>
  <c r="U19" i="8"/>
  <c r="T19" i="8"/>
  <c r="S19" i="8"/>
  <c r="R19" i="8"/>
  <c r="Q19" i="8"/>
  <c r="P19" i="8"/>
  <c r="O19" i="8"/>
  <c r="N19" i="8"/>
  <c r="M19" i="8"/>
  <c r="B19" i="8"/>
  <c r="T43" i="8" s="1"/>
  <c r="AE15" i="8" s="1"/>
  <c r="AF18" i="8"/>
  <c r="AE18" i="8"/>
  <c r="AC18" i="8"/>
  <c r="AA18" i="8"/>
  <c r="Z18" i="8"/>
  <c r="Y18" i="8"/>
  <c r="X18" i="8"/>
  <c r="W18" i="8"/>
  <c r="T18" i="8"/>
  <c r="S18" i="8"/>
  <c r="R18" i="8"/>
  <c r="P18" i="8"/>
  <c r="O18" i="8"/>
  <c r="N18" i="8"/>
  <c r="M18" i="8"/>
  <c r="AF17" i="8"/>
  <c r="AE17" i="8"/>
  <c r="AD17" i="8"/>
  <c r="AB17" i="8"/>
  <c r="Z17" i="8"/>
  <c r="Y17" i="8"/>
  <c r="X17" i="8"/>
  <c r="W17" i="8"/>
  <c r="T17" i="8"/>
  <c r="S17" i="8"/>
  <c r="R17" i="8"/>
  <c r="Q17" i="8"/>
  <c r="O17" i="8"/>
  <c r="N17" i="8"/>
  <c r="M17" i="8"/>
  <c r="AE16" i="8"/>
  <c r="AD16" i="8"/>
  <c r="AC16" i="8"/>
  <c r="AB16" i="8"/>
  <c r="AA16" i="8"/>
  <c r="Y16" i="8"/>
  <c r="W16" i="8"/>
  <c r="V16" i="8"/>
  <c r="U16" i="8"/>
  <c r="S16" i="8"/>
  <c r="R16" i="8"/>
  <c r="Q16" i="8"/>
  <c r="P16" i="8"/>
  <c r="O16" i="8"/>
  <c r="N16" i="8"/>
  <c r="M16" i="8"/>
  <c r="AF15" i="8"/>
  <c r="AD15" i="8"/>
  <c r="AC15" i="8"/>
  <c r="AB15" i="8"/>
  <c r="AA15" i="8"/>
  <c r="Z15" i="8"/>
  <c r="X15" i="8"/>
  <c r="V15" i="8"/>
  <c r="U15" i="8"/>
  <c r="S15" i="8"/>
  <c r="R15" i="8"/>
  <c r="Q15" i="8"/>
  <c r="P15" i="8"/>
  <c r="O15" i="8"/>
  <c r="N15" i="8"/>
  <c r="M15" i="8"/>
  <c r="AF14" i="8"/>
  <c r="AE14" i="8"/>
  <c r="AC14" i="8"/>
  <c r="AB14" i="8"/>
  <c r="AA14" i="8"/>
  <c r="Y14" i="8"/>
  <c r="W14" i="8"/>
  <c r="U14" i="8"/>
  <c r="T14" i="8"/>
  <c r="R14" i="8"/>
  <c r="Q14" i="8"/>
  <c r="P14" i="8"/>
  <c r="O14" i="8"/>
  <c r="N14" i="8"/>
  <c r="M14" i="8"/>
  <c r="B14" i="8"/>
  <c r="B16" i="8" s="1"/>
  <c r="AF13" i="8"/>
  <c r="AE13" i="8"/>
  <c r="AD13" i="8"/>
  <c r="AB13" i="8"/>
  <c r="AA13" i="8"/>
  <c r="Z13" i="8"/>
  <c r="X13" i="8"/>
  <c r="V13" i="8"/>
  <c r="T13" i="8"/>
  <c r="R13" i="8"/>
  <c r="Q13" i="8"/>
  <c r="P13" i="8"/>
  <c r="O13" i="8"/>
  <c r="N13" i="8"/>
  <c r="M13" i="8"/>
  <c r="B13" i="8"/>
  <c r="AF12" i="8"/>
  <c r="AE12" i="8"/>
  <c r="AD12" i="8"/>
  <c r="AC12" i="8"/>
  <c r="AA12" i="8"/>
  <c r="Z12" i="8"/>
  <c r="Y12" i="8"/>
  <c r="W12" i="8"/>
  <c r="U12" i="8"/>
  <c r="T12" i="8"/>
  <c r="S12" i="8"/>
  <c r="Q12" i="8"/>
  <c r="P12" i="8"/>
  <c r="N12" i="8"/>
  <c r="M12" i="8"/>
  <c r="AF11" i="8"/>
  <c r="AE11" i="8"/>
  <c r="AD11" i="8"/>
  <c r="AC11" i="8"/>
  <c r="AB11" i="8"/>
  <c r="Z11" i="8"/>
  <c r="Y11" i="8"/>
  <c r="X11" i="8"/>
  <c r="V11" i="8"/>
  <c r="T11" i="8"/>
  <c r="S11" i="8"/>
  <c r="Q11" i="8"/>
  <c r="P11" i="8"/>
  <c r="O11" i="8"/>
  <c r="M11" i="8"/>
  <c r="AF10" i="8"/>
  <c r="AE10" i="8"/>
  <c r="AD10" i="8"/>
  <c r="AC10" i="8"/>
  <c r="AB10" i="8"/>
  <c r="AA10" i="8"/>
  <c r="X10" i="8"/>
  <c r="W10" i="8"/>
  <c r="V10" i="8"/>
  <c r="U10" i="8"/>
  <c r="R10" i="8"/>
  <c r="Q10" i="8"/>
  <c r="P10" i="8"/>
  <c r="O10" i="8"/>
  <c r="N10" i="8"/>
  <c r="M10" i="8"/>
  <c r="AF9" i="8"/>
  <c r="AE9" i="8"/>
  <c r="AD9" i="8"/>
  <c r="AC9" i="8"/>
  <c r="AB9" i="8"/>
  <c r="AA9" i="8"/>
  <c r="Z9" i="8"/>
  <c r="Y9" i="8"/>
  <c r="V9" i="8"/>
  <c r="U9" i="8"/>
  <c r="Q9" i="8"/>
  <c r="P9" i="8"/>
  <c r="O9" i="8"/>
  <c r="N9" i="8"/>
  <c r="M9" i="8"/>
  <c r="AF8" i="8"/>
  <c r="AE8" i="8"/>
  <c r="AD8" i="8"/>
  <c r="AC8" i="8"/>
  <c r="AB8" i="8"/>
  <c r="AA8" i="8"/>
  <c r="Z8" i="8"/>
  <c r="Y8" i="8"/>
  <c r="X8" i="8"/>
  <c r="W8" i="8"/>
  <c r="T8" i="8"/>
  <c r="Q8" i="8"/>
  <c r="P8" i="8"/>
  <c r="O8" i="8"/>
  <c r="N8" i="8"/>
  <c r="AF7" i="8"/>
  <c r="AE7" i="8"/>
  <c r="AD7" i="8"/>
  <c r="AC7" i="8"/>
  <c r="AA7" i="8"/>
  <c r="Z7" i="8"/>
  <c r="Y7" i="8"/>
  <c r="X7" i="8"/>
  <c r="W7" i="8"/>
  <c r="V7" i="8"/>
  <c r="U7" i="8"/>
  <c r="T7" i="8"/>
  <c r="S7" i="8"/>
  <c r="R7" i="8"/>
  <c r="P7" i="8"/>
  <c r="M7" i="8"/>
  <c r="AF6" i="8"/>
  <c r="AE6" i="8"/>
  <c r="AD6" i="8"/>
  <c r="AC6" i="8"/>
  <c r="AB6" i="8"/>
  <c r="Z6" i="8"/>
  <c r="Y6" i="8"/>
  <c r="X6" i="8"/>
  <c r="W6" i="8"/>
  <c r="V6" i="8"/>
  <c r="U6" i="8"/>
  <c r="T6" i="8"/>
  <c r="S6" i="8"/>
  <c r="R6" i="8"/>
  <c r="Q6" i="8"/>
  <c r="M6" i="8"/>
  <c r="B6" i="8"/>
  <c r="G37" i="8" s="1"/>
  <c r="AF5" i="8"/>
  <c r="AE5" i="8"/>
  <c r="AD5" i="8"/>
  <c r="AC5" i="8"/>
  <c r="AB5" i="8"/>
  <c r="AA5" i="8"/>
  <c r="Z5" i="8"/>
  <c r="Y5" i="8"/>
  <c r="X5" i="8"/>
  <c r="W5" i="8"/>
  <c r="U5" i="8"/>
  <c r="T5" i="8"/>
  <c r="S5" i="8"/>
  <c r="R5" i="8"/>
  <c r="P5" i="8"/>
  <c r="N5" i="8"/>
  <c r="AF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O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Q3" i="8"/>
  <c r="P3" i="8"/>
  <c r="S46" i="7"/>
  <c r="R45" i="7"/>
  <c r="O42" i="7"/>
  <c r="Z14" i="7" s="1"/>
  <c r="R41" i="7"/>
  <c r="N41" i="7"/>
  <c r="Y13" i="7" s="1"/>
  <c r="M40" i="7"/>
  <c r="X12" i="7" s="1"/>
  <c r="H36" i="7"/>
  <c r="P34" i="7"/>
  <c r="AA6" i="7" s="1"/>
  <c r="J32" i="7"/>
  <c r="U4" i="7" s="1"/>
  <c r="E32" i="7"/>
  <c r="AE22" i="7"/>
  <c r="AC22" i="7"/>
  <c r="AB22" i="7"/>
  <c r="AA22" i="7"/>
  <c r="X22" i="7"/>
  <c r="W22" i="7"/>
  <c r="V22" i="7"/>
  <c r="U22" i="7"/>
  <c r="T22" i="7"/>
  <c r="S22" i="7"/>
  <c r="R22" i="7"/>
  <c r="Q22" i="7"/>
  <c r="P22" i="7"/>
  <c r="O22" i="7"/>
  <c r="N22" i="7"/>
  <c r="M22" i="7"/>
  <c r="F22" i="7"/>
  <c r="AF21" i="7"/>
  <c r="AD21" i="7"/>
  <c r="AB21" i="7"/>
  <c r="AA21" i="7"/>
  <c r="X21" i="7"/>
  <c r="W21" i="7"/>
  <c r="V21" i="7"/>
  <c r="U21" i="7"/>
  <c r="T21" i="7"/>
  <c r="S21" i="7"/>
  <c r="R21" i="7"/>
  <c r="Q21" i="7"/>
  <c r="P21" i="7"/>
  <c r="O21" i="7"/>
  <c r="N21" i="7"/>
  <c r="M21" i="7"/>
  <c r="J21" i="7"/>
  <c r="J24" i="7" s="1"/>
  <c r="B21" i="7"/>
  <c r="J36" i="7" s="1"/>
  <c r="U8" i="7" s="1"/>
  <c r="AE20" i="7"/>
  <c r="AC20" i="7"/>
  <c r="AA20" i="7"/>
  <c r="Z20" i="7"/>
  <c r="Y20" i="7"/>
  <c r="V20" i="7"/>
  <c r="U20" i="7"/>
  <c r="T20" i="7"/>
  <c r="S20" i="7"/>
  <c r="R20" i="7"/>
  <c r="Q20" i="7"/>
  <c r="P20" i="7"/>
  <c r="O20" i="7"/>
  <c r="N20" i="7"/>
  <c r="M20" i="7"/>
  <c r="J20" i="7"/>
  <c r="J22" i="7" s="1"/>
  <c r="B20" i="7"/>
  <c r="K36" i="7" s="1"/>
  <c r="V8" i="7" s="1"/>
  <c r="AF19" i="7"/>
  <c r="AD19" i="7"/>
  <c r="AB19" i="7"/>
  <c r="Z19" i="7"/>
  <c r="Y19" i="7"/>
  <c r="V19" i="7"/>
  <c r="U19" i="7"/>
  <c r="T19" i="7"/>
  <c r="S19" i="7"/>
  <c r="R19" i="7"/>
  <c r="Q19" i="7"/>
  <c r="P19" i="7"/>
  <c r="O19" i="7"/>
  <c r="N19" i="7"/>
  <c r="M19" i="7"/>
  <c r="B19" i="7"/>
  <c r="T43" i="7" s="1"/>
  <c r="AE15" i="7" s="1"/>
  <c r="AF18" i="7"/>
  <c r="AE18" i="7"/>
  <c r="AD18" i="7"/>
  <c r="AC18" i="7"/>
  <c r="AA18" i="7"/>
  <c r="Z18" i="7"/>
  <c r="Y18" i="7"/>
  <c r="X18" i="7"/>
  <c r="W18" i="7"/>
  <c r="T18" i="7"/>
  <c r="S18" i="7"/>
  <c r="R18" i="7"/>
  <c r="P18" i="7"/>
  <c r="O18" i="7"/>
  <c r="N18" i="7"/>
  <c r="M18" i="7"/>
  <c r="AF17" i="7"/>
  <c r="AE17" i="7"/>
  <c r="AD17" i="7"/>
  <c r="AC17" i="7"/>
  <c r="AB17" i="7"/>
  <c r="Z17" i="7"/>
  <c r="Y17" i="7"/>
  <c r="X17" i="7"/>
  <c r="W17" i="7"/>
  <c r="T17" i="7"/>
  <c r="S17" i="7"/>
  <c r="R17" i="7"/>
  <c r="Q17" i="7"/>
  <c r="O17" i="7"/>
  <c r="N17" i="7"/>
  <c r="M17" i="7"/>
  <c r="AE16" i="7"/>
  <c r="AD16" i="7"/>
  <c r="AC16" i="7"/>
  <c r="AB16" i="7"/>
  <c r="AA16" i="7"/>
  <c r="Y16" i="7"/>
  <c r="W16" i="7"/>
  <c r="V16" i="7"/>
  <c r="U16" i="7"/>
  <c r="S16" i="7"/>
  <c r="R16" i="7"/>
  <c r="Q16" i="7"/>
  <c r="P16" i="7"/>
  <c r="O16" i="7"/>
  <c r="N16" i="7"/>
  <c r="M16" i="7"/>
  <c r="AF15" i="7"/>
  <c r="AD15" i="7"/>
  <c r="AC15" i="7"/>
  <c r="AB15" i="7"/>
  <c r="AA15" i="7"/>
  <c r="Z15" i="7"/>
  <c r="X15" i="7"/>
  <c r="V15" i="7"/>
  <c r="U15" i="7"/>
  <c r="S15" i="7"/>
  <c r="R15" i="7"/>
  <c r="Q15" i="7"/>
  <c r="P15" i="7"/>
  <c r="O15" i="7"/>
  <c r="N15" i="7"/>
  <c r="M15" i="7"/>
  <c r="AF14" i="7"/>
  <c r="AE14" i="7"/>
  <c r="AC14" i="7"/>
  <c r="AB14" i="7"/>
  <c r="AA14" i="7"/>
  <c r="Y14" i="7"/>
  <c r="W14" i="7"/>
  <c r="U14" i="7"/>
  <c r="T14" i="7"/>
  <c r="R14" i="7"/>
  <c r="Q14" i="7"/>
  <c r="P14" i="7"/>
  <c r="O14" i="7"/>
  <c r="N14" i="7"/>
  <c r="M14" i="7"/>
  <c r="B14" i="7"/>
  <c r="B16" i="7" s="1"/>
  <c r="AF13" i="7"/>
  <c r="AE13" i="7"/>
  <c r="AD13" i="7"/>
  <c r="AC13" i="7"/>
  <c r="AB13" i="7"/>
  <c r="AA13" i="7"/>
  <c r="Z13" i="7"/>
  <c r="X13" i="7"/>
  <c r="V13" i="7"/>
  <c r="T13" i="7"/>
  <c r="R13" i="7"/>
  <c r="Q13" i="7"/>
  <c r="P13" i="7"/>
  <c r="O13" i="7"/>
  <c r="N13" i="7"/>
  <c r="M13" i="7"/>
  <c r="B13" i="7"/>
  <c r="AF12" i="7"/>
  <c r="AE12" i="7"/>
  <c r="AD12" i="7"/>
  <c r="AC12" i="7"/>
  <c r="AA12" i="7"/>
  <c r="Z12" i="7"/>
  <c r="Y12" i="7"/>
  <c r="W12" i="7"/>
  <c r="U12" i="7"/>
  <c r="T12" i="7"/>
  <c r="S12" i="7"/>
  <c r="Q12" i="7"/>
  <c r="P12" i="7"/>
  <c r="N12" i="7"/>
  <c r="M12" i="7"/>
  <c r="AF11" i="7"/>
  <c r="AE11" i="7"/>
  <c r="AD11" i="7"/>
  <c r="AC11" i="7"/>
  <c r="AB11" i="7"/>
  <c r="Z11" i="7"/>
  <c r="Y11" i="7"/>
  <c r="X11" i="7"/>
  <c r="V11" i="7"/>
  <c r="T11" i="7"/>
  <c r="S11" i="7"/>
  <c r="Q11" i="7"/>
  <c r="P11" i="7"/>
  <c r="O11" i="7"/>
  <c r="M11" i="7"/>
  <c r="AF10" i="7"/>
  <c r="AE10" i="7"/>
  <c r="AD10" i="7"/>
  <c r="AC10" i="7"/>
  <c r="AB10" i="7"/>
  <c r="AA10" i="7"/>
  <c r="X10" i="7"/>
  <c r="W10" i="7"/>
  <c r="V10" i="7"/>
  <c r="U10" i="7"/>
  <c r="R10" i="7"/>
  <c r="Q10" i="7"/>
  <c r="P10" i="7"/>
  <c r="O10" i="7"/>
  <c r="N10" i="7"/>
  <c r="M10" i="7"/>
  <c r="B10" i="7"/>
  <c r="AF9" i="7"/>
  <c r="AE9" i="7"/>
  <c r="AD9" i="7"/>
  <c r="AC9" i="7"/>
  <c r="AB9" i="7"/>
  <c r="AA9" i="7"/>
  <c r="Z9" i="7"/>
  <c r="Y9" i="7"/>
  <c r="V9" i="7"/>
  <c r="U9" i="7"/>
  <c r="Q9" i="7"/>
  <c r="P9" i="7"/>
  <c r="O9" i="7"/>
  <c r="N9" i="7"/>
  <c r="M9" i="7"/>
  <c r="J9" i="7"/>
  <c r="AF8" i="7"/>
  <c r="AE8" i="7"/>
  <c r="AD8" i="7"/>
  <c r="AC8" i="7"/>
  <c r="AB8" i="7"/>
  <c r="AA8" i="7"/>
  <c r="Z8" i="7"/>
  <c r="Y8" i="7"/>
  <c r="X8" i="7"/>
  <c r="W8" i="7"/>
  <c r="T8" i="7"/>
  <c r="S8" i="7"/>
  <c r="Q8" i="7"/>
  <c r="P8" i="7"/>
  <c r="O8" i="7"/>
  <c r="N8" i="7"/>
  <c r="AF7" i="7"/>
  <c r="AE7" i="7"/>
  <c r="AD7" i="7"/>
  <c r="AC7" i="7"/>
  <c r="AA7" i="7"/>
  <c r="Z7" i="7"/>
  <c r="Y7" i="7"/>
  <c r="X7" i="7"/>
  <c r="W7" i="7"/>
  <c r="V7" i="7"/>
  <c r="U7" i="7"/>
  <c r="T7" i="7"/>
  <c r="S7" i="7"/>
  <c r="R7" i="7"/>
  <c r="P7" i="7"/>
  <c r="M7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M6" i="7"/>
  <c r="J6" i="7"/>
  <c r="B6" i="7"/>
  <c r="G37" i="7" s="1"/>
  <c r="AF5" i="7"/>
  <c r="AE5" i="7"/>
  <c r="AD5" i="7"/>
  <c r="AC5" i="7"/>
  <c r="AB5" i="7"/>
  <c r="AA5" i="7"/>
  <c r="Z5" i="7"/>
  <c r="Y5" i="7"/>
  <c r="X5" i="7"/>
  <c r="W5" i="7"/>
  <c r="U5" i="7"/>
  <c r="T5" i="7"/>
  <c r="S5" i="7"/>
  <c r="R5" i="7"/>
  <c r="P5" i="7"/>
  <c r="N5" i="7"/>
  <c r="J5" i="7"/>
  <c r="AF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J4" i="7"/>
  <c r="D2" i="4" s="1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Q3" i="7"/>
  <c r="P3" i="7"/>
  <c r="J2" i="7"/>
  <c r="T47" i="6"/>
  <c r="AE19" i="6" s="1"/>
  <c r="P47" i="6"/>
  <c r="AA19" i="6" s="1"/>
  <c r="R41" i="6"/>
  <c r="Q40" i="6"/>
  <c r="AB12" i="6" s="1"/>
  <c r="M40" i="6"/>
  <c r="X12" i="6" s="1"/>
  <c r="L37" i="6"/>
  <c r="W9" i="6" s="1"/>
  <c r="I37" i="6"/>
  <c r="P34" i="6"/>
  <c r="AA6" i="6" s="1"/>
  <c r="AE22" i="6"/>
  <c r="AC22" i="6"/>
  <c r="AB22" i="6"/>
  <c r="AA22" i="6"/>
  <c r="X22" i="6"/>
  <c r="W22" i="6"/>
  <c r="V22" i="6"/>
  <c r="U22" i="6"/>
  <c r="T22" i="6"/>
  <c r="S22" i="6"/>
  <c r="R22" i="6"/>
  <c r="Q22" i="6"/>
  <c r="P22" i="6"/>
  <c r="O22" i="6"/>
  <c r="N22" i="6"/>
  <c r="M22" i="6"/>
  <c r="F22" i="6"/>
  <c r="AF21" i="6"/>
  <c r="AD21" i="6"/>
  <c r="AB21" i="6"/>
  <c r="AA21" i="6"/>
  <c r="X21" i="6"/>
  <c r="W21" i="6"/>
  <c r="V21" i="6"/>
  <c r="U21" i="6"/>
  <c r="T21" i="6"/>
  <c r="S21" i="6"/>
  <c r="R21" i="6"/>
  <c r="Q21" i="6"/>
  <c r="P21" i="6"/>
  <c r="O21" i="6"/>
  <c r="N21" i="6"/>
  <c r="M21" i="6"/>
  <c r="B21" i="6"/>
  <c r="J36" i="6" s="1"/>
  <c r="U8" i="6" s="1"/>
  <c r="AE20" i="6"/>
  <c r="AC20" i="6"/>
  <c r="AA20" i="6"/>
  <c r="Z20" i="6"/>
  <c r="Y20" i="6"/>
  <c r="V20" i="6"/>
  <c r="U20" i="6"/>
  <c r="T20" i="6"/>
  <c r="S20" i="6"/>
  <c r="R20" i="6"/>
  <c r="Q20" i="6"/>
  <c r="P20" i="6"/>
  <c r="O20" i="6"/>
  <c r="N20" i="6"/>
  <c r="M20" i="6"/>
  <c r="B20" i="6"/>
  <c r="K36" i="6" s="1"/>
  <c r="V8" i="6" s="1"/>
  <c r="AF19" i="6"/>
  <c r="AD19" i="6"/>
  <c r="AB19" i="6"/>
  <c r="Z19" i="6"/>
  <c r="Y19" i="6"/>
  <c r="V19" i="6"/>
  <c r="U19" i="6"/>
  <c r="T19" i="6"/>
  <c r="S19" i="6"/>
  <c r="R19" i="6"/>
  <c r="Q19" i="6"/>
  <c r="P19" i="6"/>
  <c r="O19" i="6"/>
  <c r="N19" i="6"/>
  <c r="M19" i="6"/>
  <c r="B19" i="6"/>
  <c r="T43" i="6" s="1"/>
  <c r="AE15" i="6" s="1"/>
  <c r="AF18" i="6"/>
  <c r="AE18" i="6"/>
  <c r="AC18" i="6"/>
  <c r="AA18" i="6"/>
  <c r="Z18" i="6"/>
  <c r="Y18" i="6"/>
  <c r="X18" i="6"/>
  <c r="W18" i="6"/>
  <c r="T18" i="6"/>
  <c r="S18" i="6"/>
  <c r="R18" i="6"/>
  <c r="P18" i="6"/>
  <c r="O18" i="6"/>
  <c r="N18" i="6"/>
  <c r="M18" i="6"/>
  <c r="AF17" i="6"/>
  <c r="AE17" i="6"/>
  <c r="AD17" i="6"/>
  <c r="AB17" i="6"/>
  <c r="Z17" i="6"/>
  <c r="Y17" i="6"/>
  <c r="X17" i="6"/>
  <c r="W17" i="6"/>
  <c r="T17" i="6"/>
  <c r="S17" i="6"/>
  <c r="R17" i="6"/>
  <c r="Q17" i="6"/>
  <c r="O17" i="6"/>
  <c r="N17" i="6"/>
  <c r="M17" i="6"/>
  <c r="AE16" i="6"/>
  <c r="AD16" i="6"/>
  <c r="AC16" i="6"/>
  <c r="AB16" i="6"/>
  <c r="AA16" i="6"/>
  <c r="Y16" i="6"/>
  <c r="W16" i="6"/>
  <c r="V16" i="6"/>
  <c r="U16" i="6"/>
  <c r="S16" i="6"/>
  <c r="R16" i="6"/>
  <c r="Q16" i="6"/>
  <c r="P16" i="6"/>
  <c r="O16" i="6"/>
  <c r="N16" i="6"/>
  <c r="M16" i="6"/>
  <c r="AF15" i="6"/>
  <c r="AD15" i="6"/>
  <c r="AC15" i="6"/>
  <c r="AB15" i="6"/>
  <c r="AA15" i="6"/>
  <c r="Z15" i="6"/>
  <c r="X15" i="6"/>
  <c r="V15" i="6"/>
  <c r="U15" i="6"/>
  <c r="S15" i="6"/>
  <c r="R15" i="6"/>
  <c r="Q15" i="6"/>
  <c r="P15" i="6"/>
  <c r="O15" i="6"/>
  <c r="N15" i="6"/>
  <c r="M15" i="6"/>
  <c r="B15" i="6"/>
  <c r="I43" i="6" s="1"/>
  <c r="AF14" i="6"/>
  <c r="AE14" i="6"/>
  <c r="AC14" i="6"/>
  <c r="AB14" i="6"/>
  <c r="AA14" i="6"/>
  <c r="Y14" i="6"/>
  <c r="W14" i="6"/>
  <c r="U14" i="6"/>
  <c r="T14" i="6"/>
  <c r="R14" i="6"/>
  <c r="Q14" i="6"/>
  <c r="P14" i="6"/>
  <c r="O14" i="6"/>
  <c r="N14" i="6"/>
  <c r="M14" i="6"/>
  <c r="B14" i="6"/>
  <c r="B16" i="6" s="1"/>
  <c r="AF13" i="6"/>
  <c r="AE13" i="6"/>
  <c r="AD13" i="6"/>
  <c r="AC13" i="6"/>
  <c r="AB13" i="6"/>
  <c r="AA13" i="6"/>
  <c r="Z13" i="6"/>
  <c r="X13" i="6"/>
  <c r="V13" i="6"/>
  <c r="T13" i="6"/>
  <c r="R13" i="6"/>
  <c r="Q13" i="6"/>
  <c r="P13" i="6"/>
  <c r="O13" i="6"/>
  <c r="N13" i="6"/>
  <c r="M13" i="6"/>
  <c r="B13" i="6"/>
  <c r="AF12" i="6"/>
  <c r="AE12" i="6"/>
  <c r="AD12" i="6"/>
  <c r="AC12" i="6"/>
  <c r="AA12" i="6"/>
  <c r="Z12" i="6"/>
  <c r="Y12" i="6"/>
  <c r="W12" i="6"/>
  <c r="U12" i="6"/>
  <c r="T12" i="6"/>
  <c r="S12" i="6"/>
  <c r="Q12" i="6"/>
  <c r="P12" i="6"/>
  <c r="N12" i="6"/>
  <c r="M12" i="6"/>
  <c r="AF11" i="6"/>
  <c r="AE11" i="6"/>
  <c r="AD11" i="6"/>
  <c r="AC11" i="6"/>
  <c r="AB11" i="6"/>
  <c r="Z11" i="6"/>
  <c r="Y11" i="6"/>
  <c r="X11" i="6"/>
  <c r="V11" i="6"/>
  <c r="T11" i="6"/>
  <c r="S11" i="6"/>
  <c r="Q11" i="6"/>
  <c r="P11" i="6"/>
  <c r="O11" i="6"/>
  <c r="M11" i="6"/>
  <c r="AF10" i="6"/>
  <c r="AE10" i="6"/>
  <c r="AD10" i="6"/>
  <c r="AC10" i="6"/>
  <c r="AB10" i="6"/>
  <c r="AA10" i="6"/>
  <c r="X10" i="6"/>
  <c r="W10" i="6"/>
  <c r="V10" i="6"/>
  <c r="U10" i="6"/>
  <c r="R10" i="6"/>
  <c r="Q10" i="6"/>
  <c r="P10" i="6"/>
  <c r="O10" i="6"/>
  <c r="N10" i="6"/>
  <c r="M10" i="6"/>
  <c r="AF9" i="6"/>
  <c r="AE9" i="6"/>
  <c r="AD9" i="6"/>
  <c r="AC9" i="6"/>
  <c r="AB9" i="6"/>
  <c r="AA9" i="6"/>
  <c r="Z9" i="6"/>
  <c r="Y9" i="6"/>
  <c r="V9" i="6"/>
  <c r="U9" i="6"/>
  <c r="T9" i="6"/>
  <c r="Q9" i="6"/>
  <c r="P9" i="6"/>
  <c r="O9" i="6"/>
  <c r="N9" i="6"/>
  <c r="M9" i="6"/>
  <c r="AF8" i="6"/>
  <c r="AE8" i="6"/>
  <c r="AD8" i="6"/>
  <c r="AC8" i="6"/>
  <c r="AB8" i="6"/>
  <c r="AA8" i="6"/>
  <c r="Z8" i="6"/>
  <c r="Y8" i="6"/>
  <c r="X8" i="6"/>
  <c r="W8" i="6"/>
  <c r="T8" i="6"/>
  <c r="Q8" i="6"/>
  <c r="P8" i="6"/>
  <c r="O8" i="6"/>
  <c r="N8" i="6"/>
  <c r="AF7" i="6"/>
  <c r="AE7" i="6"/>
  <c r="AD7" i="6"/>
  <c r="AC7" i="6"/>
  <c r="AA7" i="6"/>
  <c r="Z7" i="6"/>
  <c r="Y7" i="6"/>
  <c r="X7" i="6"/>
  <c r="W7" i="6"/>
  <c r="V7" i="6"/>
  <c r="U7" i="6"/>
  <c r="T7" i="6"/>
  <c r="S7" i="6"/>
  <c r="R7" i="6"/>
  <c r="P7" i="6"/>
  <c r="M7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M6" i="6"/>
  <c r="B6" i="6"/>
  <c r="G37" i="6" s="1"/>
  <c r="AF5" i="6"/>
  <c r="AE5" i="6"/>
  <c r="AD5" i="6"/>
  <c r="AC5" i="6"/>
  <c r="AB5" i="6"/>
  <c r="AA5" i="6"/>
  <c r="Z5" i="6"/>
  <c r="Y5" i="6"/>
  <c r="X5" i="6"/>
  <c r="W5" i="6"/>
  <c r="U5" i="6"/>
  <c r="T5" i="6"/>
  <c r="S5" i="6"/>
  <c r="R5" i="6"/>
  <c r="P5" i="6"/>
  <c r="N5" i="6"/>
  <c r="AF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O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P3" i="6"/>
  <c r="T47" i="2"/>
  <c r="AE19" i="2" s="1"/>
  <c r="S46" i="2"/>
  <c r="AD18" i="2" s="1"/>
  <c r="T43" i="2"/>
  <c r="AE15" i="2" s="1"/>
  <c r="M44" i="2"/>
  <c r="L43" i="2"/>
  <c r="R41" i="2"/>
  <c r="AC13" i="2" s="1"/>
  <c r="L39" i="2"/>
  <c r="I37" i="2"/>
  <c r="T9" i="2" s="1"/>
  <c r="Q35" i="2"/>
  <c r="AB7" i="2" s="1"/>
  <c r="P34" i="2"/>
  <c r="AA6" i="2" s="1"/>
  <c r="E32" i="2"/>
  <c r="P4" i="2" s="1"/>
  <c r="J32" i="2"/>
  <c r="U4" i="2" s="1"/>
  <c r="B21" i="2"/>
  <c r="L37" i="2" s="1"/>
  <c r="W9" i="2" s="1"/>
  <c r="B20" i="2"/>
  <c r="K36" i="2" s="1"/>
  <c r="V8" i="2" s="1"/>
  <c r="B19" i="2"/>
  <c r="S42" i="2" s="1"/>
  <c r="AD14" i="2" s="1"/>
  <c r="B10" i="2"/>
  <c r="AA18" i="1"/>
  <c r="Z17" i="1"/>
  <c r="Y18" i="1"/>
  <c r="X17" i="1"/>
  <c r="X15" i="1"/>
  <c r="W16" i="1"/>
  <c r="W14" i="1"/>
  <c r="V15" i="1"/>
  <c r="U14" i="1"/>
  <c r="U12" i="1"/>
  <c r="T13" i="1"/>
  <c r="T11" i="1"/>
  <c r="S16" i="1"/>
  <c r="R13" i="1"/>
  <c r="R9" i="1"/>
  <c r="Q10" i="1"/>
  <c r="Q8" i="1"/>
  <c r="P12" i="1"/>
  <c r="O11" i="1"/>
  <c r="N10" i="1"/>
  <c r="M7" i="1"/>
  <c r="O6" i="1"/>
  <c r="N5" i="1"/>
  <c r="M4" i="1"/>
  <c r="AA14" i="1"/>
  <c r="R7" i="1"/>
  <c r="T4" i="1"/>
  <c r="N3" i="1"/>
  <c r="B8" i="1"/>
  <c r="Z13" i="1" s="1"/>
  <c r="B7" i="1"/>
  <c r="AB17" i="1" s="1"/>
  <c r="F18" i="1"/>
  <c r="W11" i="2"/>
  <c r="AE22" i="2"/>
  <c r="AC22" i="2"/>
  <c r="AB22" i="2"/>
  <c r="AA22" i="2"/>
  <c r="X22" i="2"/>
  <c r="W22" i="2"/>
  <c r="V22" i="2"/>
  <c r="U22" i="2"/>
  <c r="T22" i="2"/>
  <c r="S22" i="2"/>
  <c r="R22" i="2"/>
  <c r="Q22" i="2"/>
  <c r="P22" i="2"/>
  <c r="O22" i="2"/>
  <c r="N22" i="2"/>
  <c r="M22" i="2"/>
  <c r="F22" i="2"/>
  <c r="AF21" i="2"/>
  <c r="AD21" i="2"/>
  <c r="AB21" i="2"/>
  <c r="AA21" i="2"/>
  <c r="X21" i="2"/>
  <c r="W21" i="2"/>
  <c r="V21" i="2"/>
  <c r="U21" i="2"/>
  <c r="T21" i="2"/>
  <c r="S21" i="2"/>
  <c r="R21" i="2"/>
  <c r="Q21" i="2"/>
  <c r="P21" i="2"/>
  <c r="O21" i="2"/>
  <c r="N21" i="2"/>
  <c r="M21" i="2"/>
  <c r="AE20" i="2"/>
  <c r="AC20" i="2"/>
  <c r="AA20" i="2"/>
  <c r="Z20" i="2"/>
  <c r="Y20" i="2"/>
  <c r="V20" i="2"/>
  <c r="U20" i="2"/>
  <c r="T20" i="2"/>
  <c r="S20" i="2"/>
  <c r="R20" i="2"/>
  <c r="Q20" i="2"/>
  <c r="P20" i="2"/>
  <c r="O20" i="2"/>
  <c r="N20" i="2"/>
  <c r="M20" i="2"/>
  <c r="AF19" i="2"/>
  <c r="AD19" i="2"/>
  <c r="AB19" i="2"/>
  <c r="Z19" i="2"/>
  <c r="Y19" i="2"/>
  <c r="V19" i="2"/>
  <c r="U19" i="2"/>
  <c r="T19" i="2"/>
  <c r="S19" i="2"/>
  <c r="R19" i="2"/>
  <c r="Q19" i="2"/>
  <c r="P19" i="2"/>
  <c r="O19" i="2"/>
  <c r="N19" i="2"/>
  <c r="M19" i="2"/>
  <c r="AF18" i="2"/>
  <c r="AE18" i="2"/>
  <c r="AC18" i="2"/>
  <c r="AA18" i="2"/>
  <c r="Z18" i="2"/>
  <c r="Y18" i="2"/>
  <c r="X18" i="2"/>
  <c r="W18" i="2"/>
  <c r="T18" i="2"/>
  <c r="S18" i="2"/>
  <c r="R18" i="2"/>
  <c r="P18" i="2"/>
  <c r="O18" i="2"/>
  <c r="N18" i="2"/>
  <c r="M18" i="2"/>
  <c r="AF17" i="2"/>
  <c r="AE17" i="2"/>
  <c r="AD17" i="2"/>
  <c r="AB17" i="2"/>
  <c r="Z17" i="2"/>
  <c r="Y17" i="2"/>
  <c r="X17" i="2"/>
  <c r="W17" i="2"/>
  <c r="T17" i="2"/>
  <c r="S17" i="2"/>
  <c r="R17" i="2"/>
  <c r="Q17" i="2"/>
  <c r="O17" i="2"/>
  <c r="N17" i="2"/>
  <c r="M17" i="2"/>
  <c r="AE16" i="2"/>
  <c r="AD16" i="2"/>
  <c r="AC16" i="2"/>
  <c r="AB16" i="2"/>
  <c r="AA16" i="2"/>
  <c r="Y16" i="2"/>
  <c r="W16" i="2"/>
  <c r="V16" i="2"/>
  <c r="U16" i="2"/>
  <c r="S16" i="2"/>
  <c r="R16" i="2"/>
  <c r="Q16" i="2"/>
  <c r="P16" i="2"/>
  <c r="O16" i="2"/>
  <c r="N16" i="2"/>
  <c r="M16" i="2"/>
  <c r="AF15" i="2"/>
  <c r="AD15" i="2"/>
  <c r="AC15" i="2"/>
  <c r="AB15" i="2"/>
  <c r="AA15" i="2"/>
  <c r="Z15" i="2"/>
  <c r="X15" i="2"/>
  <c r="V15" i="2"/>
  <c r="U15" i="2"/>
  <c r="S15" i="2"/>
  <c r="R15" i="2"/>
  <c r="Q15" i="2"/>
  <c r="P15" i="2"/>
  <c r="O15" i="2"/>
  <c r="N15" i="2"/>
  <c r="M15" i="2"/>
  <c r="AF14" i="2"/>
  <c r="AE14" i="2"/>
  <c r="AC14" i="2"/>
  <c r="AB14" i="2"/>
  <c r="AA14" i="2"/>
  <c r="Y14" i="2"/>
  <c r="W14" i="2"/>
  <c r="U14" i="2"/>
  <c r="T14" i="2"/>
  <c r="R14" i="2"/>
  <c r="Q14" i="2"/>
  <c r="P14" i="2"/>
  <c r="O14" i="2"/>
  <c r="N14" i="2"/>
  <c r="M14" i="2"/>
  <c r="AF13" i="2"/>
  <c r="AE13" i="2"/>
  <c r="AD13" i="2"/>
  <c r="AB13" i="2"/>
  <c r="AA13" i="2"/>
  <c r="Z13" i="2"/>
  <c r="X13" i="2"/>
  <c r="V13" i="2"/>
  <c r="T13" i="2"/>
  <c r="R13" i="2"/>
  <c r="Q13" i="2"/>
  <c r="P13" i="2"/>
  <c r="O13" i="2"/>
  <c r="N13" i="2"/>
  <c r="M13" i="2"/>
  <c r="B13" i="2"/>
  <c r="B15" i="2" s="1"/>
  <c r="G39" i="2" s="1"/>
  <c r="AF12" i="2"/>
  <c r="AE12" i="2"/>
  <c r="AD12" i="2"/>
  <c r="AC12" i="2"/>
  <c r="AA12" i="2"/>
  <c r="Z12" i="2"/>
  <c r="Y12" i="2"/>
  <c r="W12" i="2"/>
  <c r="U12" i="2"/>
  <c r="T12" i="2"/>
  <c r="S12" i="2"/>
  <c r="Q12" i="2"/>
  <c r="P12" i="2"/>
  <c r="N12" i="2"/>
  <c r="M12" i="2"/>
  <c r="AF11" i="2"/>
  <c r="AE11" i="2"/>
  <c r="AD11" i="2"/>
  <c r="AC11" i="2"/>
  <c r="AB11" i="2"/>
  <c r="Z11" i="2"/>
  <c r="Y11" i="2"/>
  <c r="X11" i="2"/>
  <c r="V11" i="2"/>
  <c r="T11" i="2"/>
  <c r="S11" i="2"/>
  <c r="Q11" i="2"/>
  <c r="P11" i="2"/>
  <c r="O11" i="2"/>
  <c r="M11" i="2"/>
  <c r="AF10" i="2"/>
  <c r="AE10" i="2"/>
  <c r="AD10" i="2"/>
  <c r="AC10" i="2"/>
  <c r="AB10" i="2"/>
  <c r="AA10" i="2"/>
  <c r="X10" i="2"/>
  <c r="W10" i="2"/>
  <c r="V10" i="2"/>
  <c r="U10" i="2"/>
  <c r="R10" i="2"/>
  <c r="Q10" i="2"/>
  <c r="P10" i="2"/>
  <c r="O10" i="2"/>
  <c r="N10" i="2"/>
  <c r="M10" i="2"/>
  <c r="AF9" i="2"/>
  <c r="AE9" i="2"/>
  <c r="AD9" i="2"/>
  <c r="AC9" i="2"/>
  <c r="AB9" i="2"/>
  <c r="AA9" i="2"/>
  <c r="Z9" i="2"/>
  <c r="Y9" i="2"/>
  <c r="V9" i="2"/>
  <c r="U9" i="2"/>
  <c r="Q9" i="2"/>
  <c r="P9" i="2"/>
  <c r="O9" i="2"/>
  <c r="N9" i="2"/>
  <c r="M9" i="2"/>
  <c r="AF8" i="2"/>
  <c r="AE8" i="2"/>
  <c r="AD8" i="2"/>
  <c r="AC8" i="2"/>
  <c r="AB8" i="2"/>
  <c r="AA8" i="2"/>
  <c r="Z8" i="2"/>
  <c r="Y8" i="2"/>
  <c r="X8" i="2"/>
  <c r="W8" i="2"/>
  <c r="T8" i="2"/>
  <c r="Q8" i="2"/>
  <c r="P8" i="2"/>
  <c r="O8" i="2"/>
  <c r="N8" i="2"/>
  <c r="AF7" i="2"/>
  <c r="AE7" i="2"/>
  <c r="AD7" i="2"/>
  <c r="AC7" i="2"/>
  <c r="AA7" i="2"/>
  <c r="Z7" i="2"/>
  <c r="Y7" i="2"/>
  <c r="X7" i="2"/>
  <c r="W7" i="2"/>
  <c r="V7" i="2"/>
  <c r="U7" i="2"/>
  <c r="T7" i="2"/>
  <c r="S7" i="2"/>
  <c r="R7" i="2"/>
  <c r="P7" i="2"/>
  <c r="M7" i="2"/>
  <c r="AF6" i="2"/>
  <c r="AE6" i="2"/>
  <c r="AD6" i="2"/>
  <c r="AC6" i="2"/>
  <c r="AB6" i="2"/>
  <c r="Z6" i="2"/>
  <c r="Y6" i="2"/>
  <c r="X6" i="2"/>
  <c r="W6" i="2"/>
  <c r="V6" i="2"/>
  <c r="U6" i="2"/>
  <c r="T6" i="2"/>
  <c r="S6" i="2"/>
  <c r="R6" i="2"/>
  <c r="Q6" i="2"/>
  <c r="M6" i="2"/>
  <c r="B6" i="2"/>
  <c r="K42" i="2" s="1"/>
  <c r="AF5" i="2"/>
  <c r="AE5" i="2"/>
  <c r="AD5" i="2"/>
  <c r="AC5" i="2"/>
  <c r="AB5" i="2"/>
  <c r="AA5" i="2"/>
  <c r="Z5" i="2"/>
  <c r="Y5" i="2"/>
  <c r="X5" i="2"/>
  <c r="W5" i="2"/>
  <c r="U5" i="2"/>
  <c r="T5" i="2"/>
  <c r="S5" i="2"/>
  <c r="R5" i="2"/>
  <c r="P5" i="2"/>
  <c r="N5" i="2"/>
  <c r="AF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O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Q3" i="2"/>
  <c r="P3" i="2"/>
  <c r="J4" i="1"/>
  <c r="B2" i="4" s="1"/>
  <c r="J2" i="1"/>
  <c r="J20" i="1" s="1"/>
  <c r="J23" i="1" s="1"/>
  <c r="J25" i="9" l="1"/>
  <c r="D9" i="4" s="1"/>
  <c r="F46" i="9"/>
  <c r="Q18" i="9" s="1"/>
  <c r="P47" i="9"/>
  <c r="AA19" i="9" s="1"/>
  <c r="Q48" i="9"/>
  <c r="AB20" i="9" s="1"/>
  <c r="G37" i="9"/>
  <c r="R9" i="9" s="1"/>
  <c r="H38" i="9"/>
  <c r="S10" i="9" s="1"/>
  <c r="C39" i="9"/>
  <c r="N11" i="9" s="1"/>
  <c r="R49" i="9"/>
  <c r="AC21" i="9" s="1"/>
  <c r="D40" i="9"/>
  <c r="O12" i="9" s="1"/>
  <c r="S50" i="9"/>
  <c r="AD22" i="9" s="1"/>
  <c r="J41" i="9"/>
  <c r="U13" i="9" s="1"/>
  <c r="K42" i="9"/>
  <c r="V14" i="9" s="1"/>
  <c r="L43" i="9"/>
  <c r="W15" i="9" s="1"/>
  <c r="B10" i="9"/>
  <c r="B11" i="9"/>
  <c r="B36" i="9"/>
  <c r="M8" i="9" s="1"/>
  <c r="E45" i="9"/>
  <c r="P17" i="9" s="1"/>
  <c r="J22" i="16"/>
  <c r="J23" i="16"/>
  <c r="E5" i="4"/>
  <c r="U10" i="1"/>
  <c r="W10" i="1"/>
  <c r="X11" i="1"/>
  <c r="Y12" i="1"/>
  <c r="W8" i="1"/>
  <c r="S8" i="1"/>
  <c r="Y14" i="1"/>
  <c r="AB15" i="1"/>
  <c r="Z9" i="1"/>
  <c r="Q3" i="1"/>
  <c r="O4" i="1"/>
  <c r="J26" i="1"/>
  <c r="V6" i="1"/>
  <c r="T7" i="1"/>
  <c r="J22" i="1"/>
  <c r="J25" i="1" s="1"/>
  <c r="I30" i="1"/>
  <c r="I44" i="16"/>
  <c r="G40" i="16"/>
  <c r="R12" i="16" s="1"/>
  <c r="B23" i="16"/>
  <c r="D31" i="16"/>
  <c r="O3" i="16" s="1"/>
  <c r="H42" i="16"/>
  <c r="B25" i="16"/>
  <c r="G39" i="16"/>
  <c r="R11" i="16" s="1"/>
  <c r="B24" i="16"/>
  <c r="B32" i="16"/>
  <c r="B22" i="16"/>
  <c r="H41" i="16"/>
  <c r="I43" i="16"/>
  <c r="C31" i="16"/>
  <c r="J32" i="16"/>
  <c r="U4" i="16" s="1"/>
  <c r="Q35" i="16"/>
  <c r="AB7" i="16" s="1"/>
  <c r="G37" i="16"/>
  <c r="L39" i="16"/>
  <c r="W11" i="16" s="1"/>
  <c r="Q40" i="16"/>
  <c r="AB12" i="16" s="1"/>
  <c r="L43" i="16"/>
  <c r="W15" i="16" s="1"/>
  <c r="U44" i="16"/>
  <c r="AF16" i="16" s="1"/>
  <c r="F46" i="16"/>
  <c r="Q48" i="16"/>
  <c r="AB20" i="16" s="1"/>
  <c r="B33" i="16"/>
  <c r="B36" i="16"/>
  <c r="N38" i="16"/>
  <c r="Y10" i="16" s="1"/>
  <c r="P39" i="16"/>
  <c r="AA11" i="16" s="1"/>
  <c r="K42" i="16"/>
  <c r="V14" i="16" s="1"/>
  <c r="E45" i="16"/>
  <c r="P47" i="16"/>
  <c r="AA19" i="16" s="1"/>
  <c r="B17" i="16"/>
  <c r="G31" i="16"/>
  <c r="R3" i="16" s="1"/>
  <c r="P34" i="16"/>
  <c r="AA6" i="16" s="1"/>
  <c r="I37" i="16"/>
  <c r="T9" i="16" s="1"/>
  <c r="O38" i="16"/>
  <c r="Z10" i="16" s="1"/>
  <c r="D40" i="16"/>
  <c r="J41" i="16"/>
  <c r="U13" i="16" s="1"/>
  <c r="T43" i="16"/>
  <c r="AE15" i="16" s="1"/>
  <c r="U48" i="16"/>
  <c r="AF20" i="16" s="1"/>
  <c r="H36" i="16"/>
  <c r="S8" i="16" s="1"/>
  <c r="L37" i="16"/>
  <c r="W9" i="16" s="1"/>
  <c r="C39" i="16"/>
  <c r="O42" i="16"/>
  <c r="Z14" i="16" s="1"/>
  <c r="T47" i="16"/>
  <c r="AE19" i="16" s="1"/>
  <c r="S50" i="16"/>
  <c r="AD22" i="16" s="1"/>
  <c r="K33" i="16"/>
  <c r="V5" i="16" s="1"/>
  <c r="D35" i="16"/>
  <c r="O7" i="16" s="1"/>
  <c r="N41" i="16"/>
  <c r="Y13" i="16" s="1"/>
  <c r="S42" i="16"/>
  <c r="AD14" i="16" s="1"/>
  <c r="K36" i="14"/>
  <c r="V8" i="14" s="1"/>
  <c r="J15" i="14"/>
  <c r="J18" i="14" s="1"/>
  <c r="J22" i="14"/>
  <c r="J25" i="14" s="1"/>
  <c r="I44" i="14"/>
  <c r="G40" i="14"/>
  <c r="R12" i="14" s="1"/>
  <c r="B23" i="14"/>
  <c r="D31" i="14"/>
  <c r="O3" i="14" s="1"/>
  <c r="H42" i="14"/>
  <c r="B25" i="14"/>
  <c r="G39" i="14"/>
  <c r="R11" i="14" s="1"/>
  <c r="B24" i="14"/>
  <c r="B32" i="14"/>
  <c r="B22" i="14"/>
  <c r="H41" i="14"/>
  <c r="I43" i="14"/>
  <c r="J17" i="14"/>
  <c r="J16" i="14"/>
  <c r="J10" i="14"/>
  <c r="C31" i="14"/>
  <c r="J32" i="14"/>
  <c r="U4" i="14" s="1"/>
  <c r="Q35" i="14"/>
  <c r="AB7" i="14" s="1"/>
  <c r="G37" i="14"/>
  <c r="L39" i="14"/>
  <c r="W11" i="14" s="1"/>
  <c r="Q40" i="14"/>
  <c r="AB12" i="14" s="1"/>
  <c r="L43" i="14"/>
  <c r="W15" i="14" s="1"/>
  <c r="U44" i="14"/>
  <c r="AF16" i="14" s="1"/>
  <c r="F46" i="14"/>
  <c r="Q48" i="14"/>
  <c r="AB20" i="14" s="1"/>
  <c r="J5" i="14"/>
  <c r="B33" i="14"/>
  <c r="B36" i="14"/>
  <c r="N38" i="14"/>
  <c r="Y10" i="14" s="1"/>
  <c r="P39" i="14"/>
  <c r="AA11" i="14" s="1"/>
  <c r="K42" i="14"/>
  <c r="V14" i="14" s="1"/>
  <c r="E45" i="14"/>
  <c r="P47" i="14"/>
  <c r="AA19" i="14" s="1"/>
  <c r="B17" i="14"/>
  <c r="G31" i="14"/>
  <c r="R3" i="14" s="1"/>
  <c r="P34" i="14"/>
  <c r="AA6" i="14" s="1"/>
  <c r="I37" i="14"/>
  <c r="T9" i="14" s="1"/>
  <c r="O38" i="14"/>
  <c r="Z10" i="14" s="1"/>
  <c r="D40" i="14"/>
  <c r="J41" i="14"/>
  <c r="U13" i="14" s="1"/>
  <c r="T43" i="14"/>
  <c r="AE15" i="14" s="1"/>
  <c r="U48" i="14"/>
  <c r="AF20" i="14" s="1"/>
  <c r="H36" i="14"/>
  <c r="S8" i="14" s="1"/>
  <c r="L37" i="14"/>
  <c r="W9" i="14" s="1"/>
  <c r="C39" i="14"/>
  <c r="O42" i="14"/>
  <c r="Z14" i="14" s="1"/>
  <c r="T47" i="14"/>
  <c r="AE19" i="14" s="1"/>
  <c r="S50" i="14"/>
  <c r="AD22" i="14" s="1"/>
  <c r="K33" i="14"/>
  <c r="V5" i="14" s="1"/>
  <c r="D35" i="14"/>
  <c r="O7" i="14" s="1"/>
  <c r="N41" i="14"/>
  <c r="Y13" i="14" s="1"/>
  <c r="S42" i="14"/>
  <c r="AD14" i="14" s="1"/>
  <c r="J24" i="11"/>
  <c r="J18" i="11" s="1"/>
  <c r="J22" i="11"/>
  <c r="G39" i="11"/>
  <c r="R11" i="11" s="1"/>
  <c r="I43" i="11"/>
  <c r="J4" i="11"/>
  <c r="S10" i="11"/>
  <c r="I38" i="11"/>
  <c r="T10" i="11" s="1"/>
  <c r="E4" i="4"/>
  <c r="J36" i="11"/>
  <c r="U8" i="11" s="1"/>
  <c r="L37" i="11"/>
  <c r="W9" i="11" s="1"/>
  <c r="N38" i="11"/>
  <c r="Y10" i="11" s="1"/>
  <c r="C31" i="11"/>
  <c r="T15" i="11"/>
  <c r="N43" i="11"/>
  <c r="Y15" i="11" s="1"/>
  <c r="D31" i="11"/>
  <c r="O3" i="11" s="1"/>
  <c r="I44" i="11"/>
  <c r="G40" i="11"/>
  <c r="R12" i="11" s="1"/>
  <c r="B23" i="11"/>
  <c r="H42" i="11"/>
  <c r="B25" i="11"/>
  <c r="B33" i="11"/>
  <c r="H37" i="11"/>
  <c r="S9" i="11" s="1"/>
  <c r="H41" i="11"/>
  <c r="B17" i="11"/>
  <c r="O38" i="11"/>
  <c r="Z10" i="11" s="1"/>
  <c r="B11" i="11"/>
  <c r="B22" i="11"/>
  <c r="B32" i="11"/>
  <c r="H36" i="11"/>
  <c r="S8" i="11" s="1"/>
  <c r="C39" i="11"/>
  <c r="O42" i="11"/>
  <c r="Z14" i="11" s="1"/>
  <c r="T47" i="11"/>
  <c r="AE19" i="11" s="1"/>
  <c r="S50" i="11"/>
  <c r="AD22" i="11" s="1"/>
  <c r="O12" i="11"/>
  <c r="B24" i="11"/>
  <c r="K33" i="11"/>
  <c r="V5" i="11" s="1"/>
  <c r="D35" i="11"/>
  <c r="O7" i="11" s="1"/>
  <c r="N41" i="11"/>
  <c r="Y13" i="11" s="1"/>
  <c r="S42" i="11"/>
  <c r="AD14" i="11" s="1"/>
  <c r="C31" i="9"/>
  <c r="N3" i="9" s="1"/>
  <c r="J27" i="9"/>
  <c r="S13" i="9"/>
  <c r="M5" i="9"/>
  <c r="I44" i="9"/>
  <c r="G40" i="9"/>
  <c r="R12" i="9" s="1"/>
  <c r="B23" i="9"/>
  <c r="M37" i="9"/>
  <c r="X9" i="9" s="1"/>
  <c r="O38" i="9"/>
  <c r="Z10" i="9" s="1"/>
  <c r="I38" i="9"/>
  <c r="T10" i="9" s="1"/>
  <c r="I43" i="9"/>
  <c r="B25" i="9"/>
  <c r="G39" i="9"/>
  <c r="B24" i="9"/>
  <c r="B32" i="9"/>
  <c r="B22" i="9"/>
  <c r="H42" i="9"/>
  <c r="J36" i="9"/>
  <c r="U8" i="9" s="1"/>
  <c r="L37" i="9"/>
  <c r="W9" i="9" s="1"/>
  <c r="D31" i="9"/>
  <c r="K36" i="9"/>
  <c r="V8" i="9" s="1"/>
  <c r="B17" i="9"/>
  <c r="H36" i="9"/>
  <c r="S8" i="9" s="1"/>
  <c r="O42" i="9"/>
  <c r="Z14" i="9" s="1"/>
  <c r="T47" i="9"/>
  <c r="AE19" i="9" s="1"/>
  <c r="K33" i="9"/>
  <c r="V5" i="9" s="1"/>
  <c r="D35" i="9"/>
  <c r="O7" i="9" s="1"/>
  <c r="N41" i="9"/>
  <c r="Y13" i="9" s="1"/>
  <c r="S42" i="9"/>
  <c r="AD14" i="9" s="1"/>
  <c r="G40" i="8"/>
  <c r="R12" i="8" s="1"/>
  <c r="I44" i="8"/>
  <c r="T16" i="8" s="1"/>
  <c r="J32" i="8"/>
  <c r="U4" i="8" s="1"/>
  <c r="N38" i="8"/>
  <c r="Y10" i="8" s="1"/>
  <c r="R41" i="8"/>
  <c r="AC13" i="8" s="1"/>
  <c r="P47" i="8"/>
  <c r="AA19" i="8" s="1"/>
  <c r="J10" i="2"/>
  <c r="M40" i="2"/>
  <c r="X12" i="2" s="1"/>
  <c r="B17" i="8"/>
  <c r="K33" i="8"/>
  <c r="V5" i="8" s="1"/>
  <c r="L39" i="8"/>
  <c r="W11" i="8" s="1"/>
  <c r="S42" i="8"/>
  <c r="AD14" i="8" s="1"/>
  <c r="J11" i="2"/>
  <c r="J17" i="2" s="1"/>
  <c r="J10" i="8"/>
  <c r="D35" i="2"/>
  <c r="F46" i="2"/>
  <c r="J41" i="2"/>
  <c r="R49" i="2"/>
  <c r="Q48" i="6"/>
  <c r="AB20" i="6" s="1"/>
  <c r="L39" i="7"/>
  <c r="W11" i="7" s="1"/>
  <c r="S42" i="7"/>
  <c r="AD14" i="7" s="1"/>
  <c r="P34" i="8"/>
  <c r="AA6" i="8" s="1"/>
  <c r="P39" i="8"/>
  <c r="AA11" i="8" s="1"/>
  <c r="W15" i="2"/>
  <c r="U44" i="2"/>
  <c r="AF16" i="2" s="1"/>
  <c r="P5" i="1"/>
  <c r="X13" i="1"/>
  <c r="AA16" i="1"/>
  <c r="G31" i="2"/>
  <c r="R3" i="2" s="1"/>
  <c r="K33" i="2"/>
  <c r="V5" i="2" s="1"/>
  <c r="H36" i="2"/>
  <c r="S8" i="2" s="1"/>
  <c r="P39" i="2"/>
  <c r="AA11" i="2" s="1"/>
  <c r="R45" i="2"/>
  <c r="AC17" i="2" s="1"/>
  <c r="U48" i="2"/>
  <c r="AF20" i="2" s="1"/>
  <c r="B11" i="6"/>
  <c r="U5" i="1"/>
  <c r="V11" i="1"/>
  <c r="B36" i="2"/>
  <c r="D40" i="2"/>
  <c r="G37" i="2"/>
  <c r="R9" i="2" s="1"/>
  <c r="Q40" i="2"/>
  <c r="AB12" i="2" s="1"/>
  <c r="O42" i="2"/>
  <c r="Z14" i="2" s="1"/>
  <c r="P47" i="2"/>
  <c r="S50" i="2"/>
  <c r="AD22" i="2" s="1"/>
  <c r="B10" i="6"/>
  <c r="K33" i="6"/>
  <c r="V5" i="6" s="1"/>
  <c r="N41" i="6"/>
  <c r="Y13" i="6" s="1"/>
  <c r="P39" i="7"/>
  <c r="AA11" i="7" s="1"/>
  <c r="U44" i="7"/>
  <c r="AF16" i="7" s="1"/>
  <c r="H36" i="8"/>
  <c r="S8" i="8" s="1"/>
  <c r="M40" i="8"/>
  <c r="X12" i="8" s="1"/>
  <c r="M44" i="8"/>
  <c r="X16" i="8" s="1"/>
  <c r="J22" i="2"/>
  <c r="J25" i="2" s="1"/>
  <c r="J16" i="2" s="1"/>
  <c r="J7" i="8"/>
  <c r="J7" i="6"/>
  <c r="Q40" i="8"/>
  <c r="AB12" i="8" s="1"/>
  <c r="R45" i="8"/>
  <c r="AC17" i="8" s="1"/>
  <c r="C39" i="2"/>
  <c r="E45" i="2"/>
  <c r="P17" i="2" s="1"/>
  <c r="H38" i="2"/>
  <c r="N41" i="2"/>
  <c r="Y13" i="2" s="1"/>
  <c r="Q48" i="2"/>
  <c r="M44" i="6"/>
  <c r="X16" i="6" s="1"/>
  <c r="B17" i="7"/>
  <c r="E32" i="8"/>
  <c r="P4" i="8" s="1"/>
  <c r="I37" i="8"/>
  <c r="T9" i="8" s="1"/>
  <c r="N41" i="8"/>
  <c r="Y13" i="8" s="1"/>
  <c r="S46" i="8"/>
  <c r="AD18" i="8" s="1"/>
  <c r="J18" i="8"/>
  <c r="J18" i="6"/>
  <c r="J14" i="6"/>
  <c r="J11" i="6"/>
  <c r="J22" i="6"/>
  <c r="J15" i="8"/>
  <c r="J17" i="8"/>
  <c r="J13" i="8"/>
  <c r="J22" i="8"/>
  <c r="J25" i="8" s="1"/>
  <c r="J16" i="8" s="1"/>
  <c r="J15" i="2"/>
  <c r="J18" i="2"/>
  <c r="J13" i="2"/>
  <c r="J19" i="2" s="1"/>
  <c r="B16" i="2"/>
  <c r="B23" i="2" s="1"/>
  <c r="C31" i="2"/>
  <c r="N3" i="2" s="1"/>
  <c r="N38" i="2"/>
  <c r="Y10" i="2" s="1"/>
  <c r="J36" i="2"/>
  <c r="U8" i="2" s="1"/>
  <c r="H41" i="2"/>
  <c r="G40" i="2"/>
  <c r="R12" i="2" s="1"/>
  <c r="B25" i="2"/>
  <c r="C35" i="2" s="1"/>
  <c r="I43" i="2"/>
  <c r="B22" i="2"/>
  <c r="O38" i="2"/>
  <c r="Z10" i="2" s="1"/>
  <c r="B24" i="2"/>
  <c r="B32" i="2"/>
  <c r="B33" i="2"/>
  <c r="M37" i="2"/>
  <c r="X9" i="2" s="1"/>
  <c r="B15" i="8"/>
  <c r="I43" i="8" s="1"/>
  <c r="N43" i="8" s="1"/>
  <c r="Y15" i="8" s="1"/>
  <c r="B23" i="8"/>
  <c r="O50" i="8" s="1"/>
  <c r="Z22" i="8" s="1"/>
  <c r="R9" i="8"/>
  <c r="T47" i="8"/>
  <c r="AE19" i="8" s="1"/>
  <c r="B10" i="8"/>
  <c r="M37" i="8"/>
  <c r="X9" i="8" s="1"/>
  <c r="J41" i="8"/>
  <c r="U13" i="8" s="1"/>
  <c r="U44" i="8"/>
  <c r="AF16" i="8" s="1"/>
  <c r="B25" i="8"/>
  <c r="H38" i="8"/>
  <c r="E45" i="8"/>
  <c r="M48" i="8"/>
  <c r="X20" i="8" s="1"/>
  <c r="Q48" i="8"/>
  <c r="AB20" i="8" s="1"/>
  <c r="D35" i="8"/>
  <c r="O7" i="8" s="1"/>
  <c r="O38" i="8"/>
  <c r="Z10" i="8" s="1"/>
  <c r="H42" i="8"/>
  <c r="U48" i="8"/>
  <c r="AF20" i="8" s="1"/>
  <c r="D31" i="8"/>
  <c r="C39" i="8"/>
  <c r="K42" i="8"/>
  <c r="V14" i="8" s="1"/>
  <c r="B11" i="8"/>
  <c r="G31" i="8"/>
  <c r="R3" i="8" s="1"/>
  <c r="Q35" i="8"/>
  <c r="AB7" i="8" s="1"/>
  <c r="F46" i="8"/>
  <c r="B36" i="8"/>
  <c r="O42" i="8"/>
  <c r="Z14" i="8" s="1"/>
  <c r="R49" i="8"/>
  <c r="AC21" i="8" s="1"/>
  <c r="K46" i="8"/>
  <c r="V18" i="8" s="1"/>
  <c r="F33" i="8"/>
  <c r="Q5" i="8" s="1"/>
  <c r="D40" i="8"/>
  <c r="L43" i="8"/>
  <c r="W15" i="8" s="1"/>
  <c r="B33" i="8"/>
  <c r="S50" i="8"/>
  <c r="AD22" i="8" s="1"/>
  <c r="J12" i="7"/>
  <c r="J18" i="7" s="1"/>
  <c r="J11" i="7"/>
  <c r="H27" i="7" s="1"/>
  <c r="J15" i="7"/>
  <c r="J10" i="7"/>
  <c r="J25" i="7"/>
  <c r="J7" i="7"/>
  <c r="B15" i="7"/>
  <c r="I43" i="7" s="1"/>
  <c r="T15" i="7" s="1"/>
  <c r="R9" i="7"/>
  <c r="G40" i="7"/>
  <c r="R12" i="7" s="1"/>
  <c r="D31" i="7"/>
  <c r="O3" i="7" s="1"/>
  <c r="H42" i="7"/>
  <c r="B25" i="7"/>
  <c r="I44" i="7"/>
  <c r="B23" i="7"/>
  <c r="P47" i="7"/>
  <c r="AA19" i="7" s="1"/>
  <c r="J23" i="7"/>
  <c r="J14" i="7" s="1"/>
  <c r="K33" i="7"/>
  <c r="V5" i="7" s="1"/>
  <c r="I37" i="7"/>
  <c r="T9" i="7" s="1"/>
  <c r="Q40" i="7"/>
  <c r="AB12" i="7" s="1"/>
  <c r="M44" i="7"/>
  <c r="X16" i="7" s="1"/>
  <c r="L37" i="7"/>
  <c r="W9" i="7" s="1"/>
  <c r="T47" i="7"/>
  <c r="AE19" i="7" s="1"/>
  <c r="M37" i="7"/>
  <c r="X9" i="7" s="1"/>
  <c r="J41" i="7"/>
  <c r="U13" i="7" s="1"/>
  <c r="H38" i="7"/>
  <c r="E45" i="7"/>
  <c r="Q48" i="7"/>
  <c r="AB20" i="7" s="1"/>
  <c r="N38" i="7"/>
  <c r="Y10" i="7" s="1"/>
  <c r="C31" i="7"/>
  <c r="D35" i="7"/>
  <c r="O7" i="7" s="1"/>
  <c r="O38" i="7"/>
  <c r="Z10" i="7" s="1"/>
  <c r="U48" i="7"/>
  <c r="AF20" i="7" s="1"/>
  <c r="C39" i="7"/>
  <c r="K42" i="7"/>
  <c r="V14" i="7" s="1"/>
  <c r="B11" i="7"/>
  <c r="G31" i="7"/>
  <c r="R3" i="7" s="1"/>
  <c r="Q35" i="7"/>
  <c r="AB7" i="7" s="1"/>
  <c r="F46" i="7"/>
  <c r="B36" i="7"/>
  <c r="R49" i="7"/>
  <c r="AC21" i="7" s="1"/>
  <c r="D40" i="7"/>
  <c r="L43" i="7"/>
  <c r="W15" i="7" s="1"/>
  <c r="B33" i="7"/>
  <c r="S50" i="7"/>
  <c r="AD22" i="7" s="1"/>
  <c r="G40" i="6"/>
  <c r="R12" i="6" s="1"/>
  <c r="B23" i="6"/>
  <c r="O50" i="6" s="1"/>
  <c r="Z22" i="6" s="1"/>
  <c r="I44" i="6"/>
  <c r="T16" i="6" s="1"/>
  <c r="M37" i="6"/>
  <c r="X9" i="6" s="1"/>
  <c r="N38" i="6"/>
  <c r="Y10" i="6" s="1"/>
  <c r="O38" i="6"/>
  <c r="Z10" i="6" s="1"/>
  <c r="B17" i="6"/>
  <c r="R9" i="6"/>
  <c r="T15" i="6"/>
  <c r="B24" i="6"/>
  <c r="H41" i="6"/>
  <c r="J41" i="6"/>
  <c r="U13" i="6" s="1"/>
  <c r="U44" i="6"/>
  <c r="AF16" i="6" s="1"/>
  <c r="B25" i="6"/>
  <c r="H38" i="6"/>
  <c r="E45" i="6"/>
  <c r="C31" i="6"/>
  <c r="D35" i="6"/>
  <c r="O7" i="6" s="1"/>
  <c r="H42" i="6"/>
  <c r="U48" i="6"/>
  <c r="AF20" i="6" s="1"/>
  <c r="D31" i="6"/>
  <c r="O3" i="6" s="1"/>
  <c r="C39" i="6"/>
  <c r="K42" i="6"/>
  <c r="V14" i="6" s="1"/>
  <c r="R45" i="6"/>
  <c r="AC17" i="6" s="1"/>
  <c r="B22" i="6"/>
  <c r="G31" i="6"/>
  <c r="R3" i="6" s="1"/>
  <c r="Q35" i="6"/>
  <c r="AB7" i="6" s="1"/>
  <c r="G39" i="6"/>
  <c r="R11" i="6" s="1"/>
  <c r="F46" i="6"/>
  <c r="B32" i="6"/>
  <c r="B36" i="6"/>
  <c r="O42" i="6"/>
  <c r="Z14" i="6" s="1"/>
  <c r="R49" i="6"/>
  <c r="AC21" i="6" s="1"/>
  <c r="L39" i="6"/>
  <c r="W11" i="6" s="1"/>
  <c r="S42" i="6"/>
  <c r="AD14" i="6" s="1"/>
  <c r="E32" i="6"/>
  <c r="P4" i="6" s="1"/>
  <c r="H36" i="6"/>
  <c r="S8" i="6" s="1"/>
  <c r="P39" i="6"/>
  <c r="AA11" i="6" s="1"/>
  <c r="J32" i="6"/>
  <c r="U4" i="6" s="1"/>
  <c r="D40" i="6"/>
  <c r="L43" i="6"/>
  <c r="W15" i="6" s="1"/>
  <c r="S46" i="6"/>
  <c r="AD18" i="6" s="1"/>
  <c r="B33" i="6"/>
  <c r="S50" i="6"/>
  <c r="AD22" i="6" s="1"/>
  <c r="B17" i="2"/>
  <c r="J18" i="1"/>
  <c r="B4" i="4"/>
  <c r="C2" i="4"/>
  <c r="F2" i="4" s="1"/>
  <c r="O7" i="2"/>
  <c r="R11" i="2"/>
  <c r="B11" i="2"/>
  <c r="AA19" i="2"/>
  <c r="X16" i="2"/>
  <c r="S10" i="2"/>
  <c r="U13" i="2"/>
  <c r="AB20" i="2"/>
  <c r="V14" i="2"/>
  <c r="AC21" i="2"/>
  <c r="I29" i="9" l="1"/>
  <c r="K40" i="9"/>
  <c r="V12" i="9" s="1"/>
  <c r="J16" i="9"/>
  <c r="D6" i="4" s="1"/>
  <c r="J25" i="16"/>
  <c r="C8" i="4"/>
  <c r="J25" i="11"/>
  <c r="E8" i="4"/>
  <c r="O49" i="16"/>
  <c r="Z21" i="16" s="1"/>
  <c r="K45" i="16"/>
  <c r="V17" i="16" s="1"/>
  <c r="M47" i="16"/>
  <c r="X19" i="16" s="1"/>
  <c r="D34" i="16"/>
  <c r="O6" i="16" s="1"/>
  <c r="C32" i="16"/>
  <c r="N4" i="16" s="1"/>
  <c r="M4" i="16"/>
  <c r="F33" i="16"/>
  <c r="Q5" i="16" s="1"/>
  <c r="O50" i="16"/>
  <c r="Z22" i="16" s="1"/>
  <c r="K46" i="16"/>
  <c r="V18" i="16" s="1"/>
  <c r="M48" i="16"/>
  <c r="X20" i="16" s="1"/>
  <c r="N11" i="16"/>
  <c r="J39" i="16"/>
  <c r="U11" i="16" s="1"/>
  <c r="K40" i="16"/>
  <c r="V12" i="16" s="1"/>
  <c r="O12" i="16"/>
  <c r="G36" i="16"/>
  <c r="R8" i="16" s="1"/>
  <c r="M8" i="16"/>
  <c r="B31" i="16"/>
  <c r="M3" i="16" s="1"/>
  <c r="N3" i="16"/>
  <c r="C34" i="16"/>
  <c r="N49" i="16"/>
  <c r="J45" i="16"/>
  <c r="U17" i="16" s="1"/>
  <c r="L47" i="16"/>
  <c r="D33" i="16"/>
  <c r="O5" i="16" s="1"/>
  <c r="M5" i="16"/>
  <c r="O44" i="16"/>
  <c r="Z16" i="16" s="1"/>
  <c r="T16" i="16"/>
  <c r="P45" i="16"/>
  <c r="AA17" i="16" s="1"/>
  <c r="P17" i="16"/>
  <c r="I38" i="16"/>
  <c r="T10" i="16" s="1"/>
  <c r="T15" i="16"/>
  <c r="N43" i="16"/>
  <c r="Y15" i="16" s="1"/>
  <c r="L48" i="16"/>
  <c r="C35" i="16"/>
  <c r="N50" i="16"/>
  <c r="J46" i="16"/>
  <c r="U18" i="16" s="1"/>
  <c r="Q18" i="16"/>
  <c r="R9" i="16"/>
  <c r="H37" i="16"/>
  <c r="S9" i="16" s="1"/>
  <c r="L41" i="16"/>
  <c r="W13" i="16" s="1"/>
  <c r="S13" i="16"/>
  <c r="S14" i="16"/>
  <c r="M42" i="16"/>
  <c r="X14" i="16" s="1"/>
  <c r="I27" i="16"/>
  <c r="T15" i="14"/>
  <c r="N43" i="14"/>
  <c r="Y15" i="14" s="1"/>
  <c r="L48" i="14"/>
  <c r="C35" i="14"/>
  <c r="N50" i="14"/>
  <c r="J46" i="14"/>
  <c r="U18" i="14" s="1"/>
  <c r="G36" i="14"/>
  <c r="R8" i="14" s="1"/>
  <c r="M8" i="14"/>
  <c r="L41" i="14"/>
  <c r="W13" i="14" s="1"/>
  <c r="S13" i="14"/>
  <c r="S14" i="14"/>
  <c r="M42" i="14"/>
  <c r="X14" i="14" s="1"/>
  <c r="J39" i="14"/>
  <c r="U11" i="14" s="1"/>
  <c r="N11" i="14"/>
  <c r="K40" i="14"/>
  <c r="V12" i="14" s="1"/>
  <c r="O12" i="14"/>
  <c r="M5" i="14"/>
  <c r="N3" i="14"/>
  <c r="B31" i="14"/>
  <c r="M3" i="14" s="1"/>
  <c r="O49" i="14"/>
  <c r="Z21" i="14" s="1"/>
  <c r="K45" i="14"/>
  <c r="V17" i="14" s="1"/>
  <c r="M47" i="14"/>
  <c r="X19" i="14" s="1"/>
  <c r="D34" i="14"/>
  <c r="O6" i="14" s="1"/>
  <c r="P17" i="14"/>
  <c r="J27" i="14"/>
  <c r="J7" i="14"/>
  <c r="C32" i="14"/>
  <c r="N4" i="14" s="1"/>
  <c r="M4" i="14"/>
  <c r="F33" i="14"/>
  <c r="Q5" i="14" s="1"/>
  <c r="O50" i="14"/>
  <c r="Z22" i="14" s="1"/>
  <c r="K46" i="14"/>
  <c r="V18" i="14" s="1"/>
  <c r="M48" i="14"/>
  <c r="X20" i="14" s="1"/>
  <c r="I38" i="14"/>
  <c r="T10" i="14" s="1"/>
  <c r="N49" i="14"/>
  <c r="L47" i="14"/>
  <c r="J45" i="14"/>
  <c r="U17" i="14" s="1"/>
  <c r="C34" i="14"/>
  <c r="Q18" i="14"/>
  <c r="R9" i="14"/>
  <c r="H37" i="14"/>
  <c r="S9" i="14" s="1"/>
  <c r="J19" i="14"/>
  <c r="I27" i="14"/>
  <c r="O44" i="14"/>
  <c r="Z16" i="14" s="1"/>
  <c r="T16" i="14"/>
  <c r="G36" i="11"/>
  <c r="R8" i="11" s="1"/>
  <c r="M5" i="11"/>
  <c r="T16" i="11"/>
  <c r="O44" i="11"/>
  <c r="Z16" i="11" s="1"/>
  <c r="L48" i="11"/>
  <c r="N50" i="11"/>
  <c r="C35" i="11"/>
  <c r="J46" i="11"/>
  <c r="N11" i="11"/>
  <c r="J39" i="11"/>
  <c r="U11" i="11" s="1"/>
  <c r="S14" i="11"/>
  <c r="M42" i="11"/>
  <c r="X14" i="11" s="1"/>
  <c r="J27" i="11"/>
  <c r="E3" i="4"/>
  <c r="C32" i="11"/>
  <c r="N4" i="11" s="1"/>
  <c r="M4" i="11"/>
  <c r="O49" i="11"/>
  <c r="Z21" i="11" s="1"/>
  <c r="K45" i="11"/>
  <c r="V17" i="11" s="1"/>
  <c r="M47" i="11"/>
  <c r="X19" i="11" s="1"/>
  <c r="D34" i="11"/>
  <c r="O6" i="11" s="1"/>
  <c r="N3" i="11"/>
  <c r="B31" i="11"/>
  <c r="M3" i="11" s="1"/>
  <c r="N49" i="11"/>
  <c r="J45" i="11"/>
  <c r="C34" i="11"/>
  <c r="L47" i="11"/>
  <c r="L41" i="11"/>
  <c r="W13" i="11" s="1"/>
  <c r="S13" i="11"/>
  <c r="K46" i="11"/>
  <c r="V18" i="11" s="1"/>
  <c r="F33" i="11"/>
  <c r="Q5" i="11" s="1"/>
  <c r="O50" i="11"/>
  <c r="Z22" i="11" s="1"/>
  <c r="M48" i="11"/>
  <c r="X20" i="11" s="1"/>
  <c r="K40" i="11"/>
  <c r="V12" i="11" s="1"/>
  <c r="S14" i="9"/>
  <c r="M42" i="9"/>
  <c r="X14" i="9" s="1"/>
  <c r="R11" i="9"/>
  <c r="J39" i="9"/>
  <c r="U11" i="9" s="1"/>
  <c r="T15" i="9"/>
  <c r="N43" i="9"/>
  <c r="Y15" i="9" s="1"/>
  <c r="T16" i="9"/>
  <c r="O44" i="9"/>
  <c r="Z16" i="9" s="1"/>
  <c r="G36" i="9"/>
  <c r="R8" i="9" s="1"/>
  <c r="I27" i="9"/>
  <c r="H27" i="9"/>
  <c r="O3" i="9"/>
  <c r="B31" i="9"/>
  <c r="M3" i="9" s="1"/>
  <c r="O49" i="9"/>
  <c r="Z21" i="9" s="1"/>
  <c r="K45" i="9"/>
  <c r="V17" i="9" s="1"/>
  <c r="M47" i="9"/>
  <c r="X19" i="9" s="1"/>
  <c r="D34" i="9"/>
  <c r="O6" i="9" s="1"/>
  <c r="C32" i="9"/>
  <c r="N4" i="9" s="1"/>
  <c r="M4" i="9"/>
  <c r="H37" i="9"/>
  <c r="S9" i="9" s="1"/>
  <c r="F33" i="9"/>
  <c r="O50" i="9"/>
  <c r="Z22" i="9" s="1"/>
  <c r="K46" i="9"/>
  <c r="V18" i="9" s="1"/>
  <c r="M48" i="9"/>
  <c r="X20" i="9" s="1"/>
  <c r="N49" i="9"/>
  <c r="J45" i="9"/>
  <c r="L47" i="9"/>
  <c r="C34" i="9"/>
  <c r="L48" i="9"/>
  <c r="C35" i="9"/>
  <c r="N50" i="9"/>
  <c r="J46" i="9"/>
  <c r="L41" i="9"/>
  <c r="W13" i="9" s="1"/>
  <c r="F33" i="6"/>
  <c r="Q5" i="6" s="1"/>
  <c r="O44" i="8"/>
  <c r="Z16" i="8" s="1"/>
  <c r="B24" i="8"/>
  <c r="M48" i="6"/>
  <c r="X20" i="6" s="1"/>
  <c r="G39" i="7"/>
  <c r="R11" i="7" s="1"/>
  <c r="B24" i="7"/>
  <c r="N49" i="7" s="1"/>
  <c r="B32" i="8"/>
  <c r="K46" i="6"/>
  <c r="V18" i="6" s="1"/>
  <c r="N43" i="6"/>
  <c r="Y15" i="6" s="1"/>
  <c r="J25" i="6"/>
  <c r="J17" i="6"/>
  <c r="J13" i="6"/>
  <c r="J19" i="8"/>
  <c r="H42" i="2"/>
  <c r="D31" i="2"/>
  <c r="O3" i="2" s="1"/>
  <c r="I44" i="2"/>
  <c r="I38" i="2"/>
  <c r="T10" i="2" s="1"/>
  <c r="H37" i="2"/>
  <c r="S9" i="2" s="1"/>
  <c r="N50" i="2"/>
  <c r="Y22" i="2" s="1"/>
  <c r="L48" i="2"/>
  <c r="J46" i="2"/>
  <c r="U18" i="2" s="1"/>
  <c r="O49" i="2"/>
  <c r="Z21" i="2" s="1"/>
  <c r="K45" i="2"/>
  <c r="V17" i="2" s="1"/>
  <c r="M47" i="2"/>
  <c r="X19" i="2" s="1"/>
  <c r="D34" i="2"/>
  <c r="O6" i="2" s="1"/>
  <c r="M48" i="2"/>
  <c r="X20" i="2" s="1"/>
  <c r="F33" i="2"/>
  <c r="Q5" i="2" s="1"/>
  <c r="O50" i="2"/>
  <c r="Z22" i="2" s="1"/>
  <c r="K46" i="2"/>
  <c r="V18" i="2" s="1"/>
  <c r="N49" i="2"/>
  <c r="Y21" i="2" s="1"/>
  <c r="J45" i="2"/>
  <c r="U17" i="2" s="1"/>
  <c r="L47" i="2"/>
  <c r="W19" i="2" s="1"/>
  <c r="C34" i="2"/>
  <c r="B22" i="8"/>
  <c r="K45" i="8" s="1"/>
  <c r="V17" i="8" s="1"/>
  <c r="H41" i="8"/>
  <c r="H37" i="8"/>
  <c r="S9" i="8" s="1"/>
  <c r="T15" i="8"/>
  <c r="G39" i="8"/>
  <c r="R11" i="8" s="1"/>
  <c r="P17" i="8"/>
  <c r="N50" i="8"/>
  <c r="J46" i="8"/>
  <c r="U18" i="8" s="1"/>
  <c r="C35" i="8"/>
  <c r="L48" i="8"/>
  <c r="Q18" i="8"/>
  <c r="O49" i="8"/>
  <c r="Z21" i="8" s="1"/>
  <c r="C32" i="8"/>
  <c r="N4" i="8" s="1"/>
  <c r="M4" i="8"/>
  <c r="S10" i="8"/>
  <c r="I38" i="8"/>
  <c r="T10" i="8" s="1"/>
  <c r="G36" i="8"/>
  <c r="R8" i="8" s="1"/>
  <c r="M8" i="8"/>
  <c r="D33" i="8"/>
  <c r="O5" i="8" s="1"/>
  <c r="M5" i="8"/>
  <c r="N11" i="8"/>
  <c r="B31" i="8"/>
  <c r="M3" i="8" s="1"/>
  <c r="O3" i="8"/>
  <c r="S13" i="8"/>
  <c r="L41" i="8"/>
  <c r="W13" i="8" s="1"/>
  <c r="K40" i="8"/>
  <c r="V12" i="8" s="1"/>
  <c r="O12" i="8"/>
  <c r="L47" i="8"/>
  <c r="N49" i="8"/>
  <c r="J45" i="8"/>
  <c r="U17" i="8" s="1"/>
  <c r="C34" i="8"/>
  <c r="M42" i="8"/>
  <c r="X14" i="8" s="1"/>
  <c r="S14" i="8"/>
  <c r="J13" i="7"/>
  <c r="J16" i="7"/>
  <c r="B32" i="7"/>
  <c r="C32" i="7" s="1"/>
  <c r="N4" i="7" s="1"/>
  <c r="B22" i="7"/>
  <c r="O49" i="7" s="1"/>
  <c r="Z21" i="7" s="1"/>
  <c r="H41" i="7"/>
  <c r="L47" i="7"/>
  <c r="M5" i="7"/>
  <c r="B31" i="7"/>
  <c r="M3" i="7" s="1"/>
  <c r="N3" i="7"/>
  <c r="K40" i="7"/>
  <c r="V12" i="7" s="1"/>
  <c r="O12" i="7"/>
  <c r="G36" i="7"/>
  <c r="R8" i="7" s="1"/>
  <c r="M8" i="7"/>
  <c r="N43" i="7"/>
  <c r="Y15" i="7" s="1"/>
  <c r="P17" i="7"/>
  <c r="O50" i="7"/>
  <c r="Z22" i="7" s="1"/>
  <c r="K46" i="7"/>
  <c r="V18" i="7" s="1"/>
  <c r="M48" i="7"/>
  <c r="X20" i="7" s="1"/>
  <c r="F33" i="7"/>
  <c r="Q5" i="7" s="1"/>
  <c r="Q18" i="7"/>
  <c r="S10" i="7"/>
  <c r="I38" i="7"/>
  <c r="T10" i="7" s="1"/>
  <c r="T16" i="7"/>
  <c r="O44" i="7"/>
  <c r="Z16" i="7" s="1"/>
  <c r="N50" i="7"/>
  <c r="J46" i="7"/>
  <c r="U18" i="7" s="1"/>
  <c r="C35" i="7"/>
  <c r="L48" i="7"/>
  <c r="M42" i="7"/>
  <c r="X14" i="7" s="1"/>
  <c r="S14" i="7"/>
  <c r="S13" i="7"/>
  <c r="L41" i="7"/>
  <c r="W13" i="7" s="1"/>
  <c r="J17" i="7"/>
  <c r="I27" i="7" s="1"/>
  <c r="N11" i="7"/>
  <c r="J39" i="7"/>
  <c r="U11" i="7" s="1"/>
  <c r="H37" i="7"/>
  <c r="S9" i="7" s="1"/>
  <c r="H37" i="6"/>
  <c r="S9" i="6" s="1"/>
  <c r="B31" i="6"/>
  <c r="M3" i="6" s="1"/>
  <c r="N3" i="6"/>
  <c r="I38" i="6"/>
  <c r="T10" i="6" s="1"/>
  <c r="S10" i="6"/>
  <c r="N50" i="6"/>
  <c r="J46" i="6"/>
  <c r="U18" i="6" s="1"/>
  <c r="C35" i="6"/>
  <c r="L48" i="6"/>
  <c r="D33" i="6"/>
  <c r="O5" i="6" s="1"/>
  <c r="M5" i="6"/>
  <c r="Q18" i="6"/>
  <c r="M42" i="6"/>
  <c r="X14" i="6" s="1"/>
  <c r="S14" i="6"/>
  <c r="C32" i="6"/>
  <c r="N4" i="6" s="1"/>
  <c r="M4" i="6"/>
  <c r="K40" i="6"/>
  <c r="V12" i="6" s="1"/>
  <c r="O12" i="6"/>
  <c r="M47" i="6"/>
  <c r="X19" i="6" s="1"/>
  <c r="O49" i="6"/>
  <c r="Z21" i="6" s="1"/>
  <c r="K45" i="6"/>
  <c r="V17" i="6" s="1"/>
  <c r="D34" i="6"/>
  <c r="O6" i="6" s="1"/>
  <c r="O44" i="6"/>
  <c r="Z16" i="6" s="1"/>
  <c r="S13" i="6"/>
  <c r="L41" i="6"/>
  <c r="W13" i="6" s="1"/>
  <c r="L47" i="6"/>
  <c r="J45" i="6"/>
  <c r="U17" i="6" s="1"/>
  <c r="N49" i="6"/>
  <c r="C34" i="6"/>
  <c r="N11" i="6"/>
  <c r="J39" i="6"/>
  <c r="U11" i="6" s="1"/>
  <c r="G36" i="6"/>
  <c r="R8" i="6" s="1"/>
  <c r="M8" i="6"/>
  <c r="P17" i="6"/>
  <c r="F4" i="4"/>
  <c r="J13" i="1"/>
  <c r="B5" i="4" s="1"/>
  <c r="N43" i="2"/>
  <c r="Y15" i="2" s="1"/>
  <c r="T15" i="2"/>
  <c r="Q18" i="2"/>
  <c r="S14" i="2"/>
  <c r="M42" i="2"/>
  <c r="X14" i="2" s="1"/>
  <c r="O12" i="2"/>
  <c r="K40" i="2"/>
  <c r="V12" i="2" s="1"/>
  <c r="N7" i="2"/>
  <c r="F35" i="2"/>
  <c r="Q7" i="2" s="1"/>
  <c r="L41" i="2"/>
  <c r="W13" i="2" s="1"/>
  <c r="S13" i="2"/>
  <c r="M5" i="2"/>
  <c r="J39" i="2"/>
  <c r="U11" i="2" s="1"/>
  <c r="N11" i="2"/>
  <c r="M4" i="2"/>
  <c r="C32" i="2"/>
  <c r="N4" i="2" s="1"/>
  <c r="G36" i="2"/>
  <c r="R8" i="2" s="1"/>
  <c r="M8" i="2"/>
  <c r="T16" i="2"/>
  <c r="O44" i="2"/>
  <c r="Z16" i="2" s="1"/>
  <c r="J16" i="16" l="1"/>
  <c r="C6" i="4" s="1"/>
  <c r="C9" i="4"/>
  <c r="E9" i="4"/>
  <c r="J16" i="11"/>
  <c r="E6" i="4" s="1"/>
  <c r="Q46" i="16"/>
  <c r="AB18" i="16" s="1"/>
  <c r="U50" i="16"/>
  <c r="AF22" i="16" s="1"/>
  <c r="Y22" i="16"/>
  <c r="W19" i="16"/>
  <c r="R47" i="16"/>
  <c r="AC19" i="16" s="1"/>
  <c r="N7" i="16"/>
  <c r="F35" i="16"/>
  <c r="Q7" i="16" s="1"/>
  <c r="S48" i="16"/>
  <c r="AD20" i="16" s="1"/>
  <c r="W20" i="16"/>
  <c r="Y21" i="16"/>
  <c r="T49" i="16"/>
  <c r="AE21" i="16" s="1"/>
  <c r="E34" i="16"/>
  <c r="P6" i="16" s="1"/>
  <c r="N6" i="16"/>
  <c r="D33" i="14"/>
  <c r="O5" i="14" s="1"/>
  <c r="U50" i="14"/>
  <c r="AF22" i="14" s="1"/>
  <c r="Y22" i="14"/>
  <c r="Q46" i="14"/>
  <c r="AB18" i="14" s="1"/>
  <c r="N7" i="14"/>
  <c r="F35" i="14"/>
  <c r="Q7" i="14" s="1"/>
  <c r="Y21" i="14"/>
  <c r="T49" i="14"/>
  <c r="AE21" i="14" s="1"/>
  <c r="S48" i="14"/>
  <c r="AD20" i="14" s="1"/>
  <c r="W20" i="14"/>
  <c r="E34" i="14"/>
  <c r="P6" i="14" s="1"/>
  <c r="N6" i="14"/>
  <c r="W19" i="14"/>
  <c r="R47" i="14"/>
  <c r="AC19" i="14" s="1"/>
  <c r="P45" i="14"/>
  <c r="AA17" i="14" s="1"/>
  <c r="J19" i="11"/>
  <c r="E7" i="4" s="1"/>
  <c r="I27" i="11"/>
  <c r="W19" i="11"/>
  <c r="R47" i="11"/>
  <c r="AC19" i="11" s="1"/>
  <c r="E34" i="11"/>
  <c r="P6" i="11" s="1"/>
  <c r="N6" i="11"/>
  <c r="N7" i="11"/>
  <c r="F35" i="11"/>
  <c r="Q7" i="11" s="1"/>
  <c r="U17" i="11"/>
  <c r="P45" i="11"/>
  <c r="AA17" i="11" s="1"/>
  <c r="U50" i="11"/>
  <c r="AF22" i="11" s="1"/>
  <c r="Y22" i="11"/>
  <c r="U18" i="11"/>
  <c r="Q46" i="11"/>
  <c r="AB18" i="11" s="1"/>
  <c r="Y21" i="11"/>
  <c r="T49" i="11"/>
  <c r="AE21" i="11" s="1"/>
  <c r="S48" i="11"/>
  <c r="AD20" i="11" s="1"/>
  <c r="W20" i="11"/>
  <c r="D33" i="11"/>
  <c r="O5" i="11" s="1"/>
  <c r="N6" i="9"/>
  <c r="E34" i="9"/>
  <c r="P6" i="9" s="1"/>
  <c r="W19" i="9"/>
  <c r="R47" i="9"/>
  <c r="AC19" i="9" s="1"/>
  <c r="Q5" i="9"/>
  <c r="D33" i="9"/>
  <c r="O5" i="9" s="1"/>
  <c r="U18" i="9"/>
  <c r="Q46" i="9"/>
  <c r="AB18" i="9" s="1"/>
  <c r="U50" i="9"/>
  <c r="AF22" i="9" s="1"/>
  <c r="Y22" i="9"/>
  <c r="T49" i="9"/>
  <c r="AE21" i="9" s="1"/>
  <c r="Y21" i="9"/>
  <c r="W20" i="9"/>
  <c r="S48" i="9"/>
  <c r="AD20" i="9" s="1"/>
  <c r="U17" i="9"/>
  <c r="P45" i="9"/>
  <c r="AA17" i="9" s="1"/>
  <c r="N7" i="9"/>
  <c r="F35" i="9"/>
  <c r="Q7" i="9" s="1"/>
  <c r="M47" i="8"/>
  <c r="X19" i="8" s="1"/>
  <c r="Q46" i="6"/>
  <c r="AB18" i="6" s="1"/>
  <c r="C34" i="7"/>
  <c r="J45" i="7"/>
  <c r="U17" i="7" s="1"/>
  <c r="J19" i="7"/>
  <c r="D34" i="8"/>
  <c r="O6" i="8" s="1"/>
  <c r="B31" i="2"/>
  <c r="M3" i="2" s="1"/>
  <c r="J19" i="6"/>
  <c r="J16" i="6"/>
  <c r="P45" i="2"/>
  <c r="AA17" i="2" s="1"/>
  <c r="S48" i="2"/>
  <c r="AD20" i="2" s="1"/>
  <c r="E34" i="2"/>
  <c r="P6" i="2" s="1"/>
  <c r="N6" i="2"/>
  <c r="U50" i="2"/>
  <c r="AF22" i="2" s="1"/>
  <c r="W20" i="2"/>
  <c r="R47" i="2"/>
  <c r="AC19" i="2" s="1"/>
  <c r="T49" i="2"/>
  <c r="AE21" i="2" s="1"/>
  <c r="D33" i="2"/>
  <c r="O5" i="2" s="1"/>
  <c r="Q46" i="2"/>
  <c r="AB18" i="2" s="1"/>
  <c r="J39" i="8"/>
  <c r="U11" i="8" s="1"/>
  <c r="Y21" i="8"/>
  <c r="T49" i="8"/>
  <c r="AE21" i="8" s="1"/>
  <c r="W19" i="8"/>
  <c r="R47" i="8"/>
  <c r="AC19" i="8" s="1"/>
  <c r="W20" i="8"/>
  <c r="S48" i="8"/>
  <c r="AD20" i="8" s="1"/>
  <c r="N6" i="8"/>
  <c r="E34" i="8"/>
  <c r="P6" i="8" s="1"/>
  <c r="F35" i="8"/>
  <c r="Q7" i="8" s="1"/>
  <c r="N7" i="8"/>
  <c r="Q46" i="8"/>
  <c r="AB18" i="8" s="1"/>
  <c r="U50" i="8"/>
  <c r="AF22" i="8" s="1"/>
  <c r="Y22" i="8"/>
  <c r="P45" i="8"/>
  <c r="AA17" i="8" s="1"/>
  <c r="M4" i="7"/>
  <c r="M47" i="7"/>
  <c r="X19" i="7" s="1"/>
  <c r="D34" i="7"/>
  <c r="O6" i="7" s="1"/>
  <c r="K45" i="7"/>
  <c r="V17" i="7" s="1"/>
  <c r="W20" i="7"/>
  <c r="S48" i="7"/>
  <c r="AD20" i="7" s="1"/>
  <c r="F35" i="7"/>
  <c r="Q7" i="7" s="1"/>
  <c r="N7" i="7"/>
  <c r="E34" i="7"/>
  <c r="P6" i="7" s="1"/>
  <c r="N6" i="7"/>
  <c r="T49" i="7"/>
  <c r="AE21" i="7" s="1"/>
  <c r="Y21" i="7"/>
  <c r="W19" i="7"/>
  <c r="U50" i="7"/>
  <c r="AF22" i="7" s="1"/>
  <c r="Y22" i="7"/>
  <c r="Q46" i="7"/>
  <c r="AB18" i="7" s="1"/>
  <c r="D33" i="7"/>
  <c r="O5" i="7" s="1"/>
  <c r="P45" i="6"/>
  <c r="AA17" i="6" s="1"/>
  <c r="U50" i="6"/>
  <c r="AF22" i="6" s="1"/>
  <c r="Y22" i="6"/>
  <c r="E34" i="6"/>
  <c r="P6" i="6" s="1"/>
  <c r="N6" i="6"/>
  <c r="W20" i="6"/>
  <c r="S48" i="6"/>
  <c r="AD20" i="6" s="1"/>
  <c r="T49" i="6"/>
  <c r="AE21" i="6" s="1"/>
  <c r="Y21" i="6"/>
  <c r="W19" i="6"/>
  <c r="R47" i="6"/>
  <c r="AC19" i="6" s="1"/>
  <c r="F35" i="6"/>
  <c r="Q7" i="6" s="1"/>
  <c r="N7" i="6"/>
  <c r="F5" i="4"/>
  <c r="P45" i="7" l="1"/>
  <c r="AA17" i="7" s="1"/>
  <c r="R47" i="7"/>
  <c r="AC19" i="7" s="1"/>
  <c r="B8" i="4" l="1"/>
  <c r="F8" i="4" s="1"/>
  <c r="J7" i="1"/>
  <c r="B3" i="4"/>
  <c r="F3" i="4" s="1"/>
  <c r="J27" i="1"/>
  <c r="J28" i="1" l="1"/>
  <c r="B9" i="4"/>
  <c r="F9" i="4" s="1"/>
  <c r="J16" i="1"/>
  <c r="J19" i="1" l="1"/>
  <c r="B7" i="4" s="1"/>
  <c r="F7" i="4" s="1"/>
  <c r="B6" i="4"/>
  <c r="F6" i="4" s="1"/>
</calcChain>
</file>

<file path=xl/sharedStrings.xml><?xml version="1.0" encoding="utf-8"?>
<sst xmlns="http://schemas.openxmlformats.org/spreadsheetml/2006/main" count="1551" uniqueCount="147">
  <si>
    <t>Общие данные</t>
  </si>
  <si>
    <t>Система_1</t>
  </si>
  <si>
    <t>λ</t>
  </si>
  <si>
    <t>0 / 0 / 0 / 0</t>
  </si>
  <si>
    <t>p1</t>
  </si>
  <si>
    <t>Нагрузка</t>
  </si>
  <si>
    <t>П1</t>
  </si>
  <si>
    <t>b</t>
  </si>
  <si>
    <t>1 / 0 / 0 / 0</t>
  </si>
  <si>
    <t>p2</t>
  </si>
  <si>
    <t>П2</t>
  </si>
  <si>
    <t>p</t>
  </si>
  <si>
    <t>1 / 0 / 1 / 0</t>
  </si>
  <si>
    <t>p3</t>
  </si>
  <si>
    <t>Сумм</t>
  </si>
  <si>
    <t>Накопитель_1</t>
  </si>
  <si>
    <t>1 / 0 / 2 / 0</t>
  </si>
  <si>
    <t>p4</t>
  </si>
  <si>
    <t>Загрузка</t>
  </si>
  <si>
    <t>Накопитель_2</t>
  </si>
  <si>
    <t>0 / 1 / 0 / 0</t>
  </si>
  <si>
    <t>p5</t>
  </si>
  <si>
    <t>0 / 1 / 0 / 1</t>
  </si>
  <si>
    <t>p6</t>
  </si>
  <si>
    <t>Сред</t>
  </si>
  <si>
    <t>1 / 1 / 0 / 0</t>
  </si>
  <si>
    <t>p7</t>
  </si>
  <si>
    <t>Длина очереди</t>
  </si>
  <si>
    <t>1 / 1 / 1 / 0</t>
  </si>
  <si>
    <t>p8</t>
  </si>
  <si>
    <t>1 / 1 / 2 / 0</t>
  </si>
  <si>
    <t>p9</t>
  </si>
  <si>
    <t>1 / 1 / 0 / 1</t>
  </si>
  <si>
    <t>p10</t>
  </si>
  <si>
    <t>Число заявок</t>
  </si>
  <si>
    <t>1 / 1 / 1 / 1</t>
  </si>
  <si>
    <t>p11</t>
  </si>
  <si>
    <t>1 / 1 / 2 / 1</t>
  </si>
  <si>
    <t>p12</t>
  </si>
  <si>
    <t>Время ожидания</t>
  </si>
  <si>
    <t>Время пребывания</t>
  </si>
  <si>
    <t>Вероятность потери</t>
  </si>
  <si>
    <t>Производительность</t>
  </si>
  <si>
    <t>Система_2</t>
  </si>
  <si>
    <t>C2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</si>
  <si>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</si>
  <si>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</si>
  <si>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</si>
  <si>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</si>
  <si>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</si>
  <si>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</si>
  <si>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</si>
  <si>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</si>
  <si>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</si>
  <si>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</si>
  <si>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</si>
  <si>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</si>
  <si>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</si>
  <si>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</si>
  <si>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</si>
  <si>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</si>
  <si>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</si>
  <si>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</si>
  <si>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</si>
  <si>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</si>
  <si>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q</t>
  </si>
  <si>
    <t>μ</t>
  </si>
  <si>
    <t>V (вариация)</t>
  </si>
  <si>
    <t>qpμ</t>
  </si>
  <si>
    <t>(1-q)pμ</t>
  </si>
  <si>
    <t>t1 (b'1) =</t>
  </si>
  <si>
    <t>t2 (b'2) =</t>
  </si>
  <si>
    <t>p13</t>
  </si>
  <si>
    <t>μ'1</t>
  </si>
  <si>
    <t>p14</t>
  </si>
  <si>
    <t>μ'2</t>
  </si>
  <si>
    <t>p15</t>
  </si>
  <si>
    <t xml:space="preserve">qb'1+(1-q)b'2=b </t>
  </si>
  <si>
    <t>p16</t>
  </si>
  <si>
    <t>p17</t>
  </si>
  <si>
    <t>p18</t>
  </si>
  <si>
    <t>p19</t>
  </si>
  <si>
    <t>Система 1</t>
  </si>
  <si>
    <t>Система 2 (q=0.10)</t>
  </si>
  <si>
    <t>Система 2 (q=0.05)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</si>
  <si>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</si>
  <si>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</si>
  <si>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</si>
  <si>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</si>
  <si>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</si>
  <si>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</si>
  <si>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</si>
  <si>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</si>
  <si>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</si>
  <si>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</si>
  <si>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</si>
  <si>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</si>
  <si>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</si>
  <si>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</si>
  <si>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</si>
  <si>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</si>
  <si>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0 / 1 / 0 / 2</t>
  </si>
  <si>
    <t>1 / 1 / 0 / 2</t>
  </si>
  <si>
    <t>1 / 1 / 1 / 2</t>
  </si>
  <si>
    <t>1 / 1 / 2 / 2</t>
  </si>
  <si>
    <t>p1*λ</t>
  </si>
  <si>
    <t>p2*λ</t>
  </si>
  <si>
    <t>pλ</t>
  </si>
  <si>
    <t>qpλ</t>
  </si>
  <si>
    <t>qμ'1</t>
  </si>
  <si>
    <t>qμ'2</t>
  </si>
  <si>
    <t>(1-q)μ'1</t>
  </si>
  <si>
    <t>(1-q)μ'2</t>
  </si>
  <si>
    <t>S16</t>
  </si>
  <si>
    <t>S17</t>
  </si>
  <si>
    <t>S18</t>
  </si>
  <si>
    <t>S19</t>
  </si>
  <si>
    <t>(1-q)pλ</t>
  </si>
  <si>
    <t>0/0/0/0</t>
  </si>
  <si>
    <t>11/0/0/0</t>
  </si>
  <si>
    <t>12/0/0/0</t>
  </si>
  <si>
    <t>11/0/1/0</t>
  </si>
  <si>
    <t>12/0/1/0</t>
  </si>
  <si>
    <t>0/1/0/0</t>
  </si>
  <si>
    <t>0/1/0/1</t>
  </si>
  <si>
    <t>0/1/0/2</t>
  </si>
  <si>
    <t>11/1/0/0</t>
  </si>
  <si>
    <t>12/1/0/0</t>
  </si>
  <si>
    <t>11/1/0/1</t>
  </si>
  <si>
    <t>12/1/0/1</t>
  </si>
  <si>
    <t>11/1/0/2</t>
  </si>
  <si>
    <t>12/1/0/2</t>
  </si>
  <si>
    <t>11/1/1/0</t>
  </si>
  <si>
    <t>12/1/1/0</t>
  </si>
  <si>
    <t>11/1/1/1</t>
  </si>
  <si>
    <t>12/1/1/1</t>
  </si>
  <si>
    <t>11/1/1/2</t>
  </si>
  <si>
    <t>12/1/1/2</t>
  </si>
  <si>
    <t>p0</t>
  </si>
  <si>
    <t>Система 2 (q=0.35)</t>
  </si>
  <si>
    <t>Вероятность Обслуживания</t>
  </si>
  <si>
    <t xml:space="preserve">0.752      </t>
  </si>
  <si>
    <t>1.117</t>
  </si>
  <si>
    <t>0.873</t>
  </si>
  <si>
    <t>0.764</t>
  </si>
  <si>
    <t>0.877</t>
  </si>
  <si>
    <t>0.983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</si>
</sst>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00"/>
    <numFmt numFmtId="165" formatCode="##0.00"/>
    <numFmt numFmtId="166" formatCode="0.0000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202122"/>
      <name val="Sans-serif"/>
    </font>
    <font>
      <sz val="10"/>
      <color theme="1"/>
      <name val="Arial"/>
      <scheme val="minor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sz val="8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202122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8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164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0" fontId="3" fillId="0" borderId="0" xfId="0" applyNumberFormat="1" applyFont="1"/>
    <xf numFmtId="0" fontId="1" fillId="0" borderId="15" xfId="0" applyFont="1" applyBorder="1"/>
    <xf numFmtId="164" fontId="3" fillId="0" borderId="16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1" fillId="0" borderId="18" xfId="0" applyFont="1" applyBorder="1"/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5" xfId="0" applyFont="1" applyBorder="1"/>
    <xf numFmtId="0" fontId="4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2" fontId="4" fillId="7" borderId="22" xfId="0" applyNumberFormat="1" applyFont="1" applyFill="1" applyBorder="1" applyAlignment="1">
      <alignment horizontal="center" wrapText="1"/>
    </xf>
    <xf numFmtId="2" fontId="4" fillId="0" borderId="22" xfId="0" applyNumberFormat="1" applyFont="1" applyBorder="1" applyAlignment="1">
      <alignment horizontal="center" wrapText="1"/>
    </xf>
    <xf numFmtId="2" fontId="3" fillId="0" borderId="22" xfId="0" applyNumberFormat="1" applyFont="1" applyBorder="1" applyAlignment="1">
      <alignment horizontal="center" wrapText="1"/>
    </xf>
    <xf numFmtId="2" fontId="0" fillId="0" borderId="22" xfId="0" applyNumberFormat="1" applyBorder="1"/>
    <xf numFmtId="2" fontId="0" fillId="7" borderId="22" xfId="0" applyNumberFormat="1" applyFill="1" applyBorder="1"/>
    <xf numFmtId="2" fontId="0" fillId="0" borderId="0" xfId="0" applyNumberFormat="1"/>
    <xf numFmtId="166" fontId="4" fillId="0" borderId="1" xfId="0" applyNumberFormat="1" applyFont="1" applyBorder="1" applyAlignment="1">
      <alignment horizontal="center" wrapText="1"/>
    </xf>
    <xf numFmtId="166" fontId="4" fillId="0" borderId="21" xfId="0" applyNumberFormat="1" applyFont="1" applyBorder="1" applyAlignment="1">
      <alignment horizontal="center" wrapText="1"/>
    </xf>
    <xf numFmtId="0" fontId="9" fillId="0" borderId="0" xfId="0" applyFont="1"/>
    <xf numFmtId="0" fontId="10" fillId="2" borderId="1" xfId="0" applyFont="1" applyFill="1" applyBorder="1"/>
    <xf numFmtId="0" fontId="11" fillId="0" borderId="0" xfId="0" applyFont="1"/>
    <xf numFmtId="164" fontId="4" fillId="7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1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0" fillId="0" borderId="0" xfId="0"/>
    <xf numFmtId="166" fontId="3" fillId="0" borderId="9" xfId="0" applyNumberFormat="1" applyFont="1" applyBorder="1"/>
    <xf numFmtId="166" fontId="0" fillId="0" borderId="0" xfId="0" applyNumberFormat="1"/>
    <xf numFmtId="164" fontId="0" fillId="0" borderId="0" xfId="0" applyNumberForma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7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 и Система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</c:v>
                </c:pt>
                <c:pt idx="2">
                  <c:v>2.7486999999999999</c:v>
                </c:pt>
                <c:pt idx="3">
                  <c:v>4.6086</c:v>
                </c:pt>
                <c:pt idx="4">
                  <c:v>14.778</c:v>
                </c:pt>
                <c:pt idx="5">
                  <c:v>24.777999999999999</c:v>
                </c:pt>
                <c:pt idx="6">
                  <c:v>0.628</c:v>
                </c:pt>
                <c:pt idx="7">
                  <c:v>0.186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F8-44D5-A421-42B95D625ABF}"/>
            </c:ext>
          </c:extLst>
        </c:ser>
        <c:ser>
          <c:idx val="1"/>
          <c:order val="1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0.874</c:v>
                </c:pt>
                <c:pt idx="2">
                  <c:v>1.829</c:v>
                </c:pt>
                <c:pt idx="3">
                  <c:v>3.577</c:v>
                </c:pt>
                <c:pt idx="4">
                  <c:v>10.4634</c:v>
                </c:pt>
                <c:pt idx="5">
                  <c:v>20.6</c:v>
                </c:pt>
                <c:pt idx="6">
                  <c:v>0.65039999999999998</c:v>
                </c:pt>
                <c:pt idx="7">
                  <c:v>0.17480000000000001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F8-44D5-A421-42B95D62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91789"/>
        <c:axId val="1454208108"/>
      </c:barChart>
      <c:catAx>
        <c:axId val="63769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4208108"/>
        <c:crosses val="autoZero"/>
        <c:auto val="1"/>
        <c:lblAlgn val="ctr"/>
        <c:lblOffset val="100"/>
        <c:noMultiLvlLbl val="1"/>
      </c:catAx>
      <c:valAx>
        <c:axId val="145420810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7691789"/>
        <c:crosses val="autoZero"/>
        <c:crossBetween val="between"/>
        <c:majorUnit val="2"/>
        <c:minorUnit val="0.6666666666666666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1, 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q=0.10),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q=0.05) and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q=0.35)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</c:v>
                </c:pt>
                <c:pt idx="2">
                  <c:v>2.7486999999999999</c:v>
                </c:pt>
                <c:pt idx="3">
                  <c:v>4.6086</c:v>
                </c:pt>
                <c:pt idx="4">
                  <c:v>14.778</c:v>
                </c:pt>
                <c:pt idx="5">
                  <c:v>24.777999999999999</c:v>
                </c:pt>
                <c:pt idx="6">
                  <c:v>0.628</c:v>
                </c:pt>
                <c:pt idx="7">
                  <c:v>0.186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F4-4EF4-8640-D010E384CD66}"/>
            </c:ext>
          </c:extLst>
        </c:ser>
        <c:ser>
          <c:idx val="1"/>
          <c:order val="1"/>
          <c:tx>
            <c:strRef>
              <c:f>Сравнение!$E$1</c:f>
              <c:strCache>
                <c:ptCount val="1"/>
                <c:pt idx="0">
                  <c:v>Система 2 (q=0.35)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0.81850000000000001</c:v>
                </c:pt>
                <c:pt idx="2">
                  <c:v>1.869</c:v>
                </c:pt>
                <c:pt idx="3">
                  <c:v>3.5059999999999998</c:v>
                </c:pt>
                <c:pt idx="4">
                  <c:v>11.417199999999999</c:v>
                </c:pt>
                <c:pt idx="5">
                  <c:v>21.6145</c:v>
                </c:pt>
                <c:pt idx="6">
                  <c:v>0.67259999999999998</c:v>
                </c:pt>
                <c:pt idx="7">
                  <c:v>0.16370000000000001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F4-4EF4-8640-D010E384CD66}"/>
            </c:ext>
          </c:extLst>
        </c:ser>
        <c:ser>
          <c:idx val="2"/>
          <c:order val="2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0.874</c:v>
                </c:pt>
                <c:pt idx="2">
                  <c:v>1.829</c:v>
                </c:pt>
                <c:pt idx="3">
                  <c:v>3.577</c:v>
                </c:pt>
                <c:pt idx="4">
                  <c:v>10.4634</c:v>
                </c:pt>
                <c:pt idx="5">
                  <c:v>20.6</c:v>
                </c:pt>
                <c:pt idx="6">
                  <c:v>0.65039999999999998</c:v>
                </c:pt>
                <c:pt idx="7">
                  <c:v>0.17480000000000001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F4-4EF4-8640-D010E384CD66}"/>
            </c:ext>
          </c:extLst>
        </c:ser>
        <c:ser>
          <c:idx val="3"/>
          <c:order val="3"/>
          <c:tx>
            <c:strRef>
              <c:f>Сравнение!$D$1</c:f>
              <c:strCache>
                <c:ptCount val="1"/>
                <c:pt idx="0">
                  <c:v>Система 2 (q=0.05)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0.88500000000000001</c:v>
                </c:pt>
                <c:pt idx="2">
                  <c:v>1.829</c:v>
                </c:pt>
                <c:pt idx="3">
                  <c:v>3.5990000000000002</c:v>
                </c:pt>
                <c:pt idx="4">
                  <c:v>206.66669999999999</c:v>
                </c:pt>
                <c:pt idx="5">
                  <c:v>210.45</c:v>
                </c:pt>
                <c:pt idx="6">
                  <c:v>0.98229999999999995</c:v>
                </c:pt>
                <c:pt idx="7">
                  <c:v>8.8000000000000005E-3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F4-4EF4-8640-D010E384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558864"/>
        <c:axId val="2097003723"/>
      </c:barChart>
      <c:catAx>
        <c:axId val="9335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003723"/>
        <c:crosses val="autoZero"/>
        <c:auto val="1"/>
        <c:lblAlgn val="ctr"/>
        <c:lblOffset val="100"/>
        <c:noMultiLvlLbl val="1"/>
      </c:catAx>
      <c:valAx>
        <c:axId val="209700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3558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190500</xdr:rowOff>
    </xdr:from>
    <xdr:ext cx="12820650" cy="615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914400</xdr:colOff>
      <xdr:row>31</xdr:row>
      <xdr:rowOff>123825</xdr:rowOff>
    </xdr:from>
    <xdr:ext cx="12820650" cy="6200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F9A4-D5B9-44D2-A6C8-0BC0EBDE18D8}">
  <sheetPr>
    <outlinePr summaryBelow="0" summaryRight="0"/>
  </sheetPr>
  <dimension ref="A1:AF50"/>
  <sheetViews>
    <sheetView zoomScale="97" zoomScaleNormal="85" workbookViewId="0">
      <selection activeCell="B5" sqref="B5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64" t="s">
        <v>18</v>
      </c>
      <c r="I5" s="5" t="s">
        <v>6</v>
      </c>
      <c r="J5" s="11">
        <f>J2*(1-J20)</f>
        <v>0.34895000000000004</v>
      </c>
      <c r="L5" s="54" t="s">
        <v>87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J3*(1-J21)</f>
        <v>0.42135000000000011</v>
      </c>
      <c r="L6" s="54" t="s">
        <v>88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6"/>
      <c r="I7" s="9" t="s">
        <v>24</v>
      </c>
      <c r="J7" s="60">
        <f>J5+J6</f>
        <v>0.77030000000000021</v>
      </c>
      <c r="L7" s="54" t="s">
        <v>89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64" t="s">
        <v>27</v>
      </c>
      <c r="I8" s="5" t="s">
        <v>6</v>
      </c>
      <c r="J8" s="11">
        <f>SUM(F5:F6,F16:F21)</f>
        <v>0.90029999999999999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5"/>
      <c r="I9" s="7" t="s">
        <v>10</v>
      </c>
      <c r="J9">
        <f>SUM(F8,F12:F13,F18:F19)+2*SUM(F9,F14:F15,F20:F21)</f>
        <v>1.6436999999999999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6"/>
      <c r="I10" s="9" t="s">
        <v>14</v>
      </c>
      <c r="J10" s="13">
        <f>J8+J9</f>
        <v>2.544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64" t="s">
        <v>34</v>
      </c>
      <c r="I11" s="5" t="s">
        <v>6</v>
      </c>
      <c r="J11" s="11">
        <f>F3+F4+2*F5+2*F6+F10+F11+F12+F13+F14+F15+2*F16+2*F17+2*F18+2*F19+2*F20+2*F21</f>
        <v>1.8858999999999997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5"/>
      <c r="I12" s="7" t="s">
        <v>10</v>
      </c>
      <c r="J12" s="12">
        <f>F7+2*F8+3*F9+F10+F11+2*F12+2*F13+3*F14+3*F15+F16+2*F17+2*F18+2*F19+3*F20+3*F21</f>
        <v>2.6279999999999997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6"/>
      <c r="I13" s="9" t="s">
        <v>14</v>
      </c>
      <c r="J13" s="13">
        <f>J11+J12</f>
        <v>4.5138999999999996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64" t="s">
        <v>39</v>
      </c>
      <c r="I14" s="5" t="s">
        <v>6</v>
      </c>
      <c r="J14" s="6">
        <f t="shared" ref="J14:J15" si="2">J8/J23</f>
        <v>25.800257916606963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2.8989794855663564E-2</v>
      </c>
      <c r="D15" s="55" t="s">
        <v>131</v>
      </c>
      <c r="E15" s="56" t="s">
        <v>72</v>
      </c>
      <c r="F15" s="4">
        <v>8.2000000000000007E-3</v>
      </c>
      <c r="H15" s="65"/>
      <c r="I15" s="7" t="s">
        <v>10</v>
      </c>
      <c r="J15" s="8">
        <f t="shared" si="2"/>
        <v>39.010323958704149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0.25797958971132706</v>
      </c>
      <c r="D16" s="55" t="s">
        <v>132</v>
      </c>
      <c r="E16" s="56" t="s">
        <v>74</v>
      </c>
      <c r="F16" s="4">
        <v>5.1900000000000002E-2</v>
      </c>
      <c r="H16" s="66"/>
      <c r="I16" s="9" t="s">
        <v>14</v>
      </c>
      <c r="J16" s="10">
        <f>(J14+J15)/2</f>
        <v>32.405290937655558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64" t="s">
        <v>40</v>
      </c>
      <c r="I17" s="5" t="s">
        <v>6</v>
      </c>
      <c r="J17" s="6">
        <f>J14+B3</f>
        <v>35.800257916606967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5"/>
      <c r="I18" s="7" t="s">
        <v>10</v>
      </c>
      <c r="J18" s="6">
        <f>J15+B3</f>
        <v>49.010323958704149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-0.70797958971132702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6"/>
      <c r="I19" s="9" t="s">
        <v>14</v>
      </c>
      <c r="J19" s="10">
        <f>(J17+J18)/2</f>
        <v>42.405290937655558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2.3191835884530852E-2</v>
      </c>
      <c r="X19" s="20">
        <f t="shared" si="5"/>
        <v>5.7979589711327131E-3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-0.47898979485566356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64" t="s">
        <v>41</v>
      </c>
      <c r="I20" s="5" t="s">
        <v>6</v>
      </c>
      <c r="J20" s="11">
        <f>SUM(F5:F6,F16:F21)</f>
        <v>0.90029999999999999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0.20638367176906167</v>
      </c>
      <c r="X20" s="20">
        <f t="shared" si="5"/>
        <v>5.1595917942265417E-2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-0.70797958971132702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5"/>
      <c r="I21" s="7" t="s">
        <v>10</v>
      </c>
      <c r="J21" s="12">
        <f>SUM(F9,F14:F15,F20:F21)</f>
        <v>0.71909999999999996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2.3191835884530852E-2</v>
      </c>
      <c r="Z21" s="20">
        <f t="shared" si="5"/>
        <v>5.7979589711327131E-3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-0.12898979485566359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6"/>
      <c r="I22" s="9" t="s">
        <v>14</v>
      </c>
      <c r="J22" s="10">
        <f>B4*J20+(1-B4)*J21</f>
        <v>0.84593999999999991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0.20638367176906167</v>
      </c>
      <c r="Z22" s="20">
        <f t="shared" si="5"/>
        <v>5.1595917942265417E-2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-0.35797958971132704</v>
      </c>
    </row>
    <row r="23" spans="1:32" ht="12.75">
      <c r="A23" s="52" t="s">
        <v>110</v>
      </c>
      <c r="B23">
        <f>B5*B16</f>
        <v>5.1595917942265417E-2</v>
      </c>
      <c r="H23" s="64" t="s">
        <v>42</v>
      </c>
      <c r="I23" s="5" t="s">
        <v>6</v>
      </c>
      <c r="J23" s="6">
        <f>B2*B4*(1-J20)</f>
        <v>3.4895000000000002E-2</v>
      </c>
    </row>
    <row r="24" spans="1:32" ht="12.75">
      <c r="A24" s="52" t="s">
        <v>111</v>
      </c>
      <c r="B24">
        <f>(1-B5)*B15</f>
        <v>2.3191835884530852E-2</v>
      </c>
      <c r="H24" s="65"/>
      <c r="I24" s="7" t="s">
        <v>10</v>
      </c>
      <c r="J24" s="8">
        <f>B2*(1-B4)*(1-J21)</f>
        <v>4.2135000000000013E-2</v>
      </c>
    </row>
    <row r="25" spans="1:32" ht="12.75">
      <c r="A25" s="52" t="s">
        <v>112</v>
      </c>
      <c r="B25">
        <f>(1-B5)*B16</f>
        <v>0.20638367176906167</v>
      </c>
      <c r="H25" s="66"/>
      <c r="I25" s="9" t="s">
        <v>14</v>
      </c>
      <c r="J25" s="10">
        <f>B2*(1-J22)</f>
        <v>7.7030000000000043E-2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1.8858999999999997</v>
      </c>
      <c r="I27">
        <f>J17*J23</f>
        <v>1.2492500000000002</v>
      </c>
      <c r="J27" s="61">
        <f>J5+J8</f>
        <v>1.24925</v>
      </c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"/>
  <sheetViews>
    <sheetView zoomScale="85" workbookViewId="0">
      <selection activeCell="C3" sqref="C3"/>
    </sheetView>
  </sheetViews>
  <sheetFormatPr defaultColWidth="12.5703125" defaultRowHeight="15.75" customHeight="1"/>
  <cols>
    <col min="1" max="1" width="19.42578125" customWidth="1"/>
    <col min="3" max="5" width="16.42578125" customWidth="1"/>
  </cols>
  <sheetData>
    <row r="1" spans="1:6" ht="12.75">
      <c r="B1" s="23" t="s">
        <v>82</v>
      </c>
      <c r="C1" s="24" t="s">
        <v>83</v>
      </c>
      <c r="D1" s="58" t="s">
        <v>84</v>
      </c>
      <c r="E1" s="58" t="s">
        <v>139</v>
      </c>
    </row>
    <row r="2" spans="1:6" ht="12.75">
      <c r="A2" s="25" t="s">
        <v>5</v>
      </c>
      <c r="B2" s="26">
        <f>Система_1!J4</f>
        <v>5</v>
      </c>
      <c r="C2" s="27">
        <f>'Система_2 (q=0.1)'!$J$4</f>
        <v>5</v>
      </c>
      <c r="D2" s="27">
        <f>'Система_2 (q=0.05)'!$J$4</f>
        <v>5</v>
      </c>
      <c r="E2" s="27">
        <f>'Система_2 (q=0.35)'!$J$4</f>
        <v>5</v>
      </c>
      <c r="F2" s="28">
        <f t="shared" ref="F2:F9" si="0">ABS($B2-$C2)/MAX($B2:$C2)</f>
        <v>0</v>
      </c>
    </row>
    <row r="3" spans="1:6" ht="12.75">
      <c r="A3" s="29" t="s">
        <v>18</v>
      </c>
      <c r="B3" s="30">
        <f>ROUND(Система_1!J7, 4)</f>
        <v>0.93</v>
      </c>
      <c r="C3" s="31">
        <f>ROUND('Система_2 (q=0.1)_2'!$J$7, 4)</f>
        <v>0.874</v>
      </c>
      <c r="D3" s="31">
        <f>ROUND('Система_2 (q=0.05)_2'!$J$7, 4)</f>
        <v>0.88500000000000001</v>
      </c>
      <c r="E3" s="31">
        <f>ROUND('Система_2 (q=0.35)_2'!$J$7, 4)</f>
        <v>0.81850000000000001</v>
      </c>
      <c r="F3" s="28">
        <f t="shared" si="0"/>
        <v>6.0215053763440912E-2</v>
      </c>
    </row>
    <row r="4" spans="1:6" ht="12.75">
      <c r="A4" s="29" t="s">
        <v>27</v>
      </c>
      <c r="B4" s="30">
        <f>ROUND(Система_1!J10, 4)</f>
        <v>2.7486999999999999</v>
      </c>
      <c r="C4" s="31">
        <f>ROUND('Система_2 (q=0.1)_2'!$J$10, 4)</f>
        <v>1.829</v>
      </c>
      <c r="D4" s="31">
        <f>ROUND('Система_2 (q=0.05)_2'!$J$10, 4)</f>
        <v>1.829</v>
      </c>
      <c r="E4" s="31">
        <f>ROUND('Система_2 (q=0.35)_2'!$J$10, 4)</f>
        <v>1.869</v>
      </c>
      <c r="F4" s="28">
        <f t="shared" si="0"/>
        <v>0.3345945355986466</v>
      </c>
    </row>
    <row r="5" spans="1:6" ht="12.75">
      <c r="A5" s="29" t="s">
        <v>34</v>
      </c>
      <c r="B5" s="30">
        <f>ROUND(Система_1!J13, 4)</f>
        <v>4.6086</v>
      </c>
      <c r="C5" s="31">
        <f>ROUND('Система_2 (q=0.1)_2'!$J$13, 4)</f>
        <v>3.577</v>
      </c>
      <c r="D5" s="31">
        <f>ROUND('Система_2 (q=0.05)_2'!$J$13, 4)</f>
        <v>3.5990000000000002</v>
      </c>
      <c r="E5" s="31">
        <f>ROUND('Система_2 (q=0.35)_2'!$J$13, 4)</f>
        <v>3.5059999999999998</v>
      </c>
      <c r="F5" s="28">
        <f t="shared" si="0"/>
        <v>0.22384238163433581</v>
      </c>
    </row>
    <row r="6" spans="1:6" ht="12.75">
      <c r="A6" s="29" t="s">
        <v>39</v>
      </c>
      <c r="B6" s="30">
        <f>ROUND(Система_1!J16, 4)</f>
        <v>14.778</v>
      </c>
      <c r="C6" s="31">
        <f>ROUND('Система_2 (q=0.1)_2'!$J$16, 4)</f>
        <v>10.4634</v>
      </c>
      <c r="D6" s="31">
        <f>ROUND('Система_2 (q=0.05)_2'!$J$16, 4)</f>
        <v>206.66669999999999</v>
      </c>
      <c r="E6" s="31">
        <f>ROUND('Система_2 (q=0.35)_2'!$J$16, 4)</f>
        <v>11.417199999999999</v>
      </c>
      <c r="F6" s="28">
        <f t="shared" si="0"/>
        <v>0.29196102314250916</v>
      </c>
    </row>
    <row r="7" spans="1:6" ht="12.75">
      <c r="A7" s="29" t="s">
        <v>40</v>
      </c>
      <c r="B7" s="30">
        <f>ROUND(Система_1!J19, 4)</f>
        <v>24.777999999999999</v>
      </c>
      <c r="C7" s="31">
        <f>ROUND('Система_2 (q=0.1)_2'!$J$19, 4)</f>
        <v>20.6</v>
      </c>
      <c r="D7" s="31">
        <f>ROUND('Система_2 (q=0.05)_2'!$J$19, 4)</f>
        <v>210.45</v>
      </c>
      <c r="E7" s="31">
        <f>ROUND('Система_2 (q=0.35)_2'!$J$19, 4)</f>
        <v>21.6145</v>
      </c>
      <c r="F7" s="28">
        <f t="shared" si="0"/>
        <v>0.16861732181774144</v>
      </c>
    </row>
    <row r="8" spans="1:6" ht="12.75">
      <c r="A8" s="29" t="s">
        <v>41</v>
      </c>
      <c r="B8" s="30">
        <f>ROUND(Система_1!J22, 4)</f>
        <v>0.628</v>
      </c>
      <c r="C8" s="31">
        <f>ROUND('Система_2 (q=0.1)_2'!$J$22, 4)</f>
        <v>0.65039999999999998</v>
      </c>
      <c r="D8" s="31">
        <f>ROUND('Система_2 (q=0.05)_2'!$J$22, 4)</f>
        <v>0.98229999999999995</v>
      </c>
      <c r="E8" s="31">
        <f>ROUND('Система_2 (q=0.35)_2'!$J$22, 4)</f>
        <v>0.67259999999999998</v>
      </c>
      <c r="F8" s="28">
        <f t="shared" si="0"/>
        <v>3.4440344403443998E-2</v>
      </c>
    </row>
    <row r="9" spans="1:6" ht="12.75">
      <c r="A9" s="32" t="s">
        <v>42</v>
      </c>
      <c r="B9" s="33">
        <f>ROUND(Система_1!J25, 4)</f>
        <v>0.186</v>
      </c>
      <c r="C9" s="34">
        <f>ROUND('Система_2 (q=0.1)_2'!$J$25, 4)</f>
        <v>0.17480000000000001</v>
      </c>
      <c r="D9" s="34">
        <f>ROUND('Система_2 (q=0.05)_2'!$J$25, 4)</f>
        <v>8.8000000000000005E-3</v>
      </c>
      <c r="E9" s="34">
        <f>ROUND('Система_2 (q=0.35)_2'!$J$25, 4)</f>
        <v>0.16370000000000001</v>
      </c>
      <c r="F9" s="28">
        <f t="shared" si="0"/>
        <v>6.0215053763440794E-2</v>
      </c>
    </row>
  </sheetData>
  <conditionalFormatting sqref="C3:E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19F7-F6E2-46A9-9101-0CB3299F665F}">
  <sheetPr>
    <outlinePr summaryBelow="0" summaryRight="0"/>
  </sheetPr>
  <dimension ref="A1:AF50"/>
  <sheetViews>
    <sheetView zoomScale="97" zoomScaleNormal="85" workbookViewId="0">
      <selection activeCell="J24" sqref="J2:J24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64" t="s">
        <v>18</v>
      </c>
      <c r="I5" s="5" t="s">
        <v>6</v>
      </c>
      <c r="J5" s="11">
        <v>0.873</v>
      </c>
      <c r="K5" t="s">
        <v>143</v>
      </c>
      <c r="L5" s="54" t="s">
        <v>87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5"/>
      <c r="I6" s="7" t="s">
        <v>10</v>
      </c>
      <c r="J6" s="12">
        <v>0.76400000000000001</v>
      </c>
      <c r="K6" t="s">
        <v>144</v>
      </c>
      <c r="L6" s="54" t="s">
        <v>88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6"/>
      <c r="I7" s="9" t="s">
        <v>24</v>
      </c>
      <c r="J7" s="60">
        <f>(J5+J6)/2</f>
        <v>0.81850000000000001</v>
      </c>
      <c r="L7" s="54" t="s">
        <v>89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64" t="s">
        <v>27</v>
      </c>
      <c r="I8" s="5" t="s">
        <v>6</v>
      </c>
      <c r="J8" s="11">
        <v>0.752</v>
      </c>
      <c r="K8" t="s">
        <v>141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5"/>
      <c r="I9" s="7" t="s">
        <v>10</v>
      </c>
      <c r="J9">
        <v>1.117</v>
      </c>
      <c r="K9" t="s">
        <v>142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6"/>
      <c r="I10" s="9" t="s">
        <v>14</v>
      </c>
      <c r="J10" s="13">
        <f>J8+J9</f>
        <v>1.869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64" t="s">
        <v>34</v>
      </c>
      <c r="I11" s="5" t="s">
        <v>6</v>
      </c>
      <c r="J11" s="11">
        <f>J5+J8</f>
        <v>1.625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5"/>
      <c r="I12" s="7" t="s">
        <v>10</v>
      </c>
      <c r="J12" s="12">
        <f>J6+J9</f>
        <v>1.881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6"/>
      <c r="I13" s="9" t="s">
        <v>14</v>
      </c>
      <c r="J13" s="13">
        <f>J7*2+J10</f>
        <v>3.5060000000000002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64" t="s">
        <v>39</v>
      </c>
      <c r="I14" s="5" t="s">
        <v>6</v>
      </c>
      <c r="J14" s="6">
        <v>8.6530000000000005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3.7466571564383377E-2</v>
      </c>
      <c r="D15" s="55" t="s">
        <v>131</v>
      </c>
      <c r="E15" s="56" t="s">
        <v>72</v>
      </c>
      <c r="F15" s="4">
        <v>1.01E-2</v>
      </c>
      <c r="H15" s="65"/>
      <c r="I15" s="7" t="s">
        <v>10</v>
      </c>
      <c r="J15" s="8">
        <v>14.576000000000001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0.98733285782191726</v>
      </c>
      <c r="D16" s="55" t="s">
        <v>132</v>
      </c>
      <c r="E16" s="56" t="s">
        <v>74</v>
      </c>
      <c r="F16" s="4">
        <v>4.9299999999999997E-2</v>
      </c>
      <c r="H16" s="66"/>
      <c r="I16" s="9" t="s">
        <v>14</v>
      </c>
      <c r="J16" s="10">
        <f>J10/J25</f>
        <v>11.417226634086743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0.98733285782191726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-1.4373328578219171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64" t="s">
        <v>40</v>
      </c>
      <c r="I17" s="5" t="s">
        <v>6</v>
      </c>
      <c r="J17" s="6">
        <f>J14+B3</f>
        <v>18.652999999999999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2.4353271516849195E-2</v>
      </c>
      <c r="V17" s="20">
        <f t="shared" si="0"/>
        <v>1.3113300047534181E-2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-0.48746657156438333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5"/>
      <c r="I18" s="7" t="s">
        <v>10</v>
      </c>
      <c r="J18" s="6">
        <f>J15+B3</f>
        <v>24.576000000000001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0.64176635758424627</v>
      </c>
      <c r="V18" s="20">
        <f t="shared" si="0"/>
        <v>0.34556650023767105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-1.4373328578219171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6"/>
      <c r="I19" s="9" t="s">
        <v>14</v>
      </c>
      <c r="J19" s="10">
        <f>(J17+J18)/2</f>
        <v>21.6145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2.4353271516849195E-2</v>
      </c>
      <c r="X19" s="20">
        <f t="shared" si="4"/>
        <v>1.3113300047534181E-2</v>
      </c>
      <c r="Y19" s="19">
        <f t="shared" si="4"/>
        <v>0</v>
      </c>
      <c r="Z19" s="19">
        <f t="shared" si="4"/>
        <v>0</v>
      </c>
      <c r="AA19" s="20">
        <f t="shared" si="4"/>
        <v>0.1</v>
      </c>
      <c r="AB19" s="19">
        <f t="shared" si="4"/>
        <v>0</v>
      </c>
      <c r="AC19" s="17">
        <f t="shared" si="3"/>
        <v>-0.48746657156438333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64" t="s">
        <v>41</v>
      </c>
      <c r="I20" s="5" t="s">
        <v>6</v>
      </c>
      <c r="J20" s="11">
        <f>1-(J5/J2)</f>
        <v>0.75057142857142856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0.64176635758424627</v>
      </c>
      <c r="X20" s="20">
        <f t="shared" si="4"/>
        <v>0.34556650023767105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0.1</v>
      </c>
      <c r="AC20" s="19">
        <f t="shared" si="3"/>
        <v>0</v>
      </c>
      <c r="AD20" s="17">
        <f t="shared" si="3"/>
        <v>-1.4373328578219176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5"/>
      <c r="I21" s="7" t="s">
        <v>10</v>
      </c>
      <c r="J21" s="11">
        <f>1-(J6/J3)</f>
        <v>0.4906666666666667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2.4353271516849195E-2</v>
      </c>
      <c r="Z21" s="20">
        <f t="shared" si="4"/>
        <v>1.3113300047534181E-2</v>
      </c>
      <c r="AA21" s="19">
        <f t="shared" si="4"/>
        <v>0</v>
      </c>
      <c r="AB21" s="19">
        <f t="shared" si="4"/>
        <v>0</v>
      </c>
      <c r="AC21" s="20">
        <f t="shared" si="3"/>
        <v>0.1</v>
      </c>
      <c r="AD21" s="19">
        <f t="shared" si="3"/>
        <v>0</v>
      </c>
      <c r="AE21" s="17">
        <f t="shared" si="3"/>
        <v>-0.13746657156438338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6"/>
      <c r="I22" s="9" t="s">
        <v>14</v>
      </c>
      <c r="J22" s="10">
        <f>B4*J20+(1-B4)*J21</f>
        <v>0.67259999999999998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0.64176635758424627</v>
      </c>
      <c r="Z22" s="20">
        <f t="shared" si="4"/>
        <v>0.34556650023767105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0.1</v>
      </c>
      <c r="AE22" s="19">
        <f t="shared" si="3"/>
        <v>0</v>
      </c>
      <c r="AF22" s="17">
        <f t="shared" si="3"/>
        <v>-1.0873328578219175</v>
      </c>
    </row>
    <row r="23" spans="1:32" ht="12.75">
      <c r="A23" s="52" t="s">
        <v>110</v>
      </c>
      <c r="B23">
        <f>B5*B16</f>
        <v>0.34556650023767105</v>
      </c>
      <c r="H23" s="64" t="s">
        <v>42</v>
      </c>
      <c r="I23" s="5" t="s">
        <v>6</v>
      </c>
      <c r="J23" s="6">
        <f>B2*B4*(1-J20)</f>
        <v>8.7300000000000003E-2</v>
      </c>
    </row>
    <row r="24" spans="1:32" ht="12.75">
      <c r="A24" s="52" t="s">
        <v>111</v>
      </c>
      <c r="B24">
        <f>(1-B5)*B15</f>
        <v>2.4353271516849195E-2</v>
      </c>
      <c r="H24" s="65"/>
      <c r="I24" s="7" t="s">
        <v>10</v>
      </c>
      <c r="J24" s="8">
        <f>B2*(1-B4)*(1-J21)</f>
        <v>7.640000000000001E-2</v>
      </c>
    </row>
    <row r="25" spans="1:32" ht="12.75">
      <c r="A25" s="52" t="s">
        <v>112</v>
      </c>
      <c r="B25">
        <f>(1-B5)*B16</f>
        <v>0.64176635758424627</v>
      </c>
      <c r="H25" s="66"/>
      <c r="I25" s="9" t="s">
        <v>14</v>
      </c>
      <c r="J25" s="10">
        <f>B2*(1-J22)</f>
        <v>0.16370000000000001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1.625</v>
      </c>
      <c r="I27">
        <f>J17*J23</f>
        <v>1.6284068999999999</v>
      </c>
      <c r="J27" s="61">
        <f>J5+J8</f>
        <v>1.625</v>
      </c>
    </row>
    <row r="28" spans="1:32" ht="14.25">
      <c r="C28" s="22"/>
      <c r="D28" s="22"/>
      <c r="F28" s="22"/>
      <c r="G28" s="22"/>
      <c r="H28" s="63">
        <f t="shared" ref="H28:H29" si="5">J12</f>
        <v>1.881</v>
      </c>
      <c r="I28" s="59">
        <f t="shared" ref="I28:I29" si="6">J18*J24</f>
        <v>1.8776064000000003</v>
      </c>
      <c r="J28" s="61">
        <f t="shared" ref="J28" si="7">J6+J9</f>
        <v>1.881</v>
      </c>
    </row>
    <row r="29" spans="1:32" ht="15.75" customHeight="1">
      <c r="H29" s="63">
        <f t="shared" si="5"/>
        <v>3.5060000000000002</v>
      </c>
      <c r="I29" s="59">
        <f t="shared" si="6"/>
        <v>3.5382936500000004</v>
      </c>
      <c r="J29" s="61">
        <f>J7*2+J10</f>
        <v>3.5060000000000002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4F75-C8DF-4E71-83ED-0A87647D1F99}">
  <sheetPr>
    <outlinePr summaryBelow="0" summaryRight="0"/>
  </sheetPr>
  <dimension ref="A1:AF50"/>
  <sheetViews>
    <sheetView zoomScale="97" zoomScaleNormal="85" workbookViewId="0">
      <selection activeCell="J30" sqref="J30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2.1393876913398138E-2</v>
      </c>
      <c r="N4" s="17">
        <f t="shared" si="0"/>
        <v>-0.72139387691339807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64" t="s">
        <v>18</v>
      </c>
      <c r="I5" s="5" t="s">
        <v>6</v>
      </c>
      <c r="J5" s="11">
        <v>0.92100000000000004</v>
      </c>
      <c r="L5" s="54" t="s">
        <v>87</v>
      </c>
      <c r="M5" s="20">
        <f t="shared" si="0"/>
        <v>3.4999999999999996E-2</v>
      </c>
      <c r="N5" s="19">
        <f t="shared" si="0"/>
        <v>0</v>
      </c>
      <c r="O5" s="17">
        <f t="shared" si="0"/>
        <v>-0.4018989794855663</v>
      </c>
      <c r="P5" s="19">
        <f t="shared" si="0"/>
        <v>0</v>
      </c>
      <c r="Q5" s="18">
        <f t="shared" si="0"/>
        <v>1.6898979485566356E-2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v>0.82699999999999996</v>
      </c>
      <c r="L6" s="54" t="s">
        <v>88</v>
      </c>
      <c r="M6" s="19">
        <f t="shared" si="0"/>
        <v>0</v>
      </c>
      <c r="N6" s="20">
        <f t="shared" si="0"/>
        <v>1.9254489222058323E-2</v>
      </c>
      <c r="O6" s="20">
        <f t="shared" si="0"/>
        <v>2.1393876913398139E-3</v>
      </c>
      <c r="P6" s="17">
        <f t="shared" si="0"/>
        <v>-0.37139387691339809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6"/>
      <c r="I7" s="9" t="s">
        <v>24</v>
      </c>
      <c r="J7" s="60">
        <f>(J5+J6)/2</f>
        <v>0.874</v>
      </c>
      <c r="L7" s="54" t="s">
        <v>89</v>
      </c>
      <c r="M7" s="19">
        <f t="shared" si="0"/>
        <v>0</v>
      </c>
      <c r="N7" s="20">
        <f t="shared" si="0"/>
        <v>0.15209081537009722</v>
      </c>
      <c r="O7" s="20">
        <f t="shared" si="0"/>
        <v>0.35</v>
      </c>
      <c r="P7" s="19">
        <f t="shared" si="0"/>
        <v>0</v>
      </c>
      <c r="Q7" s="17">
        <f t="shared" si="0"/>
        <v>-0.85209081537009712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64" t="s">
        <v>27</v>
      </c>
      <c r="I8" s="5" t="s">
        <v>6</v>
      </c>
      <c r="J8" s="11">
        <v>0.73599999999999999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0.315</v>
      </c>
      <c r="V8" s="18">
        <f t="shared" si="0"/>
        <v>3.4999999999999996E-2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5"/>
      <c r="I9" s="7" t="s">
        <v>10</v>
      </c>
      <c r="J9" s="59">
        <v>1.093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0.315</v>
      </c>
      <c r="X9" s="18">
        <f t="shared" si="0"/>
        <v>3.4999999999999996E-2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6"/>
      <c r="I10" s="9" t="s">
        <v>14</v>
      </c>
      <c r="J10" s="13">
        <f>J8+J9</f>
        <v>1.829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0.315</v>
      </c>
      <c r="Z10" s="18">
        <f t="shared" si="0"/>
        <v>3.4999999999999996E-2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64" t="s">
        <v>34</v>
      </c>
      <c r="I11" s="5" t="s">
        <v>6</v>
      </c>
      <c r="J11" s="11">
        <f>J5+J8</f>
        <v>1.657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2.1393876913398138E-2</v>
      </c>
      <c r="S11" s="19">
        <f t="shared" si="0"/>
        <v>0</v>
      </c>
      <c r="T11" s="19">
        <f t="shared" si="0"/>
        <v>0</v>
      </c>
      <c r="U11" s="17">
        <f t="shared" si="0"/>
        <v>-0.82139387691339816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5"/>
      <c r="I12" s="7" t="s">
        <v>10</v>
      </c>
      <c r="J12" s="12">
        <f>J6+J9</f>
        <v>1.92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0.16898979485566357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-0.9689897948556635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6"/>
      <c r="I13" s="9" t="s">
        <v>14</v>
      </c>
      <c r="J13" s="13">
        <f>J7*2+J10</f>
        <v>3.577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2.1393876913398138E-2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-0.82139387691339816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64" t="s">
        <v>39</v>
      </c>
      <c r="I14" s="5" t="s">
        <v>6</v>
      </c>
      <c r="J14" s="6">
        <v>7.9669999999999996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0.16898979485566357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-0.9689897948556635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2.1393876913398138E-2</v>
      </c>
      <c r="D15" s="55" t="s">
        <v>131</v>
      </c>
      <c r="E15" s="56" t="s">
        <v>72</v>
      </c>
      <c r="F15" s="4">
        <v>3.2000000000000002E-3</v>
      </c>
      <c r="H15" s="65"/>
      <c r="I15" s="7" t="s">
        <v>10</v>
      </c>
      <c r="J15" s="8">
        <v>13.233000000000001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2.1393876913398138E-2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-0.47139387691339812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0.16898979485566357</v>
      </c>
      <c r="D16" s="55" t="s">
        <v>132</v>
      </c>
      <c r="E16" s="56" t="s">
        <v>74</v>
      </c>
      <c r="F16" s="4">
        <v>5.4199999999999998E-2</v>
      </c>
      <c r="H16" s="66"/>
      <c r="I16" s="9" t="s">
        <v>14</v>
      </c>
      <c r="J16" s="10">
        <f>J10/J25</f>
        <v>10.463386727688789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0.16898979485566357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-0.61898979485566352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64" t="s">
        <v>40</v>
      </c>
      <c r="I17" s="5" t="s">
        <v>6</v>
      </c>
      <c r="J17" s="6">
        <f>J14+B3</f>
        <v>17.966999999999999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1.9254489222058323E-2</v>
      </c>
      <c r="V17" s="20">
        <f t="shared" si="0"/>
        <v>2.1393876913398139E-3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-0.47139387691339812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5"/>
      <c r="I18" s="7" t="s">
        <v>10</v>
      </c>
      <c r="J18" s="6">
        <f>J15+B3</f>
        <v>23.233000000000001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0.15209081537009722</v>
      </c>
      <c r="V18" s="20">
        <f t="shared" si="0"/>
        <v>1.6898979485566356E-2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-0.61898979485566352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6"/>
      <c r="I19" s="9" t="s">
        <v>14</v>
      </c>
      <c r="J19" s="10">
        <f>(J17+J18)/2</f>
        <v>20.6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1.9254489222058323E-2</v>
      </c>
      <c r="X19" s="20">
        <f t="shared" si="4"/>
        <v>2.1393876913398139E-3</v>
      </c>
      <c r="Y19" s="19">
        <f t="shared" si="4"/>
        <v>0</v>
      </c>
      <c r="Z19" s="19">
        <f t="shared" si="4"/>
        <v>0</v>
      </c>
      <c r="AA19" s="20">
        <f t="shared" si="4"/>
        <v>0.1</v>
      </c>
      <c r="AB19" s="19">
        <f t="shared" si="4"/>
        <v>0</v>
      </c>
      <c r="AC19" s="17">
        <f t="shared" si="3"/>
        <v>-0.47139387691339812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64" t="s">
        <v>41</v>
      </c>
      <c r="I20" s="5" t="s">
        <v>6</v>
      </c>
      <c r="J20" s="11">
        <f>1-(J5/J2)</f>
        <v>0.73685714285714288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0.15209081537009722</v>
      </c>
      <c r="X20" s="20">
        <f t="shared" si="4"/>
        <v>1.6898979485566356E-2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0.1</v>
      </c>
      <c r="AC20" s="19">
        <f t="shared" si="3"/>
        <v>0</v>
      </c>
      <c r="AD20" s="17">
        <f t="shared" si="3"/>
        <v>-0.61898979485566352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5"/>
      <c r="I21" s="7" t="s">
        <v>10</v>
      </c>
      <c r="J21" s="11">
        <f>1-(J6/J3)</f>
        <v>0.44866666666666677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1.9254489222058323E-2</v>
      </c>
      <c r="Z21" s="20">
        <f t="shared" si="4"/>
        <v>2.1393876913398139E-3</v>
      </c>
      <c r="AA21" s="19">
        <f t="shared" si="4"/>
        <v>0</v>
      </c>
      <c r="AB21" s="19">
        <f t="shared" si="4"/>
        <v>0</v>
      </c>
      <c r="AC21" s="20">
        <f t="shared" si="3"/>
        <v>0.1</v>
      </c>
      <c r="AD21" s="19">
        <f t="shared" si="3"/>
        <v>0</v>
      </c>
      <c r="AE21" s="17">
        <f t="shared" si="3"/>
        <v>-0.12139387691339815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6"/>
      <c r="I22" s="9" t="s">
        <v>14</v>
      </c>
      <c r="J22" s="10">
        <f>B4*J20+(1-B4)*J21</f>
        <v>0.65040000000000009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0.15209081537009722</v>
      </c>
      <c r="Z22" s="20">
        <f t="shared" si="4"/>
        <v>1.6898979485566356E-2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0.1</v>
      </c>
      <c r="AE22" s="19">
        <f t="shared" si="3"/>
        <v>0</v>
      </c>
      <c r="AF22" s="17">
        <f t="shared" si="3"/>
        <v>-0.26898979485566354</v>
      </c>
    </row>
    <row r="23" spans="1:32" ht="12.75">
      <c r="A23" s="52" t="s">
        <v>110</v>
      </c>
      <c r="B23">
        <f>B5*B16</f>
        <v>1.6898979485566356E-2</v>
      </c>
      <c r="H23" s="64" t="s">
        <v>42</v>
      </c>
      <c r="I23" s="5" t="s">
        <v>6</v>
      </c>
      <c r="J23" s="6">
        <f>B2*B4*(1-J20)</f>
        <v>9.2099999999999987E-2</v>
      </c>
    </row>
    <row r="24" spans="1:32" ht="12.75">
      <c r="A24" s="52" t="s">
        <v>111</v>
      </c>
      <c r="B24">
        <f>(1-B5)*B15</f>
        <v>1.9254489222058323E-2</v>
      </c>
      <c r="H24" s="65"/>
      <c r="I24" s="7" t="s">
        <v>10</v>
      </c>
      <c r="J24" s="8">
        <f>B2*(1-B4)*(1-J21)</f>
        <v>8.2699999999999996E-2</v>
      </c>
    </row>
    <row r="25" spans="1:32" ht="12.75">
      <c r="A25" s="52" t="s">
        <v>112</v>
      </c>
      <c r="B25">
        <f>(1-B5)*B16</f>
        <v>0.15209081537009722</v>
      </c>
      <c r="H25" s="66"/>
      <c r="I25" s="9" t="s">
        <v>14</v>
      </c>
      <c r="J25" s="10">
        <f>B2*(1-J22)</f>
        <v>0.17479999999999996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1.657</v>
      </c>
      <c r="I27">
        <f>J17*J23</f>
        <v>1.6547606999999998</v>
      </c>
      <c r="J27" s="61">
        <f>J5+J8</f>
        <v>1.657</v>
      </c>
    </row>
    <row r="28" spans="1:32" ht="14.25">
      <c r="C28" s="22"/>
      <c r="D28" s="22"/>
      <c r="F28" s="22"/>
      <c r="G28" s="22"/>
      <c r="H28" s="63">
        <f t="shared" ref="H28:H29" si="5">J12</f>
        <v>1.92</v>
      </c>
      <c r="I28" s="59">
        <f t="shared" ref="I28:I29" si="6">J18*J24</f>
        <v>1.9213690999999999</v>
      </c>
      <c r="J28" s="61">
        <f t="shared" ref="J28" si="7">J6+J9</f>
        <v>1.92</v>
      </c>
    </row>
    <row r="29" spans="1:32" ht="15.75" customHeight="1">
      <c r="H29" s="63">
        <f t="shared" si="5"/>
        <v>3.577</v>
      </c>
      <c r="I29" s="59">
        <f t="shared" si="6"/>
        <v>3.6008799999999992</v>
      </c>
      <c r="J29" s="61">
        <f>J7*2+J10</f>
        <v>3.577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CAD-6F91-462F-BA82-9CB609D1A39E}">
  <sheetPr>
    <outlinePr summaryBelow="0" summaryRight="0"/>
  </sheetPr>
  <dimension ref="A1:AF50"/>
  <sheetViews>
    <sheetView tabSelected="1" topLeftCell="A4" zoomScale="97" zoomScaleNormal="85" workbookViewId="0">
      <selection activeCell="J19" sqref="J19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64" t="s">
        <v>5</v>
      </c>
      <c r="I2" s="5" t="s">
        <v>6</v>
      </c>
      <c r="J2" s="6">
        <f>B2*B3*B4</f>
        <v>70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200</v>
      </c>
      <c r="D3" s="55" t="s">
        <v>119</v>
      </c>
      <c r="E3" s="56" t="s">
        <v>4</v>
      </c>
      <c r="F3" s="4">
        <v>6.9999999999999999E-4</v>
      </c>
      <c r="H3" s="65"/>
      <c r="I3" s="7" t="s">
        <v>10</v>
      </c>
      <c r="J3" s="8">
        <f>B2*B3*(1-B4)</f>
        <v>30.000000000000004</v>
      </c>
      <c r="L3" s="54" t="s">
        <v>85</v>
      </c>
      <c r="M3" s="17">
        <f t="shared" ref="M3:AB18" si="0">B31</f>
        <v>-0.68945386832171862</v>
      </c>
      <c r="N3" s="18">
        <f t="shared" si="0"/>
        <v>0.33249999999999996</v>
      </c>
      <c r="O3" s="18">
        <f t="shared" si="0"/>
        <v>6.9538683217187586E-3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6"/>
      <c r="I4" s="9" t="s">
        <v>14</v>
      </c>
      <c r="J4" s="10">
        <f>SUM(J2:J3)</f>
        <v>100</v>
      </c>
      <c r="L4" s="54" t="s">
        <v>86</v>
      </c>
      <c r="M4" s="20">
        <f t="shared" si="0"/>
        <v>7.888252956392101E-4</v>
      </c>
      <c r="N4" s="17">
        <f t="shared" si="0"/>
        <v>-0.70078882529563913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64" t="s">
        <v>18</v>
      </c>
      <c r="I5" s="5" t="s">
        <v>6</v>
      </c>
      <c r="J5" s="11">
        <v>0.92800000000000005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-0.36784769341608592</v>
      </c>
      <c r="P5" s="19">
        <f t="shared" si="0"/>
        <v>0</v>
      </c>
      <c r="Q5" s="18">
        <f t="shared" si="0"/>
        <v>3.4769341608593794E-4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5.0000000000000001E-3</v>
      </c>
      <c r="D6" s="55" t="s">
        <v>122</v>
      </c>
      <c r="E6" s="56" t="s">
        <v>17</v>
      </c>
      <c r="F6" s="4">
        <v>0</v>
      </c>
      <c r="H6" s="65"/>
      <c r="I6" s="7" t="s">
        <v>10</v>
      </c>
      <c r="J6" s="12">
        <v>0.84199999999999997</v>
      </c>
      <c r="L6" s="54" t="s">
        <v>88</v>
      </c>
      <c r="M6" s="19">
        <f t="shared" si="0"/>
        <v>0</v>
      </c>
      <c r="N6" s="20">
        <f t="shared" si="0"/>
        <v>7.4938403085724956E-4</v>
      </c>
      <c r="O6" s="20">
        <f t="shared" si="0"/>
        <v>3.9441264781960508E-5</v>
      </c>
      <c r="P6" s="17">
        <f t="shared" si="0"/>
        <v>-0.35078882529563921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6"/>
      <c r="I7" s="9" t="s">
        <v>24</v>
      </c>
      <c r="J7" s="60">
        <f>(J5+J6)/2</f>
        <v>0.88500000000000001</v>
      </c>
      <c r="L7" s="54" t="s">
        <v>89</v>
      </c>
      <c r="M7" s="19">
        <f t="shared" si="0"/>
        <v>0</v>
      </c>
      <c r="N7" s="20">
        <f t="shared" si="0"/>
        <v>6.6061749056328207E-3</v>
      </c>
      <c r="O7" s="20">
        <f t="shared" si="0"/>
        <v>0.35</v>
      </c>
      <c r="P7" s="19">
        <f t="shared" si="0"/>
        <v>0</v>
      </c>
      <c r="Q7" s="17">
        <f t="shared" si="0"/>
        <v>-0.70660617490563271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64" t="s">
        <v>27</v>
      </c>
      <c r="I8" s="5" t="s">
        <v>6</v>
      </c>
      <c r="J8" s="11">
        <v>0.73599999999999999</v>
      </c>
      <c r="L8" s="54" t="s">
        <v>90</v>
      </c>
      <c r="M8" s="20">
        <f t="shared" si="0"/>
        <v>5.0000000000000001E-3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-0.70499999999999996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5"/>
      <c r="I9" s="7" t="s">
        <v>10</v>
      </c>
      <c r="J9" s="59">
        <v>1.093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5.0000000000000001E-3</v>
      </c>
      <c r="S9" s="17">
        <f t="shared" si="0"/>
        <v>-0.70499999999999996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1.75E-4</v>
      </c>
      <c r="D10" s="55" t="s">
        <v>126</v>
      </c>
      <c r="E10" s="56" t="s">
        <v>29</v>
      </c>
      <c r="F10" s="4">
        <v>2.5000000000000001E-3</v>
      </c>
      <c r="H10" s="66"/>
      <c r="I10" s="9" t="s">
        <v>14</v>
      </c>
      <c r="J10" s="13">
        <f>J8+J9</f>
        <v>1.829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5.0000000000000001E-3</v>
      </c>
      <c r="T10" s="17">
        <f t="shared" si="0"/>
        <v>-0.35499999999999998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3.3249999999999998E-3</v>
      </c>
      <c r="D11" s="55" t="s">
        <v>127</v>
      </c>
      <c r="E11" s="56" t="s">
        <v>31</v>
      </c>
      <c r="F11" s="4">
        <v>1E-4</v>
      </c>
      <c r="H11" s="64" t="s">
        <v>34</v>
      </c>
      <c r="I11" s="5" t="s">
        <v>6</v>
      </c>
      <c r="J11" s="11">
        <f>J5+J8</f>
        <v>1.6640000000000001</v>
      </c>
      <c r="L11" s="54" t="s">
        <v>93</v>
      </c>
      <c r="M11" s="19">
        <f t="shared" si="0"/>
        <v>0</v>
      </c>
      <c r="N11" s="20">
        <f t="shared" si="0"/>
        <v>5.0000000000000001E-3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7.888252956392101E-4</v>
      </c>
      <c r="S11" s="19">
        <f t="shared" si="0"/>
        <v>0</v>
      </c>
      <c r="T11" s="19">
        <f t="shared" si="0"/>
        <v>0</v>
      </c>
      <c r="U11" s="17">
        <f t="shared" si="0"/>
        <v>-0.70578882529563924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5"/>
      <c r="I12" s="7" t="s">
        <v>10</v>
      </c>
      <c r="J12" s="12">
        <f>J6+J9</f>
        <v>1.9350000000000001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5.0000000000000001E-3</v>
      </c>
      <c r="P12" s="19">
        <f t="shared" si="0"/>
        <v>0</v>
      </c>
      <c r="Q12" s="19">
        <f t="shared" si="0"/>
        <v>0</v>
      </c>
      <c r="R12" s="20">
        <f t="shared" si="0"/>
        <v>6.9538683217187586E-3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-0.7119538683217187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1267.7078252031311</v>
      </c>
      <c r="D13" s="55" t="s">
        <v>129</v>
      </c>
      <c r="E13" s="56" t="s">
        <v>36</v>
      </c>
      <c r="F13" s="4">
        <v>4.0000000000000002E-4</v>
      </c>
      <c r="H13" s="66"/>
      <c r="I13" s="9" t="s">
        <v>14</v>
      </c>
      <c r="J13" s="13">
        <f>J7*2+J10</f>
        <v>3.5990000000000002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7.888252956392101E-4</v>
      </c>
      <c r="T13" s="19">
        <f t="shared" si="0"/>
        <v>0</v>
      </c>
      <c r="U13" s="20">
        <f t="shared" si="0"/>
        <v>5.0000000000000001E-3</v>
      </c>
      <c r="V13" s="19">
        <f t="shared" si="0"/>
        <v>0</v>
      </c>
      <c r="W13" s="17">
        <f t="shared" si="0"/>
        <v>-0.70578882529563924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143.80485130509837</v>
      </c>
      <c r="D14" s="55" t="s">
        <v>130</v>
      </c>
      <c r="E14" s="56" t="s">
        <v>38</v>
      </c>
      <c r="F14" s="4">
        <v>3.0700000000000002E-2</v>
      </c>
      <c r="H14" s="64" t="s">
        <v>39</v>
      </c>
      <c r="I14" s="5" t="s">
        <v>6</v>
      </c>
      <c r="J14" s="6">
        <v>7.9610000000000003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6.9538683217187586E-3</v>
      </c>
      <c r="T14" s="19">
        <f t="shared" si="0"/>
        <v>0</v>
      </c>
      <c r="U14" s="19">
        <f t="shared" si="0"/>
        <v>0</v>
      </c>
      <c r="V14" s="20">
        <f t="shared" si="0"/>
        <v>5.0000000000000001E-3</v>
      </c>
      <c r="W14" s="19">
        <f t="shared" si="0"/>
        <v>0</v>
      </c>
      <c r="X14" s="17">
        <f t="shared" si="0"/>
        <v>-0.7119538683217187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7.888252956392101E-4</v>
      </c>
      <c r="D15" s="55" t="s">
        <v>131</v>
      </c>
      <c r="E15" s="56" t="s">
        <v>72</v>
      </c>
      <c r="F15" s="4">
        <v>1.2999999999999999E-3</v>
      </c>
      <c r="H15" s="65"/>
      <c r="I15" s="7" t="s">
        <v>10</v>
      </c>
      <c r="J15" s="8">
        <v>12.939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7.888252956392101E-4</v>
      </c>
      <c r="U15" s="19">
        <f t="shared" si="0"/>
        <v>0</v>
      </c>
      <c r="V15" s="19">
        <f t="shared" si="0"/>
        <v>0</v>
      </c>
      <c r="W15" s="20">
        <f t="shared" si="0"/>
        <v>5.0000000000000001E-3</v>
      </c>
      <c r="X15" s="19">
        <f t="shared" si="0"/>
        <v>0</v>
      </c>
      <c r="Y15" s="17">
        <f t="shared" si="0"/>
        <v>-0.35578882529563921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6.9538683217187586E-3</v>
      </c>
      <c r="D16" s="55" t="s">
        <v>132</v>
      </c>
      <c r="E16" s="56" t="s">
        <v>74</v>
      </c>
      <c r="F16" s="4">
        <v>5.5599999999999997E-2</v>
      </c>
      <c r="H16" s="66"/>
      <c r="I16" s="9" t="s">
        <v>14</v>
      </c>
      <c r="J16" s="10">
        <f>J10/J25</f>
        <v>206.6666666666674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6.9538683217187586E-3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5.0000000000000001E-3</v>
      </c>
      <c r="Y16" s="19">
        <f t="shared" si="0"/>
        <v>0</v>
      </c>
      <c r="Z16" s="17">
        <f t="shared" si="0"/>
        <v>-0.36195386832171872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200</v>
      </c>
      <c r="D17" s="55" t="s">
        <v>133</v>
      </c>
      <c r="E17" s="56" t="s">
        <v>76</v>
      </c>
      <c r="F17" s="4">
        <v>2.9999999999999997E-4</v>
      </c>
      <c r="H17" s="64" t="s">
        <v>40</v>
      </c>
      <c r="I17" s="5" t="s">
        <v>6</v>
      </c>
      <c r="J17" s="6">
        <f>J14+B3</f>
        <v>207.96100000000001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5.0000000000000001E-3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7.4938403085724956E-4</v>
      </c>
      <c r="V17" s="20">
        <f t="shared" si="0"/>
        <v>3.9441264781960508E-5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-0.35578882529563921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5"/>
      <c r="I18" s="7" t="s">
        <v>10</v>
      </c>
      <c r="J18" s="6">
        <f>J15+B3</f>
        <v>212.93899999999999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5.0000000000000001E-3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6.6061749056328207E-3</v>
      </c>
      <c r="V18" s="20">
        <f t="shared" si="0"/>
        <v>3.4769341608593794E-4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-0.36195386832171872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6"/>
      <c r="I19" s="9" t="s">
        <v>14</v>
      </c>
      <c r="J19" s="10">
        <f>(J17+J18)/2</f>
        <v>210.45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7.4938403085724956E-4</v>
      </c>
      <c r="X19" s="20">
        <f t="shared" si="4"/>
        <v>3.9441264781960508E-5</v>
      </c>
      <c r="Y19" s="19">
        <f t="shared" si="4"/>
        <v>0</v>
      </c>
      <c r="Z19" s="19">
        <f t="shared" si="4"/>
        <v>0</v>
      </c>
      <c r="AA19" s="20">
        <f t="shared" si="4"/>
        <v>5.0000000000000001E-3</v>
      </c>
      <c r="AB19" s="19">
        <f t="shared" si="4"/>
        <v>0</v>
      </c>
      <c r="AC19" s="17">
        <f t="shared" si="3"/>
        <v>-0.35578882529563921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64" t="s">
        <v>41</v>
      </c>
      <c r="I20" s="5" t="s">
        <v>6</v>
      </c>
      <c r="J20" s="11">
        <f>1-(J5/J2)</f>
        <v>0.98674285714285714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6.6061749056328207E-3</v>
      </c>
      <c r="X20" s="20">
        <f t="shared" si="4"/>
        <v>3.4769341608593794E-4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5.0000000000000001E-3</v>
      </c>
      <c r="AC20" s="19">
        <f t="shared" si="3"/>
        <v>0</v>
      </c>
      <c r="AD20" s="17">
        <f t="shared" si="3"/>
        <v>-0.36195386832171872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5"/>
      <c r="I21" s="7" t="s">
        <v>10</v>
      </c>
      <c r="J21" s="11">
        <f>1-(J6/J3)</f>
        <v>0.97193333333333332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7.4938403085724956E-4</v>
      </c>
      <c r="Z21" s="20">
        <f t="shared" si="4"/>
        <v>3.9441264781960508E-5</v>
      </c>
      <c r="AA21" s="19">
        <f t="shared" si="4"/>
        <v>0</v>
      </c>
      <c r="AB21" s="19">
        <f t="shared" si="4"/>
        <v>0</v>
      </c>
      <c r="AC21" s="20">
        <f t="shared" si="3"/>
        <v>5.0000000000000001E-3</v>
      </c>
      <c r="AD21" s="19">
        <f t="shared" si="3"/>
        <v>0</v>
      </c>
      <c r="AE21" s="17">
        <f t="shared" si="3"/>
        <v>-5.7888252956392102E-3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3.9441264781960508E-5</v>
      </c>
      <c r="F22" s="14">
        <f>SUM(F2:F21)</f>
        <v>0.99990000000000001</v>
      </c>
      <c r="H22" s="66"/>
      <c r="I22" s="9" t="s">
        <v>14</v>
      </c>
      <c r="J22" s="10">
        <f>B4*J20+(1-B4)*J21</f>
        <v>0.98230000000000006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6.6061749056328207E-3</v>
      </c>
      <c r="Z22" s="20">
        <f t="shared" si="4"/>
        <v>3.4769341608593794E-4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5.0000000000000001E-3</v>
      </c>
      <c r="AE22" s="19">
        <f t="shared" si="3"/>
        <v>0</v>
      </c>
      <c r="AF22" s="17">
        <f t="shared" si="3"/>
        <v>-1.1953868321718759E-2</v>
      </c>
    </row>
    <row r="23" spans="1:32" ht="12.75">
      <c r="A23" s="52" t="s">
        <v>110</v>
      </c>
      <c r="B23">
        <f>B5*B16</f>
        <v>3.4769341608593794E-4</v>
      </c>
      <c r="H23" s="64" t="s">
        <v>42</v>
      </c>
      <c r="I23" s="5" t="s">
        <v>6</v>
      </c>
      <c r="J23" s="6">
        <f>B2*B4*(1-J20)</f>
        <v>4.6399999999999992E-3</v>
      </c>
    </row>
    <row r="24" spans="1:32" ht="12.75">
      <c r="A24" s="52" t="s">
        <v>111</v>
      </c>
      <c r="B24">
        <f>(1-B5)*B15</f>
        <v>7.4938403085724956E-4</v>
      </c>
      <c r="H24" s="65"/>
      <c r="I24" s="7" t="s">
        <v>10</v>
      </c>
      <c r="J24" s="8">
        <f>B2*(1-B4)*(1-J21)</f>
        <v>4.2100000000000037E-3</v>
      </c>
    </row>
    <row r="25" spans="1:32" ht="12.75">
      <c r="A25" s="52" t="s">
        <v>112</v>
      </c>
      <c r="B25">
        <f>(1-B5)*B16</f>
        <v>6.6061749056328207E-3</v>
      </c>
      <c r="H25" s="66"/>
      <c r="I25" s="9" t="s">
        <v>14</v>
      </c>
      <c r="J25" s="10">
        <f>B2*(1-J22)</f>
        <v>8.849999999999969E-3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1.6640000000000001</v>
      </c>
      <c r="I27">
        <f>J17*J23</f>
        <v>0.96493903999999986</v>
      </c>
      <c r="J27" s="61">
        <f>J5+J8</f>
        <v>1.6640000000000001</v>
      </c>
    </row>
    <row r="28" spans="1:32" ht="14.25">
      <c r="C28" s="22"/>
      <c r="D28" s="22"/>
      <c r="F28" s="22"/>
      <c r="G28" s="22"/>
      <c r="H28" s="63">
        <f t="shared" ref="H28:H29" si="5">J12</f>
        <v>1.9350000000000001</v>
      </c>
      <c r="I28" s="59">
        <f t="shared" ref="I28:I29" si="6">J18*J24</f>
        <v>0.8964731900000007</v>
      </c>
      <c r="J28" s="61">
        <f t="shared" ref="J28" si="7">J6+J9</f>
        <v>1.9350000000000001</v>
      </c>
    </row>
    <row r="29" spans="1:32" ht="15.75" customHeight="1">
      <c r="H29" s="63">
        <f t="shared" si="5"/>
        <v>3.5990000000000002</v>
      </c>
      <c r="I29" s="59">
        <f t="shared" si="6"/>
        <v>1.8624824999999934</v>
      </c>
      <c r="J29" s="61">
        <f>J7*2+J10</f>
        <v>3.5990000000000002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-0.68945386832171862</v>
      </c>
      <c r="C31" s="4">
        <f>B21</f>
        <v>0.33249999999999996</v>
      </c>
      <c r="D31" s="4">
        <f>B16</f>
        <v>6.9538683217187586E-3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7.888252956392101E-4</v>
      </c>
      <c r="C32" s="53">
        <f>-SUM(B32,D32:U32)</f>
        <v>-0.70078882529563913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-0.36784769341608592</v>
      </c>
      <c r="E33" s="4"/>
      <c r="F33" s="4">
        <f>B23</f>
        <v>3.4769341608593794E-4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7.4938403085724956E-4</v>
      </c>
      <c r="D34" s="4">
        <f>B22</f>
        <v>3.9441264781960508E-5</v>
      </c>
      <c r="E34" s="53">
        <f>-SUM(B34:D34,F34:U34)</f>
        <v>-0.35078882529563921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6.6061749056328207E-3</v>
      </c>
      <c r="D35" s="4">
        <f>B19</f>
        <v>0.35</v>
      </c>
      <c r="E35" s="4"/>
      <c r="F35" s="53">
        <f>-SUM(B35:E35,G35:U35)</f>
        <v>-0.70660617490563271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5.0000000000000001E-3</v>
      </c>
      <c r="C36" s="4"/>
      <c r="D36" s="4"/>
      <c r="E36" s="4"/>
      <c r="F36" s="4"/>
      <c r="G36" s="53">
        <f>-SUM(B36:F36,H36:U36)</f>
        <v>-0.70499999999999996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5.0000000000000001E-3</v>
      </c>
      <c r="H37" s="53">
        <f>-SUM(B37:G37,I37:U37)</f>
        <v>-0.70499999999999996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5.0000000000000001E-3</v>
      </c>
      <c r="I38" s="53">
        <f>-SUM(B38:H38,J38:U38)</f>
        <v>-0.35499999999999998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5.0000000000000001E-3</v>
      </c>
      <c r="D39" s="4"/>
      <c r="E39" s="4"/>
      <c r="F39" s="4"/>
      <c r="G39" s="4">
        <f>B15</f>
        <v>7.888252956392101E-4</v>
      </c>
      <c r="H39" s="4"/>
      <c r="I39" s="4"/>
      <c r="J39" s="53">
        <f>-SUM(B39:I39,K39:U39)</f>
        <v>-0.70578882529563924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5.0000000000000001E-3</v>
      </c>
      <c r="E40" s="4"/>
      <c r="F40" s="4"/>
      <c r="G40" s="4">
        <f>B16</f>
        <v>6.9538683217187586E-3</v>
      </c>
      <c r="H40" s="4"/>
      <c r="I40" s="4"/>
      <c r="J40" s="4"/>
      <c r="K40" s="53">
        <f>-SUM(B40:J40,L40:U40)</f>
        <v>-0.7119538683217187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7.888252956392101E-4</v>
      </c>
      <c r="I41" s="4"/>
      <c r="J41" s="4">
        <f>B6</f>
        <v>5.0000000000000001E-3</v>
      </c>
      <c r="K41" s="4"/>
      <c r="L41" s="53">
        <f>-SUM(B41:K41,M41:U41)</f>
        <v>-0.70578882529563924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6.9538683217187586E-3</v>
      </c>
      <c r="I42" s="4"/>
      <c r="J42" s="4"/>
      <c r="K42" s="4">
        <f>B6</f>
        <v>5.0000000000000001E-3</v>
      </c>
      <c r="L42" s="4"/>
      <c r="M42" s="53">
        <f>-SUM(B42:L42, N42:U42)</f>
        <v>-0.7119538683217187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7.888252956392101E-4</v>
      </c>
      <c r="J43" s="4"/>
      <c r="K43" s="4"/>
      <c r="L43" s="4">
        <f>B6</f>
        <v>5.0000000000000001E-3</v>
      </c>
      <c r="M43" s="4"/>
      <c r="N43" s="53">
        <f>-SUM(B43:M43,O43:U43)</f>
        <v>-0.35578882529563921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6.9538683217187586E-3</v>
      </c>
      <c r="J44" s="4"/>
      <c r="K44" s="4"/>
      <c r="L44" s="4"/>
      <c r="M44" s="4">
        <f>B6</f>
        <v>5.0000000000000001E-3</v>
      </c>
      <c r="N44" s="4"/>
      <c r="O44" s="53">
        <f>-SUM(B44:N44,P44:U44)</f>
        <v>-0.36195386832171872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5.0000000000000001E-3</v>
      </c>
      <c r="F45" s="4"/>
      <c r="G45" s="4"/>
      <c r="H45" s="4"/>
      <c r="I45" s="4"/>
      <c r="J45" s="4">
        <f>B24</f>
        <v>7.4938403085724956E-4</v>
      </c>
      <c r="K45" s="4">
        <f>B22</f>
        <v>3.9441264781960508E-5</v>
      </c>
      <c r="L45" s="4"/>
      <c r="M45" s="4"/>
      <c r="N45" s="4"/>
      <c r="O45" s="4"/>
      <c r="P45" s="53">
        <f>-SUM(B45:O45,Q45:U45)</f>
        <v>-0.35578882529563921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5.0000000000000001E-3</v>
      </c>
      <c r="G46" s="4"/>
      <c r="H46" s="4"/>
      <c r="I46" s="4"/>
      <c r="J46" s="4">
        <f>B25</f>
        <v>6.6061749056328207E-3</v>
      </c>
      <c r="K46" s="4">
        <f>B23</f>
        <v>3.4769341608593794E-4</v>
      </c>
      <c r="L46" s="4"/>
      <c r="M46" s="4"/>
      <c r="N46" s="4"/>
      <c r="O46" s="4"/>
      <c r="P46" s="4"/>
      <c r="Q46" s="53">
        <f>-SUM(B46:P46,R46:U46)</f>
        <v>-0.36195386832171872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7.4938403085724956E-4</v>
      </c>
      <c r="M47" s="4">
        <f>B22</f>
        <v>3.9441264781960508E-5</v>
      </c>
      <c r="N47" s="4"/>
      <c r="O47" s="4"/>
      <c r="P47" s="4">
        <f>B6</f>
        <v>5.0000000000000001E-3</v>
      </c>
      <c r="Q47" s="4"/>
      <c r="R47" s="53">
        <f>-SUM(B47:Q47,S47:U47)</f>
        <v>-0.35578882529563921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6.6061749056328207E-3</v>
      </c>
      <c r="M48" s="4">
        <f>B23</f>
        <v>3.4769341608593794E-4</v>
      </c>
      <c r="N48" s="4"/>
      <c r="O48" s="4"/>
      <c r="P48" s="4"/>
      <c r="Q48" s="4">
        <f>B6</f>
        <v>5.0000000000000001E-3</v>
      </c>
      <c r="R48" s="4"/>
      <c r="S48" s="53">
        <f>-SUM(B48:R48,T48:U48)</f>
        <v>-0.36195386832171872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7.4938403085724956E-4</v>
      </c>
      <c r="O49" s="4">
        <f>B22</f>
        <v>3.9441264781960508E-5</v>
      </c>
      <c r="P49" s="4"/>
      <c r="Q49" s="4"/>
      <c r="R49" s="4">
        <f>B6</f>
        <v>5.0000000000000001E-3</v>
      </c>
      <c r="S49" s="4"/>
      <c r="T49" s="53">
        <f>-SUM(B49:S49,U49)</f>
        <v>-5.7888252956392102E-3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6.6061749056328207E-3</v>
      </c>
      <c r="O50" s="4">
        <f>B23</f>
        <v>3.4769341608593794E-4</v>
      </c>
      <c r="P50" s="4"/>
      <c r="Q50" s="4"/>
      <c r="R50" s="4"/>
      <c r="S50" s="4">
        <f>B6</f>
        <v>5.0000000000000001E-3</v>
      </c>
      <c r="T50" s="4"/>
      <c r="U50" s="53">
        <f>-SUM(B50:T50)</f>
        <v>-1.1953868321718759E-2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opLeftCell="C1" zoomScale="83" zoomScaleNormal="100" workbookViewId="0">
      <selection activeCell="J32" sqref="J32"/>
    </sheetView>
  </sheetViews>
  <sheetFormatPr defaultColWidth="12.5703125" defaultRowHeight="15.75" customHeight="1"/>
  <cols>
    <col min="12" max="12" width="5.140625" customWidth="1"/>
    <col min="13" max="14" width="4.7109375" customWidth="1"/>
    <col min="15" max="15" width="5.140625" customWidth="1"/>
    <col min="16" max="16" width="4.7109375" customWidth="1"/>
    <col min="17" max="17" width="5.140625" customWidth="1"/>
    <col min="18" max="19" width="4.7109375" customWidth="1"/>
    <col min="20" max="28" width="5.140625" customWidth="1"/>
  </cols>
  <sheetData>
    <row r="1" spans="1:28" ht="12.75">
      <c r="A1" s="67" t="s">
        <v>0</v>
      </c>
      <c r="B1" s="68"/>
      <c r="D1" s="67" t="s">
        <v>1</v>
      </c>
      <c r="E1" s="68"/>
      <c r="F1" s="68"/>
    </row>
    <row r="2" spans="1:28" ht="14.25">
      <c r="A2" s="1" t="s">
        <v>2</v>
      </c>
      <c r="B2" s="2">
        <v>0.5</v>
      </c>
      <c r="D2" s="35" t="s">
        <v>3</v>
      </c>
      <c r="E2" s="3" t="s">
        <v>85</v>
      </c>
      <c r="F2" s="48">
        <v>2.3999999999999998E-3</v>
      </c>
      <c r="H2" s="64" t="s">
        <v>5</v>
      </c>
      <c r="I2" s="5" t="s">
        <v>6</v>
      </c>
      <c r="J2" s="6">
        <f>B2*B3*B4</f>
        <v>3.5</v>
      </c>
      <c r="L2" s="40"/>
      <c r="M2" s="40" t="s">
        <v>85</v>
      </c>
      <c r="N2" s="41" t="s">
        <v>86</v>
      </c>
      <c r="O2" s="40" t="s">
        <v>87</v>
      </c>
      <c r="P2" s="41" t="s">
        <v>88</v>
      </c>
      <c r="Q2" s="40" t="s">
        <v>89</v>
      </c>
      <c r="R2" s="41" t="s">
        <v>90</v>
      </c>
      <c r="S2" s="40" t="s">
        <v>91</v>
      </c>
      <c r="T2" s="41" t="s">
        <v>92</v>
      </c>
      <c r="U2" s="40" t="s">
        <v>93</v>
      </c>
      <c r="V2" s="41" t="s">
        <v>94</v>
      </c>
      <c r="W2" s="40" t="s">
        <v>95</v>
      </c>
      <c r="X2" s="40" t="s">
        <v>96</v>
      </c>
      <c r="Y2" s="41" t="s">
        <v>97</v>
      </c>
      <c r="Z2" s="40" t="s">
        <v>98</v>
      </c>
      <c r="AA2" s="41" t="s">
        <v>99</v>
      </c>
      <c r="AB2" s="40" t="s">
        <v>100</v>
      </c>
    </row>
    <row r="3" spans="1:28" ht="14.25">
      <c r="A3" s="2" t="s">
        <v>7</v>
      </c>
      <c r="B3" s="2">
        <v>10</v>
      </c>
      <c r="C3" s="35"/>
      <c r="D3" s="35" t="s">
        <v>8</v>
      </c>
      <c r="E3" s="3" t="s">
        <v>86</v>
      </c>
      <c r="F3" s="48">
        <v>8.0000000000000002E-3</v>
      </c>
      <c r="H3" s="65"/>
      <c r="I3" s="7" t="s">
        <v>10</v>
      </c>
      <c r="J3" s="8">
        <f>B2*B3*(1-B4)</f>
        <v>1.5000000000000002</v>
      </c>
      <c r="L3" s="40" t="s">
        <v>85</v>
      </c>
      <c r="M3" s="42"/>
      <c r="N3" s="43">
        <f>B7</f>
        <v>0.35</v>
      </c>
      <c r="O3" s="44"/>
      <c r="P3" s="44"/>
      <c r="Q3" s="45">
        <f>B8</f>
        <v>0.15000000000000002</v>
      </c>
      <c r="R3" s="43"/>
      <c r="S3" s="44"/>
      <c r="T3" s="44"/>
      <c r="U3" s="44"/>
      <c r="V3" s="44"/>
      <c r="W3" s="44"/>
      <c r="X3" s="45"/>
      <c r="Y3" s="45"/>
      <c r="Z3" s="45"/>
      <c r="AA3" s="45"/>
      <c r="AB3" s="45"/>
    </row>
    <row r="4" spans="1:28" ht="14.25">
      <c r="A4" s="2" t="s">
        <v>11</v>
      </c>
      <c r="B4" s="2">
        <v>0.7</v>
      </c>
      <c r="C4" s="35"/>
      <c r="D4" s="35" t="s">
        <v>12</v>
      </c>
      <c r="E4" s="3" t="s">
        <v>87</v>
      </c>
      <c r="F4" s="48">
        <v>2.5999999999999999E-2</v>
      </c>
      <c r="H4" s="66"/>
      <c r="I4" s="9" t="s">
        <v>14</v>
      </c>
      <c r="J4" s="10">
        <f>B2*B3</f>
        <v>5</v>
      </c>
      <c r="L4" s="41" t="s">
        <v>86</v>
      </c>
      <c r="M4" s="43">
        <f>1/$B$3</f>
        <v>0.1</v>
      </c>
      <c r="N4" s="42"/>
      <c r="O4" s="43">
        <f>B7</f>
        <v>0.35</v>
      </c>
      <c r="P4" s="44"/>
      <c r="Q4" s="44"/>
      <c r="R4" s="44"/>
      <c r="S4" s="43"/>
      <c r="T4" s="44">
        <f>B8</f>
        <v>0.15000000000000002</v>
      </c>
      <c r="U4" s="44"/>
      <c r="V4" s="44"/>
      <c r="W4" s="44"/>
      <c r="X4" s="45"/>
      <c r="Y4" s="45"/>
      <c r="Z4" s="45"/>
      <c r="AA4" s="45"/>
      <c r="AB4" s="45"/>
    </row>
    <row r="5" spans="1:28" ht="14.25">
      <c r="A5" s="2" t="s">
        <v>15</v>
      </c>
      <c r="B5" s="2">
        <v>2</v>
      </c>
      <c r="C5" s="35"/>
      <c r="D5" s="35" t="s">
        <v>16</v>
      </c>
      <c r="E5" s="3" t="s">
        <v>88</v>
      </c>
      <c r="F5" s="48">
        <v>8.6699999999999999E-2</v>
      </c>
      <c r="H5" s="64" t="s">
        <v>18</v>
      </c>
      <c r="I5" s="5" t="s">
        <v>6</v>
      </c>
      <c r="J5" s="11">
        <v>0.98299999999999998</v>
      </c>
      <c r="K5" t="s">
        <v>146</v>
      </c>
      <c r="L5" s="40" t="s">
        <v>87</v>
      </c>
      <c r="M5" s="44"/>
      <c r="N5" s="43">
        <f>1/$B$3</f>
        <v>0.1</v>
      </c>
      <c r="O5" s="42"/>
      <c r="P5" s="43">
        <f>B7</f>
        <v>0.35</v>
      </c>
      <c r="Q5" s="44"/>
      <c r="R5" s="44"/>
      <c r="S5" s="44"/>
      <c r="T5" s="43"/>
      <c r="U5" s="44">
        <f>B8</f>
        <v>0.15000000000000002</v>
      </c>
      <c r="V5" s="44"/>
      <c r="W5" s="44"/>
      <c r="X5" s="45"/>
      <c r="Y5" s="45"/>
      <c r="Z5" s="45"/>
      <c r="AA5" s="45"/>
      <c r="AB5" s="45"/>
    </row>
    <row r="6" spans="1:28" ht="14.25">
      <c r="A6" s="2" t="s">
        <v>19</v>
      </c>
      <c r="B6" s="2">
        <v>2</v>
      </c>
      <c r="C6" s="35"/>
      <c r="D6" s="35" t="s">
        <v>20</v>
      </c>
      <c r="E6" s="3" t="s">
        <v>89</v>
      </c>
      <c r="F6" s="48">
        <v>4.1000000000000003E-3</v>
      </c>
      <c r="H6" s="65"/>
      <c r="I6" s="7" t="s">
        <v>10</v>
      </c>
      <c r="J6" s="12">
        <v>0.877</v>
      </c>
      <c r="K6" t="s">
        <v>145</v>
      </c>
      <c r="L6" s="41" t="s">
        <v>88</v>
      </c>
      <c r="M6" s="44"/>
      <c r="N6" s="44"/>
      <c r="O6" s="43">
        <f>1/$B$3</f>
        <v>0.1</v>
      </c>
      <c r="P6" s="42"/>
      <c r="Q6" s="43"/>
      <c r="R6" s="43"/>
      <c r="S6" s="44"/>
      <c r="T6" s="44"/>
      <c r="U6" s="44"/>
      <c r="V6" s="44">
        <f>B8</f>
        <v>0.15000000000000002</v>
      </c>
      <c r="W6" s="44"/>
      <c r="X6" s="45"/>
      <c r="Y6" s="45"/>
      <c r="Z6" s="45"/>
      <c r="AA6" s="45"/>
      <c r="AB6" s="45"/>
    </row>
    <row r="7" spans="1:28" ht="14.25">
      <c r="A7" s="39" t="s">
        <v>105</v>
      </c>
      <c r="B7">
        <f>B4*B2</f>
        <v>0.35</v>
      </c>
      <c r="C7" s="35"/>
      <c r="D7" s="35" t="s">
        <v>22</v>
      </c>
      <c r="E7" s="3" t="s">
        <v>90</v>
      </c>
      <c r="F7" s="48">
        <v>7.9000000000000008E-3</v>
      </c>
      <c r="H7" s="66"/>
      <c r="I7" s="9" t="s">
        <v>24</v>
      </c>
      <c r="J7" s="60">
        <f>(J5+J6)/2</f>
        <v>0.92999999999999994</v>
      </c>
      <c r="L7" s="40" t="s">
        <v>89</v>
      </c>
      <c r="M7" s="43">
        <f>1/$B$3</f>
        <v>0.1</v>
      </c>
      <c r="N7" s="44"/>
      <c r="O7" s="44"/>
      <c r="P7" s="43"/>
      <c r="Q7" s="42"/>
      <c r="R7" s="43">
        <f>B8</f>
        <v>0.15000000000000002</v>
      </c>
      <c r="S7" s="44"/>
      <c r="T7" s="44">
        <f>B7</f>
        <v>0.35</v>
      </c>
      <c r="U7" s="43"/>
      <c r="V7" s="44"/>
      <c r="W7" s="44"/>
      <c r="X7" s="45"/>
      <c r="Y7" s="45"/>
      <c r="Z7" s="45"/>
      <c r="AA7" s="45"/>
      <c r="AB7" s="45"/>
    </row>
    <row r="8" spans="1:28" ht="14.25">
      <c r="A8" s="39" t="s">
        <v>106</v>
      </c>
      <c r="B8">
        <f>(1-B4)*B2</f>
        <v>0.15000000000000002</v>
      </c>
      <c r="C8" s="35"/>
      <c r="D8" s="35" t="s">
        <v>101</v>
      </c>
      <c r="E8" s="3" t="s">
        <v>91</v>
      </c>
      <c r="F8" s="48">
        <v>1.52E-2</v>
      </c>
      <c r="H8" s="64" t="s">
        <v>27</v>
      </c>
      <c r="I8" s="5" t="s">
        <v>6</v>
      </c>
      <c r="J8" s="11">
        <f>1.641</f>
        <v>1.641</v>
      </c>
      <c r="L8" s="41" t="s">
        <v>90</v>
      </c>
      <c r="M8" s="43"/>
      <c r="N8" s="44"/>
      <c r="O8" s="44"/>
      <c r="P8" s="43"/>
      <c r="Q8" s="43">
        <f>1/$B$3</f>
        <v>0.1</v>
      </c>
      <c r="R8" s="42"/>
      <c r="S8" s="43">
        <f>B8</f>
        <v>0.15000000000000002</v>
      </c>
      <c r="T8" s="44"/>
      <c r="U8" s="43"/>
      <c r="V8" s="44"/>
      <c r="W8" s="44">
        <f>B7</f>
        <v>0.35</v>
      </c>
      <c r="X8" s="45"/>
      <c r="Y8" s="45"/>
      <c r="Z8" s="45"/>
      <c r="AA8" s="45"/>
      <c r="AB8" s="45"/>
    </row>
    <row r="9" spans="1:28" ht="14.25">
      <c r="C9" s="35"/>
      <c r="D9" s="35" t="s">
        <v>25</v>
      </c>
      <c r="E9" s="3" t="s">
        <v>92</v>
      </c>
      <c r="F9" s="48">
        <v>1.34E-2</v>
      </c>
      <c r="H9" s="65"/>
      <c r="I9" s="7" t="s">
        <v>10</v>
      </c>
      <c r="J9" s="12">
        <f>F7+F8*2+SUM(F12:F14)+F15*2+F16*2+F17*2</f>
        <v>1.1077000000000001</v>
      </c>
      <c r="L9" s="40" t="s">
        <v>91</v>
      </c>
      <c r="M9" s="44"/>
      <c r="N9" s="43"/>
      <c r="O9" s="44"/>
      <c r="P9" s="44"/>
      <c r="Q9" s="44"/>
      <c r="R9" s="43">
        <f>1/$B$3</f>
        <v>0.1</v>
      </c>
      <c r="S9" s="42"/>
      <c r="T9" s="43"/>
      <c r="U9" s="44"/>
      <c r="V9" s="43"/>
      <c r="W9" s="44"/>
      <c r="X9" s="45"/>
      <c r="Y9" s="45"/>
      <c r="Z9" s="43">
        <f>B7</f>
        <v>0.35</v>
      </c>
      <c r="AA9" s="45"/>
      <c r="AB9" s="45"/>
    </row>
    <row r="10" spans="1:28" ht="14.25">
      <c r="C10" s="35"/>
      <c r="D10" s="35" t="s">
        <v>28</v>
      </c>
      <c r="E10" s="3" t="s">
        <v>93</v>
      </c>
      <c r="F10" s="48">
        <v>4.1200000000000001E-2</v>
      </c>
      <c r="H10" s="66"/>
      <c r="I10" s="9" t="s">
        <v>14</v>
      </c>
      <c r="J10" s="13">
        <f>J8+J9</f>
        <v>2.7487000000000004</v>
      </c>
      <c r="L10" s="41" t="s">
        <v>92</v>
      </c>
      <c r="M10" s="44"/>
      <c r="N10" s="43">
        <f>1/$B$3</f>
        <v>0.1</v>
      </c>
      <c r="O10" s="43"/>
      <c r="P10" s="44"/>
      <c r="Q10" s="43">
        <f>1/$B$3</f>
        <v>0.1</v>
      </c>
      <c r="R10" s="44"/>
      <c r="S10" s="43"/>
      <c r="T10" s="42"/>
      <c r="U10" s="43">
        <f>B7</f>
        <v>0.35</v>
      </c>
      <c r="V10" s="44"/>
      <c r="W10" s="43">
        <f>B8</f>
        <v>0.15000000000000002</v>
      </c>
      <c r="X10" s="45"/>
      <c r="Y10" s="45"/>
      <c r="Z10" s="45"/>
      <c r="AA10" s="45"/>
      <c r="AB10" s="45"/>
    </row>
    <row r="11" spans="1:28" ht="14.25">
      <c r="C11" s="35"/>
      <c r="D11" s="35" t="s">
        <v>30</v>
      </c>
      <c r="E11" s="3" t="s">
        <v>94</v>
      </c>
      <c r="F11" s="48">
        <v>0.12590000000000001</v>
      </c>
      <c r="H11" s="64" t="s">
        <v>34</v>
      </c>
      <c r="I11" s="5" t="s">
        <v>6</v>
      </c>
      <c r="J11" s="11">
        <f>J5+J8</f>
        <v>2.6240000000000001</v>
      </c>
      <c r="L11" s="40" t="s">
        <v>93</v>
      </c>
      <c r="M11" s="44"/>
      <c r="N11" s="44"/>
      <c r="O11" s="43">
        <f>1/$B$3</f>
        <v>0.1</v>
      </c>
      <c r="P11" s="44"/>
      <c r="Q11" s="43"/>
      <c r="R11" s="43"/>
      <c r="S11" s="44"/>
      <c r="T11" s="43">
        <f>1/$B$3</f>
        <v>0.1</v>
      </c>
      <c r="U11" s="42"/>
      <c r="V11" s="43">
        <f>B7</f>
        <v>0.35</v>
      </c>
      <c r="W11" s="44"/>
      <c r="X11" s="45">
        <f>B8</f>
        <v>0.15000000000000002</v>
      </c>
      <c r="Y11" s="45"/>
      <c r="Z11" s="45"/>
      <c r="AA11" s="45"/>
      <c r="AB11" s="45"/>
    </row>
    <row r="12" spans="1:28" ht="14.25">
      <c r="C12" s="35"/>
      <c r="D12" s="35" t="s">
        <v>32</v>
      </c>
      <c r="E12" s="3" t="s">
        <v>95</v>
      </c>
      <c r="F12" s="48">
        <v>2.58E-2</v>
      </c>
      <c r="H12" s="65"/>
      <c r="I12" s="7" t="s">
        <v>10</v>
      </c>
      <c r="J12" s="12">
        <f>F6+F7*2+F8*3+F9+F10+F11+F12*2+F13*2+F14*2+F15*3+F16*3+F17*3</f>
        <v>1.9845999999999999</v>
      </c>
      <c r="L12" s="41" t="s">
        <v>94</v>
      </c>
      <c r="M12" s="44"/>
      <c r="N12" s="44"/>
      <c r="O12" s="44"/>
      <c r="P12" s="43">
        <f>1/$B$3</f>
        <v>0.1</v>
      </c>
      <c r="Q12" s="44"/>
      <c r="R12" s="44"/>
      <c r="S12" s="43"/>
      <c r="T12" s="44"/>
      <c r="U12" s="43">
        <f>1/$B$3</f>
        <v>0.1</v>
      </c>
      <c r="V12" s="42"/>
      <c r="W12" s="43"/>
      <c r="X12" s="45"/>
      <c r="Y12" s="45">
        <f>B8</f>
        <v>0.15000000000000002</v>
      </c>
      <c r="Z12" s="45"/>
      <c r="AA12" s="45"/>
      <c r="AB12" s="45"/>
    </row>
    <row r="13" spans="1:28" ht="14.25">
      <c r="C13" s="35"/>
      <c r="D13" s="35" t="s">
        <v>35</v>
      </c>
      <c r="E13" s="3" t="s">
        <v>96</v>
      </c>
      <c r="F13" s="48">
        <v>7.6799999999999993E-2</v>
      </c>
      <c r="H13" s="66"/>
      <c r="I13" s="9" t="s">
        <v>14</v>
      </c>
      <c r="J13" s="13">
        <f>J11+J12</f>
        <v>4.6086</v>
      </c>
      <c r="L13" s="40" t="s">
        <v>95</v>
      </c>
      <c r="M13" s="44"/>
      <c r="N13" s="44"/>
      <c r="O13" s="44"/>
      <c r="P13" s="44"/>
      <c r="Q13" s="44"/>
      <c r="R13" s="43">
        <f>1/$B$3</f>
        <v>0.1</v>
      </c>
      <c r="S13" s="43"/>
      <c r="T13" s="43">
        <f>1/$B$3</f>
        <v>0.1</v>
      </c>
      <c r="U13" s="44"/>
      <c r="V13" s="43"/>
      <c r="W13" s="42"/>
      <c r="X13" s="43">
        <f>B7</f>
        <v>0.35</v>
      </c>
      <c r="Y13" s="45"/>
      <c r="Z13" s="45">
        <f>B8</f>
        <v>0.15000000000000002</v>
      </c>
      <c r="AA13" s="45"/>
      <c r="AB13" s="45"/>
    </row>
    <row r="14" spans="1:28" ht="14.25" customHeight="1">
      <c r="C14" s="35"/>
      <c r="D14" s="35" t="s">
        <v>37</v>
      </c>
      <c r="E14" s="3" t="s">
        <v>97</v>
      </c>
      <c r="F14" s="48">
        <v>0.16639999999999999</v>
      </c>
      <c r="H14" s="64" t="s">
        <v>39</v>
      </c>
      <c r="I14" s="5" t="s">
        <v>6</v>
      </c>
      <c r="J14" s="6">
        <v>16.646000000000001</v>
      </c>
      <c r="L14" s="41" t="s">
        <v>96</v>
      </c>
      <c r="M14" s="45"/>
      <c r="N14" s="45"/>
      <c r="O14" s="45"/>
      <c r="P14" s="45"/>
      <c r="Q14" s="45"/>
      <c r="R14" s="45"/>
      <c r="S14" s="45"/>
      <c r="T14" s="45"/>
      <c r="U14" s="43">
        <f>1/$B$3</f>
        <v>0.1</v>
      </c>
      <c r="V14" s="45"/>
      <c r="W14" s="43">
        <f>1/$B$3</f>
        <v>0.1</v>
      </c>
      <c r="X14" s="46"/>
      <c r="Y14" s="43">
        <f>B7</f>
        <v>0.35</v>
      </c>
      <c r="Z14" s="45"/>
      <c r="AA14" s="43">
        <f>B8</f>
        <v>0.15000000000000002</v>
      </c>
      <c r="AB14" s="45"/>
    </row>
    <row r="15" spans="1:28" ht="14.25">
      <c r="C15" s="35"/>
      <c r="D15" s="35" t="s">
        <v>102</v>
      </c>
      <c r="E15" s="3" t="s">
        <v>98</v>
      </c>
      <c r="F15" s="48">
        <v>5.6500000000000002E-2</v>
      </c>
      <c r="H15" s="65"/>
      <c r="I15" s="7" t="s">
        <v>10</v>
      </c>
      <c r="J15" s="8">
        <v>12.634</v>
      </c>
      <c r="L15" s="40" t="s">
        <v>97</v>
      </c>
      <c r="M15" s="45"/>
      <c r="N15" s="45"/>
      <c r="O15" s="45"/>
      <c r="P15" s="45"/>
      <c r="Q15" s="45"/>
      <c r="R15" s="45"/>
      <c r="S15" s="45"/>
      <c r="T15" s="45"/>
      <c r="U15" s="45"/>
      <c r="V15" s="43">
        <f>1/$B$3</f>
        <v>0.1</v>
      </c>
      <c r="W15" s="45"/>
      <c r="X15" s="43">
        <f>1/$B$3</f>
        <v>0.1</v>
      </c>
      <c r="Y15" s="46"/>
      <c r="Z15" s="45"/>
      <c r="AA15" s="45"/>
      <c r="AB15" s="45">
        <f>B8</f>
        <v>0.15000000000000002</v>
      </c>
    </row>
    <row r="16" spans="1:28" ht="14.25">
      <c r="C16" s="35"/>
      <c r="D16" s="35" t="s">
        <v>103</v>
      </c>
      <c r="E16" s="3" t="s">
        <v>99</v>
      </c>
      <c r="F16" s="49">
        <v>0.21890000000000001</v>
      </c>
      <c r="H16" s="66"/>
      <c r="I16" s="9" t="s">
        <v>14</v>
      </c>
      <c r="J16" s="10">
        <f t="shared" ref="J16" si="0">J10/J25</f>
        <v>14.777956989247313</v>
      </c>
      <c r="L16" s="41" t="s">
        <v>98</v>
      </c>
      <c r="M16" s="45"/>
      <c r="N16" s="45"/>
      <c r="O16" s="45"/>
      <c r="P16" s="45"/>
      <c r="Q16" s="45"/>
      <c r="R16" s="45"/>
      <c r="S16" s="43">
        <f>1/$B$3</f>
        <v>0.1</v>
      </c>
      <c r="T16" s="45"/>
      <c r="U16" s="45"/>
      <c r="V16" s="45"/>
      <c r="W16" s="43">
        <f>1/$B$3</f>
        <v>0.1</v>
      </c>
      <c r="X16" s="45"/>
      <c r="Y16" s="45"/>
      <c r="Z16" s="46"/>
      <c r="AA16" s="43">
        <f>B7</f>
        <v>0.35</v>
      </c>
      <c r="AB16" s="45"/>
    </row>
    <row r="17" spans="3:28" ht="14.25">
      <c r="C17" s="35"/>
      <c r="D17" s="35" t="s">
        <v>104</v>
      </c>
      <c r="E17" s="3" t="s">
        <v>100</v>
      </c>
      <c r="F17" s="49">
        <v>0.12479999999999999</v>
      </c>
      <c r="H17" s="64" t="s">
        <v>40</v>
      </c>
      <c r="I17" s="5" t="s">
        <v>6</v>
      </c>
      <c r="J17" s="6">
        <f>B3+J14</f>
        <v>26.646000000000001</v>
      </c>
      <c r="L17" s="40" t="s">
        <v>99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3">
        <f>1/$B$3</f>
        <v>0.1</v>
      </c>
      <c r="Y17" s="45"/>
      <c r="Z17" s="43">
        <f>1/$B$3</f>
        <v>0.1</v>
      </c>
      <c r="AA17" s="46"/>
      <c r="AB17" s="43">
        <f>B7</f>
        <v>0.35</v>
      </c>
    </row>
    <row r="18" spans="3:28" ht="14.25">
      <c r="F18" s="36">
        <f>SUM(F2:F17)</f>
        <v>0.99999999999999989</v>
      </c>
      <c r="H18" s="65"/>
      <c r="I18" s="7" t="s">
        <v>10</v>
      </c>
      <c r="J18" s="8">
        <f>B3+J15</f>
        <v>22.634</v>
      </c>
      <c r="L18" s="41" t="s">
        <v>100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3">
        <f>1/$B$3</f>
        <v>0.1</v>
      </c>
      <c r="Z18" s="45"/>
      <c r="AA18" s="43">
        <f>1/$B$3</f>
        <v>0.1</v>
      </c>
      <c r="AB18" s="46"/>
    </row>
    <row r="19" spans="3:28" ht="12.75">
      <c r="H19" s="66"/>
      <c r="I19" s="9" t="s">
        <v>14</v>
      </c>
      <c r="J19" s="10">
        <f>B3+J16</f>
        <v>24.777956989247315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3:28" ht="12.75">
      <c r="H20" s="64" t="s">
        <v>41</v>
      </c>
      <c r="I20" s="5" t="s">
        <v>6</v>
      </c>
      <c r="J20" s="11">
        <f>1-(J5/J2)</f>
        <v>0.71914285714285708</v>
      </c>
    </row>
    <row r="21" spans="3:28" ht="12.75">
      <c r="H21" s="65"/>
      <c r="I21" s="7" t="s">
        <v>10</v>
      </c>
      <c r="J21" s="11">
        <f>1-(J6/J3)</f>
        <v>0.41533333333333344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3:28" ht="15.75" customHeight="1">
      <c r="D22" s="35"/>
      <c r="H22" s="66"/>
      <c r="I22" s="9" t="s">
        <v>14</v>
      </c>
      <c r="J22" s="10">
        <f>B4*J20+(1-B4)*J21</f>
        <v>0.628</v>
      </c>
      <c r="L22" s="38"/>
      <c r="M22" s="38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3:28" ht="15.75" customHeight="1">
      <c r="D23" s="35"/>
      <c r="H23" s="64" t="s">
        <v>42</v>
      </c>
      <c r="I23" s="5" t="s">
        <v>6</v>
      </c>
      <c r="J23" s="6">
        <f>B2*B4*(1-J20)</f>
        <v>9.8300000000000012E-2</v>
      </c>
      <c r="L23" s="38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3:28" ht="15.75" customHeight="1">
      <c r="D24" s="35"/>
      <c r="H24" s="65"/>
      <c r="I24" s="7" t="s">
        <v>10</v>
      </c>
      <c r="J24" s="8">
        <f>B2*(1-B4)*(1-J21)</f>
        <v>8.77E-2</v>
      </c>
      <c r="L24" s="38"/>
      <c r="M24" s="35"/>
      <c r="N24" s="35"/>
      <c r="O24" s="38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3:28" ht="15.75" customHeight="1">
      <c r="D25" s="35"/>
      <c r="H25" s="66"/>
      <c r="I25" s="9" t="s">
        <v>14</v>
      </c>
      <c r="J25" s="10">
        <f>B2*(1-J22)</f>
        <v>0.186</v>
      </c>
      <c r="L25" s="38"/>
      <c r="M25" s="35"/>
      <c r="N25" s="35"/>
      <c r="O25" s="35"/>
      <c r="P25" s="38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3:28" ht="15.75" customHeight="1">
      <c r="D26" s="35"/>
      <c r="H26" s="64" t="s">
        <v>140</v>
      </c>
      <c r="I26" s="5" t="s">
        <v>6</v>
      </c>
      <c r="J26" s="61">
        <f>1-J20</f>
        <v>0.28085714285714292</v>
      </c>
      <c r="L26" s="38"/>
      <c r="M26" s="35"/>
      <c r="N26" s="35"/>
      <c r="O26" s="35"/>
      <c r="P26" s="35"/>
      <c r="Q26" s="38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3:28" ht="15.75" customHeight="1">
      <c r="D27" s="35"/>
      <c r="H27" s="65"/>
      <c r="I27" s="7" t="s">
        <v>10</v>
      </c>
      <c r="J27" s="61">
        <f>1-J21</f>
        <v>0.58466666666666656</v>
      </c>
      <c r="L27" s="38"/>
      <c r="M27" s="35"/>
      <c r="N27" s="35"/>
      <c r="O27" s="35"/>
      <c r="P27" s="35"/>
      <c r="Q27" s="35"/>
      <c r="R27" s="38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3:28" ht="15.75" customHeight="1">
      <c r="D28" s="35"/>
      <c r="H28" s="66"/>
      <c r="I28" s="9" t="s">
        <v>14</v>
      </c>
      <c r="J28" s="61">
        <f>1-J22</f>
        <v>0.372</v>
      </c>
      <c r="L28" s="38"/>
      <c r="M28" s="35"/>
      <c r="N28" s="35"/>
      <c r="O28" s="35"/>
      <c r="P28" s="35"/>
      <c r="Q28" s="35"/>
      <c r="R28" s="35"/>
      <c r="S28" s="38"/>
      <c r="T28" s="35"/>
      <c r="U28" s="35"/>
      <c r="V28" s="35"/>
      <c r="W28" s="35"/>
      <c r="X28" s="35"/>
      <c r="Y28" s="35"/>
      <c r="Z28" s="35"/>
      <c r="AA28" s="35"/>
      <c r="AB28" s="35"/>
    </row>
    <row r="29" spans="3:28" ht="15.75" customHeight="1">
      <c r="D29" s="35"/>
      <c r="H29" s="62"/>
      <c r="I29" s="7"/>
      <c r="J29" s="61"/>
      <c r="L29" s="38"/>
      <c r="M29" s="35"/>
      <c r="N29" s="35"/>
      <c r="O29" s="35"/>
      <c r="P29" s="35"/>
      <c r="Q29" s="35"/>
      <c r="R29" s="35"/>
      <c r="S29" s="35"/>
      <c r="T29" s="38"/>
      <c r="U29" s="35"/>
      <c r="V29" s="35"/>
      <c r="W29" s="35"/>
      <c r="X29" s="35"/>
      <c r="Y29" s="35"/>
      <c r="Z29" s="35"/>
      <c r="AA29" s="35"/>
      <c r="AB29" s="35"/>
    </row>
    <row r="30" spans="3:28" ht="15.75" customHeight="1">
      <c r="D30" s="35"/>
      <c r="H30" s="36">
        <f>J11</f>
        <v>2.6240000000000001</v>
      </c>
      <c r="I30">
        <f>J17*J23</f>
        <v>2.6193018000000006</v>
      </c>
      <c r="J30" s="61">
        <f>J5+J8</f>
        <v>2.6240000000000001</v>
      </c>
      <c r="L30" s="38"/>
      <c r="M30" s="35"/>
      <c r="N30" s="35"/>
      <c r="O30" s="35"/>
      <c r="P30" s="35"/>
      <c r="Q30" s="35"/>
      <c r="R30" s="35"/>
      <c r="S30" s="35"/>
      <c r="T30" s="35"/>
      <c r="U30" s="38"/>
      <c r="V30" s="35"/>
      <c r="W30" s="35"/>
      <c r="X30" s="35"/>
      <c r="Y30" s="35"/>
      <c r="Z30" s="35"/>
      <c r="AA30" s="35"/>
      <c r="AB30" s="35"/>
    </row>
    <row r="31" spans="3:28" ht="15.75" customHeight="1">
      <c r="D31" s="35"/>
      <c r="H31" s="36">
        <f>J12</f>
        <v>1.9845999999999999</v>
      </c>
      <c r="I31" s="59">
        <f>J18*J24</f>
        <v>1.9850018</v>
      </c>
      <c r="J31" s="61">
        <f>J6+J9</f>
        <v>1.9847000000000001</v>
      </c>
      <c r="L31" s="38"/>
      <c r="M31" s="35"/>
      <c r="N31" s="35"/>
      <c r="O31" s="35"/>
      <c r="P31" s="35"/>
      <c r="Q31" s="35"/>
      <c r="R31" s="35"/>
      <c r="S31" s="35"/>
      <c r="T31" s="35"/>
      <c r="U31" s="35"/>
      <c r="V31" s="38"/>
      <c r="W31" s="35"/>
      <c r="X31" s="35"/>
      <c r="Y31" s="35"/>
      <c r="Z31" s="35"/>
      <c r="AA31" s="35"/>
      <c r="AB31" s="35"/>
    </row>
    <row r="32" spans="3:28" ht="15.75" customHeight="1">
      <c r="D32" s="35"/>
      <c r="H32" s="36">
        <f>J13</f>
        <v>4.6086</v>
      </c>
      <c r="I32" s="59">
        <f>J19*J25</f>
        <v>4.6087000000000007</v>
      </c>
      <c r="J32" s="61">
        <f>J7*2+J10</f>
        <v>4.6087000000000007</v>
      </c>
      <c r="L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8"/>
      <c r="X32" s="35"/>
      <c r="Y32" s="35"/>
      <c r="Z32" s="35"/>
      <c r="AA32" s="35"/>
      <c r="AB32" s="35"/>
    </row>
    <row r="33" spans="4:28" ht="15.75" customHeight="1">
      <c r="D33" s="35"/>
      <c r="L33" s="3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8"/>
      <c r="Y33" s="35"/>
      <c r="Z33" s="35"/>
      <c r="AA33" s="35"/>
      <c r="AB33" s="35"/>
    </row>
    <row r="34" spans="4:28" ht="15.75" customHeight="1">
      <c r="D34" s="35"/>
      <c r="L34" s="38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8"/>
      <c r="Z34" s="35"/>
      <c r="AA34" s="35"/>
      <c r="AB34" s="35"/>
    </row>
    <row r="35" spans="4:28" ht="15.75" customHeight="1">
      <c r="D35" s="35"/>
      <c r="L35" s="38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8"/>
      <c r="AA35" s="35"/>
      <c r="AB35" s="35"/>
    </row>
    <row r="36" spans="4:28" ht="15.75" customHeight="1">
      <c r="D36" s="35"/>
      <c r="L36" s="38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8"/>
      <c r="AB36" s="35"/>
    </row>
    <row r="37" spans="4:28" ht="15.75" customHeight="1">
      <c r="D37" s="35"/>
      <c r="L37" s="38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8"/>
    </row>
  </sheetData>
  <mergeCells count="11">
    <mergeCell ref="H26:H28"/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6524-5AC3-4F8D-8678-2EB8FB09D929}">
  <sheetPr>
    <outlinePr summaryBelow="0" summaryRight="0"/>
  </sheetPr>
  <dimension ref="A1:AF50"/>
  <sheetViews>
    <sheetView zoomScale="105" zoomScaleNormal="85" workbookViewId="0">
      <selection activeCell="B27" sqref="B27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6.9999999999999999E-4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64" t="s">
        <v>18</v>
      </c>
      <c r="I5" s="5" t="s">
        <v>6</v>
      </c>
      <c r="J5" s="11">
        <f>SUM(F7:F21)</f>
        <v>0.98319999999999996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0</v>
      </c>
      <c r="H6" s="65"/>
      <c r="I6" s="7" t="s">
        <v>10</v>
      </c>
      <c r="J6" s="12">
        <f>SUM(F3:F6,F10:F21)</f>
        <v>0.99650000000000005</v>
      </c>
      <c r="L6" s="54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6"/>
      <c r="I7" s="9" t="s">
        <v>24</v>
      </c>
      <c r="J7" s="10">
        <f>(J5+J6)/2</f>
        <v>0.98985000000000001</v>
      </c>
      <c r="L7" s="54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64" t="s">
        <v>27</v>
      </c>
      <c r="I8" s="5" t="s">
        <v>6</v>
      </c>
      <c r="J8" s="11">
        <f>SUM(F8,F12:F13,F18:F19)+2*SUM(F9,F14:F15,F20:F21)</f>
        <v>1.6435999999999999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5"/>
      <c r="I9" s="7" t="s">
        <v>10</v>
      </c>
      <c r="J9" s="12">
        <f>SUM(F5:F6,F16:F21)</f>
        <v>0.95190000000000008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5" t="s">
        <v>126</v>
      </c>
      <c r="E10" s="56" t="s">
        <v>29</v>
      </c>
      <c r="F10" s="4">
        <v>2.5000000000000001E-3</v>
      </c>
      <c r="H10" s="66"/>
      <c r="I10" s="9" t="s">
        <v>14</v>
      </c>
      <c r="J10" s="13">
        <f>J8+J9</f>
        <v>2.5954999999999999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5" t="s">
        <v>127</v>
      </c>
      <c r="E11" s="56" t="s">
        <v>31</v>
      </c>
      <c r="F11" s="4">
        <v>1E-4</v>
      </c>
      <c r="H11" s="64" t="s">
        <v>34</v>
      </c>
      <c r="I11" s="5" t="s">
        <v>6</v>
      </c>
      <c r="J11" s="11">
        <f t="shared" ref="J11:J12" si="2">J5+J8</f>
        <v>2.6267999999999998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5"/>
      <c r="I12" s="7" t="s">
        <v>10</v>
      </c>
      <c r="J12" s="12">
        <f t="shared" si="2"/>
        <v>1.9484000000000001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63.385391260156545</v>
      </c>
      <c r="D13" s="55" t="s">
        <v>129</v>
      </c>
      <c r="E13" s="56" t="s">
        <v>36</v>
      </c>
      <c r="F13" s="4">
        <v>4.0000000000000002E-4</v>
      </c>
      <c r="H13" s="66"/>
      <c r="I13" s="9" t="s">
        <v>14</v>
      </c>
      <c r="J13" s="13">
        <f>J11+J12</f>
        <v>4.5751999999999997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7.190242565254918</v>
      </c>
      <c r="D14" s="55" t="s">
        <v>130</v>
      </c>
      <c r="E14" s="56" t="s">
        <v>38</v>
      </c>
      <c r="F14" s="4">
        <v>3.0700000000000002E-2</v>
      </c>
      <c r="H14" s="64" t="s">
        <v>39</v>
      </c>
      <c r="I14" s="5" t="s">
        <v>6</v>
      </c>
      <c r="J14" s="6">
        <f t="shared" ref="J14:J16" si="3">J8/J23</f>
        <v>16.717693129227481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1.5776505912784206E-2</v>
      </c>
      <c r="D15" s="55" t="s">
        <v>131</v>
      </c>
      <c r="E15" s="56" t="s">
        <v>72</v>
      </c>
      <c r="F15" s="4">
        <v>1.2999999999999999E-3</v>
      </c>
      <c r="H15" s="65"/>
      <c r="I15" s="7" t="s">
        <v>10</v>
      </c>
      <c r="J15" s="8">
        <f t="shared" si="3"/>
        <v>131.93347193347216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0.13907736643437518</v>
      </c>
      <c r="D16" s="55" t="s">
        <v>132</v>
      </c>
      <c r="E16" s="56" t="s">
        <v>74</v>
      </c>
      <c r="F16" s="4">
        <v>5.5599999999999997E-2</v>
      </c>
      <c r="H16" s="66"/>
      <c r="I16" s="9" t="s">
        <v>14</v>
      </c>
      <c r="J16" s="10">
        <f t="shared" si="3"/>
        <v>31.854442808051054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2.9999999999999997E-4</v>
      </c>
      <c r="H17" s="64" t="s">
        <v>40</v>
      </c>
      <c r="I17" s="5" t="s">
        <v>6</v>
      </c>
      <c r="J17" s="6">
        <f t="shared" ref="J17:J19" si="5">J11/J23</f>
        <v>26.718201698621773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5"/>
      <c r="I18" s="7" t="s">
        <v>10</v>
      </c>
      <c r="J18" s="8">
        <f t="shared" si="5"/>
        <v>270.04851004851048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-0.58907736643437514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6"/>
      <c r="I19" s="9" t="s">
        <v>14</v>
      </c>
      <c r="J19" s="10">
        <f t="shared" si="5"/>
        <v>56.151202749140893</v>
      </c>
      <c r="L19" s="54" t="s">
        <v>113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1.4987680617144995E-2</v>
      </c>
      <c r="X19" s="20">
        <f t="shared" si="7"/>
        <v>7.8882529563921032E-4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-0.46577650591278419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64" t="s">
        <v>41</v>
      </c>
      <c r="I20" s="5" t="s">
        <v>6</v>
      </c>
      <c r="J20" s="11">
        <f>SUM(F9,F14:F15,F20:F21)</f>
        <v>0.71909999999999996</v>
      </c>
      <c r="L20" s="54" t="s">
        <v>114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0.13212349811265642</v>
      </c>
      <c r="X20" s="20">
        <f t="shared" si="7"/>
        <v>6.9538683217187595E-3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-0.58907736643437514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5"/>
      <c r="I21" s="7" t="s">
        <v>10</v>
      </c>
      <c r="J21" s="12">
        <f>SUM(F5:F6,F16:F21)</f>
        <v>0.95190000000000008</v>
      </c>
      <c r="L21" s="54" t="s">
        <v>115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1.4987680617144995E-2</v>
      </c>
      <c r="Z21" s="20">
        <f t="shared" si="7"/>
        <v>7.8882529563921032E-4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-0.11577650591278421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7.8882529563921032E-4</v>
      </c>
      <c r="F22" s="14">
        <f>SUM(F2:F21)</f>
        <v>0.99990000000000001</v>
      </c>
      <c r="H22" s="66"/>
      <c r="I22" s="9" t="s">
        <v>14</v>
      </c>
      <c r="J22" s="10">
        <f>B4*J20+(1-B4*J21)</f>
        <v>0.83704000000000001</v>
      </c>
      <c r="L22" s="54" t="s">
        <v>116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0.13212349811265642</v>
      </c>
      <c r="Z22" s="20">
        <f t="shared" si="7"/>
        <v>6.9538683217187595E-3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-0.23907736643437519</v>
      </c>
    </row>
    <row r="23" spans="1:32" ht="12.75">
      <c r="A23" s="52" t="s">
        <v>110</v>
      </c>
      <c r="B23">
        <f>B5*B16</f>
        <v>6.9538683217187595E-3</v>
      </c>
      <c r="H23" s="64" t="s">
        <v>42</v>
      </c>
      <c r="I23" s="5" t="s">
        <v>6</v>
      </c>
      <c r="J23" s="6">
        <f>B2*B4*(1-J20)</f>
        <v>9.8315000000000013E-2</v>
      </c>
    </row>
    <row r="24" spans="1:32" ht="12.75">
      <c r="A24" s="52" t="s">
        <v>111</v>
      </c>
      <c r="B24">
        <f>(1-B5)*B15</f>
        <v>1.4987680617144995E-2</v>
      </c>
      <c r="H24" s="65"/>
      <c r="I24" s="7" t="s">
        <v>10</v>
      </c>
      <c r="J24" s="8">
        <f>B2*(1-B4)*(1-J21)</f>
        <v>7.2149999999999888E-3</v>
      </c>
    </row>
    <row r="25" spans="1:32" ht="12.75">
      <c r="A25" s="52" t="s">
        <v>112</v>
      </c>
      <c r="B25">
        <f>(1-B5)*B16</f>
        <v>0.13212349811265642</v>
      </c>
      <c r="H25" s="66"/>
      <c r="I25" s="9" t="s">
        <v>14</v>
      </c>
      <c r="J25" s="10">
        <f>B2*(1-J22)</f>
        <v>8.1479999999999997E-2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2.6267999999999998</v>
      </c>
      <c r="I27">
        <f>J17*J23</f>
        <v>2.6267999999999998</v>
      </c>
      <c r="J27" s="61">
        <f>J5+J8</f>
        <v>2.6267999999999998</v>
      </c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-0.82157736643437507</v>
      </c>
      <c r="C31" s="4">
        <f>B21</f>
        <v>0.33249999999999996</v>
      </c>
      <c r="D31" s="4">
        <f>B16</f>
        <v>0.13907736643437518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1.5776505912784206E-2</v>
      </c>
      <c r="C32" s="53">
        <f>-SUM(B32,D32:U32)</f>
        <v>-0.71577650591278419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-0.37445386832171873</v>
      </c>
      <c r="E33" s="4"/>
      <c r="F33" s="4">
        <f>B23</f>
        <v>6.9538683217187595E-3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1.4987680617144995E-2</v>
      </c>
      <c r="D34" s="4">
        <f>B22</f>
        <v>7.8882529563921032E-4</v>
      </c>
      <c r="E34" s="53">
        <f>-SUM(B34:D34,F34:U34)</f>
        <v>-0.36577650591278421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0.13212349811265642</v>
      </c>
      <c r="D35" s="4">
        <f>B19</f>
        <v>0.35</v>
      </c>
      <c r="E35" s="4"/>
      <c r="F35" s="53">
        <f>-SUM(B35:E35,G35:U35)</f>
        <v>-0.8321234981126564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1.5776505912784206E-2</v>
      </c>
      <c r="H39" s="4"/>
      <c r="I39" s="4"/>
      <c r="J39" s="53">
        <f>-SUM(B39:I39,K39:U39)</f>
        <v>-0.81577650591278417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0.13907736643437518</v>
      </c>
      <c r="H40" s="4"/>
      <c r="I40" s="4"/>
      <c r="J40" s="4"/>
      <c r="K40" s="53">
        <f>-SUM(B40:J40,L40:U40)</f>
        <v>-0.93907736643437512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1.5776505912784206E-2</v>
      </c>
      <c r="I41" s="4"/>
      <c r="J41" s="4">
        <f>B6</f>
        <v>0.1</v>
      </c>
      <c r="K41" s="4"/>
      <c r="L41" s="53">
        <f>-SUM(B41:K41,M41:U41)</f>
        <v>-0.81577650591278417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0.13907736643437518</v>
      </c>
      <c r="I42" s="4"/>
      <c r="J42" s="4"/>
      <c r="K42" s="4">
        <f>B6</f>
        <v>0.1</v>
      </c>
      <c r="L42" s="4"/>
      <c r="M42" s="53">
        <f>-SUM(B42:L42, N42:U42)</f>
        <v>-0.93907736643437512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1.5776505912784206E-2</v>
      </c>
      <c r="J43" s="4"/>
      <c r="K43" s="4"/>
      <c r="L43" s="4">
        <f>B6</f>
        <v>0.1</v>
      </c>
      <c r="M43" s="4"/>
      <c r="N43" s="53">
        <f>-SUM(B43:M43,O43:U43)</f>
        <v>-0.46577650591278419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0.13907736643437518</v>
      </c>
      <c r="J44" s="4"/>
      <c r="K44" s="4"/>
      <c r="L44" s="4"/>
      <c r="M44" s="4">
        <f>B6</f>
        <v>0.1</v>
      </c>
      <c r="N44" s="4"/>
      <c r="O44" s="53">
        <f>-SUM(B44:N44,P44:U44)</f>
        <v>-0.58907736643437514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1.4987680617144995E-2</v>
      </c>
      <c r="K45" s="4">
        <f>B22</f>
        <v>7.8882529563921032E-4</v>
      </c>
      <c r="L45" s="4"/>
      <c r="M45" s="4"/>
      <c r="N45" s="4"/>
      <c r="O45" s="4"/>
      <c r="P45" s="53">
        <f>-SUM(B45:O45,Q45:U45)</f>
        <v>-0.46577650591278419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0.13212349811265642</v>
      </c>
      <c r="K46" s="4">
        <f>B23</f>
        <v>6.9538683217187595E-3</v>
      </c>
      <c r="L46" s="4"/>
      <c r="M46" s="4"/>
      <c r="N46" s="4"/>
      <c r="O46" s="4"/>
      <c r="P46" s="4"/>
      <c r="Q46" s="53">
        <f>-SUM(B46:P46,R46:U46)</f>
        <v>-0.58907736643437514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1.4987680617144995E-2</v>
      </c>
      <c r="M47" s="4">
        <f>B22</f>
        <v>7.8882529563921032E-4</v>
      </c>
      <c r="N47" s="4"/>
      <c r="O47" s="4"/>
      <c r="P47" s="4">
        <f>B6</f>
        <v>0.1</v>
      </c>
      <c r="Q47" s="4"/>
      <c r="R47" s="53">
        <f>-SUM(B47:Q47,S47:U47)</f>
        <v>-0.46577650591278419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0.13212349811265642</v>
      </c>
      <c r="M48" s="4">
        <f>B23</f>
        <v>6.9538683217187595E-3</v>
      </c>
      <c r="N48" s="4"/>
      <c r="O48" s="4"/>
      <c r="P48" s="4"/>
      <c r="Q48" s="4">
        <f>B6</f>
        <v>0.1</v>
      </c>
      <c r="R48" s="4"/>
      <c r="S48" s="53">
        <f>-SUM(B48:R48,T48:U48)</f>
        <v>-0.58907736643437514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1.4987680617144995E-2</v>
      </c>
      <c r="O49" s="4">
        <f>B22</f>
        <v>7.8882529563921032E-4</v>
      </c>
      <c r="P49" s="4"/>
      <c r="Q49" s="4"/>
      <c r="R49" s="4">
        <f>B6</f>
        <v>0.1</v>
      </c>
      <c r="S49" s="4"/>
      <c r="T49" s="53">
        <f>-SUM(B49:S49,U49)</f>
        <v>-0.11577650591278421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0.13212349811265642</v>
      </c>
      <c r="O50" s="4">
        <f>B23</f>
        <v>6.9538683217187595E-3</v>
      </c>
      <c r="P50" s="4"/>
      <c r="Q50" s="4"/>
      <c r="R50" s="4"/>
      <c r="S50" s="4">
        <f>B6</f>
        <v>0.1</v>
      </c>
      <c r="T50" s="4"/>
      <c r="U50" s="53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50"/>
  <sheetViews>
    <sheetView zoomScale="85" zoomScaleNormal="85" workbookViewId="0">
      <selection activeCell="F2" sqref="F2:F21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F3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ref="M4:AF4" si="1">B32</f>
        <v>2.1393876913398138E-2</v>
      </c>
      <c r="N4" s="17">
        <f t="shared" si="1"/>
        <v>-0.72139387691339807</v>
      </c>
      <c r="O4" s="19">
        <f t="shared" si="1"/>
        <v>0</v>
      </c>
      <c r="P4" s="18">
        <f t="shared" si="1"/>
        <v>0.35</v>
      </c>
      <c r="Q4" s="19">
        <f t="shared" si="1"/>
        <v>0</v>
      </c>
      <c r="R4" s="19">
        <f t="shared" si="1"/>
        <v>0</v>
      </c>
      <c r="S4" s="19">
        <f t="shared" si="1"/>
        <v>0</v>
      </c>
      <c r="T4" s="19">
        <f t="shared" si="1"/>
        <v>0</v>
      </c>
      <c r="U4" s="18">
        <f t="shared" si="1"/>
        <v>0.35</v>
      </c>
      <c r="V4" s="19">
        <f t="shared" si="1"/>
        <v>0</v>
      </c>
      <c r="W4" s="19">
        <f t="shared" si="1"/>
        <v>0</v>
      </c>
      <c r="X4" s="19">
        <f t="shared" si="1"/>
        <v>0</v>
      </c>
      <c r="Y4" s="19">
        <f t="shared" si="1"/>
        <v>0</v>
      </c>
      <c r="Z4" s="19">
        <f t="shared" si="1"/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64" t="s">
        <v>18</v>
      </c>
      <c r="I5" s="5" t="s">
        <v>6</v>
      </c>
      <c r="J5" s="11">
        <f>SUM(F7:F21)</f>
        <v>0.98299999999999998</v>
      </c>
      <c r="L5" s="16" t="s">
        <v>47</v>
      </c>
      <c r="M5" s="20">
        <f t="shared" ref="M5:AF5" si="2">B33</f>
        <v>3.4999999999999996E-2</v>
      </c>
      <c r="N5" s="19">
        <f t="shared" si="2"/>
        <v>0</v>
      </c>
      <c r="O5" s="17">
        <f t="shared" si="2"/>
        <v>-0.4018989794855663</v>
      </c>
      <c r="P5" s="19">
        <f t="shared" si="2"/>
        <v>0</v>
      </c>
      <c r="Q5" s="18">
        <f t="shared" si="2"/>
        <v>1.6898979485566356E-2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8">
        <f t="shared" si="2"/>
        <v>0.35</v>
      </c>
      <c r="W5" s="19">
        <f t="shared" si="2"/>
        <v>0</v>
      </c>
      <c r="X5" s="19">
        <f t="shared" si="2"/>
        <v>0</v>
      </c>
      <c r="Y5" s="19">
        <f t="shared" si="2"/>
        <v>0</v>
      </c>
      <c r="Z5" s="19">
        <f t="shared" si="2"/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SUM(F3:F6,F10:F21)</f>
        <v>0.99430000000000007</v>
      </c>
      <c r="L6" s="16" t="s">
        <v>48</v>
      </c>
      <c r="M6" s="19">
        <f t="shared" ref="M6:AF6" si="3">B34</f>
        <v>0</v>
      </c>
      <c r="N6" s="20">
        <f t="shared" si="3"/>
        <v>1.9254489222058323E-2</v>
      </c>
      <c r="O6" s="20">
        <f t="shared" si="3"/>
        <v>2.1393876913398139E-3</v>
      </c>
      <c r="P6" s="17">
        <f t="shared" si="3"/>
        <v>-0.37139387691339809</v>
      </c>
      <c r="Q6" s="19">
        <f t="shared" si="3"/>
        <v>0</v>
      </c>
      <c r="R6" s="19">
        <f t="shared" si="3"/>
        <v>0</v>
      </c>
      <c r="S6" s="19">
        <f t="shared" si="3"/>
        <v>0</v>
      </c>
      <c r="T6" s="19">
        <f t="shared" si="3"/>
        <v>0</v>
      </c>
      <c r="U6" s="19">
        <f t="shared" si="3"/>
        <v>0</v>
      </c>
      <c r="V6" s="19">
        <f t="shared" si="3"/>
        <v>0</v>
      </c>
      <c r="W6" s="19">
        <f t="shared" si="3"/>
        <v>0</v>
      </c>
      <c r="X6" s="19">
        <f t="shared" si="3"/>
        <v>0</v>
      </c>
      <c r="Y6" s="19">
        <f t="shared" si="3"/>
        <v>0</v>
      </c>
      <c r="Z6" s="19">
        <f t="shared" si="3"/>
        <v>0</v>
      </c>
      <c r="AA6" s="18">
        <f t="shared" si="3"/>
        <v>0.35</v>
      </c>
      <c r="AB6" s="19">
        <f t="shared" si="3"/>
        <v>0</v>
      </c>
      <c r="AC6" s="19">
        <f t="shared" si="3"/>
        <v>0</v>
      </c>
      <c r="AD6" s="19">
        <f t="shared" si="3"/>
        <v>0</v>
      </c>
      <c r="AE6" s="19">
        <f t="shared" si="3"/>
        <v>0</v>
      </c>
      <c r="AF6" s="19">
        <f t="shared" si="3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6"/>
      <c r="I7" s="9" t="s">
        <v>24</v>
      </c>
      <c r="J7" s="10">
        <f>(J5+J6)/2</f>
        <v>0.98865000000000003</v>
      </c>
      <c r="L7" s="16" t="s">
        <v>49</v>
      </c>
      <c r="M7" s="19">
        <f t="shared" ref="M7:AF7" si="4">B35</f>
        <v>0</v>
      </c>
      <c r="N7" s="20">
        <f t="shared" si="4"/>
        <v>0.15209081537009722</v>
      </c>
      <c r="O7" s="20">
        <f t="shared" si="4"/>
        <v>0.35</v>
      </c>
      <c r="P7" s="19">
        <f t="shared" si="4"/>
        <v>0</v>
      </c>
      <c r="Q7" s="17">
        <f t="shared" si="4"/>
        <v>-0.85209081537009712</v>
      </c>
      <c r="R7" s="19">
        <f t="shared" si="4"/>
        <v>0</v>
      </c>
      <c r="S7" s="19">
        <f t="shared" si="4"/>
        <v>0</v>
      </c>
      <c r="T7" s="19">
        <f t="shared" si="4"/>
        <v>0</v>
      </c>
      <c r="U7" s="19">
        <f t="shared" si="4"/>
        <v>0</v>
      </c>
      <c r="V7" s="19">
        <f t="shared" si="4"/>
        <v>0</v>
      </c>
      <c r="W7" s="19">
        <f t="shared" si="4"/>
        <v>0</v>
      </c>
      <c r="X7" s="19">
        <f t="shared" si="4"/>
        <v>0</v>
      </c>
      <c r="Y7" s="19">
        <f t="shared" si="4"/>
        <v>0</v>
      </c>
      <c r="Z7" s="19">
        <f t="shared" si="4"/>
        <v>0</v>
      </c>
      <c r="AA7" s="19">
        <f t="shared" si="4"/>
        <v>0</v>
      </c>
      <c r="AB7" s="18">
        <f t="shared" si="4"/>
        <v>0.35</v>
      </c>
      <c r="AC7" s="19">
        <f t="shared" si="4"/>
        <v>0</v>
      </c>
      <c r="AD7" s="19">
        <f t="shared" si="4"/>
        <v>0</v>
      </c>
      <c r="AE7" s="19">
        <f t="shared" si="4"/>
        <v>0</v>
      </c>
      <c r="AF7" s="19">
        <f t="shared" si="4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64" t="s">
        <v>27</v>
      </c>
      <c r="I8" s="5" t="s">
        <v>6</v>
      </c>
      <c r="J8" s="11">
        <f>SUM(F8,F12:F13,F18:F19)+2*SUM(F9,F14:F15,F20:F21)</f>
        <v>1.6434000000000002</v>
      </c>
      <c r="L8" s="16" t="s">
        <v>50</v>
      </c>
      <c r="M8" s="20">
        <f t="shared" ref="M8:AF8" si="5">B36</f>
        <v>0.1</v>
      </c>
      <c r="N8" s="19">
        <f t="shared" si="5"/>
        <v>0</v>
      </c>
      <c r="O8" s="19">
        <f t="shared" si="5"/>
        <v>0</v>
      </c>
      <c r="P8" s="19">
        <f t="shared" si="5"/>
        <v>0</v>
      </c>
      <c r="Q8" s="19">
        <f t="shared" si="5"/>
        <v>0</v>
      </c>
      <c r="R8" s="17">
        <f t="shared" si="5"/>
        <v>-0.79999999999999993</v>
      </c>
      <c r="S8" s="18">
        <f t="shared" si="5"/>
        <v>0.35</v>
      </c>
      <c r="T8" s="19">
        <f t="shared" si="5"/>
        <v>0</v>
      </c>
      <c r="U8" s="18">
        <f t="shared" si="5"/>
        <v>0.315</v>
      </c>
      <c r="V8" s="18">
        <f t="shared" si="5"/>
        <v>3.4999999999999996E-2</v>
      </c>
      <c r="W8" s="19">
        <f t="shared" si="5"/>
        <v>0</v>
      </c>
      <c r="X8" s="19">
        <f t="shared" si="5"/>
        <v>0</v>
      </c>
      <c r="Y8" s="19">
        <f t="shared" si="5"/>
        <v>0</v>
      </c>
      <c r="Z8" s="19">
        <f t="shared" si="5"/>
        <v>0</v>
      </c>
      <c r="AA8" s="19">
        <f t="shared" si="5"/>
        <v>0</v>
      </c>
      <c r="AB8" s="19">
        <f t="shared" si="5"/>
        <v>0</v>
      </c>
      <c r="AC8" s="19">
        <f t="shared" si="5"/>
        <v>0</v>
      </c>
      <c r="AD8" s="19">
        <f t="shared" si="5"/>
        <v>0</v>
      </c>
      <c r="AE8" s="19">
        <f t="shared" si="5"/>
        <v>0</v>
      </c>
      <c r="AF8" s="19">
        <f t="shared" si="5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5"/>
      <c r="I9" s="7" t="s">
        <v>10</v>
      </c>
      <c r="J9" s="12">
        <f>SUM(F5:F6,F16:F21)</f>
        <v>0.93310000000000004</v>
      </c>
      <c r="L9" s="16" t="s">
        <v>51</v>
      </c>
      <c r="M9" s="19">
        <f t="shared" ref="M9:AF9" si="6">B37</f>
        <v>0</v>
      </c>
      <c r="N9" s="19">
        <f t="shared" si="6"/>
        <v>0</v>
      </c>
      <c r="O9" s="19">
        <f t="shared" si="6"/>
        <v>0</v>
      </c>
      <c r="P9" s="19">
        <f t="shared" si="6"/>
        <v>0</v>
      </c>
      <c r="Q9" s="19">
        <f t="shared" si="6"/>
        <v>0</v>
      </c>
      <c r="R9" s="20">
        <f t="shared" si="6"/>
        <v>0.1</v>
      </c>
      <c r="S9" s="17">
        <f t="shared" si="6"/>
        <v>-0.79999999999999993</v>
      </c>
      <c r="T9" s="18">
        <f t="shared" si="6"/>
        <v>0.35</v>
      </c>
      <c r="U9" s="19">
        <f t="shared" si="6"/>
        <v>0</v>
      </c>
      <c r="V9" s="19">
        <f t="shared" si="6"/>
        <v>0</v>
      </c>
      <c r="W9" s="18">
        <f t="shared" si="6"/>
        <v>0.315</v>
      </c>
      <c r="X9" s="18">
        <f t="shared" si="6"/>
        <v>3.4999999999999996E-2</v>
      </c>
      <c r="Y9" s="19">
        <f t="shared" si="6"/>
        <v>0</v>
      </c>
      <c r="Z9" s="19">
        <f t="shared" si="6"/>
        <v>0</v>
      </c>
      <c r="AA9" s="19">
        <f t="shared" si="6"/>
        <v>0</v>
      </c>
      <c r="AB9" s="19">
        <f t="shared" si="6"/>
        <v>0</v>
      </c>
      <c r="AC9" s="19">
        <f t="shared" si="6"/>
        <v>0</v>
      </c>
      <c r="AD9" s="19">
        <f t="shared" si="6"/>
        <v>0</v>
      </c>
      <c r="AE9" s="19">
        <f t="shared" si="6"/>
        <v>0</v>
      </c>
      <c r="AF9" s="19">
        <f t="shared" si="6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6"/>
      <c r="I10" s="9" t="s">
        <v>14</v>
      </c>
      <c r="J10" s="13">
        <f>J8+J9</f>
        <v>2.5765000000000002</v>
      </c>
      <c r="L10" s="16" t="s">
        <v>52</v>
      </c>
      <c r="M10" s="19">
        <f t="shared" ref="M10:AF10" si="7">B38</f>
        <v>0</v>
      </c>
      <c r="N10" s="19">
        <f t="shared" si="7"/>
        <v>0</v>
      </c>
      <c r="O10" s="19">
        <f t="shared" si="7"/>
        <v>0</v>
      </c>
      <c r="P10" s="19">
        <f t="shared" si="7"/>
        <v>0</v>
      </c>
      <c r="Q10" s="19">
        <f t="shared" si="7"/>
        <v>0</v>
      </c>
      <c r="R10" s="19">
        <f t="shared" si="7"/>
        <v>0</v>
      </c>
      <c r="S10" s="20">
        <f t="shared" si="7"/>
        <v>0.1</v>
      </c>
      <c r="T10" s="17">
        <f t="shared" si="7"/>
        <v>-0.45</v>
      </c>
      <c r="U10" s="19">
        <f t="shared" si="7"/>
        <v>0</v>
      </c>
      <c r="V10" s="19">
        <f t="shared" si="7"/>
        <v>0</v>
      </c>
      <c r="W10" s="19">
        <f t="shared" si="7"/>
        <v>0</v>
      </c>
      <c r="X10" s="19">
        <f t="shared" si="7"/>
        <v>0</v>
      </c>
      <c r="Y10" s="18">
        <f t="shared" si="7"/>
        <v>0.315</v>
      </c>
      <c r="Z10" s="18">
        <f t="shared" si="7"/>
        <v>3.4999999999999996E-2</v>
      </c>
      <c r="AA10" s="19">
        <f t="shared" si="7"/>
        <v>0</v>
      </c>
      <c r="AB10" s="19">
        <f t="shared" si="7"/>
        <v>0</v>
      </c>
      <c r="AC10" s="19">
        <f t="shared" si="7"/>
        <v>0</v>
      </c>
      <c r="AD10" s="19">
        <f t="shared" si="7"/>
        <v>0</v>
      </c>
      <c r="AE10" s="19">
        <f t="shared" si="7"/>
        <v>0</v>
      </c>
      <c r="AF10" s="19">
        <f t="shared" si="7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64" t="s">
        <v>34</v>
      </c>
      <c r="I11" s="5" t="s">
        <v>6</v>
      </c>
      <c r="J11" s="11">
        <f t="shared" ref="J11:J12" si="8">J5+J8</f>
        <v>2.6264000000000003</v>
      </c>
      <c r="L11" s="16" t="s">
        <v>53</v>
      </c>
      <c r="M11" s="19">
        <f t="shared" ref="M11:AF11" si="9">B39</f>
        <v>0</v>
      </c>
      <c r="N11" s="20">
        <f t="shared" si="9"/>
        <v>0.1</v>
      </c>
      <c r="O11" s="19">
        <f t="shared" si="9"/>
        <v>0</v>
      </c>
      <c r="P11" s="19">
        <f t="shared" si="9"/>
        <v>0</v>
      </c>
      <c r="Q11" s="19">
        <f t="shared" si="9"/>
        <v>0</v>
      </c>
      <c r="R11" s="20">
        <f t="shared" si="9"/>
        <v>2.1393876913398138E-2</v>
      </c>
      <c r="S11" s="19">
        <f t="shared" si="9"/>
        <v>0</v>
      </c>
      <c r="T11" s="19">
        <f t="shared" si="9"/>
        <v>0</v>
      </c>
      <c r="U11" s="17">
        <f t="shared" si="9"/>
        <v>-0.82139387691339816</v>
      </c>
      <c r="V11" s="19">
        <f t="shared" si="9"/>
        <v>0</v>
      </c>
      <c r="W11" s="18">
        <f t="shared" si="9"/>
        <v>0.35</v>
      </c>
      <c r="X11" s="19">
        <f t="shared" si="9"/>
        <v>0</v>
      </c>
      <c r="Y11" s="19">
        <f t="shared" si="9"/>
        <v>0</v>
      </c>
      <c r="Z11" s="19">
        <f t="shared" si="9"/>
        <v>0</v>
      </c>
      <c r="AA11" s="18">
        <f t="shared" si="9"/>
        <v>0.35</v>
      </c>
      <c r="AB11" s="19">
        <f t="shared" si="9"/>
        <v>0</v>
      </c>
      <c r="AC11" s="19">
        <f t="shared" si="9"/>
        <v>0</v>
      </c>
      <c r="AD11" s="19">
        <f t="shared" si="9"/>
        <v>0</v>
      </c>
      <c r="AE11" s="19">
        <f t="shared" si="9"/>
        <v>0</v>
      </c>
      <c r="AF11" s="19">
        <f t="shared" si="9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5"/>
      <c r="I12" s="7" t="s">
        <v>10</v>
      </c>
      <c r="J12" s="12">
        <f t="shared" si="8"/>
        <v>1.9274</v>
      </c>
      <c r="L12" s="16" t="s">
        <v>54</v>
      </c>
      <c r="M12" s="19">
        <f t="shared" ref="M12:AF12" si="10">B40</f>
        <v>0</v>
      </c>
      <c r="N12" s="19">
        <f t="shared" si="10"/>
        <v>0</v>
      </c>
      <c r="O12" s="20">
        <f t="shared" si="10"/>
        <v>0.1</v>
      </c>
      <c r="P12" s="19">
        <f t="shared" si="10"/>
        <v>0</v>
      </c>
      <c r="Q12" s="19">
        <f t="shared" si="10"/>
        <v>0</v>
      </c>
      <c r="R12" s="20">
        <f t="shared" si="10"/>
        <v>0.16898979485566357</v>
      </c>
      <c r="S12" s="19">
        <f t="shared" si="10"/>
        <v>0</v>
      </c>
      <c r="T12" s="19">
        <f t="shared" si="10"/>
        <v>0</v>
      </c>
      <c r="U12" s="19">
        <f t="shared" si="10"/>
        <v>0</v>
      </c>
      <c r="V12" s="17">
        <f t="shared" si="10"/>
        <v>-0.9689897948556635</v>
      </c>
      <c r="W12" s="19">
        <f t="shared" si="10"/>
        <v>0</v>
      </c>
      <c r="X12" s="18">
        <f t="shared" si="10"/>
        <v>0.35</v>
      </c>
      <c r="Y12" s="19">
        <f t="shared" si="10"/>
        <v>0</v>
      </c>
      <c r="Z12" s="19">
        <f t="shared" si="10"/>
        <v>0</v>
      </c>
      <c r="AA12" s="19">
        <f t="shared" si="10"/>
        <v>0</v>
      </c>
      <c r="AB12" s="18">
        <f t="shared" si="10"/>
        <v>0.35</v>
      </c>
      <c r="AC12" s="19">
        <f t="shared" si="10"/>
        <v>0</v>
      </c>
      <c r="AD12" s="19">
        <f t="shared" si="10"/>
        <v>0</v>
      </c>
      <c r="AE12" s="19">
        <f t="shared" si="10"/>
        <v>0</v>
      </c>
      <c r="AF12" s="19">
        <f t="shared" si="10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6"/>
      <c r="I13" s="9" t="s">
        <v>14</v>
      </c>
      <c r="J13" s="13">
        <f>J11+J12</f>
        <v>4.5538000000000007</v>
      </c>
      <c r="L13" s="16" t="s">
        <v>55</v>
      </c>
      <c r="M13" s="19">
        <f t="shared" ref="M13:AF13" si="11">B41</f>
        <v>0</v>
      </c>
      <c r="N13" s="19">
        <f t="shared" si="11"/>
        <v>0</v>
      </c>
      <c r="O13" s="19">
        <f t="shared" si="11"/>
        <v>0</v>
      </c>
      <c r="P13" s="19">
        <f t="shared" si="11"/>
        <v>0</v>
      </c>
      <c r="Q13" s="19">
        <f t="shared" si="11"/>
        <v>0</v>
      </c>
      <c r="R13" s="19">
        <f t="shared" si="11"/>
        <v>0</v>
      </c>
      <c r="S13" s="20">
        <f t="shared" si="11"/>
        <v>2.1393876913398138E-2</v>
      </c>
      <c r="T13" s="19">
        <f t="shared" si="11"/>
        <v>0</v>
      </c>
      <c r="U13" s="20">
        <f t="shared" si="11"/>
        <v>0.1</v>
      </c>
      <c r="V13" s="19">
        <f t="shared" si="11"/>
        <v>0</v>
      </c>
      <c r="W13" s="17">
        <f t="shared" si="11"/>
        <v>-0.82139387691339816</v>
      </c>
      <c r="X13" s="19">
        <f t="shared" si="11"/>
        <v>0</v>
      </c>
      <c r="Y13" s="18">
        <f t="shared" si="11"/>
        <v>0.35</v>
      </c>
      <c r="Z13" s="19">
        <f t="shared" si="11"/>
        <v>0</v>
      </c>
      <c r="AA13" s="19">
        <f t="shared" si="11"/>
        <v>0</v>
      </c>
      <c r="AB13" s="19">
        <f t="shared" si="11"/>
        <v>0</v>
      </c>
      <c r="AC13" s="18">
        <f t="shared" si="11"/>
        <v>0.35</v>
      </c>
      <c r="AD13" s="19">
        <f t="shared" si="11"/>
        <v>0</v>
      </c>
      <c r="AE13" s="19">
        <f t="shared" si="11"/>
        <v>0</v>
      </c>
      <c r="AF13" s="19">
        <f t="shared" si="1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64" t="s">
        <v>39</v>
      </c>
      <c r="I14" s="5" t="s">
        <v>6</v>
      </c>
      <c r="J14" s="6">
        <f t="shared" ref="J14:J16" si="12">J8/J23</f>
        <v>16.709710218607025</v>
      </c>
      <c r="L14" s="16" t="s">
        <v>56</v>
      </c>
      <c r="M14" s="19">
        <f t="shared" ref="M14:AF14" si="13">B42</f>
        <v>0</v>
      </c>
      <c r="N14" s="19">
        <f t="shared" si="13"/>
        <v>0</v>
      </c>
      <c r="O14" s="19">
        <f t="shared" si="13"/>
        <v>0</v>
      </c>
      <c r="P14" s="19">
        <f t="shared" si="13"/>
        <v>0</v>
      </c>
      <c r="Q14" s="19">
        <f t="shared" si="13"/>
        <v>0</v>
      </c>
      <c r="R14" s="19">
        <f t="shared" si="13"/>
        <v>0</v>
      </c>
      <c r="S14" s="20">
        <f t="shared" si="13"/>
        <v>0.16898979485566357</v>
      </c>
      <c r="T14" s="19">
        <f t="shared" si="13"/>
        <v>0</v>
      </c>
      <c r="U14" s="19">
        <f t="shared" si="13"/>
        <v>0</v>
      </c>
      <c r="V14" s="20">
        <f t="shared" si="13"/>
        <v>0.1</v>
      </c>
      <c r="W14" s="19">
        <f t="shared" si="13"/>
        <v>0</v>
      </c>
      <c r="X14" s="17">
        <f t="shared" si="13"/>
        <v>-0.9689897948556635</v>
      </c>
      <c r="Y14" s="19">
        <f t="shared" si="13"/>
        <v>0</v>
      </c>
      <c r="Z14" s="18">
        <f t="shared" si="13"/>
        <v>0.35</v>
      </c>
      <c r="AA14" s="19">
        <f t="shared" si="13"/>
        <v>0</v>
      </c>
      <c r="AB14" s="19">
        <f t="shared" si="13"/>
        <v>0</v>
      </c>
      <c r="AC14" s="19">
        <f t="shared" si="13"/>
        <v>0</v>
      </c>
      <c r="AD14" s="18">
        <f t="shared" si="13"/>
        <v>0.35</v>
      </c>
      <c r="AE14" s="19">
        <f t="shared" si="13"/>
        <v>0</v>
      </c>
      <c r="AF14" s="19">
        <f t="shared" si="13"/>
        <v>0</v>
      </c>
    </row>
    <row r="15" spans="1:32" ht="15.75" customHeight="1" thickBot="1">
      <c r="A15" s="7" t="s">
        <v>73</v>
      </c>
      <c r="B15" s="7">
        <f t="shared" ref="B15:B16" si="14">B13^-1</f>
        <v>2.1393876913398138E-2</v>
      </c>
      <c r="D15" s="55" t="s">
        <v>131</v>
      </c>
      <c r="E15" s="56" t="s">
        <v>72</v>
      </c>
      <c r="F15" s="4">
        <v>3.2000000000000002E-3</v>
      </c>
      <c r="H15" s="65"/>
      <c r="I15" s="7" t="s">
        <v>10</v>
      </c>
      <c r="J15" s="8">
        <f t="shared" si="12"/>
        <v>92.984554060787289</v>
      </c>
      <c r="L15" s="16" t="s">
        <v>57</v>
      </c>
      <c r="M15" s="19">
        <f t="shared" ref="M15:AF15" si="15">B43</f>
        <v>0</v>
      </c>
      <c r="N15" s="19">
        <f t="shared" si="15"/>
        <v>0</v>
      </c>
      <c r="O15" s="19">
        <f t="shared" si="15"/>
        <v>0</v>
      </c>
      <c r="P15" s="19">
        <f t="shared" si="15"/>
        <v>0</v>
      </c>
      <c r="Q15" s="19">
        <f t="shared" si="15"/>
        <v>0</v>
      </c>
      <c r="R15" s="19">
        <f t="shared" si="15"/>
        <v>0</v>
      </c>
      <c r="S15" s="19">
        <f t="shared" si="15"/>
        <v>0</v>
      </c>
      <c r="T15" s="20">
        <f t="shared" si="15"/>
        <v>2.1393876913398138E-2</v>
      </c>
      <c r="U15" s="19">
        <f t="shared" si="15"/>
        <v>0</v>
      </c>
      <c r="V15" s="19">
        <f t="shared" si="15"/>
        <v>0</v>
      </c>
      <c r="W15" s="20">
        <f t="shared" si="15"/>
        <v>0.1</v>
      </c>
      <c r="X15" s="19">
        <f t="shared" si="15"/>
        <v>0</v>
      </c>
      <c r="Y15" s="17">
        <f t="shared" si="15"/>
        <v>-0.47139387691339812</v>
      </c>
      <c r="Z15" s="19">
        <f t="shared" si="15"/>
        <v>0</v>
      </c>
      <c r="AA15" s="19">
        <f t="shared" si="15"/>
        <v>0</v>
      </c>
      <c r="AB15" s="19">
        <f t="shared" si="15"/>
        <v>0</v>
      </c>
      <c r="AC15" s="19">
        <f t="shared" si="15"/>
        <v>0</v>
      </c>
      <c r="AD15" s="19">
        <f t="shared" si="15"/>
        <v>0</v>
      </c>
      <c r="AE15" s="18">
        <f t="shared" si="15"/>
        <v>0.35</v>
      </c>
      <c r="AF15" s="19">
        <f t="shared" si="15"/>
        <v>0</v>
      </c>
    </row>
    <row r="16" spans="1:32" ht="15.75" customHeight="1" thickBot="1">
      <c r="A16" s="50" t="s">
        <v>75</v>
      </c>
      <c r="B16" s="7">
        <f t="shared" si="14"/>
        <v>0.16898979485566357</v>
      </c>
      <c r="D16" s="55" t="s">
        <v>132</v>
      </c>
      <c r="E16" s="56" t="s">
        <v>74</v>
      </c>
      <c r="F16" s="4">
        <v>5.4199999999999998E-2</v>
      </c>
      <c r="H16" s="66"/>
      <c r="I16" s="9" t="s">
        <v>14</v>
      </c>
      <c r="J16" s="10">
        <f t="shared" si="12"/>
        <v>34.383132047774751</v>
      </c>
      <c r="L16" s="16" t="s">
        <v>58</v>
      </c>
      <c r="M16" s="19">
        <f t="shared" ref="M16:AF16" si="16">B44</f>
        <v>0</v>
      </c>
      <c r="N16" s="19">
        <f t="shared" si="16"/>
        <v>0</v>
      </c>
      <c r="O16" s="19">
        <f t="shared" si="16"/>
        <v>0</v>
      </c>
      <c r="P16" s="19">
        <f t="shared" si="16"/>
        <v>0</v>
      </c>
      <c r="Q16" s="19">
        <f t="shared" si="16"/>
        <v>0</v>
      </c>
      <c r="R16" s="19">
        <f t="shared" si="16"/>
        <v>0</v>
      </c>
      <c r="S16" s="19">
        <f t="shared" si="16"/>
        <v>0</v>
      </c>
      <c r="T16" s="20">
        <f t="shared" si="16"/>
        <v>0.16898979485566357</v>
      </c>
      <c r="U16" s="19">
        <f t="shared" si="16"/>
        <v>0</v>
      </c>
      <c r="V16" s="19">
        <f t="shared" si="16"/>
        <v>0</v>
      </c>
      <c r="W16" s="19">
        <f t="shared" si="16"/>
        <v>0</v>
      </c>
      <c r="X16" s="20">
        <f t="shared" si="16"/>
        <v>0.1</v>
      </c>
      <c r="Y16" s="19">
        <f t="shared" si="16"/>
        <v>0</v>
      </c>
      <c r="Z16" s="17">
        <f t="shared" si="16"/>
        <v>-0.61898979485566352</v>
      </c>
      <c r="AA16" s="19">
        <f t="shared" si="16"/>
        <v>0</v>
      </c>
      <c r="AB16" s="19">
        <f t="shared" si="16"/>
        <v>0</v>
      </c>
      <c r="AC16" s="19">
        <f t="shared" si="16"/>
        <v>0</v>
      </c>
      <c r="AD16" s="19">
        <f t="shared" si="16"/>
        <v>0</v>
      </c>
      <c r="AE16" s="19">
        <f t="shared" si="16"/>
        <v>0</v>
      </c>
      <c r="AF16" s="18">
        <f t="shared" si="16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64" t="s">
        <v>40</v>
      </c>
      <c r="I17" s="5" t="s">
        <v>6</v>
      </c>
      <c r="J17" s="6">
        <f t="shared" ref="J17:J19" si="17">J11/J23</f>
        <v>26.704626334519585</v>
      </c>
      <c r="L17" s="16" t="s">
        <v>59</v>
      </c>
      <c r="M17" s="19">
        <f t="shared" ref="M17:AF17" si="18">B45</f>
        <v>0</v>
      </c>
      <c r="N17" s="19">
        <f t="shared" si="18"/>
        <v>0</v>
      </c>
      <c r="O17" s="19">
        <f t="shared" si="18"/>
        <v>0</v>
      </c>
      <c r="P17" s="20">
        <f t="shared" si="18"/>
        <v>0.1</v>
      </c>
      <c r="Q17" s="19">
        <f t="shared" si="18"/>
        <v>0</v>
      </c>
      <c r="R17" s="19">
        <f t="shared" si="18"/>
        <v>0</v>
      </c>
      <c r="S17" s="19">
        <f t="shared" si="18"/>
        <v>0</v>
      </c>
      <c r="T17" s="19">
        <f t="shared" si="18"/>
        <v>0</v>
      </c>
      <c r="U17" s="20">
        <f t="shared" si="18"/>
        <v>1.9254489222058323E-2</v>
      </c>
      <c r="V17" s="20">
        <f t="shared" si="18"/>
        <v>2.1393876913398139E-3</v>
      </c>
      <c r="W17" s="19">
        <f t="shared" si="18"/>
        <v>0</v>
      </c>
      <c r="X17" s="19">
        <f t="shared" si="18"/>
        <v>0</v>
      </c>
      <c r="Y17" s="19">
        <f t="shared" si="18"/>
        <v>0</v>
      </c>
      <c r="Z17" s="19">
        <f t="shared" si="18"/>
        <v>0</v>
      </c>
      <c r="AA17" s="17">
        <f t="shared" si="18"/>
        <v>-0.47139387691339812</v>
      </c>
      <c r="AB17" s="19">
        <f t="shared" si="18"/>
        <v>0</v>
      </c>
      <c r="AC17" s="18">
        <f t="shared" si="18"/>
        <v>0.35</v>
      </c>
      <c r="AD17" s="19">
        <f t="shared" si="18"/>
        <v>0</v>
      </c>
      <c r="AE17" s="19">
        <f t="shared" si="18"/>
        <v>0</v>
      </c>
      <c r="AF17" s="19">
        <f t="shared" si="18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5"/>
      <c r="I18" s="7" t="s">
        <v>10</v>
      </c>
      <c r="J18" s="8">
        <f t="shared" si="17"/>
        <v>192.06776283009475</v>
      </c>
      <c r="L18" s="16" t="s">
        <v>60</v>
      </c>
      <c r="M18" s="19">
        <f t="shared" ref="M18:AF18" si="19">B46</f>
        <v>0</v>
      </c>
      <c r="N18" s="19">
        <f t="shared" si="19"/>
        <v>0</v>
      </c>
      <c r="O18" s="19">
        <f t="shared" si="19"/>
        <v>0</v>
      </c>
      <c r="P18" s="19">
        <f t="shared" si="19"/>
        <v>0</v>
      </c>
      <c r="Q18" s="20">
        <f t="shared" si="19"/>
        <v>0.1</v>
      </c>
      <c r="R18" s="19">
        <f t="shared" si="19"/>
        <v>0</v>
      </c>
      <c r="S18" s="19">
        <f t="shared" si="19"/>
        <v>0</v>
      </c>
      <c r="T18" s="19">
        <f t="shared" si="19"/>
        <v>0</v>
      </c>
      <c r="U18" s="20">
        <f t="shared" si="19"/>
        <v>0.15209081537009722</v>
      </c>
      <c r="V18" s="20">
        <f t="shared" si="19"/>
        <v>1.6898979485566356E-2</v>
      </c>
      <c r="W18" s="19">
        <f t="shared" si="19"/>
        <v>0</v>
      </c>
      <c r="X18" s="19">
        <f t="shared" si="19"/>
        <v>0</v>
      </c>
      <c r="Y18" s="19">
        <f t="shared" si="19"/>
        <v>0</v>
      </c>
      <c r="Z18" s="19">
        <f t="shared" si="19"/>
        <v>0</v>
      </c>
      <c r="AA18" s="19">
        <f t="shared" si="19"/>
        <v>0</v>
      </c>
      <c r="AB18" s="17">
        <f t="shared" si="19"/>
        <v>-0.61898979485566352</v>
      </c>
      <c r="AC18" s="19">
        <f t="shared" si="19"/>
        <v>0</v>
      </c>
      <c r="AD18" s="18">
        <f t="shared" si="19"/>
        <v>0.35</v>
      </c>
      <c r="AE18" s="19">
        <f t="shared" si="19"/>
        <v>0</v>
      </c>
      <c r="AF18" s="19">
        <f t="shared" si="19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6"/>
      <c r="I19" s="9" t="s">
        <v>14</v>
      </c>
      <c r="J19" s="10">
        <f t="shared" si="17"/>
        <v>60.770000667244979</v>
      </c>
      <c r="L19" s="16" t="s">
        <v>61</v>
      </c>
      <c r="M19" s="19">
        <f t="shared" ref="M19:AF19" si="20">B47</f>
        <v>0</v>
      </c>
      <c r="N19" s="19">
        <f t="shared" si="20"/>
        <v>0</v>
      </c>
      <c r="O19" s="19">
        <f t="shared" si="20"/>
        <v>0</v>
      </c>
      <c r="P19" s="19">
        <f t="shared" si="20"/>
        <v>0</v>
      </c>
      <c r="Q19" s="19">
        <f t="shared" si="20"/>
        <v>0</v>
      </c>
      <c r="R19" s="19">
        <f t="shared" si="20"/>
        <v>0</v>
      </c>
      <c r="S19" s="19">
        <f t="shared" si="20"/>
        <v>0</v>
      </c>
      <c r="T19" s="19">
        <f t="shared" si="20"/>
        <v>0</v>
      </c>
      <c r="U19" s="19">
        <f t="shared" si="20"/>
        <v>0</v>
      </c>
      <c r="V19" s="19">
        <f t="shared" si="20"/>
        <v>0</v>
      </c>
      <c r="W19" s="20">
        <f t="shared" si="20"/>
        <v>1.9254489222058323E-2</v>
      </c>
      <c r="X19" s="20">
        <f t="shared" si="20"/>
        <v>2.1393876913398139E-3</v>
      </c>
      <c r="Y19" s="19">
        <f t="shared" si="20"/>
        <v>0</v>
      </c>
      <c r="Z19" s="19">
        <f t="shared" si="20"/>
        <v>0</v>
      </c>
      <c r="AA19" s="20">
        <f t="shared" si="20"/>
        <v>0.1</v>
      </c>
      <c r="AB19" s="19">
        <f t="shared" si="20"/>
        <v>0</v>
      </c>
      <c r="AC19" s="17">
        <f t="shared" si="20"/>
        <v>-0.47139387691339812</v>
      </c>
      <c r="AD19" s="19">
        <f t="shared" si="20"/>
        <v>0</v>
      </c>
      <c r="AE19" s="18">
        <f t="shared" si="20"/>
        <v>0.35</v>
      </c>
      <c r="AF19" s="19">
        <f t="shared" si="20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64" t="s">
        <v>41</v>
      </c>
      <c r="I20" s="5" t="s">
        <v>6</v>
      </c>
      <c r="J20" s="11">
        <f>SUM(F9,F14:F15,F20:F21)</f>
        <v>0.71900000000000008</v>
      </c>
      <c r="L20" s="16" t="s">
        <v>62</v>
      </c>
      <c r="M20" s="19">
        <f t="shared" ref="M20:AF20" si="21">B48</f>
        <v>0</v>
      </c>
      <c r="N20" s="19">
        <f t="shared" si="21"/>
        <v>0</v>
      </c>
      <c r="O20" s="19">
        <f t="shared" si="21"/>
        <v>0</v>
      </c>
      <c r="P20" s="19">
        <f t="shared" si="21"/>
        <v>0</v>
      </c>
      <c r="Q20" s="19">
        <f t="shared" si="21"/>
        <v>0</v>
      </c>
      <c r="R20" s="19">
        <f t="shared" si="21"/>
        <v>0</v>
      </c>
      <c r="S20" s="19">
        <f t="shared" si="21"/>
        <v>0</v>
      </c>
      <c r="T20" s="19">
        <f t="shared" si="21"/>
        <v>0</v>
      </c>
      <c r="U20" s="19">
        <f t="shared" si="21"/>
        <v>0</v>
      </c>
      <c r="V20" s="19">
        <f t="shared" si="21"/>
        <v>0</v>
      </c>
      <c r="W20" s="20">
        <f t="shared" si="21"/>
        <v>0.15209081537009722</v>
      </c>
      <c r="X20" s="20">
        <f t="shared" si="21"/>
        <v>1.6898979485566356E-2</v>
      </c>
      <c r="Y20" s="19">
        <f t="shared" si="21"/>
        <v>0</v>
      </c>
      <c r="Z20" s="19">
        <f t="shared" si="21"/>
        <v>0</v>
      </c>
      <c r="AA20" s="19">
        <f t="shared" si="21"/>
        <v>0</v>
      </c>
      <c r="AB20" s="20">
        <f t="shared" si="21"/>
        <v>0.1</v>
      </c>
      <c r="AC20" s="19">
        <f t="shared" si="21"/>
        <v>0</v>
      </c>
      <c r="AD20" s="17">
        <f t="shared" si="21"/>
        <v>-0.61898979485566352</v>
      </c>
      <c r="AE20" s="19">
        <f t="shared" si="21"/>
        <v>0</v>
      </c>
      <c r="AF20" s="18">
        <f t="shared" si="21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5"/>
      <c r="I21" s="7" t="s">
        <v>10</v>
      </c>
      <c r="J21" s="12">
        <f>SUM(F5:F6,F16:F21)</f>
        <v>0.93310000000000004</v>
      </c>
      <c r="L21" s="16" t="s">
        <v>63</v>
      </c>
      <c r="M21" s="19">
        <f t="shared" ref="M21:AF21" si="22">B49</f>
        <v>0</v>
      </c>
      <c r="N21" s="19">
        <f t="shared" si="22"/>
        <v>0</v>
      </c>
      <c r="O21" s="19">
        <f t="shared" si="22"/>
        <v>0</v>
      </c>
      <c r="P21" s="19">
        <f t="shared" si="22"/>
        <v>0</v>
      </c>
      <c r="Q21" s="19">
        <f t="shared" si="22"/>
        <v>0</v>
      </c>
      <c r="R21" s="19">
        <f t="shared" si="22"/>
        <v>0</v>
      </c>
      <c r="S21" s="19">
        <f t="shared" si="22"/>
        <v>0</v>
      </c>
      <c r="T21" s="19">
        <f t="shared" si="22"/>
        <v>0</v>
      </c>
      <c r="U21" s="19">
        <f t="shared" si="22"/>
        <v>0</v>
      </c>
      <c r="V21" s="19">
        <f t="shared" si="22"/>
        <v>0</v>
      </c>
      <c r="W21" s="19">
        <f t="shared" si="22"/>
        <v>0</v>
      </c>
      <c r="X21" s="19">
        <f t="shared" si="22"/>
        <v>0</v>
      </c>
      <c r="Y21" s="20">
        <f t="shared" si="22"/>
        <v>1.9254489222058323E-2</v>
      </c>
      <c r="Z21" s="20">
        <f t="shared" si="22"/>
        <v>2.1393876913398139E-3</v>
      </c>
      <c r="AA21" s="19">
        <f t="shared" si="22"/>
        <v>0</v>
      </c>
      <c r="AB21" s="19">
        <f t="shared" si="22"/>
        <v>0</v>
      </c>
      <c r="AC21" s="20">
        <f t="shared" si="22"/>
        <v>0.1</v>
      </c>
      <c r="AD21" s="19">
        <f t="shared" si="22"/>
        <v>0</v>
      </c>
      <c r="AE21" s="17">
        <f t="shared" si="22"/>
        <v>-0.12139387691339815</v>
      </c>
      <c r="AF21" s="19">
        <f t="shared" si="22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6"/>
      <c r="I22" s="9" t="s">
        <v>14</v>
      </c>
      <c r="J22" s="10">
        <f>B4*J20+(1-B4*J21)</f>
        <v>0.85013000000000005</v>
      </c>
      <c r="L22" s="16" t="s">
        <v>64</v>
      </c>
      <c r="M22" s="19">
        <f t="shared" ref="M22:AF22" si="23">B50</f>
        <v>0</v>
      </c>
      <c r="N22" s="19">
        <f t="shared" si="23"/>
        <v>0</v>
      </c>
      <c r="O22" s="19">
        <f t="shared" si="23"/>
        <v>0</v>
      </c>
      <c r="P22" s="19">
        <f t="shared" si="23"/>
        <v>0</v>
      </c>
      <c r="Q22" s="19">
        <f t="shared" si="23"/>
        <v>0</v>
      </c>
      <c r="R22" s="19">
        <f t="shared" si="23"/>
        <v>0</v>
      </c>
      <c r="S22" s="19">
        <f t="shared" si="23"/>
        <v>0</v>
      </c>
      <c r="T22" s="19">
        <f t="shared" si="23"/>
        <v>0</v>
      </c>
      <c r="U22" s="19">
        <f t="shared" si="23"/>
        <v>0</v>
      </c>
      <c r="V22" s="19">
        <f t="shared" si="23"/>
        <v>0</v>
      </c>
      <c r="W22" s="19">
        <f t="shared" si="23"/>
        <v>0</v>
      </c>
      <c r="X22" s="19">
        <f t="shared" si="23"/>
        <v>0</v>
      </c>
      <c r="Y22" s="20">
        <f t="shared" si="23"/>
        <v>0.15209081537009722</v>
      </c>
      <c r="Z22" s="20">
        <f t="shared" si="23"/>
        <v>1.6898979485566356E-2</v>
      </c>
      <c r="AA22" s="19">
        <f t="shared" si="23"/>
        <v>0</v>
      </c>
      <c r="AB22" s="19">
        <f t="shared" si="23"/>
        <v>0</v>
      </c>
      <c r="AC22" s="19">
        <f t="shared" si="23"/>
        <v>0</v>
      </c>
      <c r="AD22" s="20">
        <f t="shared" si="23"/>
        <v>0.1</v>
      </c>
      <c r="AE22" s="19">
        <f t="shared" si="23"/>
        <v>0</v>
      </c>
      <c r="AF22" s="17">
        <f t="shared" si="23"/>
        <v>-0.26898979485566354</v>
      </c>
    </row>
    <row r="23" spans="1:32" ht="12.75" customHeight="1">
      <c r="A23" s="52" t="s">
        <v>110</v>
      </c>
      <c r="B23">
        <f>B5*B16</f>
        <v>1.6898979485566356E-2</v>
      </c>
      <c r="H23" s="64" t="s">
        <v>42</v>
      </c>
      <c r="I23" s="5" t="s">
        <v>6</v>
      </c>
      <c r="J23" s="6">
        <f>B2*B4*(1-J20)</f>
        <v>9.8349999999999965E-2</v>
      </c>
    </row>
    <row r="24" spans="1:32" ht="12.75">
      <c r="A24" s="52" t="s">
        <v>111</v>
      </c>
      <c r="B24">
        <f>(1-B5)*B15</f>
        <v>1.9254489222058323E-2</v>
      </c>
      <c r="H24" s="65"/>
      <c r="I24" s="7" t="s">
        <v>10</v>
      </c>
      <c r="J24" s="8">
        <f>B2*(1-B4)*(1-J21)</f>
        <v>1.0034999999999995E-2</v>
      </c>
    </row>
    <row r="25" spans="1:32" ht="12.75">
      <c r="A25" s="52" t="s">
        <v>112</v>
      </c>
      <c r="B25">
        <f>(1-B5)*B16</f>
        <v>0.15209081537009722</v>
      </c>
      <c r="H25" s="66"/>
      <c r="I25" s="9" t="s">
        <v>14</v>
      </c>
      <c r="J25" s="10">
        <f>B2*(1-J22)</f>
        <v>7.4934999999999974E-2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FBF-313B-4FD3-B9B0-71E689BB3603}">
  <sheetPr>
    <outlinePr summaryBelow="0" summaryRight="0"/>
  </sheetPr>
  <dimension ref="A1:AF50"/>
  <sheetViews>
    <sheetView topLeftCell="A2" zoomScale="85" zoomScaleNormal="85" workbookViewId="0">
      <selection activeCell="J34" sqref="J33:J34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64" t="s">
        <v>18</v>
      </c>
      <c r="I5" s="5" t="s">
        <v>6</v>
      </c>
      <c r="J5" s="11">
        <f>SUM(F7:F21)</f>
        <v>0.98339999999999994</v>
      </c>
      <c r="L5" s="16" t="s">
        <v>47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SUM(F3:F6,F10:F21)</f>
        <v>0.98559999999999992</v>
      </c>
      <c r="L6" s="16" t="s">
        <v>48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6"/>
      <c r="I7" s="9" t="s">
        <v>24</v>
      </c>
      <c r="J7" s="10">
        <f>(J5+J6)/2</f>
        <v>0.98449999999999993</v>
      </c>
      <c r="L7" s="16" t="s">
        <v>49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64" t="s">
        <v>27</v>
      </c>
      <c r="I8" s="5" t="s">
        <v>6</v>
      </c>
      <c r="J8" s="11">
        <f>SUM(F8,F12:F13,F18:F19)+2*SUM(F9,F14:F15,F20:F21)</f>
        <v>1.6436999999999999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5"/>
      <c r="I9" s="7" t="s">
        <v>10</v>
      </c>
      <c r="J9" s="12">
        <f>SUM(F5:F6,F16:F21)</f>
        <v>0.90029999999999999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6"/>
      <c r="I10" s="9" t="s">
        <v>14</v>
      </c>
      <c r="J10" s="13">
        <f>J8+J9</f>
        <v>2.544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64" t="s">
        <v>34</v>
      </c>
      <c r="I11" s="5" t="s">
        <v>6</v>
      </c>
      <c r="J11" s="11">
        <f t="shared" ref="J11:J12" si="2">J5+J8</f>
        <v>2.6271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5"/>
      <c r="I12" s="7" t="s">
        <v>10</v>
      </c>
      <c r="J12" s="12">
        <f t="shared" si="2"/>
        <v>1.8858999999999999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6"/>
      <c r="I13" s="9" t="s">
        <v>14</v>
      </c>
      <c r="J13" s="13">
        <f>J11+J12</f>
        <v>4.5129999999999999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64" t="s">
        <v>39</v>
      </c>
      <c r="I14" s="5" t="s">
        <v>6</v>
      </c>
      <c r="J14" s="6">
        <f t="shared" ref="J14:J16" si="3">J8/J23</f>
        <v>16.718710268016068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2.8989794855663564E-2</v>
      </c>
      <c r="D15" s="55" t="s">
        <v>131</v>
      </c>
      <c r="E15" s="56" t="s">
        <v>72</v>
      </c>
      <c r="F15" s="4">
        <v>8.2000000000000007E-3</v>
      </c>
      <c r="H15" s="65"/>
      <c r="I15" s="7" t="s">
        <v>10</v>
      </c>
      <c r="J15" s="8">
        <f t="shared" si="3"/>
        <v>60.200601805416234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0.25797958971132706</v>
      </c>
      <c r="D16" s="55" t="s">
        <v>132</v>
      </c>
      <c r="E16" s="56" t="s">
        <v>74</v>
      </c>
      <c r="F16" s="4">
        <v>5.1900000000000002E-2</v>
      </c>
      <c r="H16" s="66"/>
      <c r="I16" s="9" t="s">
        <v>14</v>
      </c>
      <c r="J16" s="10">
        <f t="shared" si="3"/>
        <v>40.113528855250728</v>
      </c>
      <c r="L16" s="16" t="s">
        <v>58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64" t="s">
        <v>40</v>
      </c>
      <c r="I17" s="5" t="s">
        <v>6</v>
      </c>
      <c r="J17" s="6">
        <f t="shared" ref="J17:J19" si="5">J11/J23</f>
        <v>26.721253114987537</v>
      </c>
      <c r="L17" s="16" t="s">
        <v>59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5"/>
      <c r="I18" s="7" t="s">
        <v>10</v>
      </c>
      <c r="J18" s="8">
        <f t="shared" si="5"/>
        <v>126.10498161150115</v>
      </c>
      <c r="L18" s="16" t="s">
        <v>60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-0.70797958971132702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6"/>
      <c r="I19" s="9" t="s">
        <v>14</v>
      </c>
      <c r="J19" s="10">
        <f t="shared" si="5"/>
        <v>71.160517187007272</v>
      </c>
      <c r="L19" s="16" t="s">
        <v>61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2.3191835884530852E-2</v>
      </c>
      <c r="X19" s="20">
        <f t="shared" si="7"/>
        <v>5.7979589711327131E-3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-0.47898979485566356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64" t="s">
        <v>41</v>
      </c>
      <c r="I20" s="5" t="s">
        <v>6</v>
      </c>
      <c r="J20" s="11">
        <f>SUM(F9,F14:F15,F20:F21)</f>
        <v>0.71909999999999996</v>
      </c>
      <c r="L20" s="16" t="s">
        <v>62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0.20638367176906167</v>
      </c>
      <c r="X20" s="20">
        <f t="shared" si="7"/>
        <v>5.1595917942265417E-2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-0.70797958971132702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5"/>
      <c r="I21" s="7" t="s">
        <v>10</v>
      </c>
      <c r="J21" s="12">
        <f>SUM(F5:F6,F16:F21)</f>
        <v>0.90029999999999999</v>
      </c>
      <c r="L21" s="16" t="s">
        <v>63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2.3191835884530852E-2</v>
      </c>
      <c r="Z21" s="20">
        <f t="shared" si="7"/>
        <v>5.7979589711327131E-3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-0.12898979485566359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6"/>
      <c r="I22" s="9" t="s">
        <v>14</v>
      </c>
      <c r="J22" s="10">
        <f>B4*J20+(1-B4*J21)</f>
        <v>0.87316000000000005</v>
      </c>
      <c r="L22" s="16" t="s">
        <v>64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0.20638367176906167</v>
      </c>
      <c r="Z22" s="20">
        <f t="shared" si="7"/>
        <v>5.1595917942265417E-2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-0.35797958971132704</v>
      </c>
    </row>
    <row r="23" spans="1:32" ht="12.75" customHeight="1">
      <c r="A23" s="52" t="s">
        <v>110</v>
      </c>
      <c r="B23">
        <f>B5*B16</f>
        <v>5.1595917942265417E-2</v>
      </c>
      <c r="H23" s="64" t="s">
        <v>42</v>
      </c>
      <c r="I23" s="5" t="s">
        <v>6</v>
      </c>
      <c r="J23" s="6">
        <f>B2*B4*(1-J20)</f>
        <v>9.8315000000000013E-2</v>
      </c>
    </row>
    <row r="24" spans="1:32" ht="12.75">
      <c r="A24" s="52" t="s">
        <v>111</v>
      </c>
      <c r="B24">
        <f>(1-B5)*B15</f>
        <v>2.3191835884530852E-2</v>
      </c>
      <c r="H24" s="65"/>
      <c r="I24" s="7" t="s">
        <v>10</v>
      </c>
      <c r="J24" s="8">
        <f>B2*(1-B4)*(1-J21)</f>
        <v>1.4955000000000003E-2</v>
      </c>
    </row>
    <row r="25" spans="1:32" ht="12.75">
      <c r="A25" s="52" t="s">
        <v>112</v>
      </c>
      <c r="B25">
        <f>(1-B5)*B16</f>
        <v>0.20638367176906167</v>
      </c>
      <c r="H25" s="66"/>
      <c r="I25" s="9" t="s">
        <v>14</v>
      </c>
      <c r="J25" s="10">
        <f>B2*(1-J22)</f>
        <v>6.3419999999999976E-2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80C8-1A19-4E72-B132-98505400E616}">
  <sheetPr>
    <outlinePr summaryBelow="0" summaryRight="0"/>
  </sheetPr>
  <dimension ref="A1:AF50"/>
  <sheetViews>
    <sheetView topLeftCell="A4" zoomScale="85" zoomScaleNormal="85" workbookViewId="0">
      <selection activeCell="M47" sqref="M47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F15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64" t="s">
        <v>18</v>
      </c>
      <c r="I5" s="5" t="s">
        <v>6</v>
      </c>
      <c r="J5" s="11">
        <f>SUM(F7:F21)</f>
        <v>0.98320000000000007</v>
      </c>
      <c r="L5" s="16" t="s">
        <v>47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5"/>
      <c r="I6" s="7" t="s">
        <v>10</v>
      </c>
      <c r="J6" s="12">
        <f>SUM(F3:F6,F10:F21)</f>
        <v>0.95150000000000001</v>
      </c>
      <c r="L6" s="16" t="s">
        <v>48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0"/>
        <v>0</v>
      </c>
      <c r="AD6" s="19">
        <f t="shared" si="0"/>
        <v>0</v>
      </c>
      <c r="AE6" s="19">
        <f t="shared" si="0"/>
        <v>0</v>
      </c>
      <c r="AF6" s="19">
        <f t="shared" si="0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6"/>
      <c r="I7" s="9" t="s">
        <v>24</v>
      </c>
      <c r="J7" s="10">
        <f>(J5+J6)/2</f>
        <v>0.96735000000000004</v>
      </c>
      <c r="L7" s="16" t="s">
        <v>49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64" t="s">
        <v>27</v>
      </c>
      <c r="I8" s="5" t="s">
        <v>6</v>
      </c>
      <c r="J8" s="11">
        <f>SUM(F8,F12:F13,F18:F19)+2*SUM(F9,F14:F15,F20:F21)</f>
        <v>1.6436000000000002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5"/>
      <c r="I9" s="7" t="s">
        <v>10</v>
      </c>
      <c r="J9" s="12">
        <f>SUM(F5:F6,F16:F21)</f>
        <v>0.84660000000000002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6"/>
      <c r="I10" s="9" t="s">
        <v>14</v>
      </c>
      <c r="J10" s="13">
        <f>J8+J9</f>
        <v>2.4902000000000002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64" t="s">
        <v>34</v>
      </c>
      <c r="I11" s="5" t="s">
        <v>6</v>
      </c>
      <c r="J11" s="11">
        <f t="shared" ref="J11:J12" si="1">J5+J8</f>
        <v>2.6268000000000002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0"/>
        <v>0</v>
      </c>
      <c r="AD11" s="19">
        <f t="shared" si="0"/>
        <v>0</v>
      </c>
      <c r="AE11" s="19">
        <f t="shared" si="0"/>
        <v>0</v>
      </c>
      <c r="AF11" s="19">
        <f t="shared" si="0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5"/>
      <c r="I12" s="7" t="s">
        <v>10</v>
      </c>
      <c r="J12" s="12">
        <f t="shared" si="1"/>
        <v>1.7981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6"/>
      <c r="I13" s="9" t="s">
        <v>14</v>
      </c>
      <c r="J13" s="13">
        <f>J11+J12</f>
        <v>4.4249000000000001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0"/>
        <v>0.35</v>
      </c>
      <c r="AD13" s="19">
        <f t="shared" si="0"/>
        <v>0</v>
      </c>
      <c r="AE13" s="19">
        <f t="shared" si="0"/>
        <v>0</v>
      </c>
      <c r="AF13" s="19">
        <f t="shared" si="0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64" t="s">
        <v>39</v>
      </c>
      <c r="I14" s="5" t="s">
        <v>6</v>
      </c>
      <c r="J14" s="6">
        <f t="shared" ref="J14:J16" si="2">J8/J23</f>
        <v>16.717693129227488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0"/>
        <v>0</v>
      </c>
      <c r="AD14" s="18">
        <f t="shared" si="0"/>
        <v>0.35</v>
      </c>
      <c r="AE14" s="19">
        <f t="shared" si="0"/>
        <v>0</v>
      </c>
      <c r="AF14" s="19">
        <f t="shared" si="0"/>
        <v>0</v>
      </c>
    </row>
    <row r="15" spans="1:32" ht="15.75" customHeight="1" thickBot="1">
      <c r="A15" s="7" t="s">
        <v>73</v>
      </c>
      <c r="B15" s="7">
        <f t="shared" ref="B15:B16" si="3">B13^-1</f>
        <v>3.7466571564383377E-2</v>
      </c>
      <c r="D15" s="55" t="s">
        <v>131</v>
      </c>
      <c r="E15" s="56" t="s">
        <v>72</v>
      </c>
      <c r="F15" s="4">
        <v>1.01E-2</v>
      </c>
      <c r="H15" s="65"/>
      <c r="I15" s="7" t="s">
        <v>10</v>
      </c>
      <c r="J15" s="8">
        <f t="shared" si="2"/>
        <v>36.792698826597132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ref="AB15:AF15" si="4">Q43</f>
        <v>0</v>
      </c>
      <c r="AC15" s="19">
        <f t="shared" si="4"/>
        <v>0</v>
      </c>
      <c r="AD15" s="19">
        <f t="shared" si="4"/>
        <v>0</v>
      </c>
      <c r="AE15" s="18">
        <f t="shared" si="4"/>
        <v>0.35</v>
      </c>
      <c r="AF15" s="19">
        <f t="shared" si="4"/>
        <v>0</v>
      </c>
    </row>
    <row r="16" spans="1:32" ht="15.75" customHeight="1" thickBot="1">
      <c r="A16" s="50" t="s">
        <v>75</v>
      </c>
      <c r="B16" s="7">
        <f t="shared" si="3"/>
        <v>0.98733285782191726</v>
      </c>
      <c r="D16" s="55" t="s">
        <v>132</v>
      </c>
      <c r="E16" s="56" t="s">
        <v>74</v>
      </c>
      <c r="F16" s="4">
        <v>4.9299999999999997E-2</v>
      </c>
      <c r="H16" s="66"/>
      <c r="I16" s="9" t="s">
        <v>14</v>
      </c>
      <c r="J16" s="10">
        <f t="shared" si="2"/>
        <v>55.802801120448223</v>
      </c>
      <c r="L16" s="16" t="s">
        <v>58</v>
      </c>
      <c r="M16" s="19">
        <f t="shared" ref="M16:AF22" si="5">B44</f>
        <v>0</v>
      </c>
      <c r="N16" s="19">
        <f t="shared" si="5"/>
        <v>0</v>
      </c>
      <c r="O16" s="19">
        <f t="shared" si="5"/>
        <v>0</v>
      </c>
      <c r="P16" s="19">
        <f t="shared" si="5"/>
        <v>0</v>
      </c>
      <c r="Q16" s="19">
        <f t="shared" si="5"/>
        <v>0</v>
      </c>
      <c r="R16" s="19">
        <f t="shared" si="5"/>
        <v>0</v>
      </c>
      <c r="S16" s="19">
        <f t="shared" si="5"/>
        <v>0</v>
      </c>
      <c r="T16" s="20">
        <f t="shared" si="5"/>
        <v>0.98733285782191726</v>
      </c>
      <c r="U16" s="19">
        <f t="shared" si="5"/>
        <v>0</v>
      </c>
      <c r="V16" s="19">
        <f t="shared" si="5"/>
        <v>0</v>
      </c>
      <c r="W16" s="19">
        <f t="shared" si="5"/>
        <v>0</v>
      </c>
      <c r="X16" s="20">
        <f t="shared" si="5"/>
        <v>0.1</v>
      </c>
      <c r="Y16" s="19">
        <f t="shared" si="5"/>
        <v>0</v>
      </c>
      <c r="Z16" s="17">
        <f t="shared" si="5"/>
        <v>-1.4373328578219171</v>
      </c>
      <c r="AA16" s="19">
        <f t="shared" si="5"/>
        <v>0</v>
      </c>
      <c r="AB16" s="19">
        <f t="shared" si="5"/>
        <v>0</v>
      </c>
      <c r="AC16" s="19">
        <f t="shared" si="5"/>
        <v>0</v>
      </c>
      <c r="AD16" s="19">
        <f t="shared" si="5"/>
        <v>0</v>
      </c>
      <c r="AE16" s="19">
        <f t="shared" si="5"/>
        <v>0</v>
      </c>
      <c r="AF16" s="18">
        <f t="shared" si="5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64" t="s">
        <v>40</v>
      </c>
      <c r="I17" s="5" t="s">
        <v>6</v>
      </c>
      <c r="J17" s="6">
        <f t="shared" ref="J17:J19" si="6">J11/J23</f>
        <v>26.718201698621787</v>
      </c>
      <c r="L17" s="16" t="s">
        <v>59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20">
        <f t="shared" si="5"/>
        <v>0.1</v>
      </c>
      <c r="Q17" s="19">
        <f t="shared" si="5"/>
        <v>0</v>
      </c>
      <c r="R17" s="19">
        <f t="shared" si="5"/>
        <v>0</v>
      </c>
      <c r="S17" s="19">
        <f t="shared" si="5"/>
        <v>0</v>
      </c>
      <c r="T17" s="19">
        <f t="shared" si="5"/>
        <v>0</v>
      </c>
      <c r="U17" s="20">
        <f t="shared" si="5"/>
        <v>2.4353271516849195E-2</v>
      </c>
      <c r="V17" s="20">
        <f t="shared" si="5"/>
        <v>1.3113300047534181E-2</v>
      </c>
      <c r="W17" s="19">
        <f t="shared" si="5"/>
        <v>0</v>
      </c>
      <c r="X17" s="19">
        <f t="shared" si="5"/>
        <v>0</v>
      </c>
      <c r="Y17" s="19">
        <f t="shared" si="5"/>
        <v>0</v>
      </c>
      <c r="Z17" s="19">
        <f t="shared" si="5"/>
        <v>0</v>
      </c>
      <c r="AA17" s="17">
        <f t="shared" si="5"/>
        <v>-0.48746657156438333</v>
      </c>
      <c r="AB17" s="19">
        <f t="shared" si="5"/>
        <v>0</v>
      </c>
      <c r="AC17" s="18">
        <f t="shared" si="5"/>
        <v>0.35</v>
      </c>
      <c r="AD17" s="19">
        <f t="shared" si="5"/>
        <v>0</v>
      </c>
      <c r="AE17" s="19">
        <f t="shared" si="5"/>
        <v>0</v>
      </c>
      <c r="AF17" s="19">
        <f t="shared" si="5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5"/>
      <c r="I18" s="7" t="s">
        <v>10</v>
      </c>
      <c r="J18" s="8">
        <f t="shared" si="6"/>
        <v>78.144285093437645</v>
      </c>
      <c r="L18" s="16" t="s">
        <v>60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9">
        <f t="shared" si="5"/>
        <v>0</v>
      </c>
      <c r="Q18" s="20">
        <f t="shared" si="5"/>
        <v>0.1</v>
      </c>
      <c r="R18" s="19">
        <f t="shared" si="5"/>
        <v>0</v>
      </c>
      <c r="S18" s="19">
        <f t="shared" si="5"/>
        <v>0</v>
      </c>
      <c r="T18" s="19">
        <f t="shared" si="5"/>
        <v>0</v>
      </c>
      <c r="U18" s="20">
        <f t="shared" si="5"/>
        <v>0.64176635758424627</v>
      </c>
      <c r="V18" s="20">
        <f t="shared" si="5"/>
        <v>0.34556650023767105</v>
      </c>
      <c r="W18" s="19">
        <f t="shared" si="5"/>
        <v>0</v>
      </c>
      <c r="X18" s="19">
        <f t="shared" si="5"/>
        <v>0</v>
      </c>
      <c r="Y18" s="19">
        <f t="shared" si="5"/>
        <v>0</v>
      </c>
      <c r="Z18" s="19">
        <f t="shared" si="5"/>
        <v>0</v>
      </c>
      <c r="AA18" s="19">
        <f t="shared" si="5"/>
        <v>0</v>
      </c>
      <c r="AB18" s="17">
        <f t="shared" si="5"/>
        <v>-1.4373328578219171</v>
      </c>
      <c r="AC18" s="19">
        <f t="shared" si="5"/>
        <v>0</v>
      </c>
      <c r="AD18" s="18">
        <f t="shared" si="5"/>
        <v>0.35</v>
      </c>
      <c r="AE18" s="19">
        <f t="shared" si="5"/>
        <v>0</v>
      </c>
      <c r="AF18" s="19">
        <f t="shared" si="5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6"/>
      <c r="I19" s="9" t="s">
        <v>14</v>
      </c>
      <c r="J19" s="10">
        <f t="shared" si="6"/>
        <v>99.157422969187749</v>
      </c>
      <c r="L19" s="16" t="s">
        <v>61</v>
      </c>
      <c r="M19" s="19">
        <f t="shared" si="5"/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2.4353271516849195E-2</v>
      </c>
      <c r="X19" s="20">
        <f t="shared" si="5"/>
        <v>1.3113300047534181E-2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5"/>
        <v>-0.48746657156438333</v>
      </c>
      <c r="AD19" s="19">
        <f t="shared" si="5"/>
        <v>0</v>
      </c>
      <c r="AE19" s="18">
        <f t="shared" si="5"/>
        <v>0.35</v>
      </c>
      <c r="AF19" s="19">
        <f t="shared" si="5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64" t="s">
        <v>41</v>
      </c>
      <c r="I20" s="5" t="s">
        <v>6</v>
      </c>
      <c r="J20" s="11">
        <f>SUM(F9,F14:F15,F20:F21)</f>
        <v>0.71910000000000007</v>
      </c>
      <c r="L20" s="16" t="s">
        <v>62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0.64176635758424627</v>
      </c>
      <c r="X20" s="20">
        <f t="shared" si="5"/>
        <v>0.34556650023767105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5"/>
        <v>0</v>
      </c>
      <c r="AD20" s="17">
        <f t="shared" si="5"/>
        <v>-1.4373328578219176</v>
      </c>
      <c r="AE20" s="19">
        <f t="shared" si="5"/>
        <v>0</v>
      </c>
      <c r="AF20" s="18">
        <f t="shared" si="5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5"/>
      <c r="I21" s="7" t="s">
        <v>10</v>
      </c>
      <c r="J21" s="12">
        <f>SUM(F5:F6,F16:F21)</f>
        <v>0.84660000000000002</v>
      </c>
      <c r="L21" s="16" t="s">
        <v>63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2.4353271516849195E-2</v>
      </c>
      <c r="Z21" s="20">
        <f t="shared" si="5"/>
        <v>1.3113300047534181E-2</v>
      </c>
      <c r="AA21" s="19">
        <f t="shared" si="5"/>
        <v>0</v>
      </c>
      <c r="AB21" s="19">
        <f t="shared" si="5"/>
        <v>0</v>
      </c>
      <c r="AC21" s="20">
        <f t="shared" si="5"/>
        <v>0.1</v>
      </c>
      <c r="AD21" s="19">
        <f t="shared" si="5"/>
        <v>0</v>
      </c>
      <c r="AE21" s="17">
        <f t="shared" si="5"/>
        <v>-0.13746657156438338</v>
      </c>
      <c r="AF21" s="19">
        <f t="shared" si="5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6"/>
      <c r="I22" s="9" t="s">
        <v>14</v>
      </c>
      <c r="J22" s="10">
        <f>B4*J20+(1-B4*J21)</f>
        <v>0.91075000000000006</v>
      </c>
      <c r="L22" s="16" t="s">
        <v>64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0.64176635758424627</v>
      </c>
      <c r="Z22" s="20">
        <f t="shared" si="5"/>
        <v>0.34556650023767105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20">
        <f t="shared" si="5"/>
        <v>0.1</v>
      </c>
      <c r="AE22" s="19">
        <f t="shared" si="5"/>
        <v>0</v>
      </c>
      <c r="AF22" s="17">
        <f t="shared" si="5"/>
        <v>-1.0873328578219175</v>
      </c>
    </row>
    <row r="23" spans="1:32" ht="12.75" customHeight="1">
      <c r="A23" s="52" t="s">
        <v>110</v>
      </c>
      <c r="B23">
        <f>B5*B16</f>
        <v>0.34556650023767105</v>
      </c>
      <c r="H23" s="64" t="s">
        <v>42</v>
      </c>
      <c r="I23" s="5" t="s">
        <v>6</v>
      </c>
      <c r="J23" s="6">
        <f>B2*B4*(1-J20)</f>
        <v>9.8314999999999972E-2</v>
      </c>
    </row>
    <row r="24" spans="1:32" ht="12.75">
      <c r="A24" s="52" t="s">
        <v>111</v>
      </c>
      <c r="B24">
        <f>(1-B5)*B15</f>
        <v>2.4353271516849195E-2</v>
      </c>
      <c r="H24" s="65"/>
      <c r="I24" s="7" t="s">
        <v>10</v>
      </c>
      <c r="J24" s="8">
        <f>B2*(1-B4)*(1-J21)</f>
        <v>2.3009999999999999E-2</v>
      </c>
    </row>
    <row r="25" spans="1:32" ht="12.75">
      <c r="A25" s="52" t="s">
        <v>112</v>
      </c>
      <c r="B25">
        <f>(1-B5)*B16</f>
        <v>0.64176635758424627</v>
      </c>
      <c r="H25" s="66"/>
      <c r="I25" s="9" t="s">
        <v>14</v>
      </c>
      <c r="J25" s="10">
        <f>B2*(1-J22)</f>
        <v>4.462499999999997E-2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Система_2 (q=0.2)_2</vt:lpstr>
      <vt:lpstr>Система_2 (q=0.35)_2</vt:lpstr>
      <vt:lpstr>Система_2 (q=0.1)_2</vt:lpstr>
      <vt:lpstr>Система_2 (q=0.05)_2</vt:lpstr>
      <vt:lpstr>Система_1</vt:lpstr>
      <vt:lpstr>Система_2 (q=0.05)</vt:lpstr>
      <vt:lpstr>Система_2 (q=0.1)</vt:lpstr>
      <vt:lpstr>Система_2 (q=0.2)</vt:lpstr>
      <vt:lpstr>Система_2 (q=0.35)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Кочнев</cp:lastModifiedBy>
  <dcterms:modified xsi:type="dcterms:W3CDTF">2024-12-12T22:38:52Z</dcterms:modified>
</cp:coreProperties>
</file>