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liujia/Desktop/"/>
    </mc:Choice>
  </mc:AlternateContent>
  <xr:revisionPtr revIDLastSave="0" documentId="13_ncr:1_{577276DB-1BA9-4646-AC2C-62DC34191EFD}" xr6:coauthVersionLast="43" xr6:coauthVersionMax="43" xr10:uidLastSave="{00000000-0000-0000-0000-000000000000}"/>
  <bookViews>
    <workbookView xWindow="6400" yWindow="460" windowWidth="25600" windowHeight="14180" tabRatio="500" xr2:uid="{00000000-000D-0000-FFFF-FFFF00000000}"/>
  </bookViews>
  <sheets>
    <sheet name="Summary" sheetId="8" r:id="rId1"/>
    <sheet name="U76553" sheetId="7" r:id="rId2"/>
    <sheet name="EF175099" sheetId="6" r:id="rId3"/>
    <sheet name="raw" sheetId="1" r:id="rId4"/>
    <sheet name="melting curve" sheetId="3" r:id="rId5"/>
    <sheet name="Run Information" sheetId="2" r:id="rId6"/>
    <sheet name="STD gene cop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7" l="1"/>
  <c r="K30" i="7" s="1"/>
  <c r="M30" i="7" s="1"/>
  <c r="O30" i="7" s="1"/>
  <c r="I34" i="7"/>
  <c r="K34" i="7" s="1"/>
  <c r="M34" i="7" s="1"/>
  <c r="O34" i="7" s="1"/>
  <c r="I38" i="7"/>
  <c r="K38" i="7" s="1"/>
  <c r="M38" i="7" s="1"/>
  <c r="O38" i="7" s="1"/>
  <c r="I37" i="7"/>
  <c r="K37" i="7" s="1"/>
  <c r="M37" i="7" s="1"/>
  <c r="O37" i="7" s="1"/>
  <c r="I36" i="7"/>
  <c r="K36" i="7" s="1"/>
  <c r="M36" i="7" s="1"/>
  <c r="O36" i="7" s="1"/>
  <c r="I35" i="7"/>
  <c r="K35" i="7" s="1"/>
  <c r="M35" i="7" s="1"/>
  <c r="O35" i="7" s="1"/>
  <c r="I33" i="7"/>
  <c r="K33" i="7" s="1"/>
  <c r="M33" i="7" s="1"/>
  <c r="O33" i="7" s="1"/>
  <c r="I32" i="7"/>
  <c r="K32" i="7" s="1"/>
  <c r="M32" i="7" s="1"/>
  <c r="O32" i="7" s="1"/>
  <c r="I31" i="7"/>
  <c r="K31" i="7" s="1"/>
  <c r="M31" i="7" s="1"/>
  <c r="O31" i="7" s="1"/>
  <c r="I29" i="7"/>
  <c r="K29" i="7" s="1"/>
  <c r="M29" i="7" s="1"/>
  <c r="O29" i="7" s="1"/>
  <c r="I28" i="7"/>
  <c r="K28" i="7" s="1"/>
  <c r="M28" i="7" s="1"/>
  <c r="O28" i="7" s="1"/>
  <c r="I27" i="7"/>
  <c r="K27" i="7" s="1"/>
  <c r="M27" i="7" s="1"/>
  <c r="O27" i="7" s="1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I28" i="6"/>
  <c r="I29" i="6"/>
  <c r="I30" i="6"/>
  <c r="K30" i="6" s="1"/>
  <c r="M30" i="6" s="1"/>
  <c r="O30" i="6" s="1"/>
  <c r="I31" i="6"/>
  <c r="K31" i="6" s="1"/>
  <c r="M31" i="6" s="1"/>
  <c r="O31" i="6" s="1"/>
  <c r="I32" i="6"/>
  <c r="I33" i="6"/>
  <c r="I34" i="6"/>
  <c r="K34" i="6" s="1"/>
  <c r="M34" i="6" s="1"/>
  <c r="O34" i="6" s="1"/>
  <c r="I35" i="6"/>
  <c r="K35" i="6" s="1"/>
  <c r="M35" i="6" s="1"/>
  <c r="O35" i="6" s="1"/>
  <c r="I36" i="6"/>
  <c r="I37" i="6"/>
  <c r="K37" i="6" s="1"/>
  <c r="M37" i="6" s="1"/>
  <c r="O37" i="6" s="1"/>
  <c r="I38" i="6"/>
  <c r="K38" i="6" s="1"/>
  <c r="M38" i="6" s="1"/>
  <c r="O38" i="6" s="1"/>
  <c r="I27" i="6"/>
  <c r="K27" i="6" s="1"/>
  <c r="M27" i="6" s="1"/>
  <c r="O27" i="6" s="1"/>
  <c r="H20" i="6"/>
  <c r="H21" i="6"/>
  <c r="H22" i="6"/>
  <c r="H23" i="6"/>
  <c r="K36" i="6"/>
  <c r="M36" i="6" s="1"/>
  <c r="O36" i="6" s="1"/>
  <c r="K33" i="6"/>
  <c r="M33" i="6" s="1"/>
  <c r="O33" i="6" s="1"/>
  <c r="K32" i="6"/>
  <c r="M32" i="6" s="1"/>
  <c r="O32" i="6" s="1"/>
  <c r="K29" i="6"/>
  <c r="M29" i="6" s="1"/>
  <c r="O29" i="6" s="1"/>
  <c r="K28" i="6"/>
  <c r="M28" i="6" s="1"/>
  <c r="O28" i="6" s="1"/>
  <c r="G23" i="6"/>
  <c r="G22" i="6"/>
  <c r="G21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I18" i="5"/>
  <c r="G18" i="5"/>
  <c r="F18" i="5"/>
  <c r="E18" i="5"/>
  <c r="D18" i="5"/>
  <c r="Q34" i="7" l="1"/>
  <c r="P34" i="7"/>
  <c r="Q28" i="7"/>
  <c r="P28" i="7"/>
  <c r="Q31" i="7"/>
  <c r="P31" i="7"/>
  <c r="Q37" i="7"/>
  <c r="P37" i="7"/>
  <c r="P31" i="6"/>
  <c r="Q31" i="6"/>
  <c r="P37" i="6"/>
  <c r="Q37" i="6"/>
  <c r="Q34" i="6"/>
  <c r="P34" i="6"/>
  <c r="Q28" i="6"/>
  <c r="P28" i="6"/>
</calcChain>
</file>

<file path=xl/sharedStrings.xml><?xml version="1.0" encoding="utf-8"?>
<sst xmlns="http://schemas.openxmlformats.org/spreadsheetml/2006/main" count="941" uniqueCount="212">
  <si>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</si>
  <si>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</si>
  <si>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</si>
  <si>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</si>
  <si>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</si>
  <si>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</si>
  <si>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</si>
  <si>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</si>
  <si>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</si>
  <si>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</si>
  <si>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</si>
  <si>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</si>
  <si>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</si>
  <si>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</si>
  <si>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</si>
  <si>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</si>
  <si>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</si>
  <si>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</si>
  <si>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Unkn-01</t>
  </si>
  <si>
    <t>A02</t>
  </si>
  <si>
    <t>A03</t>
  </si>
  <si>
    <t>A04</t>
  </si>
  <si>
    <t>Unkn-02</t>
  </si>
  <si>
    <t>A05</t>
  </si>
  <si>
    <t>A06</t>
  </si>
  <si>
    <t>A07</t>
  </si>
  <si>
    <t>Unkn-03</t>
  </si>
  <si>
    <t>A08</t>
  </si>
  <si>
    <t>A09</t>
  </si>
  <si>
    <t>A10</t>
  </si>
  <si>
    <t>Unkn-04</t>
  </si>
  <si>
    <t>A11</t>
  </si>
  <si>
    <t>A12</t>
  </si>
  <si>
    <t>B01</t>
  </si>
  <si>
    <t>Unkn-05</t>
  </si>
  <si>
    <t>B02</t>
  </si>
  <si>
    <t>B03</t>
  </si>
  <si>
    <t>B04</t>
  </si>
  <si>
    <t>Unkn-06</t>
  </si>
  <si>
    <t>B05</t>
  </si>
  <si>
    <t>B06</t>
  </si>
  <si>
    <t>B07</t>
  </si>
  <si>
    <t>Unkn-07</t>
  </si>
  <si>
    <t>B08</t>
  </si>
  <si>
    <t>B09</t>
  </si>
  <si>
    <t>B10</t>
  </si>
  <si>
    <t>Unkn-08</t>
  </si>
  <si>
    <t>B11</t>
  </si>
  <si>
    <t>B12</t>
  </si>
  <si>
    <t>C01</t>
  </si>
  <si>
    <t>Unkn-09</t>
  </si>
  <si>
    <t>C02</t>
  </si>
  <si>
    <t>C03</t>
  </si>
  <si>
    <t>C04</t>
  </si>
  <si>
    <t>Unkn-10</t>
  </si>
  <si>
    <t>C05</t>
  </si>
  <si>
    <t>C06</t>
  </si>
  <si>
    <t>C07</t>
  </si>
  <si>
    <t>Unkn-11</t>
  </si>
  <si>
    <t>C08</t>
  </si>
  <si>
    <t>C09</t>
  </si>
  <si>
    <t>C10</t>
  </si>
  <si>
    <t>Unkn-12</t>
  </si>
  <si>
    <t>C11</t>
  </si>
  <si>
    <t>C12</t>
  </si>
  <si>
    <t>D01</t>
  </si>
  <si>
    <t>Unkn-13</t>
  </si>
  <si>
    <t>D02</t>
  </si>
  <si>
    <t>D03</t>
  </si>
  <si>
    <t>D04</t>
  </si>
  <si>
    <t>Unkn-14</t>
  </si>
  <si>
    <t>D05</t>
  </si>
  <si>
    <t>D06</t>
  </si>
  <si>
    <t>D07</t>
  </si>
  <si>
    <t>Unkn-15</t>
  </si>
  <si>
    <t>D08</t>
  </si>
  <si>
    <t>D09</t>
  </si>
  <si>
    <t>D10</t>
  </si>
  <si>
    <t>Unkn-16</t>
  </si>
  <si>
    <t>D11</t>
  </si>
  <si>
    <t>D12</t>
  </si>
  <si>
    <t>E01</t>
  </si>
  <si>
    <t>Unkn-17</t>
  </si>
  <si>
    <t>E02</t>
  </si>
  <si>
    <t>E03</t>
  </si>
  <si>
    <t>E04</t>
  </si>
  <si>
    <t>Unkn-18</t>
  </si>
  <si>
    <t>E05</t>
  </si>
  <si>
    <t>E06</t>
  </si>
  <si>
    <t>E07</t>
  </si>
  <si>
    <t>Unkn-19</t>
  </si>
  <si>
    <t>E08</t>
  </si>
  <si>
    <t>E09</t>
  </si>
  <si>
    <t>E10</t>
  </si>
  <si>
    <t>Unkn-20</t>
  </si>
  <si>
    <t>E11</t>
  </si>
  <si>
    <t>E12</t>
  </si>
  <si>
    <t>F01</t>
  </si>
  <si>
    <t>Unkn-21</t>
  </si>
  <si>
    <t>F02</t>
  </si>
  <si>
    <t>F03</t>
  </si>
  <si>
    <t>F04</t>
  </si>
  <si>
    <t>Unkn-22</t>
  </si>
  <si>
    <t>F05</t>
  </si>
  <si>
    <t>F06</t>
  </si>
  <si>
    <t>F07</t>
  </si>
  <si>
    <t>Unkn-23</t>
  </si>
  <si>
    <t>F08</t>
  </si>
  <si>
    <t>F09</t>
  </si>
  <si>
    <t>F10</t>
  </si>
  <si>
    <t>Unkn-24</t>
  </si>
  <si>
    <t>F11</t>
  </si>
  <si>
    <t>F12</t>
  </si>
  <si>
    <t>G01</t>
  </si>
  <si>
    <t>Unkn-25</t>
  </si>
  <si>
    <t>G02</t>
  </si>
  <si>
    <t>G03</t>
  </si>
  <si>
    <t>G04</t>
  </si>
  <si>
    <t>Unkn-26</t>
  </si>
  <si>
    <t>G05</t>
  </si>
  <si>
    <t>G06</t>
  </si>
  <si>
    <t>G07</t>
  </si>
  <si>
    <t>Unkn-27</t>
  </si>
  <si>
    <t>G08</t>
  </si>
  <si>
    <t>G09</t>
  </si>
  <si>
    <t>G10</t>
  </si>
  <si>
    <t>Unkn-28</t>
  </si>
  <si>
    <t>G11</t>
  </si>
  <si>
    <t>G12</t>
  </si>
  <si>
    <t>File Name</t>
  </si>
  <si>
    <t>B.amoA_test_2019-05-24 23-48-54_CT021217.pcrd</t>
  </si>
  <si>
    <t>Created By User</t>
  </si>
  <si>
    <t>admin</t>
  </si>
  <si>
    <t>Notes</t>
  </si>
  <si>
    <t>ID</t>
  </si>
  <si>
    <t>Run Started</t>
  </si>
  <si>
    <t>05/25/2019 04:49:27 UTC</t>
  </si>
  <si>
    <t>Run Ended</t>
  </si>
  <si>
    <t>05/25/2019 06:39:34 UTC</t>
  </si>
  <si>
    <t>Sample Vol</t>
  </si>
  <si>
    <t>Lid Temp</t>
  </si>
  <si>
    <t>Protocol File Name</t>
  </si>
  <si>
    <t>SYBR_mcyA.prcl</t>
  </si>
  <si>
    <t>Plate Setup File Name</t>
  </si>
  <si>
    <t>test.pltd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</si>
  <si>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</si>
  <si>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</si>
  <si>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</si>
  <si>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</si>
  <si>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</si>
  <si>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</si>
  <si>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Sample Name</t>
  </si>
  <si>
    <t>Task</t>
  </si>
  <si>
    <t>Ct</t>
  </si>
  <si>
    <t>StdDev Ct</t>
  </si>
  <si>
    <t>Qty</t>
  </si>
  <si>
    <t>Log</t>
  </si>
  <si>
    <t>Std</t>
  </si>
  <si>
    <t>Well Position</t>
  </si>
  <si>
    <t>Target Name</t>
  </si>
  <si>
    <t>CT</t>
  </si>
  <si>
    <t>WATER</t>
  </si>
  <si>
    <t>NTC</t>
  </si>
  <si>
    <t>Calc. Qty</t>
  </si>
  <si>
    <t>Dilution</t>
  </si>
  <si>
    <t>per µl DNA</t>
  </si>
  <si>
    <t>ul DNA</t>
  </si>
  <si>
    <t>copies in DNA</t>
  </si>
  <si>
    <t>Unkn</t>
  </si>
  <si>
    <t>DNA conc</t>
  </si>
  <si>
    <t>g/ng</t>
  </si>
  <si>
    <t>mol bp DNA/g DNA</t>
  </si>
  <si>
    <t>Avogadro's constant</t>
  </si>
  <si>
    <t>copy/size</t>
  </si>
  <si>
    <t>volume of template</t>
  </si>
  <si>
    <t>EF175099 0.1 ng/ul</t>
  </si>
  <si>
    <t>EF175099 0.01 ng/ul</t>
  </si>
  <si>
    <t>EF175099 0.001 ng/ul</t>
  </si>
  <si>
    <t>EF175099 0.0001 ng/ul</t>
  </si>
  <si>
    <t>EF175099 0.00001 ng/ul</t>
  </si>
  <si>
    <t>EF175099 0.000001 ng/ul</t>
  </si>
  <si>
    <t>EF175099 0.0000001 ng/ul</t>
  </si>
  <si>
    <t>U76553</t>
  </si>
  <si>
    <t>Negative Ctrl</t>
  </si>
  <si>
    <t>2031 (Early, No N added)</t>
  </si>
  <si>
    <t>2028 (Early, 400 N added)</t>
  </si>
  <si>
    <t>5021 (Late, No N added)</t>
  </si>
  <si>
    <t>5019 (Late, 400 N added)</t>
  </si>
  <si>
    <t>x=(y-40.518)/(-3.7974)</t>
  </si>
  <si>
    <t>g culture</t>
  </si>
  <si>
    <t>copies per g</t>
  </si>
  <si>
    <t>average/g</t>
  </si>
  <si>
    <t>stdev/g</t>
  </si>
  <si>
    <t>U76553 0.1 ng/ul</t>
  </si>
  <si>
    <t>U76553 0.01 ng/ul</t>
  </si>
  <si>
    <t>U76553 0.001 ng/ul</t>
  </si>
  <si>
    <t>U76553 0.0001 ng/ul</t>
  </si>
  <si>
    <t>U76553 0.00001 ng/ul</t>
  </si>
  <si>
    <t>U76553 0.000001 ng/ul</t>
  </si>
  <si>
    <t>U76553 0.0000001 ng/ul</t>
  </si>
  <si>
    <t>EF175099</t>
  </si>
  <si>
    <t>x=(y-40.705)/(-3.8806)</t>
  </si>
  <si>
    <t>stdev</t>
  </si>
  <si>
    <t xml:space="preserve"> </t>
    <phoneticPr fontId="34" type="noConversion"/>
  </si>
  <si>
    <t>U76553</t>
    <phoneticPr fontId="34" type="noConversion"/>
  </si>
  <si>
    <t>EF175099</t>
    <phoneticPr fontId="34" type="noConversion"/>
  </si>
  <si>
    <t>primer ID</t>
    <phoneticPr fontId="34" type="noConversion"/>
  </si>
  <si>
    <t>C10(F2:R1)</t>
  </si>
  <si>
    <t>C14(F2:R1)</t>
  </si>
  <si>
    <t>Positive control genes</t>
    <phoneticPr fontId="34" type="noConversion"/>
  </si>
  <si>
    <r>
      <t xml:space="preserve">Nitrosospira briensis </t>
    </r>
    <r>
      <rPr>
        <i/>
        <sz val="12"/>
        <rFont val="Microsoft Sans Serif"/>
        <family val="2"/>
      </rPr>
      <t>amo</t>
    </r>
    <r>
      <rPr>
        <sz val="12"/>
        <rFont val="Microsoft Sans Serif"/>
        <family val="2"/>
      </rPr>
      <t>A
(gene copies/g; U76553)</t>
    </r>
    <phoneticPr fontId="34" type="noConversion"/>
  </si>
  <si>
    <t>Nitrosospira sp. Wyke8
(gene copies/g; EF175099)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</si>
</sst>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0.00;\-###0.00"/>
    <numFmt numFmtId="177" formatCode="###0.000;\-###0.000"/>
    <numFmt numFmtId="178" formatCode="###0.00000;\-###0.00000"/>
    <numFmt numFmtId="179" formatCode="###0.0;\-###0.0"/>
    <numFmt numFmtId="180" formatCode="###0;\-###0"/>
    <numFmt numFmtId="181" formatCode="0.0"/>
    <numFmt numFmtId="182" formatCode="0.00.E+00"/>
  </numFmts>
  <fonts count="37">
    <font>
      <sz val="8.25"/>
      <name val="Microsoft Sans Serif"/>
      <charset val="1"/>
    </font>
    <font>
      <sz val="12"/>
      <color theme="1"/>
      <name val="宋体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0"/>
      <name val="Arial"/>
      <family val="2"/>
    </font>
    <font>
      <sz val="10"/>
      <name val="Verdana"/>
      <family val="2"/>
    </font>
    <font>
      <sz val="8.25"/>
      <name val="Tahoma"/>
      <family val="2"/>
      <charset val="129"/>
    </font>
    <font>
      <sz val="10"/>
      <name val="Microsoft Sans Serif"/>
      <family val="2"/>
    </font>
    <font>
      <b/>
      <i/>
      <sz val="12"/>
      <name val="Times New Roman"/>
      <family val="1"/>
    </font>
    <font>
      <sz val="12"/>
      <color indexed="20"/>
      <name val="Times New Roman"/>
      <family val="1"/>
    </font>
    <font>
      <b/>
      <sz val="12"/>
      <color indexed="20"/>
      <name val="Times New Roman"/>
      <family val="1"/>
    </font>
    <font>
      <sz val="12"/>
      <name val="Microsoft Sans Serif"/>
      <family val="2"/>
    </font>
    <font>
      <i/>
      <sz val="12"/>
      <name val="Microsoft Sans Serif"/>
      <family val="2"/>
    </font>
    <font>
      <sz val="9"/>
      <name val="宋体"/>
      <family val="3"/>
      <charset val="134"/>
    </font>
    <font>
      <sz val="8.25"/>
      <color rgb="FFFF0000"/>
      <name val="Microsoft Sans Serif"/>
      <family val="2"/>
    </font>
    <font>
      <sz val="8.25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top"/>
      <protection locked="0"/>
    </xf>
    <xf numFmtId="0" fontId="25" fillId="0" borderId="0"/>
    <xf numFmtId="0" fontId="26" fillId="0" borderId="0"/>
    <xf numFmtId="0" fontId="1" fillId="0" borderId="0"/>
    <xf numFmtId="0" fontId="27" fillId="0" borderId="0">
      <protection locked="0"/>
    </xf>
    <xf numFmtId="0" fontId="2" fillId="0" borderId="0">
      <alignment vertical="top"/>
      <protection locked="0"/>
    </xf>
    <xf numFmtId="0" fontId="26" fillId="0" borderId="0"/>
    <xf numFmtId="0" fontId="26" fillId="0" borderId="0"/>
  </cellStyleXfs>
  <cellXfs count="74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49" fontId="7" fillId="4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center"/>
    </xf>
    <xf numFmtId="176" fontId="12" fillId="0" borderId="0" xfId="0" applyNumberFormat="1" applyFont="1" applyFill="1" applyBorder="1" applyAlignment="1" applyProtection="1">
      <alignment vertical="center"/>
    </xf>
    <xf numFmtId="177" fontId="13" fillId="0" borderId="0" xfId="0" applyNumberFormat="1" applyFont="1" applyFill="1" applyBorder="1" applyAlignment="1" applyProtection="1">
      <alignment vertical="center"/>
    </xf>
    <xf numFmtId="178" fontId="14" fillId="0" borderId="0" xfId="0" applyNumberFormat="1" applyFont="1" applyFill="1" applyBorder="1" applyAlignment="1" applyProtection="1">
      <alignment vertical="center"/>
    </xf>
    <xf numFmtId="17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center"/>
    </xf>
    <xf numFmtId="176" fontId="19" fillId="0" borderId="0" xfId="0" applyNumberFormat="1" applyFont="1" applyFill="1" applyBorder="1" applyAlignment="1" applyProtection="1">
      <alignment vertical="center"/>
    </xf>
    <xf numFmtId="177" fontId="20" fillId="0" borderId="0" xfId="0" applyNumberFormat="1" applyFont="1" applyFill="1" applyBorder="1" applyAlignment="1" applyProtection="1">
      <alignment vertical="center"/>
    </xf>
    <xf numFmtId="178" fontId="21" fillId="0" borderId="0" xfId="0" applyNumberFormat="1" applyFont="1" applyFill="1" applyBorder="1" applyAlignment="1" applyProtection="1">
      <alignment vertical="center"/>
    </xf>
    <xf numFmtId="179" fontId="22" fillId="0" borderId="0" xfId="0" applyNumberFormat="1" applyFont="1" applyFill="1" applyBorder="1" applyAlignment="1" applyProtection="1">
      <alignment vertical="center"/>
    </xf>
    <xf numFmtId="49" fontId="23" fillId="0" borderId="0" xfId="0" applyNumberFormat="1" applyFont="1" applyFill="1" applyBorder="1" applyAlignment="1" applyProtection="1">
      <alignment vertical="top"/>
      <protection locked="0"/>
    </xf>
    <xf numFmtId="180" fontId="24" fillId="0" borderId="0" xfId="0" applyNumberFormat="1" applyFont="1" applyFill="1" applyBorder="1" applyAlignment="1" applyProtection="1">
      <alignment horizontal="left" vertical="top"/>
      <protection locked="0"/>
    </xf>
    <xf numFmtId="0" fontId="25" fillId="0" borderId="0" xfId="1"/>
    <xf numFmtId="0" fontId="26" fillId="0" borderId="0" xfId="2"/>
    <xf numFmtId="181" fontId="26" fillId="0" borderId="0" xfId="2" applyNumberFormat="1"/>
    <xf numFmtId="49" fontId="2" fillId="0" borderId="0" xfId="3" applyNumberFormat="1" applyFont="1" applyFill="1" applyBorder="1" applyAlignment="1" applyProtection="1">
      <alignment vertical="center"/>
    </xf>
    <xf numFmtId="49" fontId="27" fillId="0" borderId="0" xfId="4" applyNumberFormat="1" applyAlignment="1" applyProtection="1">
      <alignment vertical="top"/>
    </xf>
    <xf numFmtId="11" fontId="28" fillId="0" borderId="0" xfId="3" applyNumberFormat="1" applyFont="1" applyFill="1" applyBorder="1" applyAlignment="1" applyProtection="1">
      <alignment vertical="center"/>
    </xf>
    <xf numFmtId="176" fontId="25" fillId="0" borderId="0" xfId="1" applyNumberFormat="1"/>
    <xf numFmtId="11" fontId="2" fillId="0" borderId="0" xfId="3" applyNumberFormat="1" applyFont="1" applyFill="1" applyBorder="1" applyAlignment="1" applyProtection="1">
      <alignment vertical="center"/>
    </xf>
    <xf numFmtId="182" fontId="26" fillId="0" borderId="0" xfId="2" applyNumberFormat="1"/>
    <xf numFmtId="176" fontId="2" fillId="0" borderId="0" xfId="3" applyNumberFormat="1" applyFont="1" applyFill="1" applyBorder="1" applyAlignment="1" applyProtection="1">
      <alignment vertical="center"/>
    </xf>
    <xf numFmtId="0" fontId="27" fillId="0" borderId="0" xfId="4" applyProtection="1"/>
    <xf numFmtId="0" fontId="29" fillId="0" borderId="0" xfId="6" applyFont="1" applyAlignment="1">
      <alignment horizontal="center"/>
    </xf>
    <xf numFmtId="0" fontId="29" fillId="0" borderId="0" xfId="7" applyFont="1" applyAlignment="1">
      <alignment horizontal="center"/>
    </xf>
    <xf numFmtId="0" fontId="29" fillId="0" borderId="0" xfId="7" applyFont="1" applyFill="1" applyAlignment="1">
      <alignment horizontal="center"/>
    </xf>
    <xf numFmtId="0" fontId="25" fillId="0" borderId="0" xfId="1" applyFill="1"/>
    <xf numFmtId="0" fontId="29" fillId="0" borderId="0" xfId="6" applyFont="1" applyFill="1" applyAlignment="1">
      <alignment horizontal="center"/>
    </xf>
    <xf numFmtId="49" fontId="28" fillId="0" borderId="0" xfId="3" applyNumberFormat="1" applyFont="1" applyFill="1" applyBorder="1" applyAlignment="1" applyProtection="1">
      <alignment vertical="center"/>
    </xf>
    <xf numFmtId="178" fontId="28" fillId="0" borderId="0" xfId="3" applyNumberFormat="1" applyFont="1" applyFill="1" applyBorder="1" applyAlignment="1" applyProtection="1">
      <alignment vertical="center"/>
    </xf>
    <xf numFmtId="11" fontId="30" fillId="0" borderId="0" xfId="6" applyNumberFormat="1" applyFont="1" applyFill="1"/>
    <xf numFmtId="0" fontId="30" fillId="0" borderId="0" xfId="6" applyFont="1" applyFill="1"/>
    <xf numFmtId="0" fontId="30" fillId="0" borderId="0" xfId="7" applyFont="1" applyFill="1"/>
    <xf numFmtId="11" fontId="30" fillId="0" borderId="0" xfId="7" applyNumberFormat="1" applyFont="1" applyFill="1"/>
    <xf numFmtId="2" fontId="30" fillId="0" borderId="0" xfId="7" applyNumberFormat="1" applyFont="1" applyFill="1"/>
    <xf numFmtId="0" fontId="30" fillId="0" borderId="0" xfId="7" applyNumberFormat="1" applyFont="1" applyFill="1"/>
    <xf numFmtId="182" fontId="26" fillId="0" borderId="0" xfId="2" applyNumberFormat="1" applyFill="1"/>
    <xf numFmtId="0" fontId="26" fillId="0" borderId="0" xfId="2" applyFill="1"/>
    <xf numFmtId="11" fontId="30" fillId="5" borderId="0" xfId="7" applyNumberFormat="1" applyFont="1" applyFill="1"/>
    <xf numFmtId="11" fontId="31" fillId="0" borderId="0" xfId="7" applyNumberFormat="1" applyFont="1" applyFill="1"/>
    <xf numFmtId="11" fontId="2" fillId="0" borderId="0" xfId="0" applyNumberFormat="1" applyFont="1" applyFill="1" applyBorder="1" applyAlignment="1" applyProtection="1">
      <alignment vertical="top"/>
      <protection locked="0"/>
    </xf>
    <xf numFmtId="176" fontId="28" fillId="0" borderId="0" xfId="0" applyNumberFormat="1" applyFont="1" applyFill="1" applyBorder="1" applyAlignment="1" applyProtection="1">
      <alignment vertical="center"/>
    </xf>
    <xf numFmtId="177" fontId="28" fillId="0" borderId="0" xfId="0" applyNumberFormat="1" applyFont="1" applyFill="1" applyBorder="1" applyAlignment="1" applyProtection="1">
      <alignment vertical="center"/>
    </xf>
    <xf numFmtId="49" fontId="28" fillId="0" borderId="0" xfId="0" applyNumberFormat="1" applyFont="1" applyFill="1" applyBorder="1" applyAlignment="1" applyProtection="1">
      <alignment vertical="center"/>
    </xf>
    <xf numFmtId="0" fontId="28" fillId="0" borderId="0" xfId="0" applyFont="1" applyAlignment="1" applyProtection="1"/>
    <xf numFmtId="0" fontId="35" fillId="0" borderId="0" xfId="0" applyFont="1" applyFill="1" applyBorder="1" applyAlignment="1" applyProtection="1">
      <alignment vertical="top"/>
      <protection locked="0"/>
    </xf>
    <xf numFmtId="0" fontId="36" fillId="0" borderId="0" xfId="0" applyFont="1" applyFill="1" applyBorder="1" applyAlignment="1" applyProtection="1">
      <alignment vertical="top"/>
      <protection locked="0"/>
    </xf>
    <xf numFmtId="0" fontId="32" fillId="0" borderId="9" xfId="0" applyFont="1" applyFill="1" applyBorder="1" applyAlignment="1" applyProtection="1">
      <alignment horizontal="left" vertical="top"/>
      <protection locked="0"/>
    </xf>
    <xf numFmtId="0" fontId="32" fillId="0" borderId="7" xfId="0" applyFont="1" applyFill="1" applyBorder="1" applyAlignment="1" applyProtection="1">
      <alignment horizontal="left" vertical="top" wrapText="1"/>
      <protection locked="0"/>
    </xf>
    <xf numFmtId="0" fontId="32" fillId="0" borderId="8" xfId="0" applyFont="1" applyFill="1" applyBorder="1" applyAlignment="1" applyProtection="1">
      <alignment horizontal="left" vertical="top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Border="1" applyAlignment="1" applyProtection="1">
      <alignment horizontal="left"/>
    </xf>
    <xf numFmtId="11" fontId="32" fillId="0" borderId="5" xfId="0" applyNumberFormat="1" applyFont="1" applyFill="1" applyBorder="1" applyAlignment="1" applyProtection="1">
      <alignment horizontal="left" vertical="top"/>
      <protection locked="0"/>
    </xf>
    <xf numFmtId="11" fontId="32" fillId="0" borderId="6" xfId="0" applyNumberFormat="1" applyFont="1" applyFill="1" applyBorder="1" applyAlignment="1" applyProtection="1">
      <alignment horizontal="left" vertical="top"/>
      <protection locked="0"/>
    </xf>
    <xf numFmtId="11" fontId="32" fillId="0" borderId="14" xfId="0" applyNumberFormat="1" applyFont="1" applyFill="1" applyBorder="1" applyAlignment="1" applyProtection="1">
      <alignment horizontal="left" vertical="top"/>
      <protection locked="0"/>
    </xf>
    <xf numFmtId="0" fontId="32" fillId="0" borderId="11" xfId="0" applyFont="1" applyBorder="1" applyAlignment="1" applyProtection="1">
      <alignment horizontal="left"/>
    </xf>
    <xf numFmtId="11" fontId="32" fillId="0" borderId="1" xfId="0" applyNumberFormat="1" applyFont="1" applyFill="1" applyBorder="1" applyAlignment="1" applyProtection="1">
      <alignment horizontal="left" vertical="top"/>
      <protection locked="0"/>
    </xf>
    <xf numFmtId="11" fontId="32" fillId="0" borderId="2" xfId="0" applyNumberFormat="1" applyFont="1" applyFill="1" applyBorder="1" applyAlignment="1" applyProtection="1">
      <alignment horizontal="left" vertical="top"/>
      <protection locked="0"/>
    </xf>
    <xf numFmtId="11" fontId="32" fillId="0" borderId="15" xfId="0" applyNumberFormat="1" applyFont="1" applyFill="1" applyBorder="1" applyAlignment="1" applyProtection="1">
      <alignment horizontal="left" vertical="top"/>
      <protection locked="0"/>
    </xf>
    <xf numFmtId="0" fontId="32" fillId="0" borderId="12" xfId="0" applyFont="1" applyBorder="1" applyAlignment="1" applyProtection="1">
      <alignment horizontal="left"/>
    </xf>
    <xf numFmtId="11" fontId="32" fillId="0" borderId="3" xfId="0" applyNumberFormat="1" applyFont="1" applyFill="1" applyBorder="1" applyAlignment="1" applyProtection="1">
      <alignment horizontal="left" vertical="top"/>
      <protection locked="0"/>
    </xf>
    <xf numFmtId="11" fontId="32" fillId="0" borderId="4" xfId="0" applyNumberFormat="1" applyFont="1" applyFill="1" applyBorder="1" applyAlignment="1" applyProtection="1">
      <alignment horizontal="left" vertical="top"/>
      <protection locked="0"/>
    </xf>
    <xf numFmtId="11" fontId="32" fillId="0" borderId="16" xfId="0" applyNumberFormat="1" applyFont="1" applyFill="1" applyBorder="1" applyAlignment="1" applyProtection="1">
      <alignment horizontal="left" vertical="top"/>
      <protection locked="0"/>
    </xf>
  </cellXfs>
  <cellStyles count="8">
    <cellStyle name="Normal 2" xfId="3" xr:uid="{75668A60-5B80-F14F-8CBF-3D36D022346A}"/>
    <cellStyle name="Normal 2 2" xfId="4" xr:uid="{743349CB-76CA-C94D-9C41-F643AF583920}"/>
    <cellStyle name="Normal 3" xfId="5" xr:uid="{02D075F1-2814-0944-8383-E059E45DFA5B}"/>
    <cellStyle name="Normal_qPCR146-P66-Bac-07Nov07res.csv" xfId="2" xr:uid="{19233AB4-A8BD-AB4A-91AB-66B8C08CE6EC}"/>
    <cellStyle name="Normal_RTm94 16S report.xls" xfId="6" xr:uid="{4173E493-7F68-4A4A-9D43-25B303C32F1C}"/>
    <cellStyle name="Normal_RTm94- P66 Bac-2 report.csv" xfId="7" xr:uid="{CB16E04A-3D3E-7C45-AB15-F19AC75C05E9}"/>
    <cellStyle name="常规" xfId="0" builtinId="0"/>
    <cellStyle name="표준 2" xfId="1" xr:uid="{A44CA12B-DF8E-014B-8393-382F870E94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</a:t>
            </a:r>
            <a:r>
              <a:rPr lang="en-US" altLang="zh-CN" baseline="0"/>
              <a:t> curve of U76553 gene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93963254593202"/>
                  <c:y val="-0.1873363225430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'U76553'!$G$3:$G$23</c:f>
              <c:numCache>
                <c:formatCode>General</c:formatCode>
                <c:ptCount val="21"/>
                <c:pt idx="0">
                  <c:v>8.5622928644564755</c:v>
                </c:pt>
                <c:pt idx="1">
                  <c:v>8.5622928644564755</c:v>
                </c:pt>
                <c:pt idx="2">
                  <c:v>8.5622928644564755</c:v>
                </c:pt>
                <c:pt idx="3">
                  <c:v>7.5622928644564746</c:v>
                </c:pt>
                <c:pt idx="4">
                  <c:v>7.5622928644564746</c:v>
                </c:pt>
                <c:pt idx="5">
                  <c:v>7.5622928644564746</c:v>
                </c:pt>
                <c:pt idx="6">
                  <c:v>6.5622928644564746</c:v>
                </c:pt>
                <c:pt idx="7">
                  <c:v>6.5622928644564746</c:v>
                </c:pt>
                <c:pt idx="8">
                  <c:v>6.5622928644564746</c:v>
                </c:pt>
                <c:pt idx="9">
                  <c:v>5.5622928644564746</c:v>
                </c:pt>
                <c:pt idx="10">
                  <c:v>5.5622928644564746</c:v>
                </c:pt>
                <c:pt idx="11">
                  <c:v>5.5622928644564746</c:v>
                </c:pt>
                <c:pt idx="12">
                  <c:v>4.5622928644564746</c:v>
                </c:pt>
                <c:pt idx="13">
                  <c:v>4.5622928644564746</c:v>
                </c:pt>
                <c:pt idx="14">
                  <c:v>4.5622928644564746</c:v>
                </c:pt>
                <c:pt idx="15">
                  <c:v>3.5622928644564746</c:v>
                </c:pt>
                <c:pt idx="16">
                  <c:v>3.5622928644564746</c:v>
                </c:pt>
                <c:pt idx="17">
                  <c:v>3.5622928644564746</c:v>
                </c:pt>
                <c:pt idx="18">
                  <c:v>2.5622928644564746</c:v>
                </c:pt>
                <c:pt idx="19">
                  <c:v>2.5622928644564746</c:v>
                </c:pt>
                <c:pt idx="20">
                  <c:v>2.5622928644564746</c:v>
                </c:pt>
              </c:numCache>
            </c:numRef>
          </c:xVal>
          <c:yVal>
            <c:numRef>
              <c:f>'U76553'!$H$3:$H$23</c:f>
              <c:numCache>
                <c:formatCode>###0.00;\-###0.00</c:formatCode>
                <c:ptCount val="21"/>
                <c:pt idx="0">
                  <c:v>7.49246141727573</c:v>
                </c:pt>
                <c:pt idx="1">
                  <c:v>7.4579504046107896</c:v>
                </c:pt>
                <c:pt idx="2">
                  <c:v>7.5594644613805704</c:v>
                </c:pt>
                <c:pt idx="3">
                  <c:v>11.114267828928901</c:v>
                </c:pt>
                <c:pt idx="4">
                  <c:v>11.1312899529386</c:v>
                </c:pt>
                <c:pt idx="5">
                  <c:v>11.3044027136648</c:v>
                </c:pt>
                <c:pt idx="6">
                  <c:v>15.358386318195899</c:v>
                </c:pt>
                <c:pt idx="7">
                  <c:v>15.259907214182901</c:v>
                </c:pt>
                <c:pt idx="8">
                  <c:v>15.567782929806601</c:v>
                </c:pt>
                <c:pt idx="9">
                  <c:v>19.050952588689501</c:v>
                </c:pt>
                <c:pt idx="10">
                  <c:v>19.027888337612001</c:v>
                </c:pt>
                <c:pt idx="11">
                  <c:v>19.089963467454599</c:v>
                </c:pt>
                <c:pt idx="12">
                  <c:v>23.164008206305201</c:v>
                </c:pt>
                <c:pt idx="13">
                  <c:v>23.261437664755999</c:v>
                </c:pt>
                <c:pt idx="14">
                  <c:v>23.1726548304175</c:v>
                </c:pt>
                <c:pt idx="15">
                  <c:v>26.628913688392501</c:v>
                </c:pt>
                <c:pt idx="16">
                  <c:v>26.712985253751899</c:v>
                </c:pt>
                <c:pt idx="17">
                  <c:v>26.958628181520801</c:v>
                </c:pt>
                <c:pt idx="18">
                  <c:v>30.772761768526799</c:v>
                </c:pt>
                <c:pt idx="19">
                  <c:v>30.836648357440701</c:v>
                </c:pt>
                <c:pt idx="20">
                  <c:v>30.587034706349002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C-1C42-9365-029A51C3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35648"/>
        <c:axId val="808337968"/>
      </c:scatterChart>
      <c:valAx>
        <c:axId val="8083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37968"/>
        <c:crosses val="autoZero"/>
        <c:crossBetween val="midCat"/>
      </c:valAx>
      <c:valAx>
        <c:axId val="808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#0.00;\-#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</a:t>
            </a:r>
            <a:r>
              <a:rPr lang="en-US" altLang="zh-CN" baseline="0"/>
              <a:t> curve of EF175099 gene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93963254593202"/>
                  <c:y val="-0.1873363225430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'EF175099'!$G$3:$G$23</c:f>
              <c:numCache>
                <c:formatCode>General</c:formatCode>
                <c:ptCount val="21"/>
                <c:pt idx="0">
                  <c:v>8.5622928644564755</c:v>
                </c:pt>
                <c:pt idx="1">
                  <c:v>8.5622928644564755</c:v>
                </c:pt>
                <c:pt idx="2">
                  <c:v>8.5622928644564755</c:v>
                </c:pt>
                <c:pt idx="3">
                  <c:v>7.5622928644564746</c:v>
                </c:pt>
                <c:pt idx="4">
                  <c:v>7.5622928644564746</c:v>
                </c:pt>
                <c:pt idx="5">
                  <c:v>7.5622928644564746</c:v>
                </c:pt>
                <c:pt idx="6">
                  <c:v>6.5622928644564746</c:v>
                </c:pt>
                <c:pt idx="7">
                  <c:v>6.5622928644564746</c:v>
                </c:pt>
                <c:pt idx="8">
                  <c:v>6.5622928644564746</c:v>
                </c:pt>
                <c:pt idx="9">
                  <c:v>5.5622928644564746</c:v>
                </c:pt>
                <c:pt idx="10">
                  <c:v>5.5622928644564746</c:v>
                </c:pt>
                <c:pt idx="11">
                  <c:v>5.5622928644564746</c:v>
                </c:pt>
                <c:pt idx="12">
                  <c:v>4.5622928644564746</c:v>
                </c:pt>
                <c:pt idx="13">
                  <c:v>4.5622928644564746</c:v>
                </c:pt>
                <c:pt idx="14">
                  <c:v>4.5622928644564746</c:v>
                </c:pt>
                <c:pt idx="15">
                  <c:v>3.5622928644564746</c:v>
                </c:pt>
                <c:pt idx="16">
                  <c:v>3.5622928644564746</c:v>
                </c:pt>
                <c:pt idx="17">
                  <c:v>3.5622928644564746</c:v>
                </c:pt>
                <c:pt idx="18">
                  <c:v>2.5622928644564746</c:v>
                </c:pt>
                <c:pt idx="19">
                  <c:v>2.5622928644564746</c:v>
                </c:pt>
                <c:pt idx="20">
                  <c:v>2.5622928644564746</c:v>
                </c:pt>
              </c:numCache>
            </c:numRef>
          </c:xVal>
          <c:yVal>
            <c:numRef>
              <c:f>'EF175099'!$H$3:$H$23</c:f>
              <c:numCache>
                <c:formatCode>###0.00;\-###0.00</c:formatCode>
                <c:ptCount val="21"/>
                <c:pt idx="0">
                  <c:v>8.0282766741366505</c:v>
                </c:pt>
                <c:pt idx="1">
                  <c:v>8.1401463857310699</c:v>
                </c:pt>
                <c:pt idx="2">
                  <c:v>8.0944129962079305</c:v>
                </c:pt>
                <c:pt idx="3">
                  <c:v>11.4115152481022</c:v>
                </c:pt>
                <c:pt idx="4">
                  <c:v>11.400444410128699</c:v>
                </c:pt>
                <c:pt idx="5">
                  <c:v>11.4458348775142</c:v>
                </c:pt>
                <c:pt idx="6">
                  <c:v>15.599057582345701</c:v>
                </c:pt>
                <c:pt idx="7">
                  <c:v>15.7006466916429</c:v>
                </c:pt>
                <c:pt idx="8">
                  <c:v>15.753713097208299</c:v>
                </c:pt>
                <c:pt idx="9">
                  <c:v>19.512519649682702</c:v>
                </c:pt>
                <c:pt idx="10">
                  <c:v>19.628307954865502</c:v>
                </c:pt>
                <c:pt idx="11">
                  <c:v>19.5574363271813</c:v>
                </c:pt>
                <c:pt idx="12">
                  <c:v>23.439709998011399</c:v>
                </c:pt>
                <c:pt idx="13">
                  <c:v>23.326513059315701</c:v>
                </c:pt>
                <c:pt idx="14">
                  <c:v>23.378118045971799</c:v>
                </c:pt>
                <c:pt idx="15">
                  <c:v>27.0643383743896</c:v>
                </c:pt>
                <c:pt idx="16">
                  <c:v>27.165437831925399</c:v>
                </c:pt>
                <c:pt idx="17">
                  <c:v>27.2545961871926</c:v>
                </c:pt>
                <c:pt idx="18">
                  <c:v>30.9713620537159</c:v>
                </c:pt>
                <c:pt idx="19">
                  <c:v>30.222902850361901</c:v>
                </c:pt>
                <c:pt idx="20">
                  <c:v>30.2134849496281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0-9C4E-8491-2D8BF035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35648"/>
        <c:axId val="808337968"/>
      </c:scatterChart>
      <c:valAx>
        <c:axId val="8083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37968"/>
        <c:crosses val="autoZero"/>
        <c:crossBetween val="midCat"/>
      </c:valAx>
      <c:valAx>
        <c:axId val="808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#0.00;\-#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12700</xdr:rowOff>
    </xdr:from>
    <xdr:to>
      <xdr:col>14</xdr:col>
      <xdr:colOff>476250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AAA1A-D04E-744C-ABE4-3E971638A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12700</xdr:rowOff>
    </xdr:from>
    <xdr:to>
      <xdr:col>14</xdr:col>
      <xdr:colOff>476250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3E4D1-6EC6-724C-9ADF-B3298307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370895</xdr:colOff>
      <xdr:row>21</xdr:row>
      <xdr:rowOff>85364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38095" cy="28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351848</xdr:colOff>
      <xdr:row>21</xdr:row>
      <xdr:rowOff>85364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0"/>
          <a:ext cx="4619048" cy="2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14</xdr:col>
      <xdr:colOff>38100</xdr:colOff>
      <xdr:row>10</xdr:row>
      <xdr:rowOff>50800</xdr:rowOff>
    </xdr:to>
    <xdr:pic>
      <xdr:nvPicPr>
        <xdr:cNvPr id="3" name="Picture 2" descr="equation M1">
          <a:extLst>
            <a:ext uri="{FF2B5EF4-FFF2-40B4-BE49-F238E27FC236}">
              <a16:creationId xmlns:a16="http://schemas.microsoft.com/office/drawing/2014/main" id="{F35B9F7F-2356-734E-9010-CCD218128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" y="279400"/>
          <a:ext cx="7467600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A14-054D-6F4F-8B79-43440A9FDF0F}">
  <dimension ref="A1:E15"/>
  <sheetViews>
    <sheetView tabSelected="1" zoomScale="111" workbookViewId="0">
      <selection activeCell="B16" sqref="B16"/>
    </sheetView>
  </sheetViews>
  <sheetFormatPr baseColWidth="10" defaultRowHeight="11"/>
  <cols>
    <col min="1" max="1" width="39" bestFit="1" customWidth="1"/>
    <col min="2" max="2" width="40.25" bestFit="1" customWidth="1"/>
    <col min="3" max="3" width="23" customWidth="1"/>
    <col min="4" max="4" width="38" customWidth="1"/>
    <col min="5" max="5" width="21.5" customWidth="1"/>
  </cols>
  <sheetData>
    <row r="1" spans="1:5" ht="52" thickBot="1">
      <c r="A1" s="58" t="s">
        <v>4</v>
      </c>
      <c r="B1" s="59" t="s">
        <v>210</v>
      </c>
      <c r="C1" s="60" t="s">
        <v>202</v>
      </c>
      <c r="D1" s="61" t="s">
        <v>211</v>
      </c>
      <c r="E1" s="60" t="s">
        <v>202</v>
      </c>
    </row>
    <row r="2" spans="1:5" ht="16">
      <c r="A2" s="62" t="s">
        <v>184</v>
      </c>
      <c r="B2" s="63">
        <v>472067.89292758208</v>
      </c>
      <c r="C2" s="64">
        <v>29075.279961088905</v>
      </c>
      <c r="D2" s="65">
        <v>148195.10596537683</v>
      </c>
      <c r="E2" s="64">
        <v>8207.6173220767796</v>
      </c>
    </row>
    <row r="3" spans="1:5" ht="16">
      <c r="A3" s="66" t="s">
        <v>185</v>
      </c>
      <c r="B3" s="67">
        <v>1599146.6035759982</v>
      </c>
      <c r="C3" s="68">
        <v>23977.003189692394</v>
      </c>
      <c r="D3" s="69">
        <v>205532.01424081661</v>
      </c>
      <c r="E3" s="68">
        <v>10350.82168396582</v>
      </c>
    </row>
    <row r="4" spans="1:5" ht="16">
      <c r="A4" s="66" t="s">
        <v>186</v>
      </c>
      <c r="B4" s="67">
        <v>573393.61293911317</v>
      </c>
      <c r="C4" s="68">
        <v>26856.734840201894</v>
      </c>
      <c r="D4" s="69">
        <v>121278.33985353814</v>
      </c>
      <c r="E4" s="68">
        <v>5826.1217420863286</v>
      </c>
    </row>
    <row r="5" spans="1:5" ht="17" thickBot="1">
      <c r="A5" s="70" t="s">
        <v>187</v>
      </c>
      <c r="B5" s="71">
        <v>2497289.6114087598</v>
      </c>
      <c r="C5" s="72">
        <v>151248.1332921455</v>
      </c>
      <c r="D5" s="73">
        <v>308340.97608307301</v>
      </c>
      <c r="E5" s="72">
        <v>13581.26604901368</v>
      </c>
    </row>
    <row r="6" spans="1:5" ht="13">
      <c r="A6" s="55"/>
    </row>
    <row r="7" spans="1:5" ht="13">
      <c r="A7" s="55"/>
      <c r="B7" s="56" t="s">
        <v>204</v>
      </c>
      <c r="D7" s="56" t="s">
        <v>205</v>
      </c>
    </row>
    <row r="13" spans="1:5">
      <c r="D13" t="s">
        <v>209</v>
      </c>
      <c r="E13" t="s">
        <v>206</v>
      </c>
    </row>
    <row r="14" spans="1:5">
      <c r="D14" s="57" t="s">
        <v>204</v>
      </c>
      <c r="E14" t="s">
        <v>207</v>
      </c>
    </row>
    <row r="15" spans="1:5">
      <c r="D15" s="57" t="s">
        <v>205</v>
      </c>
      <c r="E15" t="s">
        <v>208</v>
      </c>
    </row>
  </sheetData>
  <phoneticPr fontId="3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16C-5748-D249-ABEF-E0B6A022D1E1}">
  <dimension ref="A1:AE42"/>
  <sheetViews>
    <sheetView workbookViewId="0">
      <pane xSplit="2" topLeftCell="G1" activePane="topRight" state="frozen"/>
      <selection activeCell="S67" sqref="S67"/>
      <selection pane="topRight" activeCell="J3" sqref="J3"/>
    </sheetView>
  </sheetViews>
  <sheetFormatPr baseColWidth="10" defaultColWidth="14.5" defaultRowHeight="13"/>
  <cols>
    <col min="1" max="1" width="14.5" style="24" customWidth="1"/>
    <col min="2" max="2" width="35.75" style="24" customWidth="1"/>
    <col min="3" max="4" width="14.5" style="24" customWidth="1"/>
    <col min="5" max="5" width="13.5" style="24" bestFit="1" customWidth="1"/>
    <col min="6" max="7" width="20.5" style="24" bestFit="1" customWidth="1"/>
    <col min="8" max="8" width="19" style="24" bestFit="1" customWidth="1"/>
    <col min="9" max="9" width="17.75" style="24" customWidth="1"/>
    <col min="10" max="10" width="16.75" style="24" customWidth="1"/>
    <col min="11" max="12" width="14.5" style="24" customWidth="1"/>
    <col min="13" max="13" width="16.5" style="24" customWidth="1"/>
    <col min="14" max="14" width="14.5" style="24" customWidth="1"/>
    <col min="15" max="15" width="16.5" style="24" bestFit="1" customWidth="1"/>
    <col min="16" max="16" width="13.75" style="24" bestFit="1" customWidth="1"/>
    <col min="17" max="17" width="13.5" style="24" bestFit="1" customWidth="1"/>
    <col min="18" max="18" width="15" style="24" bestFit="1" customWidth="1"/>
    <col min="19" max="19" width="12.75" style="24" bestFit="1" customWidth="1"/>
    <col min="20" max="20" width="22.75" style="24" bestFit="1" customWidth="1"/>
    <col min="21" max="21" width="11.75" style="25" bestFit="1" customWidth="1"/>
    <col min="22" max="22" width="17" style="24" bestFit="1" customWidth="1"/>
    <col min="23" max="23" width="13.75" style="24" bestFit="1" customWidth="1"/>
    <col min="24" max="24" width="19" style="24" bestFit="1" customWidth="1"/>
    <col min="25" max="16384" width="14.5" style="24"/>
  </cols>
  <sheetData>
    <row r="1" spans="1:31">
      <c r="A1" s="23"/>
      <c r="B1" s="23"/>
      <c r="C1" s="23"/>
      <c r="D1" s="23"/>
      <c r="E1" s="23"/>
      <c r="F1" s="23"/>
      <c r="G1" s="23"/>
      <c r="H1" s="23"/>
    </row>
    <row r="2" spans="1:31">
      <c r="A2" s="23" t="s">
        <v>0</v>
      </c>
      <c r="B2" s="23" t="s">
        <v>151</v>
      </c>
      <c r="C2" s="23" t="s">
        <v>152</v>
      </c>
      <c r="D2" s="23" t="s">
        <v>153</v>
      </c>
      <c r="E2" s="23" t="s">
        <v>154</v>
      </c>
      <c r="F2" s="23" t="s">
        <v>155</v>
      </c>
      <c r="G2" s="24" t="s">
        <v>156</v>
      </c>
      <c r="H2" s="23" t="s">
        <v>153</v>
      </c>
      <c r="I2" s="23"/>
      <c r="J2" s="23"/>
    </row>
    <row r="3" spans="1:31">
      <c r="A3" s="26" t="s">
        <v>37</v>
      </c>
      <c r="B3" s="26" t="s">
        <v>193</v>
      </c>
      <c r="C3" s="27" t="s">
        <v>157</v>
      </c>
      <c r="D3" s="52">
        <v>7.49246141727573</v>
      </c>
      <c r="E3" s="53">
        <v>5.1616408302552E-2</v>
      </c>
      <c r="F3" s="28">
        <v>365000000</v>
      </c>
      <c r="G3" s="24">
        <f t="shared" ref="G3:G23" si="0">LOG(F3)</f>
        <v>8.5622928644564755</v>
      </c>
      <c r="H3" s="29">
        <f t="shared" ref="H3:H23" si="1">D3</f>
        <v>7.49246141727573</v>
      </c>
      <c r="I3" s="30"/>
      <c r="J3" s="31"/>
      <c r="P3" s="33" t="s">
        <v>158</v>
      </c>
      <c r="Q3" s="33" t="s">
        <v>151</v>
      </c>
      <c r="R3" s="33" t="s">
        <v>159</v>
      </c>
      <c r="S3" s="33" t="s">
        <v>152</v>
      </c>
      <c r="T3" s="33" t="s">
        <v>160</v>
      </c>
      <c r="AC3" s="32"/>
      <c r="AD3" s="32"/>
      <c r="AE3" s="32"/>
    </row>
    <row r="4" spans="1:31">
      <c r="A4" s="26" t="s">
        <v>39</v>
      </c>
      <c r="B4" s="26" t="s">
        <v>193</v>
      </c>
      <c r="C4" s="27" t="s">
        <v>157</v>
      </c>
      <c r="D4" s="52">
        <v>7.4579504046107896</v>
      </c>
      <c r="E4" s="53">
        <v>5.1616408302552E-2</v>
      </c>
      <c r="F4" s="28">
        <v>365000000</v>
      </c>
      <c r="G4" s="24">
        <f t="shared" si="0"/>
        <v>8.5622928644564755</v>
      </c>
      <c r="H4" s="29">
        <f t="shared" si="1"/>
        <v>7.4579504046107896</v>
      </c>
      <c r="I4" s="30"/>
      <c r="J4" s="31"/>
      <c r="P4" s="7" t="s">
        <v>15</v>
      </c>
      <c r="Q4" s="26" t="s">
        <v>161</v>
      </c>
      <c r="S4" s="26" t="s">
        <v>162</v>
      </c>
      <c r="T4" s="17"/>
      <c r="W4" s="33"/>
      <c r="X4" s="33"/>
      <c r="Y4" s="33"/>
      <c r="Z4" s="33"/>
      <c r="AA4" s="33"/>
      <c r="AC4" s="32"/>
      <c r="AD4" s="32"/>
      <c r="AE4" s="32"/>
    </row>
    <row r="5" spans="1:31">
      <c r="A5" s="26" t="s">
        <v>40</v>
      </c>
      <c r="B5" s="26" t="s">
        <v>193</v>
      </c>
      <c r="C5" s="27" t="s">
        <v>157</v>
      </c>
      <c r="D5" s="52">
        <v>7.5594644613805704</v>
      </c>
      <c r="E5" s="53">
        <v>5.1616408302552E-2</v>
      </c>
      <c r="F5" s="28">
        <v>365000000</v>
      </c>
      <c r="G5" s="24">
        <f t="shared" si="0"/>
        <v>8.5622928644564755</v>
      </c>
      <c r="H5" s="29">
        <f t="shared" si="1"/>
        <v>7.5594644613805704</v>
      </c>
      <c r="I5" s="30"/>
      <c r="J5" s="31"/>
      <c r="P5" s="7" t="s">
        <v>19</v>
      </c>
      <c r="Q5" s="26" t="s">
        <v>161</v>
      </c>
      <c r="S5" s="26" t="s">
        <v>162</v>
      </c>
      <c r="T5" s="17"/>
      <c r="W5" s="33"/>
      <c r="X5" s="33"/>
      <c r="Y5" s="33"/>
      <c r="Z5" s="33"/>
      <c r="AA5" s="33"/>
      <c r="AC5" s="32"/>
      <c r="AD5" s="32"/>
      <c r="AE5" s="32"/>
    </row>
    <row r="6" spans="1:31">
      <c r="A6" s="26" t="s">
        <v>41</v>
      </c>
      <c r="B6" s="26" t="s">
        <v>194</v>
      </c>
      <c r="C6" s="27" t="s">
        <v>157</v>
      </c>
      <c r="D6" s="52">
        <v>11.114267828928901</v>
      </c>
      <c r="E6" s="53">
        <v>0.105205398329187</v>
      </c>
      <c r="F6" s="28">
        <v>36500000</v>
      </c>
      <c r="G6" s="24">
        <f t="shared" si="0"/>
        <v>7.5622928644564746</v>
      </c>
      <c r="H6" s="29">
        <f t="shared" si="1"/>
        <v>11.114267828928901</v>
      </c>
      <c r="I6" s="30"/>
      <c r="J6" s="31"/>
      <c r="P6" s="7" t="s">
        <v>20</v>
      </c>
      <c r="Q6" s="26" t="s">
        <v>161</v>
      </c>
      <c r="S6" s="26" t="s">
        <v>162</v>
      </c>
      <c r="T6" s="17"/>
      <c r="W6" s="33"/>
      <c r="X6" s="33"/>
      <c r="Y6" s="33"/>
      <c r="Z6" s="33"/>
      <c r="AA6" s="33"/>
      <c r="AC6" s="32"/>
      <c r="AD6" s="32"/>
      <c r="AE6" s="32"/>
    </row>
    <row r="7" spans="1:31">
      <c r="A7" s="26" t="s">
        <v>43</v>
      </c>
      <c r="B7" s="26" t="s">
        <v>194</v>
      </c>
      <c r="C7" s="27" t="s">
        <v>157</v>
      </c>
      <c r="D7" s="52">
        <v>11.1312899529386</v>
      </c>
      <c r="E7" s="53">
        <v>0.105205398329187</v>
      </c>
      <c r="F7" s="28">
        <v>36500000</v>
      </c>
      <c r="G7" s="24">
        <f t="shared" si="0"/>
        <v>7.5622928644564746</v>
      </c>
      <c r="H7" s="29">
        <f t="shared" si="1"/>
        <v>11.1312899529386</v>
      </c>
      <c r="I7" s="30"/>
      <c r="J7" s="31"/>
      <c r="P7" s="14" t="s">
        <v>25</v>
      </c>
      <c r="Q7" s="26" t="s">
        <v>200</v>
      </c>
      <c r="S7" s="26" t="s">
        <v>183</v>
      </c>
      <c r="T7" s="17">
        <v>32.864822369610202</v>
      </c>
      <c r="AC7" s="32"/>
      <c r="AD7" s="32"/>
      <c r="AE7" s="32"/>
    </row>
    <row r="8" spans="1:31">
      <c r="A8" s="26" t="s">
        <v>44</v>
      </c>
      <c r="B8" s="26" t="s">
        <v>194</v>
      </c>
      <c r="C8" s="27" t="s">
        <v>157</v>
      </c>
      <c r="D8" s="52">
        <v>11.3044027136648</v>
      </c>
      <c r="E8" s="53">
        <v>0.105205398329187</v>
      </c>
      <c r="F8" s="28">
        <v>36500000</v>
      </c>
      <c r="G8" s="24">
        <f t="shared" si="0"/>
        <v>7.5622928644564746</v>
      </c>
      <c r="H8" s="29">
        <f t="shared" si="1"/>
        <v>11.3044027136648</v>
      </c>
      <c r="I8" s="30"/>
      <c r="J8" s="31"/>
      <c r="P8" s="14" t="s">
        <v>27</v>
      </c>
      <c r="Q8" s="26" t="s">
        <v>200</v>
      </c>
      <c r="S8" s="26" t="s">
        <v>183</v>
      </c>
      <c r="T8" s="17">
        <v>32.798229955811998</v>
      </c>
      <c r="AC8" s="32"/>
      <c r="AD8" s="32"/>
      <c r="AE8" s="32"/>
    </row>
    <row r="9" spans="1:31">
      <c r="A9" s="26" t="s">
        <v>45</v>
      </c>
      <c r="B9" s="26" t="s">
        <v>195</v>
      </c>
      <c r="C9" s="27" t="s">
        <v>157</v>
      </c>
      <c r="D9" s="52">
        <v>15.358386318195899</v>
      </c>
      <c r="E9" s="53">
        <v>0.15723259371177001</v>
      </c>
      <c r="F9" s="28">
        <v>3650000</v>
      </c>
      <c r="G9" s="24">
        <f t="shared" si="0"/>
        <v>6.5622928644564746</v>
      </c>
      <c r="H9" s="29">
        <f t="shared" si="1"/>
        <v>15.358386318195899</v>
      </c>
      <c r="I9" s="30"/>
      <c r="J9" s="31"/>
      <c r="P9" s="14" t="s">
        <v>28</v>
      </c>
      <c r="Q9" s="26" t="s">
        <v>200</v>
      </c>
      <c r="S9" s="26" t="s">
        <v>183</v>
      </c>
      <c r="T9" s="17">
        <v>33.6512328214856</v>
      </c>
      <c r="AC9" s="32"/>
      <c r="AD9" s="32"/>
      <c r="AE9" s="32"/>
    </row>
    <row r="10" spans="1:31">
      <c r="A10" s="26" t="s">
        <v>47</v>
      </c>
      <c r="B10" s="26" t="s">
        <v>195</v>
      </c>
      <c r="C10" s="27" t="s">
        <v>157</v>
      </c>
      <c r="D10" s="52">
        <v>15.259907214182901</v>
      </c>
      <c r="E10" s="53">
        <v>0.15723259371177001</v>
      </c>
      <c r="F10" s="28">
        <v>3650000</v>
      </c>
      <c r="G10" s="24">
        <f t="shared" si="0"/>
        <v>6.5622928644564746</v>
      </c>
      <c r="H10" s="29">
        <f t="shared" si="1"/>
        <v>15.259907214182901</v>
      </c>
      <c r="I10" s="30"/>
      <c r="J10" s="31"/>
      <c r="AC10" s="32"/>
      <c r="AD10" s="32"/>
      <c r="AE10" s="32"/>
    </row>
    <row r="11" spans="1:31">
      <c r="A11" s="26" t="s">
        <v>48</v>
      </c>
      <c r="B11" s="26" t="s">
        <v>195</v>
      </c>
      <c r="C11" s="27" t="s">
        <v>157</v>
      </c>
      <c r="D11" s="52">
        <v>15.567782929806601</v>
      </c>
      <c r="E11" s="53">
        <v>0.15723259371177001</v>
      </c>
      <c r="F11" s="28">
        <v>3650000</v>
      </c>
      <c r="G11" s="24">
        <f t="shared" si="0"/>
        <v>6.5622928644564746</v>
      </c>
      <c r="H11" s="29">
        <f t="shared" si="1"/>
        <v>15.567782929806601</v>
      </c>
      <c r="I11" s="30"/>
      <c r="J11" s="31"/>
      <c r="AC11" s="32"/>
      <c r="AD11" s="32"/>
      <c r="AE11" s="32"/>
    </row>
    <row r="12" spans="1:31">
      <c r="A12" s="26" t="s">
        <v>49</v>
      </c>
      <c r="B12" s="26" t="s">
        <v>196</v>
      </c>
      <c r="C12" s="27" t="s">
        <v>157</v>
      </c>
      <c r="D12" s="52">
        <v>19.050952588689501</v>
      </c>
      <c r="E12" s="53">
        <v>3.1377088469011799E-2</v>
      </c>
      <c r="F12" s="28">
        <v>365000</v>
      </c>
      <c r="G12" s="24">
        <f t="shared" si="0"/>
        <v>5.5622928644564746</v>
      </c>
      <c r="H12" s="29">
        <f t="shared" si="1"/>
        <v>19.050952588689501</v>
      </c>
      <c r="I12" s="30"/>
      <c r="J12" s="31"/>
      <c r="AC12" s="32"/>
      <c r="AD12" s="32"/>
      <c r="AE12" s="32"/>
    </row>
    <row r="13" spans="1:31">
      <c r="A13" s="26" t="s">
        <v>51</v>
      </c>
      <c r="B13" s="26" t="s">
        <v>196</v>
      </c>
      <c r="C13" s="27" t="s">
        <v>157</v>
      </c>
      <c r="D13" s="52">
        <v>19.027888337612001</v>
      </c>
      <c r="E13" s="53">
        <v>3.1377088469011799E-2</v>
      </c>
      <c r="F13" s="28">
        <v>365000</v>
      </c>
      <c r="G13" s="24">
        <f t="shared" si="0"/>
        <v>5.5622928644564746</v>
      </c>
      <c r="H13" s="29">
        <f t="shared" si="1"/>
        <v>19.027888337612001</v>
      </c>
      <c r="I13" s="30"/>
      <c r="J13" s="31"/>
      <c r="AC13" s="32"/>
      <c r="AD13" s="32"/>
      <c r="AE13" s="32"/>
    </row>
    <row r="14" spans="1:31">
      <c r="A14" s="26" t="s">
        <v>52</v>
      </c>
      <c r="B14" s="26" t="s">
        <v>196</v>
      </c>
      <c r="C14" s="27" t="s">
        <v>157</v>
      </c>
      <c r="D14" s="52">
        <v>19.089963467454599</v>
      </c>
      <c r="E14" s="53">
        <v>3.1377088469011799E-2</v>
      </c>
      <c r="F14" s="28">
        <v>365000</v>
      </c>
      <c r="G14" s="24">
        <f t="shared" si="0"/>
        <v>5.5622928644564746</v>
      </c>
      <c r="H14" s="29">
        <f t="shared" si="1"/>
        <v>19.089963467454599</v>
      </c>
      <c r="I14" s="30"/>
      <c r="J14" s="31"/>
      <c r="AC14" s="32"/>
      <c r="AD14" s="32"/>
      <c r="AE14" s="32"/>
    </row>
    <row r="15" spans="1:31">
      <c r="A15" s="26" t="s">
        <v>53</v>
      </c>
      <c r="B15" s="26" t="s">
        <v>197</v>
      </c>
      <c r="C15" s="27" t="s">
        <v>157</v>
      </c>
      <c r="D15" s="52">
        <v>23.164008206305201</v>
      </c>
      <c r="E15" s="53">
        <v>5.3928432753892003E-2</v>
      </c>
      <c r="F15" s="28">
        <v>36500</v>
      </c>
      <c r="G15" s="24">
        <f t="shared" si="0"/>
        <v>4.5622928644564746</v>
      </c>
      <c r="H15" s="29">
        <f t="shared" si="1"/>
        <v>23.164008206305201</v>
      </c>
      <c r="I15" s="30"/>
      <c r="J15" s="31"/>
      <c r="AC15" s="32"/>
      <c r="AD15" s="32"/>
      <c r="AE15" s="32"/>
    </row>
    <row r="16" spans="1:31">
      <c r="A16" s="26" t="s">
        <v>55</v>
      </c>
      <c r="B16" s="26" t="s">
        <v>197</v>
      </c>
      <c r="C16" s="27" t="s">
        <v>157</v>
      </c>
      <c r="D16" s="52">
        <v>23.261437664755999</v>
      </c>
      <c r="E16" s="53">
        <v>5.3928432753892003E-2</v>
      </c>
      <c r="F16" s="28">
        <v>36500</v>
      </c>
      <c r="G16" s="24">
        <f t="shared" si="0"/>
        <v>4.5622928644564746</v>
      </c>
      <c r="H16" s="29">
        <f t="shared" si="1"/>
        <v>23.261437664755999</v>
      </c>
      <c r="I16" s="30"/>
      <c r="J16" s="31"/>
      <c r="Q16" s="24" t="s">
        <v>203</v>
      </c>
      <c r="AC16" s="32"/>
      <c r="AD16" s="32"/>
      <c r="AE16" s="32"/>
    </row>
    <row r="17" spans="1:31">
      <c r="A17" s="26" t="s">
        <v>56</v>
      </c>
      <c r="B17" s="26" t="s">
        <v>197</v>
      </c>
      <c r="C17" s="27" t="s">
        <v>157</v>
      </c>
      <c r="D17" s="52">
        <v>23.1726548304175</v>
      </c>
      <c r="E17" s="53">
        <v>5.3928432753892003E-2</v>
      </c>
      <c r="F17" s="28">
        <v>36500</v>
      </c>
      <c r="G17" s="24">
        <f t="shared" si="0"/>
        <v>4.5622928644564746</v>
      </c>
      <c r="H17" s="29">
        <f t="shared" si="1"/>
        <v>23.1726548304175</v>
      </c>
      <c r="I17" s="30"/>
      <c r="J17" s="31"/>
      <c r="AC17" s="32"/>
      <c r="AD17" s="32"/>
      <c r="AE17" s="32"/>
    </row>
    <row r="18" spans="1:31">
      <c r="A18" s="26" t="s">
        <v>57</v>
      </c>
      <c r="B18" s="26" t="s">
        <v>198</v>
      </c>
      <c r="C18" s="27" t="s">
        <v>157</v>
      </c>
      <c r="D18" s="52">
        <v>26.628913688392501</v>
      </c>
      <c r="E18" s="53">
        <v>0.17132820503530899</v>
      </c>
      <c r="F18" s="28">
        <v>3650</v>
      </c>
      <c r="G18" s="24">
        <f t="shared" si="0"/>
        <v>3.5622928644564746</v>
      </c>
      <c r="H18" s="29">
        <f t="shared" si="1"/>
        <v>26.628913688392501</v>
      </c>
      <c r="I18" s="30"/>
      <c r="J18" s="31"/>
      <c r="AC18" s="32"/>
      <c r="AD18" s="32"/>
      <c r="AE18" s="32"/>
    </row>
    <row r="19" spans="1:31">
      <c r="A19" s="26" t="s">
        <v>59</v>
      </c>
      <c r="B19" s="26" t="s">
        <v>198</v>
      </c>
      <c r="C19" s="27" t="s">
        <v>157</v>
      </c>
      <c r="D19" s="52">
        <v>26.712985253751899</v>
      </c>
      <c r="E19" s="53">
        <v>0.17132820503530899</v>
      </c>
      <c r="F19" s="28">
        <v>3650</v>
      </c>
      <c r="G19" s="24">
        <f t="shared" si="0"/>
        <v>3.5622928644564746</v>
      </c>
      <c r="H19" s="29">
        <f t="shared" si="1"/>
        <v>26.712985253751899</v>
      </c>
      <c r="I19" s="30"/>
      <c r="J19" s="31"/>
      <c r="AC19" s="32"/>
      <c r="AD19" s="32"/>
      <c r="AE19" s="32"/>
    </row>
    <row r="20" spans="1:31">
      <c r="A20" s="26" t="s">
        <v>60</v>
      </c>
      <c r="B20" s="26" t="s">
        <v>198</v>
      </c>
      <c r="C20" s="27" t="s">
        <v>157</v>
      </c>
      <c r="D20" s="52">
        <v>26.958628181520801</v>
      </c>
      <c r="E20" s="53">
        <v>0.17132820503530899</v>
      </c>
      <c r="F20" s="28">
        <v>3650</v>
      </c>
      <c r="G20" s="24">
        <f t="shared" si="0"/>
        <v>3.5622928644564746</v>
      </c>
      <c r="H20" s="29">
        <f t="shared" si="1"/>
        <v>26.958628181520801</v>
      </c>
      <c r="I20" s="30"/>
      <c r="J20" s="31"/>
      <c r="AC20" s="32"/>
      <c r="AD20" s="32"/>
      <c r="AE20" s="32"/>
    </row>
    <row r="21" spans="1:31">
      <c r="A21" s="26" t="s">
        <v>61</v>
      </c>
      <c r="B21" s="26" t="s">
        <v>199</v>
      </c>
      <c r="C21" s="27" t="s">
        <v>157</v>
      </c>
      <c r="D21" s="52">
        <v>30.772761768526799</v>
      </c>
      <c r="E21" s="53">
        <v>0.12966817437827599</v>
      </c>
      <c r="F21" s="28">
        <v>365</v>
      </c>
      <c r="G21" s="24">
        <f t="shared" si="0"/>
        <v>2.5622928644564746</v>
      </c>
      <c r="H21" s="29">
        <f t="shared" si="1"/>
        <v>30.772761768526799</v>
      </c>
      <c r="I21" s="30"/>
      <c r="J21" s="31"/>
      <c r="AC21" s="32"/>
      <c r="AD21" s="32"/>
      <c r="AE21" s="32"/>
    </row>
    <row r="22" spans="1:31">
      <c r="A22" s="26" t="s">
        <v>63</v>
      </c>
      <c r="B22" s="26" t="s">
        <v>199</v>
      </c>
      <c r="C22" s="27" t="s">
        <v>157</v>
      </c>
      <c r="D22" s="52">
        <v>30.836648357440701</v>
      </c>
      <c r="E22" s="53">
        <v>0.12966817437827599</v>
      </c>
      <c r="F22" s="28">
        <v>365</v>
      </c>
      <c r="G22" s="24">
        <f t="shared" si="0"/>
        <v>2.5622928644564746</v>
      </c>
      <c r="H22" s="29">
        <f t="shared" si="1"/>
        <v>30.836648357440701</v>
      </c>
      <c r="I22" s="30"/>
      <c r="J22" s="31"/>
      <c r="AC22" s="32"/>
      <c r="AD22" s="32"/>
      <c r="AE22" s="32"/>
    </row>
    <row r="23" spans="1:31">
      <c r="A23" s="26" t="s">
        <v>64</v>
      </c>
      <c r="B23" s="26" t="s">
        <v>199</v>
      </c>
      <c r="C23" s="27" t="s">
        <v>157</v>
      </c>
      <c r="D23" s="52">
        <v>30.587034706349002</v>
      </c>
      <c r="E23" s="53">
        <v>0.12966817437827599</v>
      </c>
      <c r="F23" s="28">
        <v>365</v>
      </c>
      <c r="G23" s="24">
        <f t="shared" si="0"/>
        <v>2.5622928644564746</v>
      </c>
      <c r="H23" s="29">
        <f t="shared" si="1"/>
        <v>30.587034706349002</v>
      </c>
      <c r="I23" s="30"/>
      <c r="J23" s="31" t="s">
        <v>201</v>
      </c>
      <c r="AC23" s="32"/>
      <c r="AD23" s="32"/>
      <c r="AE23" s="32"/>
    </row>
    <row r="24" spans="1:31">
      <c r="A24" s="33"/>
      <c r="B24" s="23"/>
      <c r="C24" s="23"/>
      <c r="D24" s="23"/>
      <c r="E24" s="23"/>
      <c r="F24" s="23"/>
      <c r="G24" s="23"/>
      <c r="H24" s="23"/>
      <c r="AC24" s="32"/>
      <c r="AE24" s="32"/>
    </row>
    <row r="25" spans="1:31">
      <c r="A25" s="23"/>
      <c r="B25" s="23"/>
      <c r="C25" s="23"/>
      <c r="D25" s="23"/>
      <c r="E25" s="23"/>
      <c r="F25" s="23"/>
      <c r="G25" s="23"/>
      <c r="H25" s="23"/>
      <c r="U25" s="24"/>
    </row>
    <row r="26" spans="1:31" ht="16">
      <c r="A26" s="23" t="s">
        <v>0</v>
      </c>
      <c r="B26" s="23" t="s">
        <v>151</v>
      </c>
      <c r="C26" s="23" t="s">
        <v>152</v>
      </c>
      <c r="D26" s="23" t="s">
        <v>153</v>
      </c>
      <c r="E26" s="23" t="s">
        <v>154</v>
      </c>
      <c r="F26" s="23" t="s">
        <v>155</v>
      </c>
      <c r="G26" s="23"/>
      <c r="H26" s="23"/>
      <c r="I26" s="34" t="s">
        <v>163</v>
      </c>
      <c r="J26" s="34" t="s">
        <v>164</v>
      </c>
      <c r="K26" s="34" t="s">
        <v>165</v>
      </c>
      <c r="L26" s="35" t="s">
        <v>166</v>
      </c>
      <c r="M26" s="35" t="s">
        <v>167</v>
      </c>
      <c r="N26" s="35" t="s">
        <v>189</v>
      </c>
      <c r="O26" s="35" t="s">
        <v>190</v>
      </c>
      <c r="P26" s="35" t="s">
        <v>191</v>
      </c>
      <c r="Q26" s="35" t="s">
        <v>192</v>
      </c>
      <c r="R26" s="36"/>
      <c r="S26" s="37"/>
      <c r="T26" s="36"/>
      <c r="U26" s="38"/>
      <c r="V26" s="38"/>
      <c r="W26" s="36"/>
      <c r="X26" s="36"/>
      <c r="Y26" s="36"/>
      <c r="Z26" s="36"/>
      <c r="AA26" s="36"/>
      <c r="AB26" s="36"/>
    </row>
    <row r="27" spans="1:31" s="48" customFormat="1" ht="16">
      <c r="A27" s="54" t="s">
        <v>113</v>
      </c>
      <c r="B27" s="55" t="s">
        <v>184</v>
      </c>
      <c r="C27" s="39" t="s">
        <v>168</v>
      </c>
      <c r="D27" s="52">
        <v>27.715751239403399</v>
      </c>
      <c r="E27" s="53">
        <v>0.103378945618497</v>
      </c>
      <c r="F27" s="40">
        <v>2224.4718462123819</v>
      </c>
      <c r="G27" s="40"/>
      <c r="H27" s="40"/>
      <c r="I27" s="41">
        <f>F27</f>
        <v>2224.4718462123819</v>
      </c>
      <c r="J27" s="42">
        <v>1</v>
      </c>
      <c r="K27" s="41">
        <f>(I27/J27)/2</f>
        <v>1112.235923106191</v>
      </c>
      <c r="L27" s="43">
        <v>100</v>
      </c>
      <c r="M27" s="44">
        <f>K27*L27</f>
        <v>111223.5923106191</v>
      </c>
      <c r="N27" s="45">
        <v>0.25</v>
      </c>
      <c r="O27" s="44">
        <f>M27/N27</f>
        <v>444894.36924247642</v>
      </c>
      <c r="P27" s="44"/>
      <c r="Q27" s="44"/>
      <c r="R27" s="44"/>
      <c r="S27" s="46"/>
      <c r="T27" s="44"/>
      <c r="U27" s="42"/>
      <c r="V27" s="47"/>
      <c r="W27" s="43"/>
      <c r="X27" s="47"/>
      <c r="Y27" s="45"/>
      <c r="Z27" s="47"/>
    </row>
    <row r="28" spans="1:31" s="48" customFormat="1" ht="16">
      <c r="A28" s="54" t="s">
        <v>115</v>
      </c>
      <c r="B28" s="55" t="s">
        <v>184</v>
      </c>
      <c r="C28" s="39" t="s">
        <v>168</v>
      </c>
      <c r="D28" s="52">
        <v>27.628336514017299</v>
      </c>
      <c r="E28" s="53">
        <v>0.103378945618497</v>
      </c>
      <c r="F28" s="40">
        <v>2342.8959330750108</v>
      </c>
      <c r="G28" s="40"/>
      <c r="H28" s="40"/>
      <c r="I28" s="41">
        <f t="shared" ref="I28:I38" si="2">F28</f>
        <v>2342.8959330750108</v>
      </c>
      <c r="J28" s="42">
        <v>1</v>
      </c>
      <c r="K28" s="41">
        <f t="shared" ref="K28:K38" si="3">(I28/J28)/2</f>
        <v>1171.4479665375054</v>
      </c>
      <c r="L28" s="43">
        <v>100</v>
      </c>
      <c r="M28" s="44">
        <f t="shared" ref="M28:M38" si="4">K28*L28</f>
        <v>117144.79665375054</v>
      </c>
      <c r="N28" s="45">
        <v>0.25</v>
      </c>
      <c r="O28" s="44">
        <f t="shared" ref="O28:O38" si="5">M28/N28</f>
        <v>468579.18661500217</v>
      </c>
      <c r="P28" s="49">
        <f>AVERAGE(O27:O29)</f>
        <v>472067.89292758208</v>
      </c>
      <c r="Q28" s="49">
        <f>STDEV(O27:O29)</f>
        <v>29075.279961088905</v>
      </c>
      <c r="R28" s="44"/>
      <c r="S28" s="46"/>
      <c r="T28" s="44"/>
      <c r="U28" s="42"/>
      <c r="V28" s="47"/>
      <c r="W28" s="43"/>
      <c r="X28" s="47"/>
      <c r="Y28" s="45"/>
      <c r="Z28" s="47"/>
      <c r="AA28" s="44"/>
      <c r="AB28" s="44"/>
    </row>
    <row r="29" spans="1:31" s="48" customFormat="1" ht="16">
      <c r="A29" s="54" t="s">
        <v>116</v>
      </c>
      <c r="B29" s="55" t="s">
        <v>184</v>
      </c>
      <c r="C29" s="39" t="s">
        <v>168</v>
      </c>
      <c r="D29" s="52">
        <v>27.509776755792899</v>
      </c>
      <c r="E29" s="53">
        <v>0.103378945618497</v>
      </c>
      <c r="F29" s="40">
        <v>2513.6506146263378</v>
      </c>
      <c r="G29" s="40"/>
      <c r="H29" s="40"/>
      <c r="I29" s="41">
        <f t="shared" si="2"/>
        <v>2513.6506146263378</v>
      </c>
      <c r="J29" s="42">
        <v>1</v>
      </c>
      <c r="K29" s="41">
        <f t="shared" si="3"/>
        <v>1256.8253073131689</v>
      </c>
      <c r="L29" s="43">
        <v>100</v>
      </c>
      <c r="M29" s="44">
        <f t="shared" si="4"/>
        <v>125682.53073131689</v>
      </c>
      <c r="N29" s="45">
        <v>0.25</v>
      </c>
      <c r="O29" s="44">
        <f t="shared" si="5"/>
        <v>502730.12292526755</v>
      </c>
      <c r="P29" s="44"/>
      <c r="Q29" s="44"/>
      <c r="R29" s="44"/>
      <c r="S29" s="46"/>
      <c r="T29" s="44"/>
      <c r="U29" s="42"/>
      <c r="V29" s="47"/>
      <c r="W29" s="43"/>
      <c r="X29" s="47"/>
      <c r="Y29" s="45"/>
      <c r="Z29" s="47"/>
    </row>
    <row r="30" spans="1:31" s="48" customFormat="1" ht="16">
      <c r="A30" s="54" t="s">
        <v>117</v>
      </c>
      <c r="B30" s="55" t="s">
        <v>185</v>
      </c>
      <c r="C30" s="39" t="s">
        <v>168</v>
      </c>
      <c r="D30" s="52">
        <v>25.5754540637197</v>
      </c>
      <c r="E30" s="53">
        <v>2.51627924739866E-2</v>
      </c>
      <c r="F30" s="40">
        <v>7920.7190241800345</v>
      </c>
      <c r="G30" s="40"/>
      <c r="H30" s="40"/>
      <c r="I30" s="41">
        <f t="shared" si="2"/>
        <v>7920.7190241800345</v>
      </c>
      <c r="J30" s="42">
        <v>1</v>
      </c>
      <c r="K30" s="41">
        <f t="shared" si="3"/>
        <v>3960.3595120900172</v>
      </c>
      <c r="L30" s="43">
        <v>100</v>
      </c>
      <c r="M30" s="44">
        <f t="shared" si="4"/>
        <v>396035.95120900171</v>
      </c>
      <c r="N30" s="45">
        <v>0.25</v>
      </c>
      <c r="O30" s="44">
        <f t="shared" si="5"/>
        <v>1584143.8048360068</v>
      </c>
      <c r="P30" s="44"/>
      <c r="Q30" s="44"/>
      <c r="R30" s="50"/>
      <c r="S30" s="46"/>
      <c r="T30" s="44"/>
      <c r="U30" s="42"/>
      <c r="V30" s="47"/>
      <c r="W30" s="43"/>
      <c r="X30" s="47"/>
      <c r="Y30" s="45"/>
      <c r="Z30" s="47"/>
    </row>
    <row r="31" spans="1:31" s="48" customFormat="1" ht="16">
      <c r="A31" s="54" t="s">
        <v>119</v>
      </c>
      <c r="B31" s="55" t="s">
        <v>185</v>
      </c>
      <c r="C31" s="39" t="s">
        <v>168</v>
      </c>
      <c r="D31" s="52">
        <v>25.530674140993799</v>
      </c>
      <c r="E31" s="53">
        <v>2.51627924739866E-2</v>
      </c>
      <c r="F31" s="40">
        <v>8133.9976080460574</v>
      </c>
      <c r="G31" s="40"/>
      <c r="H31" s="40"/>
      <c r="I31" s="41">
        <f t="shared" si="2"/>
        <v>8133.9976080460574</v>
      </c>
      <c r="J31" s="42">
        <v>1</v>
      </c>
      <c r="K31" s="41">
        <f t="shared" si="3"/>
        <v>4066.9988040230287</v>
      </c>
      <c r="L31" s="43">
        <v>100</v>
      </c>
      <c r="M31" s="44">
        <f t="shared" si="4"/>
        <v>406699.88040230289</v>
      </c>
      <c r="N31" s="45">
        <v>0.25</v>
      </c>
      <c r="O31" s="44">
        <f t="shared" si="5"/>
        <v>1626799.5216092116</v>
      </c>
      <c r="P31" s="49">
        <f>AVERAGE(O30:O32)</f>
        <v>1599146.6035759982</v>
      </c>
      <c r="Q31" s="49">
        <f>STDEV(O30:O32)</f>
        <v>23977.003189692394</v>
      </c>
      <c r="R31" s="50"/>
      <c r="S31" s="46"/>
      <c r="T31" s="44"/>
      <c r="U31" s="42"/>
      <c r="V31" s="47"/>
      <c r="X31" s="47"/>
      <c r="Y31" s="45"/>
      <c r="AA31" s="44"/>
      <c r="AB31" s="44"/>
    </row>
    <row r="32" spans="1:31" s="48" customFormat="1" ht="16">
      <c r="A32" s="54" t="s">
        <v>120</v>
      </c>
      <c r="B32" s="55" t="s">
        <v>185</v>
      </c>
      <c r="C32" s="39" t="s">
        <v>168</v>
      </c>
      <c r="D32" s="52">
        <v>25.572952975269999</v>
      </c>
      <c r="E32" s="53">
        <v>2.51627924739866E-2</v>
      </c>
      <c r="F32" s="40">
        <v>7932.4824214138835</v>
      </c>
      <c r="G32" s="40"/>
      <c r="H32" s="40"/>
      <c r="I32" s="41">
        <f t="shared" si="2"/>
        <v>7932.4824214138835</v>
      </c>
      <c r="J32" s="42">
        <v>1</v>
      </c>
      <c r="K32" s="41">
        <f t="shared" si="3"/>
        <v>3966.2412107069417</v>
      </c>
      <c r="L32" s="43">
        <v>100</v>
      </c>
      <c r="M32" s="44">
        <f t="shared" si="4"/>
        <v>396624.12107069418</v>
      </c>
      <c r="N32" s="45">
        <v>0.25</v>
      </c>
      <c r="O32" s="44">
        <f t="shared" si="5"/>
        <v>1586496.4842827767</v>
      </c>
      <c r="P32" s="44"/>
      <c r="Q32" s="44"/>
      <c r="R32" s="50"/>
      <c r="S32" s="46"/>
      <c r="T32" s="44"/>
      <c r="U32" s="42"/>
      <c r="V32" s="47"/>
      <c r="X32" s="47"/>
      <c r="Y32" s="45"/>
    </row>
    <row r="33" spans="1:31" s="48" customFormat="1" ht="16">
      <c r="A33" s="54" t="s">
        <v>121</v>
      </c>
      <c r="B33" s="55" t="s">
        <v>186</v>
      </c>
      <c r="C33" s="39" t="s">
        <v>168</v>
      </c>
      <c r="D33" s="52">
        <v>27.377593493429799</v>
      </c>
      <c r="E33" s="53">
        <v>7.9669696521527097E-2</v>
      </c>
      <c r="F33" s="40">
        <v>2718.7388701695368</v>
      </c>
      <c r="G33" s="40"/>
      <c r="H33" s="40"/>
      <c r="I33" s="41">
        <f t="shared" si="2"/>
        <v>2718.7388701695368</v>
      </c>
      <c r="J33" s="42">
        <v>1</v>
      </c>
      <c r="K33" s="41">
        <f t="shared" si="3"/>
        <v>1359.3694350847684</v>
      </c>
      <c r="L33" s="43">
        <v>100</v>
      </c>
      <c r="M33" s="44">
        <f t="shared" si="4"/>
        <v>135936.94350847683</v>
      </c>
      <c r="N33" s="45">
        <v>0.25</v>
      </c>
      <c r="O33" s="44">
        <f t="shared" si="5"/>
        <v>543747.77403390734</v>
      </c>
      <c r="P33" s="44"/>
      <c r="Q33" s="44"/>
      <c r="R33" s="44"/>
      <c r="S33" s="46"/>
      <c r="T33" s="44"/>
      <c r="U33" s="42"/>
      <c r="V33" s="47"/>
      <c r="X33" s="47"/>
      <c r="Y33" s="45"/>
    </row>
    <row r="34" spans="1:31" s="48" customFormat="1" ht="16">
      <c r="A34" s="54" t="s">
        <v>123</v>
      </c>
      <c r="B34" s="55" t="s">
        <v>186</v>
      </c>
      <c r="C34" s="39" t="s">
        <v>168</v>
      </c>
      <c r="D34" s="52">
        <v>27.222677504636199</v>
      </c>
      <c r="E34" s="53">
        <v>7.9669696521527097E-2</v>
      </c>
      <c r="F34" s="40">
        <v>2980.493124713365</v>
      </c>
      <c r="G34" s="40"/>
      <c r="H34" s="40"/>
      <c r="I34" s="41">
        <f t="shared" si="2"/>
        <v>2980.493124713365</v>
      </c>
      <c r="J34" s="42">
        <v>1</v>
      </c>
      <c r="K34" s="41">
        <f t="shared" si="3"/>
        <v>1490.2465623566825</v>
      </c>
      <c r="L34" s="43">
        <v>100</v>
      </c>
      <c r="M34" s="44">
        <f t="shared" si="4"/>
        <v>149024.65623566826</v>
      </c>
      <c r="N34" s="45">
        <v>0.25</v>
      </c>
      <c r="O34" s="44">
        <f t="shared" si="5"/>
        <v>596098.62494267302</v>
      </c>
      <c r="P34" s="49">
        <f>AVERAGE(O33:O35)</f>
        <v>573393.61293911317</v>
      </c>
      <c r="Q34" s="49">
        <f>STDEV(O33:O35)</f>
        <v>26856.734840201894</v>
      </c>
      <c r="R34" s="44"/>
      <c r="S34" s="46"/>
      <c r="T34" s="44"/>
      <c r="U34" s="42"/>
      <c r="V34" s="47"/>
      <c r="X34" s="47"/>
      <c r="Y34" s="45"/>
      <c r="AA34" s="44"/>
      <c r="AB34" s="44"/>
    </row>
    <row r="35" spans="1:31" s="48" customFormat="1" ht="16">
      <c r="A35" s="54" t="s">
        <v>124</v>
      </c>
      <c r="B35" s="55" t="s">
        <v>186</v>
      </c>
      <c r="C35" s="39" t="s">
        <v>168</v>
      </c>
      <c r="D35" s="52">
        <v>27.267846817679299</v>
      </c>
      <c r="E35" s="53">
        <v>7.9669696521527097E-2</v>
      </c>
      <c r="F35" s="40">
        <v>2901.6721992037969</v>
      </c>
      <c r="G35" s="40"/>
      <c r="H35" s="40"/>
      <c r="I35" s="41">
        <f t="shared" si="2"/>
        <v>2901.6721992037969</v>
      </c>
      <c r="J35" s="42">
        <v>1</v>
      </c>
      <c r="K35" s="41">
        <f t="shared" si="3"/>
        <v>1450.8360996018985</v>
      </c>
      <c r="L35" s="43">
        <v>100</v>
      </c>
      <c r="M35" s="44">
        <f t="shared" si="4"/>
        <v>145083.60996018985</v>
      </c>
      <c r="N35" s="45">
        <v>0.25</v>
      </c>
      <c r="O35" s="44">
        <f t="shared" si="5"/>
        <v>580334.43984075938</v>
      </c>
      <c r="P35" s="44"/>
      <c r="Q35" s="44"/>
      <c r="R35" s="44"/>
      <c r="S35" s="46"/>
      <c r="T35" s="44"/>
      <c r="U35" s="42"/>
      <c r="V35" s="47"/>
      <c r="X35" s="47"/>
      <c r="Y35" s="45"/>
    </row>
    <row r="36" spans="1:31" s="48" customFormat="1" ht="16">
      <c r="A36" s="54" t="s">
        <v>125</v>
      </c>
      <c r="B36" s="55" t="s">
        <v>187</v>
      </c>
      <c r="C36" s="39" t="s">
        <v>168</v>
      </c>
      <c r="D36" s="52">
        <v>24.695398617055901</v>
      </c>
      <c r="E36" s="53">
        <v>0.10054803440549399</v>
      </c>
      <c r="F36" s="40">
        <v>13352.050064895146</v>
      </c>
      <c r="G36" s="40"/>
      <c r="H36" s="40"/>
      <c r="I36" s="41">
        <f t="shared" si="2"/>
        <v>13352.050064895146</v>
      </c>
      <c r="J36" s="42">
        <v>1</v>
      </c>
      <c r="K36" s="41">
        <f t="shared" si="3"/>
        <v>6676.0250324475728</v>
      </c>
      <c r="L36" s="43">
        <v>100</v>
      </c>
      <c r="M36" s="44">
        <f t="shared" si="4"/>
        <v>667602.5032447573</v>
      </c>
      <c r="N36" s="45">
        <v>0.25</v>
      </c>
      <c r="O36" s="44">
        <f t="shared" si="5"/>
        <v>2670410.0129790292</v>
      </c>
      <c r="P36" s="44"/>
      <c r="Q36" s="44"/>
      <c r="R36" s="50"/>
      <c r="S36" s="46"/>
      <c r="T36" s="44"/>
      <c r="U36" s="42"/>
      <c r="V36" s="47"/>
      <c r="X36" s="47"/>
      <c r="Y36" s="45"/>
    </row>
    <row r="37" spans="1:31" s="48" customFormat="1" ht="16">
      <c r="A37" s="54" t="s">
        <v>127</v>
      </c>
      <c r="B37" s="55" t="s">
        <v>187</v>
      </c>
      <c r="C37" s="39" t="s">
        <v>168</v>
      </c>
      <c r="D37" s="52">
        <v>24.853922326928402</v>
      </c>
      <c r="E37" s="53">
        <v>0.10054803440549399</v>
      </c>
      <c r="F37" s="40">
        <v>12153.395830613075</v>
      </c>
      <c r="G37" s="40"/>
      <c r="H37" s="40"/>
      <c r="I37" s="41">
        <f t="shared" si="2"/>
        <v>12153.395830613075</v>
      </c>
      <c r="J37" s="42">
        <v>1</v>
      </c>
      <c r="K37" s="41">
        <f t="shared" si="3"/>
        <v>6076.6979153065377</v>
      </c>
      <c r="L37" s="43">
        <v>100</v>
      </c>
      <c r="M37" s="44">
        <f t="shared" si="4"/>
        <v>607669.79153065372</v>
      </c>
      <c r="N37" s="45">
        <v>0.25</v>
      </c>
      <c r="O37" s="44">
        <f t="shared" si="5"/>
        <v>2430679.1661226149</v>
      </c>
      <c r="P37" s="49">
        <f>AVERAGE(O36:O38)</f>
        <v>2497289.6114087575</v>
      </c>
      <c r="Q37" s="49">
        <f>STDEV(O36:O38)</f>
        <v>151248.1332921455</v>
      </c>
      <c r="R37" s="50"/>
      <c r="S37" s="46"/>
      <c r="T37" s="44"/>
      <c r="U37" s="42"/>
      <c r="V37" s="47"/>
      <c r="X37" s="47"/>
      <c r="Y37" s="45"/>
      <c r="AA37" s="44"/>
      <c r="AB37" s="44"/>
    </row>
    <row r="38" spans="1:31" s="48" customFormat="1" ht="16">
      <c r="A38" s="54" t="s">
        <v>128</v>
      </c>
      <c r="B38" s="55" t="s">
        <v>187</v>
      </c>
      <c r="C38" s="39" t="s">
        <v>168</v>
      </c>
      <c r="D38" s="52">
        <v>24.881816417812399</v>
      </c>
      <c r="E38" s="53">
        <v>0.10054803440549399</v>
      </c>
      <c r="F38" s="40">
        <v>11953.898275623147</v>
      </c>
      <c r="G38" s="40"/>
      <c r="H38" s="40"/>
      <c r="I38" s="41">
        <f t="shared" si="2"/>
        <v>11953.898275623147</v>
      </c>
      <c r="J38" s="42">
        <v>1</v>
      </c>
      <c r="K38" s="41">
        <f t="shared" si="3"/>
        <v>5976.9491378115736</v>
      </c>
      <c r="L38" s="43">
        <v>100</v>
      </c>
      <c r="M38" s="44">
        <f t="shared" si="4"/>
        <v>597694.91378115735</v>
      </c>
      <c r="N38" s="45">
        <v>0.25</v>
      </c>
      <c r="O38" s="44">
        <f t="shared" si="5"/>
        <v>2390779.6551246294</v>
      </c>
      <c r="P38" s="44"/>
      <c r="Q38" s="44"/>
      <c r="R38" s="50"/>
      <c r="S38" s="46"/>
      <c r="T38" s="44"/>
      <c r="U38" s="42"/>
      <c r="V38" s="47"/>
      <c r="X38" s="47"/>
      <c r="Y38" s="45"/>
    </row>
    <row r="39" spans="1:31" s="25" customFormat="1" ht="16">
      <c r="A39" s="24"/>
      <c r="B39" s="24"/>
      <c r="C39" s="24"/>
      <c r="D39" s="24"/>
      <c r="E39" s="24"/>
      <c r="F39" s="24"/>
      <c r="G39" s="24"/>
      <c r="H39" s="24"/>
      <c r="I39" s="4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48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 s="25" customFormat="1" ht="16">
      <c r="A40" s="24"/>
      <c r="B40" s="24"/>
      <c r="C40" s="24"/>
      <c r="D40" s="24"/>
      <c r="E40" s="24"/>
      <c r="F40" s="24"/>
      <c r="G40" s="24"/>
      <c r="H40" s="24"/>
      <c r="I40" s="4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8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 s="25" customFormat="1" ht="16">
      <c r="A41" s="24"/>
      <c r="B41" s="24"/>
      <c r="C41" s="24"/>
      <c r="D41" s="24"/>
      <c r="E41" s="24"/>
      <c r="F41" s="24"/>
      <c r="G41" s="24"/>
      <c r="H41" s="24"/>
      <c r="I41" s="4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48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1:31" s="25" customFormat="1" ht="16">
      <c r="A42" s="24"/>
      <c r="B42" s="24"/>
      <c r="C42" s="24"/>
      <c r="D42" s="24"/>
      <c r="E42" s="24"/>
      <c r="F42" s="24"/>
      <c r="G42" s="24"/>
      <c r="H42" s="24"/>
      <c r="I42" s="4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</sheetData>
  <phoneticPr fontId="34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58E6-0EF9-164A-8C75-DBCFF3E21806}">
  <dimension ref="A1:AE42"/>
  <sheetViews>
    <sheetView workbookViewId="0">
      <pane xSplit="2" topLeftCell="H1" activePane="topRight" state="frozen"/>
      <selection activeCell="S67" sqref="S67"/>
      <selection pane="topRight" activeCell="A2" sqref="A2"/>
    </sheetView>
  </sheetViews>
  <sheetFormatPr baseColWidth="10" defaultColWidth="14.5" defaultRowHeight="13"/>
  <cols>
    <col min="1" max="1" width="14.5" style="24" customWidth="1"/>
    <col min="2" max="2" width="35.75" style="24" customWidth="1"/>
    <col min="3" max="4" width="14.5" style="24" customWidth="1"/>
    <col min="5" max="5" width="13.5" style="24" bestFit="1" customWidth="1"/>
    <col min="6" max="7" width="20.5" style="24" bestFit="1" customWidth="1"/>
    <col min="8" max="8" width="19" style="24" bestFit="1" customWidth="1"/>
    <col min="9" max="9" width="17.75" style="24" customWidth="1"/>
    <col min="10" max="10" width="16.75" style="24" customWidth="1"/>
    <col min="11" max="12" width="14.5" style="24" customWidth="1"/>
    <col min="13" max="13" width="16.5" style="24" customWidth="1"/>
    <col min="14" max="14" width="14.5" style="24" customWidth="1"/>
    <col min="15" max="15" width="16.5" style="24" bestFit="1" customWidth="1"/>
    <col min="16" max="16" width="13.75" style="24" bestFit="1" customWidth="1"/>
    <col min="17" max="17" width="13.5" style="24" bestFit="1" customWidth="1"/>
    <col min="18" max="18" width="15" style="24" bestFit="1" customWidth="1"/>
    <col min="19" max="19" width="12.75" style="24" bestFit="1" customWidth="1"/>
    <col min="20" max="20" width="22.75" style="24" bestFit="1" customWidth="1"/>
    <col min="21" max="21" width="11.75" style="25" bestFit="1" customWidth="1"/>
    <col min="22" max="22" width="17" style="24" bestFit="1" customWidth="1"/>
    <col min="23" max="23" width="13.75" style="24" bestFit="1" customWidth="1"/>
    <col min="24" max="24" width="19" style="24" bestFit="1" customWidth="1"/>
    <col min="25" max="16384" width="14.5" style="24"/>
  </cols>
  <sheetData>
    <row r="1" spans="1:31">
      <c r="A1" s="23"/>
      <c r="B1" s="23"/>
      <c r="C1" s="23"/>
      <c r="D1" s="23"/>
      <c r="E1" s="23"/>
      <c r="F1" s="23"/>
      <c r="G1" s="23"/>
      <c r="H1" s="23"/>
    </row>
    <row r="2" spans="1:31">
      <c r="A2" s="23" t="s">
        <v>0</v>
      </c>
      <c r="B2" s="23" t="s">
        <v>151</v>
      </c>
      <c r="C2" s="23" t="s">
        <v>152</v>
      </c>
      <c r="D2" s="23" t="s">
        <v>153</v>
      </c>
      <c r="E2" s="23" t="s">
        <v>154</v>
      </c>
      <c r="F2" s="23" t="s">
        <v>155</v>
      </c>
      <c r="G2" s="24" t="s">
        <v>156</v>
      </c>
      <c r="H2" s="23" t="s">
        <v>153</v>
      </c>
      <c r="I2" s="23"/>
      <c r="J2" s="23"/>
    </row>
    <row r="3" spans="1:31">
      <c r="A3" s="26" t="s">
        <v>37</v>
      </c>
      <c r="B3" s="26" t="s">
        <v>175</v>
      </c>
      <c r="C3" s="27" t="s">
        <v>157</v>
      </c>
      <c r="D3" s="52">
        <v>8.0282766741366505</v>
      </c>
      <c r="E3" s="53">
        <v>5.6244093595992598E-2</v>
      </c>
      <c r="F3" s="28">
        <v>365000000</v>
      </c>
      <c r="G3" s="24">
        <f t="shared" ref="G3:G23" si="0">LOG(F3)</f>
        <v>8.5622928644564755</v>
      </c>
      <c r="H3" s="29">
        <f t="shared" ref="H3:H23" si="1">D3</f>
        <v>8.0282766741366505</v>
      </c>
      <c r="I3" s="30"/>
      <c r="J3" s="31"/>
      <c r="P3" s="33" t="s">
        <v>158</v>
      </c>
      <c r="Q3" s="33" t="s">
        <v>151</v>
      </c>
      <c r="R3" s="33" t="s">
        <v>159</v>
      </c>
      <c r="S3" s="33" t="s">
        <v>152</v>
      </c>
      <c r="T3" s="33" t="s">
        <v>160</v>
      </c>
      <c r="AC3" s="32"/>
      <c r="AD3" s="32"/>
      <c r="AE3" s="32"/>
    </row>
    <row r="4" spans="1:31">
      <c r="A4" s="26" t="s">
        <v>39</v>
      </c>
      <c r="B4" s="26" t="s">
        <v>175</v>
      </c>
      <c r="C4" s="27" t="s">
        <v>157</v>
      </c>
      <c r="D4" s="52">
        <v>8.1401463857310699</v>
      </c>
      <c r="E4" s="53">
        <v>5.6244093595992598E-2</v>
      </c>
      <c r="F4" s="28">
        <v>365000000</v>
      </c>
      <c r="G4" s="24">
        <f t="shared" si="0"/>
        <v>8.5622928644564755</v>
      </c>
      <c r="H4" s="29">
        <f t="shared" si="1"/>
        <v>8.1401463857310699</v>
      </c>
      <c r="I4" s="30"/>
      <c r="J4" s="31"/>
      <c r="P4" s="14" t="s">
        <v>21</v>
      </c>
      <c r="Q4" s="26" t="s">
        <v>161</v>
      </c>
      <c r="S4" s="26" t="s">
        <v>162</v>
      </c>
      <c r="T4" s="17">
        <v>32.129732835626797</v>
      </c>
      <c r="W4" s="33"/>
      <c r="X4" s="33"/>
      <c r="Y4" s="33"/>
      <c r="Z4" s="33"/>
      <c r="AA4" s="33"/>
      <c r="AC4" s="32"/>
      <c r="AD4" s="32"/>
      <c r="AE4" s="32"/>
    </row>
    <row r="5" spans="1:31">
      <c r="A5" s="26" t="s">
        <v>40</v>
      </c>
      <c r="B5" s="26" t="s">
        <v>175</v>
      </c>
      <c r="C5" s="27" t="s">
        <v>157</v>
      </c>
      <c r="D5" s="52">
        <v>8.0944129962079305</v>
      </c>
      <c r="E5" s="53">
        <v>5.6244093595992598E-2</v>
      </c>
      <c r="F5" s="28">
        <v>365000000</v>
      </c>
      <c r="G5" s="24">
        <f t="shared" si="0"/>
        <v>8.5622928644564755</v>
      </c>
      <c r="H5" s="29">
        <f t="shared" si="1"/>
        <v>8.0944129962079305</v>
      </c>
      <c r="I5" s="30"/>
      <c r="J5" s="31"/>
      <c r="P5" s="14" t="s">
        <v>23</v>
      </c>
      <c r="Q5" s="26" t="s">
        <v>161</v>
      </c>
      <c r="S5" s="26" t="s">
        <v>162</v>
      </c>
      <c r="T5" s="17">
        <v>31.4355086742768</v>
      </c>
      <c r="W5" s="33"/>
      <c r="X5" s="33"/>
      <c r="Y5" s="33"/>
      <c r="Z5" s="33"/>
      <c r="AA5" s="33"/>
      <c r="AC5" s="32"/>
      <c r="AD5" s="32"/>
      <c r="AE5" s="32"/>
    </row>
    <row r="6" spans="1:31">
      <c r="A6" s="26" t="s">
        <v>41</v>
      </c>
      <c r="B6" s="26" t="s">
        <v>176</v>
      </c>
      <c r="C6" s="27" t="s">
        <v>157</v>
      </c>
      <c r="D6" s="52">
        <v>11.4115152481022</v>
      </c>
      <c r="E6" s="53">
        <v>2.36667662411436E-2</v>
      </c>
      <c r="F6" s="28">
        <v>36500000</v>
      </c>
      <c r="G6" s="24">
        <f t="shared" si="0"/>
        <v>7.5622928644564746</v>
      </c>
      <c r="H6" s="29">
        <f t="shared" si="1"/>
        <v>11.4115152481022</v>
      </c>
      <c r="I6" s="30"/>
      <c r="J6" s="31"/>
      <c r="P6" s="14" t="s">
        <v>24</v>
      </c>
      <c r="Q6" s="26" t="s">
        <v>161</v>
      </c>
      <c r="S6" s="26" t="s">
        <v>162</v>
      </c>
      <c r="T6" s="17">
        <v>31.272548929771201</v>
      </c>
      <c r="W6" s="33"/>
      <c r="X6" s="33"/>
      <c r="Y6" s="33"/>
      <c r="Z6" s="33"/>
      <c r="AA6" s="33"/>
      <c r="AC6" s="32"/>
      <c r="AD6" s="32"/>
      <c r="AE6" s="32"/>
    </row>
    <row r="7" spans="1:31">
      <c r="A7" s="26" t="s">
        <v>43</v>
      </c>
      <c r="B7" s="26" t="s">
        <v>176</v>
      </c>
      <c r="C7" s="27" t="s">
        <v>157</v>
      </c>
      <c r="D7" s="52">
        <v>11.400444410128699</v>
      </c>
      <c r="E7" s="53">
        <v>2.36667662411436E-2</v>
      </c>
      <c r="F7" s="28">
        <v>36500000</v>
      </c>
      <c r="G7" s="24">
        <f t="shared" si="0"/>
        <v>7.5622928644564746</v>
      </c>
      <c r="H7" s="29">
        <f t="shared" si="1"/>
        <v>11.400444410128699</v>
      </c>
      <c r="I7" s="30"/>
      <c r="J7" s="31"/>
      <c r="P7" s="14" t="s">
        <v>29</v>
      </c>
      <c r="Q7" s="26" t="s">
        <v>182</v>
      </c>
      <c r="S7" s="26" t="s">
        <v>183</v>
      </c>
      <c r="T7" s="17">
        <v>31.208381628949802</v>
      </c>
      <c r="AC7" s="32"/>
      <c r="AD7" s="32"/>
      <c r="AE7" s="32"/>
    </row>
    <row r="8" spans="1:31">
      <c r="A8" s="26" t="s">
        <v>44</v>
      </c>
      <c r="B8" s="26" t="s">
        <v>176</v>
      </c>
      <c r="C8" s="27" t="s">
        <v>157</v>
      </c>
      <c r="D8" s="52">
        <v>11.4458348775142</v>
      </c>
      <c r="E8" s="53">
        <v>2.36667662411436E-2</v>
      </c>
      <c r="F8" s="28">
        <v>36500000</v>
      </c>
      <c r="G8" s="24">
        <f t="shared" si="0"/>
        <v>7.5622928644564746</v>
      </c>
      <c r="H8" s="29">
        <f t="shared" si="1"/>
        <v>11.4458348775142</v>
      </c>
      <c r="I8" s="30"/>
      <c r="J8" s="31"/>
      <c r="P8" s="14" t="s">
        <v>31</v>
      </c>
      <c r="Q8" s="26" t="s">
        <v>182</v>
      </c>
      <c r="S8" s="26" t="s">
        <v>183</v>
      </c>
      <c r="T8" s="17">
        <v>31.020623774338901</v>
      </c>
      <c r="AC8" s="32"/>
      <c r="AD8" s="32"/>
      <c r="AE8" s="32"/>
    </row>
    <row r="9" spans="1:31">
      <c r="A9" s="26" t="s">
        <v>45</v>
      </c>
      <c r="B9" s="26" t="s">
        <v>177</v>
      </c>
      <c r="C9" s="27" t="s">
        <v>157</v>
      </c>
      <c r="D9" s="52">
        <v>15.599057582345701</v>
      </c>
      <c r="E9" s="53">
        <v>7.8586172240903501E-2</v>
      </c>
      <c r="F9" s="28">
        <v>3650000</v>
      </c>
      <c r="G9" s="24">
        <f t="shared" si="0"/>
        <v>6.5622928644564746</v>
      </c>
      <c r="H9" s="29">
        <f t="shared" si="1"/>
        <v>15.599057582345701</v>
      </c>
      <c r="I9" s="30"/>
      <c r="J9" s="31"/>
      <c r="P9" s="14" t="s">
        <v>32</v>
      </c>
      <c r="Q9" s="26" t="s">
        <v>182</v>
      </c>
      <c r="S9" s="26" t="s">
        <v>183</v>
      </c>
      <c r="T9" s="17">
        <v>31.177442200529899</v>
      </c>
      <c r="AC9" s="32"/>
      <c r="AD9" s="32"/>
      <c r="AE9" s="32"/>
    </row>
    <row r="10" spans="1:31">
      <c r="A10" s="26" t="s">
        <v>47</v>
      </c>
      <c r="B10" s="26" t="s">
        <v>177</v>
      </c>
      <c r="C10" s="27" t="s">
        <v>157</v>
      </c>
      <c r="D10" s="52">
        <v>15.7006466916429</v>
      </c>
      <c r="E10" s="53">
        <v>7.8586172240903501E-2</v>
      </c>
      <c r="F10" s="28">
        <v>3650000</v>
      </c>
      <c r="G10" s="24">
        <f t="shared" si="0"/>
        <v>6.5622928644564746</v>
      </c>
      <c r="H10" s="29">
        <f t="shared" si="1"/>
        <v>15.7006466916429</v>
      </c>
      <c r="I10" s="30"/>
      <c r="J10" s="31"/>
      <c r="AC10" s="32"/>
      <c r="AD10" s="32"/>
      <c r="AE10" s="32"/>
    </row>
    <row r="11" spans="1:31">
      <c r="A11" s="26" t="s">
        <v>48</v>
      </c>
      <c r="B11" s="26" t="s">
        <v>177</v>
      </c>
      <c r="C11" s="27" t="s">
        <v>157</v>
      </c>
      <c r="D11" s="52">
        <v>15.753713097208299</v>
      </c>
      <c r="E11" s="53">
        <v>7.8586172240903501E-2</v>
      </c>
      <c r="F11" s="28">
        <v>3650000</v>
      </c>
      <c r="G11" s="24">
        <f t="shared" si="0"/>
        <v>6.5622928644564746</v>
      </c>
      <c r="H11" s="29">
        <f t="shared" si="1"/>
        <v>15.753713097208299</v>
      </c>
      <c r="I11" s="30"/>
      <c r="J11" s="31"/>
      <c r="AC11" s="32"/>
      <c r="AD11" s="32"/>
      <c r="AE11" s="32"/>
    </row>
    <row r="12" spans="1:31">
      <c r="A12" s="26" t="s">
        <v>49</v>
      </c>
      <c r="B12" s="26" t="s">
        <v>178</v>
      </c>
      <c r="C12" s="27" t="s">
        <v>157</v>
      </c>
      <c r="D12" s="52">
        <v>19.512519649682702</v>
      </c>
      <c r="E12" s="53">
        <v>5.8376974834882002E-2</v>
      </c>
      <c r="F12" s="28">
        <v>365000</v>
      </c>
      <c r="G12" s="24">
        <f t="shared" si="0"/>
        <v>5.5622928644564746</v>
      </c>
      <c r="H12" s="29">
        <f t="shared" si="1"/>
        <v>19.512519649682702</v>
      </c>
      <c r="I12" s="30"/>
      <c r="J12" s="31"/>
      <c r="AC12" s="32"/>
      <c r="AD12" s="32"/>
      <c r="AE12" s="32"/>
    </row>
    <row r="13" spans="1:31">
      <c r="A13" s="26" t="s">
        <v>51</v>
      </c>
      <c r="B13" s="26" t="s">
        <v>178</v>
      </c>
      <c r="C13" s="27" t="s">
        <v>157</v>
      </c>
      <c r="D13" s="52">
        <v>19.628307954865502</v>
      </c>
      <c r="E13" s="53">
        <v>5.8376974834882002E-2</v>
      </c>
      <c r="F13" s="28">
        <v>365000</v>
      </c>
      <c r="G13" s="24">
        <f t="shared" si="0"/>
        <v>5.5622928644564746</v>
      </c>
      <c r="H13" s="29">
        <f t="shared" si="1"/>
        <v>19.628307954865502</v>
      </c>
      <c r="I13" s="30"/>
      <c r="J13" s="31"/>
      <c r="AC13" s="32"/>
      <c r="AD13" s="32"/>
      <c r="AE13" s="32"/>
    </row>
    <row r="14" spans="1:31">
      <c r="A14" s="26" t="s">
        <v>52</v>
      </c>
      <c r="B14" s="26" t="s">
        <v>178</v>
      </c>
      <c r="C14" s="27" t="s">
        <v>157</v>
      </c>
      <c r="D14" s="52">
        <v>19.5574363271813</v>
      </c>
      <c r="E14" s="53">
        <v>5.8376974834882002E-2</v>
      </c>
      <c r="F14" s="28">
        <v>365000</v>
      </c>
      <c r="G14" s="24">
        <f t="shared" si="0"/>
        <v>5.5622928644564746</v>
      </c>
      <c r="H14" s="29">
        <f t="shared" si="1"/>
        <v>19.5574363271813</v>
      </c>
      <c r="I14" s="30"/>
      <c r="J14" s="31"/>
      <c r="AC14" s="32"/>
      <c r="AD14" s="32"/>
      <c r="AE14" s="32"/>
    </row>
    <row r="15" spans="1:31">
      <c r="A15" s="26" t="s">
        <v>53</v>
      </c>
      <c r="B15" s="26" t="s">
        <v>179</v>
      </c>
      <c r="C15" s="27" t="s">
        <v>157</v>
      </c>
      <c r="D15" s="52">
        <v>23.439709998011399</v>
      </c>
      <c r="E15" s="53">
        <v>5.6671847999234803E-2</v>
      </c>
      <c r="F15" s="28">
        <v>36500</v>
      </c>
      <c r="G15" s="24">
        <f t="shared" si="0"/>
        <v>4.5622928644564746</v>
      </c>
      <c r="H15" s="29">
        <f t="shared" si="1"/>
        <v>23.439709998011399</v>
      </c>
      <c r="I15" s="30"/>
      <c r="J15" s="31"/>
      <c r="AC15" s="32"/>
      <c r="AD15" s="32"/>
      <c r="AE15" s="32"/>
    </row>
    <row r="16" spans="1:31">
      <c r="A16" s="26" t="s">
        <v>55</v>
      </c>
      <c r="B16" s="26" t="s">
        <v>179</v>
      </c>
      <c r="C16" s="27" t="s">
        <v>157</v>
      </c>
      <c r="D16" s="52">
        <v>23.326513059315701</v>
      </c>
      <c r="E16" s="53">
        <v>5.6671847999234803E-2</v>
      </c>
      <c r="F16" s="28">
        <v>36500</v>
      </c>
      <c r="G16" s="24">
        <f t="shared" si="0"/>
        <v>4.5622928644564746</v>
      </c>
      <c r="H16" s="29">
        <f t="shared" si="1"/>
        <v>23.326513059315701</v>
      </c>
      <c r="I16" s="30"/>
      <c r="J16" s="31"/>
      <c r="AC16" s="32"/>
      <c r="AD16" s="32"/>
      <c r="AE16" s="32"/>
    </row>
    <row r="17" spans="1:31">
      <c r="A17" s="26" t="s">
        <v>56</v>
      </c>
      <c r="B17" s="26" t="s">
        <v>179</v>
      </c>
      <c r="C17" s="27" t="s">
        <v>157</v>
      </c>
      <c r="D17" s="52">
        <v>23.378118045971799</v>
      </c>
      <c r="E17" s="53">
        <v>5.6671847999234803E-2</v>
      </c>
      <c r="F17" s="28">
        <v>36500</v>
      </c>
      <c r="G17" s="24">
        <f t="shared" si="0"/>
        <v>4.5622928644564746</v>
      </c>
      <c r="H17" s="29">
        <f t="shared" si="1"/>
        <v>23.378118045971799</v>
      </c>
      <c r="I17" s="30"/>
      <c r="J17" s="31"/>
      <c r="AC17" s="32"/>
      <c r="AD17" s="32"/>
      <c r="AE17" s="32"/>
    </row>
    <row r="18" spans="1:31">
      <c r="A18" s="26" t="s">
        <v>57</v>
      </c>
      <c r="B18" s="26" t="s">
        <v>180</v>
      </c>
      <c r="C18" s="27" t="s">
        <v>157</v>
      </c>
      <c r="D18" s="52">
        <v>27.0643383743896</v>
      </c>
      <c r="E18" s="53">
        <v>9.5191340608037203E-2</v>
      </c>
      <c r="F18" s="28">
        <v>3650</v>
      </c>
      <c r="G18" s="24">
        <f t="shared" si="0"/>
        <v>3.5622928644564746</v>
      </c>
      <c r="H18" s="29">
        <f t="shared" si="1"/>
        <v>27.0643383743896</v>
      </c>
      <c r="I18" s="30"/>
      <c r="J18" s="31"/>
      <c r="AC18" s="32"/>
      <c r="AD18" s="32"/>
      <c r="AE18" s="32"/>
    </row>
    <row r="19" spans="1:31">
      <c r="A19" s="26" t="s">
        <v>59</v>
      </c>
      <c r="B19" s="26" t="s">
        <v>180</v>
      </c>
      <c r="C19" s="27" t="s">
        <v>157</v>
      </c>
      <c r="D19" s="52">
        <v>27.165437831925399</v>
      </c>
      <c r="E19" s="53">
        <v>9.5191340608037203E-2</v>
      </c>
      <c r="F19" s="28">
        <v>3650</v>
      </c>
      <c r="G19" s="24">
        <f t="shared" si="0"/>
        <v>3.5622928644564746</v>
      </c>
      <c r="H19" s="29">
        <f t="shared" si="1"/>
        <v>27.165437831925399</v>
      </c>
      <c r="I19" s="30"/>
      <c r="J19" s="31"/>
      <c r="AC19" s="32"/>
      <c r="AD19" s="32"/>
      <c r="AE19" s="32"/>
    </row>
    <row r="20" spans="1:31">
      <c r="A20" s="26" t="s">
        <v>60</v>
      </c>
      <c r="B20" s="26" t="s">
        <v>180</v>
      </c>
      <c r="C20" s="27" t="s">
        <v>157</v>
      </c>
      <c r="D20" s="52">
        <v>27.2545961871926</v>
      </c>
      <c r="E20" s="53">
        <v>9.5191340608037203E-2</v>
      </c>
      <c r="F20" s="28">
        <v>3650</v>
      </c>
      <c r="G20" s="24">
        <f t="shared" si="0"/>
        <v>3.5622928644564746</v>
      </c>
      <c r="H20" s="29">
        <f t="shared" si="1"/>
        <v>27.2545961871926</v>
      </c>
      <c r="I20" s="30"/>
      <c r="J20" s="31"/>
      <c r="AC20" s="32"/>
      <c r="AD20" s="32"/>
      <c r="AE20" s="32"/>
    </row>
    <row r="21" spans="1:31">
      <c r="A21" s="26" t="s">
        <v>61</v>
      </c>
      <c r="B21" s="26" t="s">
        <v>181</v>
      </c>
      <c r="C21" s="27" t="s">
        <v>157</v>
      </c>
      <c r="D21" s="52">
        <v>30.9713620537159</v>
      </c>
      <c r="E21" s="53">
        <v>0.43486733242068198</v>
      </c>
      <c r="F21" s="28">
        <v>365</v>
      </c>
      <c r="G21" s="24">
        <f t="shared" si="0"/>
        <v>2.5622928644564746</v>
      </c>
      <c r="H21" s="29">
        <f t="shared" si="1"/>
        <v>30.9713620537159</v>
      </c>
      <c r="I21" s="30"/>
      <c r="J21" s="31"/>
      <c r="AC21" s="32"/>
      <c r="AD21" s="32"/>
      <c r="AE21" s="32"/>
    </row>
    <row r="22" spans="1:31">
      <c r="A22" s="26" t="s">
        <v>63</v>
      </c>
      <c r="B22" s="26" t="s">
        <v>181</v>
      </c>
      <c r="C22" s="27" t="s">
        <v>157</v>
      </c>
      <c r="D22" s="52">
        <v>30.222902850361901</v>
      </c>
      <c r="E22" s="53">
        <v>0.43486733242068198</v>
      </c>
      <c r="F22" s="28">
        <v>365</v>
      </c>
      <c r="G22" s="24">
        <f t="shared" si="0"/>
        <v>2.5622928644564746</v>
      </c>
      <c r="H22" s="29">
        <f t="shared" si="1"/>
        <v>30.222902850361901</v>
      </c>
      <c r="I22" s="30"/>
      <c r="J22" s="31"/>
      <c r="AC22" s="32"/>
      <c r="AD22" s="32"/>
      <c r="AE22" s="32"/>
    </row>
    <row r="23" spans="1:31">
      <c r="A23" s="26" t="s">
        <v>64</v>
      </c>
      <c r="B23" s="26" t="s">
        <v>181</v>
      </c>
      <c r="C23" s="27" t="s">
        <v>157</v>
      </c>
      <c r="D23" s="52">
        <v>30.2134849496281</v>
      </c>
      <c r="E23" s="53">
        <v>0.43486733242068198</v>
      </c>
      <c r="F23" s="28">
        <v>365</v>
      </c>
      <c r="G23" s="24">
        <f t="shared" si="0"/>
        <v>2.5622928644564746</v>
      </c>
      <c r="H23" s="29">
        <f t="shared" si="1"/>
        <v>30.2134849496281</v>
      </c>
      <c r="I23" s="30"/>
      <c r="J23" s="31" t="s">
        <v>188</v>
      </c>
      <c r="AC23" s="32"/>
      <c r="AD23" s="32"/>
      <c r="AE23" s="32"/>
    </row>
    <row r="24" spans="1:31">
      <c r="A24" s="33"/>
      <c r="B24" s="23"/>
      <c r="C24" s="23"/>
      <c r="D24" s="23"/>
      <c r="E24" s="23"/>
      <c r="F24" s="23"/>
      <c r="G24" s="23"/>
      <c r="H24" s="23"/>
      <c r="AC24" s="32"/>
      <c r="AE24" s="32"/>
    </row>
    <row r="25" spans="1:31">
      <c r="A25" s="23"/>
      <c r="B25" s="23"/>
      <c r="C25" s="23"/>
      <c r="D25" s="23"/>
      <c r="E25" s="23"/>
      <c r="F25" s="23"/>
      <c r="G25" s="23"/>
      <c r="H25" s="23"/>
      <c r="U25" s="24"/>
    </row>
    <row r="26" spans="1:31" ht="16">
      <c r="A26" s="23" t="s">
        <v>0</v>
      </c>
      <c r="B26" s="23" t="s">
        <v>151</v>
      </c>
      <c r="C26" s="23" t="s">
        <v>152</v>
      </c>
      <c r="D26" s="23" t="s">
        <v>153</v>
      </c>
      <c r="E26" s="23" t="s">
        <v>154</v>
      </c>
      <c r="F26" s="23" t="s">
        <v>155</v>
      </c>
      <c r="G26" s="23"/>
      <c r="H26" s="23"/>
      <c r="I26" s="34" t="s">
        <v>163</v>
      </c>
      <c r="J26" s="34" t="s">
        <v>164</v>
      </c>
      <c r="K26" s="34" t="s">
        <v>165</v>
      </c>
      <c r="L26" s="35" t="s">
        <v>166</v>
      </c>
      <c r="M26" s="35" t="s">
        <v>167</v>
      </c>
      <c r="N26" s="35" t="s">
        <v>189</v>
      </c>
      <c r="O26" s="35" t="s">
        <v>190</v>
      </c>
      <c r="P26" s="35" t="s">
        <v>191</v>
      </c>
      <c r="Q26" s="35" t="s">
        <v>192</v>
      </c>
      <c r="R26" s="36"/>
      <c r="S26" s="37"/>
      <c r="T26" s="36"/>
      <c r="U26" s="38"/>
      <c r="V26" s="38"/>
      <c r="W26" s="36"/>
      <c r="X26" s="36"/>
      <c r="Y26" s="36"/>
      <c r="Z26" s="36"/>
      <c r="AA26" s="36"/>
      <c r="AB26" s="36"/>
    </row>
    <row r="27" spans="1:31" s="48" customFormat="1" ht="16">
      <c r="A27" s="54" t="s">
        <v>113</v>
      </c>
      <c r="B27" s="55" t="s">
        <v>184</v>
      </c>
      <c r="C27" s="39" t="s">
        <v>168</v>
      </c>
      <c r="D27" s="52">
        <v>29.529985904687798</v>
      </c>
      <c r="E27" s="53">
        <v>9.1324765300840105E-2</v>
      </c>
      <c r="F27" s="40">
        <v>782.64076055478199</v>
      </c>
      <c r="G27" s="40"/>
      <c r="H27" s="40"/>
      <c r="I27" s="41">
        <f>F27</f>
        <v>782.64076055478199</v>
      </c>
      <c r="J27" s="42">
        <v>1</v>
      </c>
      <c r="K27" s="41">
        <f>(I27/J27)/2</f>
        <v>391.320380277391</v>
      </c>
      <c r="L27" s="43">
        <v>100</v>
      </c>
      <c r="M27" s="44">
        <f>K27*L27</f>
        <v>39132.038027739101</v>
      </c>
      <c r="N27" s="45">
        <v>0.25</v>
      </c>
      <c r="O27" s="44">
        <f>M27/N27</f>
        <v>156528.15211095641</v>
      </c>
      <c r="P27" s="44"/>
      <c r="Q27" s="44"/>
      <c r="R27" s="44"/>
      <c r="S27" s="46"/>
      <c r="T27" s="44"/>
      <c r="U27" s="42"/>
      <c r="V27" s="47"/>
      <c r="W27" s="43"/>
      <c r="X27" s="47"/>
      <c r="Y27" s="45"/>
      <c r="Z27" s="47"/>
    </row>
    <row r="28" spans="1:31" s="48" customFormat="1" ht="16">
      <c r="A28" s="54" t="s">
        <v>115</v>
      </c>
      <c r="B28" s="55" t="s">
        <v>184</v>
      </c>
      <c r="C28" s="39" t="s">
        <v>168</v>
      </c>
      <c r="D28" s="52">
        <v>29.712624089245001</v>
      </c>
      <c r="E28" s="53">
        <v>9.1324765300840105E-2</v>
      </c>
      <c r="F28" s="40">
        <v>700.59474411544113</v>
      </c>
      <c r="G28" s="40"/>
      <c r="H28" s="40"/>
      <c r="I28" s="41">
        <f t="shared" ref="I28:I38" si="2">F28</f>
        <v>700.59474411544113</v>
      </c>
      <c r="J28" s="42">
        <v>1</v>
      </c>
      <c r="K28" s="41">
        <f t="shared" ref="K28:K38" si="3">(I28/J28)/2</f>
        <v>350.29737205772057</v>
      </c>
      <c r="L28" s="43">
        <v>100</v>
      </c>
      <c r="M28" s="44">
        <f t="shared" ref="M28:M38" si="4">K28*L28</f>
        <v>35029.737205772057</v>
      </c>
      <c r="N28" s="45">
        <v>0.25</v>
      </c>
      <c r="O28" s="44">
        <f t="shared" ref="O28:O38" si="5">M28/N28</f>
        <v>140118.94882308823</v>
      </c>
      <c r="P28" s="49">
        <f>AVERAGE(O27:O29)</f>
        <v>148195.10596537683</v>
      </c>
      <c r="Q28" s="49">
        <f>STDEV(O27:O29)</f>
        <v>8207.6173220767796</v>
      </c>
      <c r="R28" s="44"/>
      <c r="S28" s="46"/>
      <c r="T28" s="44"/>
      <c r="U28" s="42"/>
      <c r="V28" s="47"/>
      <c r="W28" s="43"/>
      <c r="X28" s="47"/>
      <c r="Y28" s="45"/>
      <c r="Z28" s="47"/>
      <c r="AA28" s="44"/>
      <c r="AB28" s="44"/>
    </row>
    <row r="29" spans="1:31" s="48" customFormat="1" ht="16">
      <c r="A29" s="54" t="s">
        <v>116</v>
      </c>
      <c r="B29" s="55" t="s">
        <v>184</v>
      </c>
      <c r="C29" s="39" t="s">
        <v>168</v>
      </c>
      <c r="D29" s="52">
        <v>29.623068070422399</v>
      </c>
      <c r="E29" s="53">
        <v>9.1324765300840105E-2</v>
      </c>
      <c r="F29" s="40">
        <v>739.69108481042952</v>
      </c>
      <c r="G29" s="40"/>
      <c r="H29" s="40"/>
      <c r="I29" s="41">
        <f t="shared" si="2"/>
        <v>739.69108481042952</v>
      </c>
      <c r="J29" s="42">
        <v>1</v>
      </c>
      <c r="K29" s="41">
        <f t="shared" si="3"/>
        <v>369.84554240521476</v>
      </c>
      <c r="L29" s="43">
        <v>100</v>
      </c>
      <c r="M29" s="44">
        <f t="shared" si="4"/>
        <v>36984.554240521473</v>
      </c>
      <c r="N29" s="45">
        <v>0.25</v>
      </c>
      <c r="O29" s="44">
        <f t="shared" si="5"/>
        <v>147938.21696208589</v>
      </c>
      <c r="P29" s="44"/>
      <c r="Q29" s="44"/>
      <c r="R29" s="44"/>
      <c r="S29" s="46"/>
      <c r="T29" s="44"/>
      <c r="U29" s="42"/>
      <c r="V29" s="47"/>
      <c r="W29" s="43"/>
      <c r="X29" s="47"/>
      <c r="Y29" s="45"/>
      <c r="Z29" s="47"/>
    </row>
    <row r="30" spans="1:31" s="48" customFormat="1" ht="16">
      <c r="A30" s="54" t="s">
        <v>117</v>
      </c>
      <c r="B30" s="55" t="s">
        <v>185</v>
      </c>
      <c r="C30" s="39" t="s">
        <v>168</v>
      </c>
      <c r="D30" s="52">
        <v>29.049047088239199</v>
      </c>
      <c r="E30" s="53">
        <v>8.4160495514214395E-2</v>
      </c>
      <c r="F30" s="40">
        <v>1047.6397395251349</v>
      </c>
      <c r="G30" s="40"/>
      <c r="H30" s="40"/>
      <c r="I30" s="41">
        <f t="shared" si="2"/>
        <v>1047.6397395251349</v>
      </c>
      <c r="J30" s="42">
        <v>1</v>
      </c>
      <c r="K30" s="41">
        <f t="shared" si="3"/>
        <v>523.81986976256746</v>
      </c>
      <c r="L30" s="43">
        <v>100</v>
      </c>
      <c r="M30" s="44">
        <f t="shared" si="4"/>
        <v>52381.986976256747</v>
      </c>
      <c r="N30" s="45">
        <v>0.25</v>
      </c>
      <c r="O30" s="44">
        <f t="shared" si="5"/>
        <v>209527.94790502699</v>
      </c>
      <c r="P30" s="44"/>
      <c r="Q30" s="44"/>
      <c r="R30" s="50"/>
      <c r="S30" s="46"/>
      <c r="T30" s="44"/>
      <c r="U30" s="42"/>
      <c r="V30" s="47"/>
      <c r="W30" s="43"/>
      <c r="X30" s="47"/>
      <c r="Y30" s="45"/>
      <c r="Z30" s="47"/>
    </row>
    <row r="31" spans="1:31" s="48" customFormat="1" ht="16">
      <c r="A31" s="54" t="s">
        <v>119</v>
      </c>
      <c r="B31" s="55" t="s">
        <v>185</v>
      </c>
      <c r="C31" s="39" t="s">
        <v>168</v>
      </c>
      <c r="D31" s="52">
        <v>29.177914088237401</v>
      </c>
      <c r="E31" s="53">
        <v>8.4160495514214395E-2</v>
      </c>
      <c r="F31" s="40">
        <v>968.89424521697322</v>
      </c>
      <c r="G31" s="40"/>
      <c r="H31" s="40"/>
      <c r="I31" s="41">
        <f t="shared" si="2"/>
        <v>968.89424521697322</v>
      </c>
      <c r="J31" s="42">
        <v>1</v>
      </c>
      <c r="K31" s="41">
        <f t="shared" si="3"/>
        <v>484.44712260848661</v>
      </c>
      <c r="L31" s="43">
        <v>100</v>
      </c>
      <c r="M31" s="44">
        <f t="shared" si="4"/>
        <v>48444.712260848661</v>
      </c>
      <c r="N31" s="45">
        <v>0.25</v>
      </c>
      <c r="O31" s="44">
        <f t="shared" si="5"/>
        <v>193778.84904339464</v>
      </c>
      <c r="P31" s="49">
        <f>AVERAGE(O30:O32)</f>
        <v>205532.01424081661</v>
      </c>
      <c r="Q31" s="49">
        <f>STDEV(O30:O32)</f>
        <v>10350.82168396582</v>
      </c>
      <c r="R31" s="50"/>
      <c r="S31" s="46"/>
      <c r="T31" s="44"/>
      <c r="U31" s="42"/>
      <c r="V31" s="47"/>
      <c r="X31" s="47"/>
      <c r="Y31" s="45"/>
      <c r="AA31" s="44"/>
      <c r="AB31" s="44"/>
    </row>
    <row r="32" spans="1:31" s="48" customFormat="1" ht="16">
      <c r="A32" s="54" t="s">
        <v>120</v>
      </c>
      <c r="B32" s="55" t="s">
        <v>185</v>
      </c>
      <c r="C32" s="39" t="s">
        <v>168</v>
      </c>
      <c r="D32" s="52">
        <v>29.019704582516301</v>
      </c>
      <c r="E32" s="53">
        <v>8.4160495514214395E-2</v>
      </c>
      <c r="F32" s="40">
        <v>1066.4462288701413</v>
      </c>
      <c r="G32" s="40"/>
      <c r="H32" s="40"/>
      <c r="I32" s="41">
        <f t="shared" si="2"/>
        <v>1066.4462288701413</v>
      </c>
      <c r="J32" s="42">
        <v>1</v>
      </c>
      <c r="K32" s="41">
        <f t="shared" si="3"/>
        <v>533.22311443507067</v>
      </c>
      <c r="L32" s="43">
        <v>100</v>
      </c>
      <c r="M32" s="44">
        <f t="shared" si="4"/>
        <v>53322.311443507067</v>
      </c>
      <c r="N32" s="45">
        <v>0.25</v>
      </c>
      <c r="O32" s="44">
        <f t="shared" si="5"/>
        <v>213289.24577402827</v>
      </c>
      <c r="P32" s="44"/>
      <c r="Q32" s="44"/>
      <c r="R32" s="50"/>
      <c r="S32" s="46"/>
      <c r="T32" s="44"/>
      <c r="U32" s="42"/>
      <c r="V32" s="47"/>
      <c r="X32" s="47"/>
      <c r="Y32" s="45"/>
    </row>
    <row r="33" spans="1:31" s="48" customFormat="1" ht="16">
      <c r="A33" s="54" t="s">
        <v>121</v>
      </c>
      <c r="B33" s="55" t="s">
        <v>186</v>
      </c>
      <c r="C33" s="39" t="s">
        <v>168</v>
      </c>
      <c r="D33" s="52">
        <v>29.892642469191099</v>
      </c>
      <c r="E33" s="53">
        <v>8.0233517906507595E-2</v>
      </c>
      <c r="F33" s="40">
        <v>628.14684321900836</v>
      </c>
      <c r="G33" s="40"/>
      <c r="H33" s="40"/>
      <c r="I33" s="41">
        <f t="shared" si="2"/>
        <v>628.14684321900836</v>
      </c>
      <c r="J33" s="42">
        <v>1</v>
      </c>
      <c r="K33" s="41">
        <f t="shared" si="3"/>
        <v>314.07342160950418</v>
      </c>
      <c r="L33" s="43">
        <v>100</v>
      </c>
      <c r="M33" s="44">
        <f t="shared" si="4"/>
        <v>31407.342160950418</v>
      </c>
      <c r="N33" s="45">
        <v>0.25</v>
      </c>
      <c r="O33" s="44">
        <f t="shared" si="5"/>
        <v>125629.36864380167</v>
      </c>
      <c r="P33" s="44"/>
      <c r="Q33" s="44"/>
      <c r="R33" s="44"/>
      <c r="S33" s="46"/>
      <c r="T33" s="44"/>
      <c r="U33" s="42"/>
      <c r="V33" s="47"/>
      <c r="X33" s="47"/>
      <c r="Y33" s="45"/>
    </row>
    <row r="34" spans="1:31" s="48" customFormat="1" ht="16">
      <c r="A34" s="54" t="s">
        <v>123</v>
      </c>
      <c r="B34" s="55" t="s">
        <v>186</v>
      </c>
      <c r="C34" s="39" t="s">
        <v>168</v>
      </c>
      <c r="D34" s="52">
        <v>29.9202160761856</v>
      </c>
      <c r="E34" s="53">
        <v>8.0233517906507595E-2</v>
      </c>
      <c r="F34" s="40">
        <v>617.73186002026864</v>
      </c>
      <c r="G34" s="40"/>
      <c r="H34" s="40"/>
      <c r="I34" s="41">
        <f t="shared" si="2"/>
        <v>617.73186002026864</v>
      </c>
      <c r="J34" s="42">
        <v>1</v>
      </c>
      <c r="K34" s="41">
        <f t="shared" si="3"/>
        <v>308.86593001013432</v>
      </c>
      <c r="L34" s="43">
        <v>100</v>
      </c>
      <c r="M34" s="44">
        <f t="shared" si="4"/>
        <v>30886.593001013433</v>
      </c>
      <c r="N34" s="45">
        <v>0.25</v>
      </c>
      <c r="O34" s="44">
        <f t="shared" si="5"/>
        <v>123546.37200405373</v>
      </c>
      <c r="P34" s="49">
        <f>AVERAGE(O33:O35)</f>
        <v>121278.33985353814</v>
      </c>
      <c r="Q34" s="49">
        <f>STDEV(O33:O35)</f>
        <v>5826.1217420863286</v>
      </c>
      <c r="R34" s="44"/>
      <c r="S34" s="46"/>
      <c r="T34" s="44"/>
      <c r="U34" s="42"/>
      <c r="V34" s="47"/>
      <c r="X34" s="47"/>
      <c r="Y34" s="45"/>
      <c r="AA34" s="44"/>
      <c r="AB34" s="44"/>
    </row>
    <row r="35" spans="1:31" s="48" customFormat="1" ht="16">
      <c r="A35" s="54" t="s">
        <v>124</v>
      </c>
      <c r="B35" s="55" t="s">
        <v>186</v>
      </c>
      <c r="C35" s="39" t="s">
        <v>168</v>
      </c>
      <c r="D35" s="52">
        <v>30.043330785955899</v>
      </c>
      <c r="E35" s="53">
        <v>8.0233517906507595E-2</v>
      </c>
      <c r="F35" s="40">
        <v>573.29639456379516</v>
      </c>
      <c r="G35" s="40"/>
      <c r="H35" s="40"/>
      <c r="I35" s="41">
        <f t="shared" si="2"/>
        <v>573.29639456379516</v>
      </c>
      <c r="J35" s="42">
        <v>1</v>
      </c>
      <c r="K35" s="41">
        <f t="shared" si="3"/>
        <v>286.64819728189758</v>
      </c>
      <c r="L35" s="43">
        <v>100</v>
      </c>
      <c r="M35" s="44">
        <f t="shared" si="4"/>
        <v>28664.819728189759</v>
      </c>
      <c r="N35" s="45">
        <v>0.25</v>
      </c>
      <c r="O35" s="44">
        <f t="shared" si="5"/>
        <v>114659.27891275904</v>
      </c>
      <c r="P35" s="44"/>
      <c r="Q35" s="44"/>
      <c r="R35" s="44"/>
      <c r="S35" s="46"/>
      <c r="T35" s="44"/>
      <c r="U35" s="42"/>
      <c r="V35" s="47"/>
      <c r="X35" s="47"/>
      <c r="Y35" s="45"/>
    </row>
    <row r="36" spans="1:31" s="48" customFormat="1" ht="16">
      <c r="A36" s="54" t="s">
        <v>125</v>
      </c>
      <c r="B36" s="55" t="s">
        <v>187</v>
      </c>
      <c r="C36" s="39" t="s">
        <v>168</v>
      </c>
      <c r="D36" s="52">
        <v>28.330281899538399</v>
      </c>
      <c r="E36" s="53">
        <v>7.1784942628191906E-2</v>
      </c>
      <c r="F36" s="40">
        <v>1619.9074544545138</v>
      </c>
      <c r="G36" s="40"/>
      <c r="H36" s="40"/>
      <c r="I36" s="41">
        <f t="shared" si="2"/>
        <v>1619.9074544545138</v>
      </c>
      <c r="J36" s="42">
        <v>1</v>
      </c>
      <c r="K36" s="41">
        <f t="shared" si="3"/>
        <v>809.95372722725688</v>
      </c>
      <c r="L36" s="43">
        <v>100</v>
      </c>
      <c r="M36" s="44">
        <f t="shared" si="4"/>
        <v>80995.37272272569</v>
      </c>
      <c r="N36" s="45">
        <v>0.25</v>
      </c>
      <c r="O36" s="44">
        <f t="shared" si="5"/>
        <v>323981.49089090276</v>
      </c>
      <c r="P36" s="44"/>
      <c r="Q36" s="44"/>
      <c r="R36" s="50"/>
      <c r="S36" s="46"/>
      <c r="T36" s="44"/>
      <c r="U36" s="42"/>
      <c r="V36" s="47"/>
      <c r="X36" s="47"/>
      <c r="Y36" s="45"/>
    </row>
    <row r="37" spans="1:31" s="48" customFormat="1" ht="16">
      <c r="A37" s="54" t="s">
        <v>127</v>
      </c>
      <c r="B37" s="55" t="s">
        <v>187</v>
      </c>
      <c r="C37" s="39" t="s">
        <v>168</v>
      </c>
      <c r="D37" s="52">
        <v>28.459696771905701</v>
      </c>
      <c r="E37" s="53">
        <v>7.1784942628191906E-2</v>
      </c>
      <c r="F37" s="40">
        <v>1497.6500343125581</v>
      </c>
      <c r="G37" s="40"/>
      <c r="H37" s="40"/>
      <c r="I37" s="41">
        <f t="shared" si="2"/>
        <v>1497.6500343125581</v>
      </c>
      <c r="J37" s="42">
        <v>1</v>
      </c>
      <c r="K37" s="41">
        <f t="shared" si="3"/>
        <v>748.82501715627905</v>
      </c>
      <c r="L37" s="43">
        <v>100</v>
      </c>
      <c r="M37" s="44">
        <f t="shared" si="4"/>
        <v>74882.501715627906</v>
      </c>
      <c r="N37" s="45">
        <v>0.25</v>
      </c>
      <c r="O37" s="44">
        <f t="shared" si="5"/>
        <v>299530.00686251163</v>
      </c>
      <c r="P37" s="49">
        <f>AVERAGE(O36:O38)</f>
        <v>308340.97608307336</v>
      </c>
      <c r="Q37" s="49">
        <f>STDEV(O36:O38)</f>
        <v>13581.26604901368</v>
      </c>
      <c r="R37" s="50"/>
      <c r="S37" s="46"/>
      <c r="T37" s="44"/>
      <c r="U37" s="42"/>
      <c r="V37" s="47"/>
      <c r="X37" s="47"/>
      <c r="Y37" s="45"/>
      <c r="AA37" s="44"/>
      <c r="AB37" s="44"/>
    </row>
    <row r="38" spans="1:31" s="48" customFormat="1" ht="16">
      <c r="A38" s="54" t="s">
        <v>128</v>
      </c>
      <c r="B38" s="55" t="s">
        <v>187</v>
      </c>
      <c r="C38" s="39" t="s">
        <v>168</v>
      </c>
      <c r="D38" s="52">
        <v>28.448823126894698</v>
      </c>
      <c r="E38" s="53">
        <v>7.1784942628191906E-2</v>
      </c>
      <c r="F38" s="40">
        <v>1507.5571524790287</v>
      </c>
      <c r="G38" s="40"/>
      <c r="H38" s="40"/>
      <c r="I38" s="41">
        <f t="shared" si="2"/>
        <v>1507.5571524790287</v>
      </c>
      <c r="J38" s="42">
        <v>1</v>
      </c>
      <c r="K38" s="41">
        <f t="shared" si="3"/>
        <v>753.77857623951434</v>
      </c>
      <c r="L38" s="43">
        <v>100</v>
      </c>
      <c r="M38" s="44">
        <f t="shared" si="4"/>
        <v>75377.857623951437</v>
      </c>
      <c r="N38" s="45">
        <v>0.25</v>
      </c>
      <c r="O38" s="44">
        <f t="shared" si="5"/>
        <v>301511.43049580575</v>
      </c>
      <c r="P38" s="44"/>
      <c r="Q38" s="44"/>
      <c r="R38" s="50"/>
      <c r="S38" s="46"/>
      <c r="T38" s="44"/>
      <c r="U38" s="42"/>
      <c r="V38" s="47"/>
      <c r="X38" s="47"/>
      <c r="Y38" s="45"/>
    </row>
    <row r="39" spans="1:31" s="25" customFormat="1" ht="16">
      <c r="A39" s="24"/>
      <c r="B39" s="24"/>
      <c r="C39" s="24"/>
      <c r="D39" s="24"/>
      <c r="E39" s="24"/>
      <c r="F39" s="24"/>
      <c r="G39" s="24"/>
      <c r="H39" s="24"/>
      <c r="I39" s="4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48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 s="25" customFormat="1" ht="16">
      <c r="A40" s="24"/>
      <c r="B40" s="24"/>
      <c r="C40" s="24"/>
      <c r="D40" s="24"/>
      <c r="E40" s="24"/>
      <c r="F40" s="24"/>
      <c r="G40" s="24"/>
      <c r="H40" s="24"/>
      <c r="I40" s="4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8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 s="25" customFormat="1" ht="16">
      <c r="A41" s="24"/>
      <c r="B41" s="24"/>
      <c r="C41" s="24"/>
      <c r="D41" s="24"/>
      <c r="E41" s="24"/>
      <c r="F41" s="24"/>
      <c r="G41" s="24"/>
      <c r="H41" s="24"/>
      <c r="I41" s="4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48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1:31" s="25" customFormat="1" ht="16">
      <c r="A42" s="24"/>
      <c r="B42" s="24"/>
      <c r="C42" s="24"/>
      <c r="D42" s="24"/>
      <c r="E42" s="24"/>
      <c r="F42" s="24"/>
      <c r="G42" s="24"/>
      <c r="H42" s="24"/>
      <c r="I42" s="4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</sheetData>
  <phoneticPr fontId="34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6" sqref="B6"/>
    </sheetView>
  </sheetViews>
  <sheetFormatPr baseColWidth="10" defaultColWidth="10" defaultRowHeight="15" customHeight="1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6384" width="10" style="1"/>
  </cols>
  <sheetData>
    <row r="1" spans="1:16" s="2" customFormat="1" ht="30" customHeight="1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17</v>
      </c>
      <c r="G2" s="9" t="s">
        <v>17</v>
      </c>
      <c r="H2" s="10"/>
      <c r="I2" s="10">
        <v>0</v>
      </c>
      <c r="J2" s="11">
        <v>0</v>
      </c>
      <c r="K2" s="12"/>
      <c r="L2" s="11"/>
      <c r="M2" s="12">
        <v>0</v>
      </c>
      <c r="N2" s="12">
        <v>0</v>
      </c>
      <c r="O2" s="13">
        <v>59</v>
      </c>
      <c r="P2" s="9" t="s">
        <v>17</v>
      </c>
    </row>
    <row r="3" spans="1:16" s="6" customFormat="1" ht="15" customHeight="1">
      <c r="A3" s="4"/>
      <c r="B3" s="7" t="s">
        <v>19</v>
      </c>
      <c r="C3" s="8" t="s">
        <v>16</v>
      </c>
      <c r="D3" s="9" t="s">
        <v>17</v>
      </c>
      <c r="E3" s="9" t="s">
        <v>18</v>
      </c>
      <c r="F3" s="9" t="s">
        <v>17</v>
      </c>
      <c r="G3" s="9" t="s">
        <v>17</v>
      </c>
      <c r="H3" s="10"/>
      <c r="I3" s="10">
        <v>0</v>
      </c>
      <c r="J3" s="11">
        <v>0</v>
      </c>
      <c r="K3" s="12"/>
      <c r="L3" s="11"/>
      <c r="M3" s="12">
        <v>0</v>
      </c>
      <c r="N3" s="12">
        <v>0</v>
      </c>
      <c r="O3" s="13">
        <v>59</v>
      </c>
      <c r="P3" s="9" t="s">
        <v>17</v>
      </c>
    </row>
    <row r="4" spans="1:16" s="6" customFormat="1" ht="15" customHeight="1">
      <c r="A4" s="4"/>
      <c r="B4" s="7" t="s">
        <v>20</v>
      </c>
      <c r="C4" s="8" t="s">
        <v>16</v>
      </c>
      <c r="D4" s="9" t="s">
        <v>17</v>
      </c>
      <c r="E4" s="9" t="s">
        <v>18</v>
      </c>
      <c r="F4" s="9" t="s">
        <v>17</v>
      </c>
      <c r="G4" s="9" t="s">
        <v>17</v>
      </c>
      <c r="H4" s="10"/>
      <c r="I4" s="10">
        <v>0</v>
      </c>
      <c r="J4" s="11">
        <v>0</v>
      </c>
      <c r="K4" s="12"/>
      <c r="L4" s="11"/>
      <c r="M4" s="12">
        <v>0</v>
      </c>
      <c r="N4" s="12">
        <v>0</v>
      </c>
      <c r="O4" s="13">
        <v>59</v>
      </c>
      <c r="P4" s="9" t="s">
        <v>17</v>
      </c>
    </row>
    <row r="5" spans="1:16" ht="15" customHeight="1">
      <c r="B5" s="14" t="s">
        <v>21</v>
      </c>
      <c r="C5" s="15" t="s">
        <v>16</v>
      </c>
      <c r="D5" s="16" t="s">
        <v>17</v>
      </c>
      <c r="E5" s="16" t="s">
        <v>22</v>
      </c>
      <c r="F5" s="16" t="s">
        <v>17</v>
      </c>
      <c r="G5" s="16" t="s">
        <v>17</v>
      </c>
      <c r="H5" s="17">
        <v>32.129732835626797</v>
      </c>
      <c r="I5" s="17">
        <v>31.612596813225</v>
      </c>
      <c r="J5" s="18">
        <v>0.45520459008182701</v>
      </c>
      <c r="O5" s="20">
        <v>59</v>
      </c>
      <c r="P5" s="16" t="s">
        <v>17</v>
      </c>
    </row>
    <row r="6" spans="1:16" ht="15" customHeight="1">
      <c r="B6" s="14" t="s">
        <v>23</v>
      </c>
      <c r="C6" s="15" t="s">
        <v>16</v>
      </c>
      <c r="D6" s="16" t="s">
        <v>17</v>
      </c>
      <c r="E6" s="16" t="s">
        <v>22</v>
      </c>
      <c r="F6" s="16" t="s">
        <v>17</v>
      </c>
      <c r="G6" s="16" t="s">
        <v>17</v>
      </c>
      <c r="H6" s="17">
        <v>31.4355086742768</v>
      </c>
      <c r="I6" s="17">
        <v>31.612596813225</v>
      </c>
      <c r="J6" s="18">
        <v>0.45520459008182701</v>
      </c>
      <c r="O6" s="20">
        <v>59</v>
      </c>
      <c r="P6" s="16" t="s">
        <v>17</v>
      </c>
    </row>
    <row r="7" spans="1:16" ht="15" customHeight="1">
      <c r="B7" s="14" t="s">
        <v>24</v>
      </c>
      <c r="C7" s="15" t="s">
        <v>16</v>
      </c>
      <c r="D7" s="16" t="s">
        <v>17</v>
      </c>
      <c r="E7" s="16" t="s">
        <v>22</v>
      </c>
      <c r="F7" s="16" t="s">
        <v>17</v>
      </c>
      <c r="G7" s="16" t="s">
        <v>17</v>
      </c>
      <c r="H7" s="17">
        <v>31.272548929771201</v>
      </c>
      <c r="I7" s="17">
        <v>31.612596813225</v>
      </c>
      <c r="J7" s="18">
        <v>0.45520459008182701</v>
      </c>
      <c r="O7" s="20">
        <v>59</v>
      </c>
      <c r="P7" s="16" t="s">
        <v>17</v>
      </c>
    </row>
    <row r="8" spans="1:16" ht="15" customHeight="1">
      <c r="B8" s="14" t="s">
        <v>25</v>
      </c>
      <c r="C8" s="15" t="s">
        <v>16</v>
      </c>
      <c r="D8" s="16" t="s">
        <v>17</v>
      </c>
      <c r="E8" s="16" t="s">
        <v>26</v>
      </c>
      <c r="F8" s="16" t="s">
        <v>17</v>
      </c>
      <c r="G8" s="16" t="s">
        <v>17</v>
      </c>
      <c r="H8" s="17">
        <v>32.864822369610202</v>
      </c>
      <c r="I8" s="17">
        <v>33.104761715635902</v>
      </c>
      <c r="J8" s="18">
        <v>0.47442769685198899</v>
      </c>
      <c r="O8" s="20">
        <v>59</v>
      </c>
      <c r="P8" s="16" t="s">
        <v>17</v>
      </c>
    </row>
    <row r="9" spans="1:16" ht="15" customHeight="1">
      <c r="B9" s="14" t="s">
        <v>27</v>
      </c>
      <c r="C9" s="15" t="s">
        <v>16</v>
      </c>
      <c r="D9" s="16" t="s">
        <v>17</v>
      </c>
      <c r="E9" s="16" t="s">
        <v>26</v>
      </c>
      <c r="F9" s="16" t="s">
        <v>17</v>
      </c>
      <c r="G9" s="16" t="s">
        <v>17</v>
      </c>
      <c r="H9" s="17">
        <v>32.798229955811998</v>
      </c>
      <c r="I9" s="17">
        <v>33.104761715635902</v>
      </c>
      <c r="J9" s="18">
        <v>0.47442769685198899</v>
      </c>
      <c r="O9" s="20">
        <v>59</v>
      </c>
      <c r="P9" s="16" t="s">
        <v>17</v>
      </c>
    </row>
    <row r="10" spans="1:16" ht="15" customHeight="1">
      <c r="B10" s="14" t="s">
        <v>28</v>
      </c>
      <c r="C10" s="15" t="s">
        <v>16</v>
      </c>
      <c r="D10" s="16" t="s">
        <v>17</v>
      </c>
      <c r="E10" s="16" t="s">
        <v>26</v>
      </c>
      <c r="F10" s="16" t="s">
        <v>17</v>
      </c>
      <c r="G10" s="16" t="s">
        <v>17</v>
      </c>
      <c r="H10" s="17">
        <v>33.6512328214856</v>
      </c>
      <c r="I10" s="17">
        <v>33.104761715635902</v>
      </c>
      <c r="J10" s="18">
        <v>0.47442769685198899</v>
      </c>
      <c r="O10" s="20">
        <v>59</v>
      </c>
      <c r="P10" s="16" t="s">
        <v>17</v>
      </c>
    </row>
    <row r="11" spans="1:16" ht="15" customHeight="1">
      <c r="B11" s="14" t="s">
        <v>29</v>
      </c>
      <c r="C11" s="15" t="s">
        <v>16</v>
      </c>
      <c r="D11" s="16" t="s">
        <v>17</v>
      </c>
      <c r="E11" s="16" t="s">
        <v>30</v>
      </c>
      <c r="F11" s="16" t="s">
        <v>17</v>
      </c>
      <c r="G11" s="16" t="s">
        <v>17</v>
      </c>
      <c r="H11" s="17">
        <v>31.208381628949802</v>
      </c>
      <c r="I11" s="17">
        <v>31.135482534606201</v>
      </c>
      <c r="J11" s="18">
        <v>0.100666345743486</v>
      </c>
      <c r="O11" s="20">
        <v>59</v>
      </c>
      <c r="P11" s="16" t="s">
        <v>17</v>
      </c>
    </row>
    <row r="12" spans="1:16" ht="15" customHeight="1">
      <c r="B12" s="14" t="s">
        <v>31</v>
      </c>
      <c r="C12" s="15" t="s">
        <v>16</v>
      </c>
      <c r="D12" s="16" t="s">
        <v>17</v>
      </c>
      <c r="E12" s="16" t="s">
        <v>30</v>
      </c>
      <c r="F12" s="16" t="s">
        <v>17</v>
      </c>
      <c r="G12" s="16" t="s">
        <v>17</v>
      </c>
      <c r="H12" s="17">
        <v>31.020623774338901</v>
      </c>
      <c r="I12" s="17">
        <v>31.135482534606201</v>
      </c>
      <c r="J12" s="18">
        <v>0.100666345743486</v>
      </c>
      <c r="O12" s="20">
        <v>59</v>
      </c>
      <c r="P12" s="16" t="s">
        <v>17</v>
      </c>
    </row>
    <row r="13" spans="1:16" ht="15" customHeight="1">
      <c r="B13" s="14" t="s">
        <v>32</v>
      </c>
      <c r="C13" s="15" t="s">
        <v>16</v>
      </c>
      <c r="D13" s="16" t="s">
        <v>17</v>
      </c>
      <c r="E13" s="16" t="s">
        <v>30</v>
      </c>
      <c r="F13" s="16" t="s">
        <v>17</v>
      </c>
      <c r="G13" s="16" t="s">
        <v>17</v>
      </c>
      <c r="H13" s="17">
        <v>31.177442200529899</v>
      </c>
      <c r="I13" s="17">
        <v>31.135482534606201</v>
      </c>
      <c r="J13" s="18">
        <v>0.100666345743486</v>
      </c>
      <c r="O13" s="20">
        <v>59</v>
      </c>
      <c r="P13" s="16" t="s">
        <v>17</v>
      </c>
    </row>
    <row r="14" spans="1:16" ht="15" customHeight="1">
      <c r="B14" s="14" t="s">
        <v>33</v>
      </c>
      <c r="C14" s="15" t="s">
        <v>16</v>
      </c>
      <c r="D14" s="16" t="s">
        <v>17</v>
      </c>
      <c r="E14" s="16" t="s">
        <v>34</v>
      </c>
      <c r="F14" s="16" t="s">
        <v>17</v>
      </c>
      <c r="G14" s="16" t="s">
        <v>17</v>
      </c>
      <c r="I14" s="17">
        <v>0</v>
      </c>
      <c r="J14" s="18">
        <v>0</v>
      </c>
      <c r="M14" s="19">
        <v>0</v>
      </c>
      <c r="N14" s="19">
        <v>0</v>
      </c>
      <c r="O14" s="20">
        <v>59</v>
      </c>
      <c r="P14" s="16" t="s">
        <v>17</v>
      </c>
    </row>
    <row r="15" spans="1:16" ht="15" customHeight="1">
      <c r="B15" s="14" t="s">
        <v>35</v>
      </c>
      <c r="C15" s="15" t="s">
        <v>16</v>
      </c>
      <c r="D15" s="16" t="s">
        <v>17</v>
      </c>
      <c r="E15" s="16" t="s">
        <v>34</v>
      </c>
      <c r="F15" s="16" t="s">
        <v>17</v>
      </c>
      <c r="G15" s="16" t="s">
        <v>17</v>
      </c>
      <c r="I15" s="17">
        <v>0</v>
      </c>
      <c r="J15" s="18">
        <v>0</v>
      </c>
      <c r="M15" s="19">
        <v>0</v>
      </c>
      <c r="N15" s="19">
        <v>0</v>
      </c>
      <c r="O15" s="20">
        <v>59</v>
      </c>
      <c r="P15" s="16" t="s">
        <v>17</v>
      </c>
    </row>
    <row r="16" spans="1:16" ht="15" customHeight="1">
      <c r="B16" s="14" t="s">
        <v>36</v>
      </c>
      <c r="C16" s="15" t="s">
        <v>16</v>
      </c>
      <c r="D16" s="16" t="s">
        <v>17</v>
      </c>
      <c r="E16" s="16" t="s">
        <v>34</v>
      </c>
      <c r="F16" s="16" t="s">
        <v>17</v>
      </c>
      <c r="G16" s="16" t="s">
        <v>17</v>
      </c>
      <c r="I16" s="17">
        <v>0</v>
      </c>
      <c r="J16" s="18">
        <v>0</v>
      </c>
      <c r="M16" s="19">
        <v>0</v>
      </c>
      <c r="N16" s="19">
        <v>0</v>
      </c>
      <c r="O16" s="20">
        <v>59</v>
      </c>
      <c r="P16" s="16" t="s">
        <v>17</v>
      </c>
    </row>
    <row r="17" spans="2:16" ht="15" customHeight="1">
      <c r="B17" s="14" t="s">
        <v>37</v>
      </c>
      <c r="C17" s="15" t="s">
        <v>16</v>
      </c>
      <c r="D17" s="16" t="s">
        <v>17</v>
      </c>
      <c r="E17" s="16" t="s">
        <v>38</v>
      </c>
      <c r="F17" s="16" t="s">
        <v>17</v>
      </c>
      <c r="G17" s="16" t="s">
        <v>17</v>
      </c>
      <c r="H17" s="17">
        <v>7.49246141727573</v>
      </c>
      <c r="I17" s="17">
        <v>7.5032920944223598</v>
      </c>
      <c r="J17" s="18">
        <v>5.1616408302552E-2</v>
      </c>
      <c r="O17" s="20">
        <v>59</v>
      </c>
      <c r="P17" s="16" t="s">
        <v>17</v>
      </c>
    </row>
    <row r="18" spans="2:16" ht="15" customHeight="1">
      <c r="B18" s="14" t="s">
        <v>39</v>
      </c>
      <c r="C18" s="15" t="s">
        <v>16</v>
      </c>
      <c r="D18" s="16" t="s">
        <v>17</v>
      </c>
      <c r="E18" s="16" t="s">
        <v>38</v>
      </c>
      <c r="F18" s="16" t="s">
        <v>17</v>
      </c>
      <c r="G18" s="16" t="s">
        <v>17</v>
      </c>
      <c r="H18" s="17">
        <v>7.4579504046107896</v>
      </c>
      <c r="I18" s="17">
        <v>7.5032920944223598</v>
      </c>
      <c r="J18" s="18">
        <v>5.1616408302552E-2</v>
      </c>
      <c r="O18" s="20">
        <v>59</v>
      </c>
      <c r="P18" s="16" t="s">
        <v>17</v>
      </c>
    </row>
    <row r="19" spans="2:16" ht="15" customHeight="1">
      <c r="B19" s="14" t="s">
        <v>40</v>
      </c>
      <c r="C19" s="15" t="s">
        <v>16</v>
      </c>
      <c r="D19" s="16" t="s">
        <v>17</v>
      </c>
      <c r="E19" s="16" t="s">
        <v>38</v>
      </c>
      <c r="F19" s="16" t="s">
        <v>17</v>
      </c>
      <c r="G19" s="16" t="s">
        <v>17</v>
      </c>
      <c r="H19" s="17">
        <v>7.5594644613805704</v>
      </c>
      <c r="I19" s="17">
        <v>7.5032920944223598</v>
      </c>
      <c r="J19" s="18">
        <v>5.1616408302552E-2</v>
      </c>
      <c r="O19" s="20">
        <v>59</v>
      </c>
      <c r="P19" s="16" t="s">
        <v>17</v>
      </c>
    </row>
    <row r="20" spans="2:16" ht="15" customHeight="1">
      <c r="B20" s="14" t="s">
        <v>41</v>
      </c>
      <c r="C20" s="15" t="s">
        <v>16</v>
      </c>
      <c r="D20" s="16" t="s">
        <v>17</v>
      </c>
      <c r="E20" s="16" t="s">
        <v>42</v>
      </c>
      <c r="F20" s="16" t="s">
        <v>17</v>
      </c>
      <c r="G20" s="16" t="s">
        <v>17</v>
      </c>
      <c r="H20" s="17">
        <v>11.114267828928901</v>
      </c>
      <c r="I20" s="17">
        <v>11.183320165177401</v>
      </c>
      <c r="J20" s="18">
        <v>0.105205398329187</v>
      </c>
      <c r="O20" s="20">
        <v>59</v>
      </c>
      <c r="P20" s="16" t="s">
        <v>17</v>
      </c>
    </row>
    <row r="21" spans="2:16" ht="15" customHeight="1">
      <c r="B21" s="14" t="s">
        <v>43</v>
      </c>
      <c r="C21" s="15" t="s">
        <v>16</v>
      </c>
      <c r="D21" s="16" t="s">
        <v>17</v>
      </c>
      <c r="E21" s="16" t="s">
        <v>42</v>
      </c>
      <c r="F21" s="16" t="s">
        <v>17</v>
      </c>
      <c r="G21" s="16" t="s">
        <v>17</v>
      </c>
      <c r="H21" s="17">
        <v>11.1312899529386</v>
      </c>
      <c r="I21" s="17">
        <v>11.183320165177401</v>
      </c>
      <c r="J21" s="18">
        <v>0.105205398329187</v>
      </c>
      <c r="O21" s="20">
        <v>59</v>
      </c>
      <c r="P21" s="16" t="s">
        <v>17</v>
      </c>
    </row>
    <row r="22" spans="2:16" ht="15" customHeight="1">
      <c r="B22" s="14" t="s">
        <v>44</v>
      </c>
      <c r="C22" s="15" t="s">
        <v>16</v>
      </c>
      <c r="D22" s="16" t="s">
        <v>17</v>
      </c>
      <c r="E22" s="16" t="s">
        <v>42</v>
      </c>
      <c r="F22" s="16" t="s">
        <v>17</v>
      </c>
      <c r="G22" s="16" t="s">
        <v>17</v>
      </c>
      <c r="H22" s="17">
        <v>11.3044027136648</v>
      </c>
      <c r="I22" s="17">
        <v>11.183320165177401</v>
      </c>
      <c r="J22" s="18">
        <v>0.105205398329187</v>
      </c>
      <c r="O22" s="20">
        <v>59</v>
      </c>
      <c r="P22" s="16" t="s">
        <v>17</v>
      </c>
    </row>
    <row r="23" spans="2:16" ht="15" customHeight="1">
      <c r="B23" s="14" t="s">
        <v>45</v>
      </c>
      <c r="C23" s="15" t="s">
        <v>16</v>
      </c>
      <c r="D23" s="16" t="s">
        <v>17</v>
      </c>
      <c r="E23" s="16" t="s">
        <v>46</v>
      </c>
      <c r="F23" s="16" t="s">
        <v>17</v>
      </c>
      <c r="G23" s="16" t="s">
        <v>17</v>
      </c>
      <c r="H23" s="17">
        <v>15.358386318195899</v>
      </c>
      <c r="I23" s="17">
        <v>15.3953588207285</v>
      </c>
      <c r="J23" s="18">
        <v>0.15723259371177001</v>
      </c>
      <c r="O23" s="20">
        <v>59</v>
      </c>
      <c r="P23" s="16" t="s">
        <v>17</v>
      </c>
    </row>
    <row r="24" spans="2:16" ht="15" customHeight="1">
      <c r="B24" s="14" t="s">
        <v>47</v>
      </c>
      <c r="C24" s="15" t="s">
        <v>16</v>
      </c>
      <c r="D24" s="16" t="s">
        <v>17</v>
      </c>
      <c r="E24" s="16" t="s">
        <v>46</v>
      </c>
      <c r="F24" s="16" t="s">
        <v>17</v>
      </c>
      <c r="G24" s="16" t="s">
        <v>17</v>
      </c>
      <c r="H24" s="17">
        <v>15.259907214182901</v>
      </c>
      <c r="I24" s="17">
        <v>15.3953588207285</v>
      </c>
      <c r="J24" s="18">
        <v>0.15723259371177001</v>
      </c>
      <c r="O24" s="20">
        <v>59</v>
      </c>
      <c r="P24" s="16" t="s">
        <v>17</v>
      </c>
    </row>
    <row r="25" spans="2:16" ht="15" customHeight="1">
      <c r="B25" s="14" t="s">
        <v>48</v>
      </c>
      <c r="C25" s="15" t="s">
        <v>16</v>
      </c>
      <c r="D25" s="16" t="s">
        <v>17</v>
      </c>
      <c r="E25" s="16" t="s">
        <v>46</v>
      </c>
      <c r="F25" s="16" t="s">
        <v>17</v>
      </c>
      <c r="G25" s="16" t="s">
        <v>17</v>
      </c>
      <c r="H25" s="17">
        <v>15.567782929806601</v>
      </c>
      <c r="I25" s="17">
        <v>15.3953588207285</v>
      </c>
      <c r="J25" s="18">
        <v>0.15723259371177001</v>
      </c>
      <c r="O25" s="20">
        <v>59</v>
      </c>
      <c r="P25" s="16" t="s">
        <v>17</v>
      </c>
    </row>
    <row r="26" spans="2:16" ht="15" customHeight="1">
      <c r="B26" s="14" t="s">
        <v>49</v>
      </c>
      <c r="C26" s="15" t="s">
        <v>16</v>
      </c>
      <c r="D26" s="16" t="s">
        <v>17</v>
      </c>
      <c r="E26" s="16" t="s">
        <v>50</v>
      </c>
      <c r="F26" s="16" t="s">
        <v>17</v>
      </c>
      <c r="G26" s="16" t="s">
        <v>17</v>
      </c>
      <c r="H26" s="17">
        <v>19.050952588689501</v>
      </c>
      <c r="I26" s="17">
        <v>19.056268131252001</v>
      </c>
      <c r="J26" s="18">
        <v>3.1377088469011799E-2</v>
      </c>
      <c r="O26" s="20">
        <v>59</v>
      </c>
      <c r="P26" s="16" t="s">
        <v>17</v>
      </c>
    </row>
    <row r="27" spans="2:16" ht="15" customHeight="1">
      <c r="B27" s="14" t="s">
        <v>51</v>
      </c>
      <c r="C27" s="15" t="s">
        <v>16</v>
      </c>
      <c r="D27" s="16" t="s">
        <v>17</v>
      </c>
      <c r="E27" s="16" t="s">
        <v>50</v>
      </c>
      <c r="F27" s="16" t="s">
        <v>17</v>
      </c>
      <c r="G27" s="16" t="s">
        <v>17</v>
      </c>
      <c r="H27" s="17">
        <v>19.027888337612001</v>
      </c>
      <c r="I27" s="17">
        <v>19.056268131252001</v>
      </c>
      <c r="J27" s="18">
        <v>3.1377088469011799E-2</v>
      </c>
      <c r="O27" s="20">
        <v>59</v>
      </c>
      <c r="P27" s="16" t="s">
        <v>17</v>
      </c>
    </row>
    <row r="28" spans="2:16" ht="15" customHeight="1">
      <c r="B28" s="14" t="s">
        <v>52</v>
      </c>
      <c r="C28" s="15" t="s">
        <v>16</v>
      </c>
      <c r="D28" s="16" t="s">
        <v>17</v>
      </c>
      <c r="E28" s="16" t="s">
        <v>50</v>
      </c>
      <c r="F28" s="16" t="s">
        <v>17</v>
      </c>
      <c r="G28" s="16" t="s">
        <v>17</v>
      </c>
      <c r="H28" s="17">
        <v>19.089963467454599</v>
      </c>
      <c r="I28" s="17">
        <v>19.056268131252001</v>
      </c>
      <c r="J28" s="18">
        <v>3.1377088469011799E-2</v>
      </c>
      <c r="O28" s="20">
        <v>59</v>
      </c>
      <c r="P28" s="16" t="s">
        <v>17</v>
      </c>
    </row>
    <row r="29" spans="2:16" ht="15" customHeight="1">
      <c r="B29" s="14" t="s">
        <v>53</v>
      </c>
      <c r="C29" s="15" t="s">
        <v>16</v>
      </c>
      <c r="D29" s="16" t="s">
        <v>17</v>
      </c>
      <c r="E29" s="16" t="s">
        <v>54</v>
      </c>
      <c r="F29" s="16" t="s">
        <v>17</v>
      </c>
      <c r="G29" s="16" t="s">
        <v>17</v>
      </c>
      <c r="H29" s="17">
        <v>23.164008206305201</v>
      </c>
      <c r="I29" s="17">
        <v>23.199366900492901</v>
      </c>
      <c r="J29" s="18">
        <v>5.3928432753892003E-2</v>
      </c>
      <c r="O29" s="20">
        <v>59</v>
      </c>
      <c r="P29" s="16" t="s">
        <v>17</v>
      </c>
    </row>
    <row r="30" spans="2:16" ht="15" customHeight="1">
      <c r="B30" s="14" t="s">
        <v>55</v>
      </c>
      <c r="C30" s="15" t="s">
        <v>16</v>
      </c>
      <c r="D30" s="16" t="s">
        <v>17</v>
      </c>
      <c r="E30" s="16" t="s">
        <v>54</v>
      </c>
      <c r="F30" s="16" t="s">
        <v>17</v>
      </c>
      <c r="G30" s="16" t="s">
        <v>17</v>
      </c>
      <c r="H30" s="17">
        <v>23.261437664755999</v>
      </c>
      <c r="I30" s="17">
        <v>23.199366900492901</v>
      </c>
      <c r="J30" s="18">
        <v>5.3928432753892003E-2</v>
      </c>
      <c r="O30" s="20">
        <v>59</v>
      </c>
      <c r="P30" s="16" t="s">
        <v>17</v>
      </c>
    </row>
    <row r="31" spans="2:16" ht="15" customHeight="1">
      <c r="B31" s="14" t="s">
        <v>56</v>
      </c>
      <c r="C31" s="15" t="s">
        <v>16</v>
      </c>
      <c r="D31" s="16" t="s">
        <v>17</v>
      </c>
      <c r="E31" s="16" t="s">
        <v>54</v>
      </c>
      <c r="F31" s="16" t="s">
        <v>17</v>
      </c>
      <c r="G31" s="16" t="s">
        <v>17</v>
      </c>
      <c r="H31" s="17">
        <v>23.1726548304175</v>
      </c>
      <c r="I31" s="17">
        <v>23.199366900492901</v>
      </c>
      <c r="J31" s="18">
        <v>5.3928432753892003E-2</v>
      </c>
      <c r="O31" s="20">
        <v>59</v>
      </c>
      <c r="P31" s="16" t="s">
        <v>17</v>
      </c>
    </row>
    <row r="32" spans="2:16" ht="15" customHeight="1">
      <c r="B32" s="14" t="s">
        <v>57</v>
      </c>
      <c r="C32" s="15" t="s">
        <v>16</v>
      </c>
      <c r="D32" s="16" t="s">
        <v>17</v>
      </c>
      <c r="E32" s="16" t="s">
        <v>58</v>
      </c>
      <c r="F32" s="16" t="s">
        <v>17</v>
      </c>
      <c r="G32" s="16" t="s">
        <v>17</v>
      </c>
      <c r="H32" s="17">
        <v>26.628913688392501</v>
      </c>
      <c r="I32" s="17">
        <v>26.7668423745551</v>
      </c>
      <c r="J32" s="18">
        <v>0.17132820503530899</v>
      </c>
      <c r="O32" s="20">
        <v>59</v>
      </c>
      <c r="P32" s="16" t="s">
        <v>17</v>
      </c>
    </row>
    <row r="33" spans="2:16" ht="15" customHeight="1">
      <c r="B33" s="14" t="s">
        <v>59</v>
      </c>
      <c r="C33" s="15" t="s">
        <v>16</v>
      </c>
      <c r="D33" s="16" t="s">
        <v>17</v>
      </c>
      <c r="E33" s="16" t="s">
        <v>58</v>
      </c>
      <c r="F33" s="16" t="s">
        <v>17</v>
      </c>
      <c r="G33" s="16" t="s">
        <v>17</v>
      </c>
      <c r="H33" s="17">
        <v>26.712985253751899</v>
      </c>
      <c r="I33" s="17">
        <v>26.7668423745551</v>
      </c>
      <c r="J33" s="18">
        <v>0.17132820503530899</v>
      </c>
      <c r="O33" s="20">
        <v>59</v>
      </c>
      <c r="P33" s="16" t="s">
        <v>17</v>
      </c>
    </row>
    <row r="34" spans="2:16" ht="15" customHeight="1">
      <c r="B34" s="14" t="s">
        <v>60</v>
      </c>
      <c r="C34" s="15" t="s">
        <v>16</v>
      </c>
      <c r="D34" s="16" t="s">
        <v>17</v>
      </c>
      <c r="E34" s="16" t="s">
        <v>58</v>
      </c>
      <c r="F34" s="16" t="s">
        <v>17</v>
      </c>
      <c r="G34" s="16" t="s">
        <v>17</v>
      </c>
      <c r="H34" s="17">
        <v>26.958628181520801</v>
      </c>
      <c r="I34" s="17">
        <v>26.7668423745551</v>
      </c>
      <c r="J34" s="18">
        <v>0.17132820503530899</v>
      </c>
      <c r="O34" s="20">
        <v>59</v>
      </c>
      <c r="P34" s="16" t="s">
        <v>17</v>
      </c>
    </row>
    <row r="35" spans="2:16" ht="15" customHeight="1">
      <c r="B35" s="14" t="s">
        <v>61</v>
      </c>
      <c r="C35" s="15" t="s">
        <v>16</v>
      </c>
      <c r="D35" s="16" t="s">
        <v>17</v>
      </c>
      <c r="E35" s="16" t="s">
        <v>62</v>
      </c>
      <c r="F35" s="16" t="s">
        <v>17</v>
      </c>
      <c r="G35" s="16" t="s">
        <v>17</v>
      </c>
      <c r="H35" s="17">
        <v>30.772761768526799</v>
      </c>
      <c r="I35" s="17">
        <v>30.7321482774388</v>
      </c>
      <c r="J35" s="18">
        <v>0.12966817437827599</v>
      </c>
      <c r="O35" s="20">
        <v>59</v>
      </c>
      <c r="P35" s="16" t="s">
        <v>17</v>
      </c>
    </row>
    <row r="36" spans="2:16" ht="15" customHeight="1">
      <c r="B36" s="14" t="s">
        <v>63</v>
      </c>
      <c r="C36" s="15" t="s">
        <v>16</v>
      </c>
      <c r="D36" s="16" t="s">
        <v>17</v>
      </c>
      <c r="E36" s="16" t="s">
        <v>62</v>
      </c>
      <c r="F36" s="16" t="s">
        <v>17</v>
      </c>
      <c r="G36" s="16" t="s">
        <v>17</v>
      </c>
      <c r="H36" s="17">
        <v>30.836648357440701</v>
      </c>
      <c r="I36" s="17">
        <v>30.7321482774388</v>
      </c>
      <c r="J36" s="18">
        <v>0.12966817437827599</v>
      </c>
      <c r="O36" s="20">
        <v>59</v>
      </c>
      <c r="P36" s="16" t="s">
        <v>17</v>
      </c>
    </row>
    <row r="37" spans="2:16" ht="15" customHeight="1">
      <c r="B37" s="14" t="s">
        <v>64</v>
      </c>
      <c r="C37" s="15" t="s">
        <v>16</v>
      </c>
      <c r="D37" s="16" t="s">
        <v>17</v>
      </c>
      <c r="E37" s="16" t="s">
        <v>62</v>
      </c>
      <c r="F37" s="16" t="s">
        <v>17</v>
      </c>
      <c r="G37" s="16" t="s">
        <v>17</v>
      </c>
      <c r="H37" s="17">
        <v>30.587034706349002</v>
      </c>
      <c r="I37" s="17">
        <v>30.7321482774388</v>
      </c>
      <c r="J37" s="18">
        <v>0.12966817437827599</v>
      </c>
      <c r="O37" s="20">
        <v>59</v>
      </c>
      <c r="P37" s="16" t="s">
        <v>17</v>
      </c>
    </row>
    <row r="38" spans="2:16" ht="15" customHeight="1">
      <c r="B38" s="14" t="s">
        <v>65</v>
      </c>
      <c r="C38" s="15" t="s">
        <v>16</v>
      </c>
      <c r="D38" s="16" t="s">
        <v>17</v>
      </c>
      <c r="E38" s="16" t="s">
        <v>66</v>
      </c>
      <c r="F38" s="16" t="s">
        <v>17</v>
      </c>
      <c r="G38" s="16" t="s">
        <v>17</v>
      </c>
      <c r="H38" s="17">
        <v>27.715751239403399</v>
      </c>
      <c r="I38" s="17">
        <v>27.6179548364045</v>
      </c>
      <c r="J38" s="18">
        <v>0.103378945618497</v>
      </c>
      <c r="O38" s="20">
        <v>59</v>
      </c>
      <c r="P38" s="16" t="s">
        <v>17</v>
      </c>
    </row>
    <row r="39" spans="2:16" ht="15" customHeight="1">
      <c r="B39" s="14" t="s">
        <v>67</v>
      </c>
      <c r="C39" s="15" t="s">
        <v>16</v>
      </c>
      <c r="D39" s="16" t="s">
        <v>17</v>
      </c>
      <c r="E39" s="16" t="s">
        <v>66</v>
      </c>
      <c r="F39" s="16" t="s">
        <v>17</v>
      </c>
      <c r="G39" s="16" t="s">
        <v>17</v>
      </c>
      <c r="H39" s="17">
        <v>27.628336514017299</v>
      </c>
      <c r="I39" s="17">
        <v>27.6179548364045</v>
      </c>
      <c r="J39" s="18">
        <v>0.103378945618497</v>
      </c>
      <c r="O39" s="20">
        <v>59</v>
      </c>
      <c r="P39" s="16" t="s">
        <v>17</v>
      </c>
    </row>
    <row r="40" spans="2:16" ht="15" customHeight="1">
      <c r="B40" s="14" t="s">
        <v>68</v>
      </c>
      <c r="C40" s="15" t="s">
        <v>16</v>
      </c>
      <c r="D40" s="16" t="s">
        <v>17</v>
      </c>
      <c r="E40" s="16" t="s">
        <v>66</v>
      </c>
      <c r="F40" s="16" t="s">
        <v>17</v>
      </c>
      <c r="G40" s="16" t="s">
        <v>17</v>
      </c>
      <c r="H40" s="17">
        <v>27.509776755792899</v>
      </c>
      <c r="I40" s="17">
        <v>27.6179548364045</v>
      </c>
      <c r="J40" s="18">
        <v>0.103378945618497</v>
      </c>
      <c r="O40" s="20">
        <v>59</v>
      </c>
      <c r="P40" s="16" t="s">
        <v>17</v>
      </c>
    </row>
    <row r="41" spans="2:16" ht="15" customHeight="1">
      <c r="B41" s="14" t="s">
        <v>69</v>
      </c>
      <c r="C41" s="15" t="s">
        <v>16</v>
      </c>
      <c r="D41" s="16" t="s">
        <v>17</v>
      </c>
      <c r="E41" s="16" t="s">
        <v>70</v>
      </c>
      <c r="F41" s="16" t="s">
        <v>17</v>
      </c>
      <c r="G41" s="16" t="s">
        <v>17</v>
      </c>
      <c r="H41" s="17">
        <v>25.5754540637197</v>
      </c>
      <c r="I41" s="17">
        <v>25.559693726661202</v>
      </c>
      <c r="J41" s="18">
        <v>2.51627924739866E-2</v>
      </c>
      <c r="O41" s="20">
        <v>59</v>
      </c>
      <c r="P41" s="16" t="s">
        <v>17</v>
      </c>
    </row>
    <row r="42" spans="2:16" ht="15" customHeight="1">
      <c r="B42" s="14" t="s">
        <v>71</v>
      </c>
      <c r="C42" s="15" t="s">
        <v>16</v>
      </c>
      <c r="D42" s="16" t="s">
        <v>17</v>
      </c>
      <c r="E42" s="16" t="s">
        <v>70</v>
      </c>
      <c r="F42" s="16" t="s">
        <v>17</v>
      </c>
      <c r="G42" s="16" t="s">
        <v>17</v>
      </c>
      <c r="H42" s="17">
        <v>25.530674140993799</v>
      </c>
      <c r="I42" s="17">
        <v>25.559693726661202</v>
      </c>
      <c r="J42" s="18">
        <v>2.51627924739866E-2</v>
      </c>
      <c r="O42" s="20">
        <v>59</v>
      </c>
      <c r="P42" s="16" t="s">
        <v>17</v>
      </c>
    </row>
    <row r="43" spans="2:16" ht="15" customHeight="1">
      <c r="B43" s="14" t="s">
        <v>72</v>
      </c>
      <c r="C43" s="15" t="s">
        <v>16</v>
      </c>
      <c r="D43" s="16" t="s">
        <v>17</v>
      </c>
      <c r="E43" s="16" t="s">
        <v>70</v>
      </c>
      <c r="F43" s="16" t="s">
        <v>17</v>
      </c>
      <c r="G43" s="16" t="s">
        <v>17</v>
      </c>
      <c r="H43" s="17">
        <v>25.572952975269999</v>
      </c>
      <c r="I43" s="17">
        <v>25.559693726661202</v>
      </c>
      <c r="J43" s="18">
        <v>2.51627924739866E-2</v>
      </c>
      <c r="O43" s="20">
        <v>59</v>
      </c>
      <c r="P43" s="16" t="s">
        <v>17</v>
      </c>
    </row>
    <row r="44" spans="2:16" ht="15" customHeight="1">
      <c r="B44" s="14" t="s">
        <v>73</v>
      </c>
      <c r="C44" s="15" t="s">
        <v>16</v>
      </c>
      <c r="D44" s="16" t="s">
        <v>17</v>
      </c>
      <c r="E44" s="16" t="s">
        <v>74</v>
      </c>
      <c r="F44" s="16" t="s">
        <v>17</v>
      </c>
      <c r="G44" s="16" t="s">
        <v>17</v>
      </c>
      <c r="H44" s="17">
        <v>27.377593493429799</v>
      </c>
      <c r="I44" s="17">
        <v>27.289372605248399</v>
      </c>
      <c r="J44" s="18">
        <v>7.9669696521527097E-2</v>
      </c>
      <c r="O44" s="20">
        <v>59</v>
      </c>
      <c r="P44" s="16" t="s">
        <v>17</v>
      </c>
    </row>
    <row r="45" spans="2:16" ht="15" customHeight="1">
      <c r="B45" s="14" t="s">
        <v>75</v>
      </c>
      <c r="C45" s="15" t="s">
        <v>16</v>
      </c>
      <c r="D45" s="16" t="s">
        <v>17</v>
      </c>
      <c r="E45" s="16" t="s">
        <v>74</v>
      </c>
      <c r="F45" s="16" t="s">
        <v>17</v>
      </c>
      <c r="G45" s="16" t="s">
        <v>17</v>
      </c>
      <c r="H45" s="17">
        <v>27.222677504636199</v>
      </c>
      <c r="I45" s="17">
        <v>27.289372605248399</v>
      </c>
      <c r="J45" s="18">
        <v>7.9669696521527097E-2</v>
      </c>
      <c r="O45" s="20">
        <v>59</v>
      </c>
      <c r="P45" s="16" t="s">
        <v>17</v>
      </c>
    </row>
    <row r="46" spans="2:16" ht="15" customHeight="1">
      <c r="B46" s="14" t="s">
        <v>76</v>
      </c>
      <c r="C46" s="15" t="s">
        <v>16</v>
      </c>
      <c r="D46" s="16" t="s">
        <v>17</v>
      </c>
      <c r="E46" s="16" t="s">
        <v>74</v>
      </c>
      <c r="F46" s="16" t="s">
        <v>17</v>
      </c>
      <c r="G46" s="16" t="s">
        <v>17</v>
      </c>
      <c r="H46" s="17">
        <v>27.267846817679299</v>
      </c>
      <c r="I46" s="17">
        <v>27.289372605248399</v>
      </c>
      <c r="J46" s="18">
        <v>7.9669696521527097E-2</v>
      </c>
      <c r="O46" s="20">
        <v>59</v>
      </c>
      <c r="P46" s="16" t="s">
        <v>17</v>
      </c>
    </row>
    <row r="47" spans="2:16" ht="15" customHeight="1">
      <c r="B47" s="14" t="s">
        <v>77</v>
      </c>
      <c r="C47" s="15" t="s">
        <v>16</v>
      </c>
      <c r="D47" s="16" t="s">
        <v>17</v>
      </c>
      <c r="E47" s="16" t="s">
        <v>78</v>
      </c>
      <c r="F47" s="16" t="s">
        <v>17</v>
      </c>
      <c r="G47" s="16" t="s">
        <v>17</v>
      </c>
      <c r="H47" s="17">
        <v>24.695398617055901</v>
      </c>
      <c r="I47" s="17">
        <v>24.810379120598899</v>
      </c>
      <c r="J47" s="18">
        <v>0.10054803440549399</v>
      </c>
      <c r="O47" s="20">
        <v>59</v>
      </c>
      <c r="P47" s="16" t="s">
        <v>17</v>
      </c>
    </row>
    <row r="48" spans="2:16" ht="15" customHeight="1">
      <c r="B48" s="14" t="s">
        <v>79</v>
      </c>
      <c r="C48" s="15" t="s">
        <v>16</v>
      </c>
      <c r="D48" s="16" t="s">
        <v>17</v>
      </c>
      <c r="E48" s="16" t="s">
        <v>78</v>
      </c>
      <c r="F48" s="16" t="s">
        <v>17</v>
      </c>
      <c r="G48" s="16" t="s">
        <v>17</v>
      </c>
      <c r="H48" s="17">
        <v>24.853922326928402</v>
      </c>
      <c r="I48" s="17">
        <v>24.810379120598899</v>
      </c>
      <c r="J48" s="18">
        <v>0.10054803440549399</v>
      </c>
      <c r="O48" s="20">
        <v>59</v>
      </c>
      <c r="P48" s="16" t="s">
        <v>17</v>
      </c>
    </row>
    <row r="49" spans="2:16" ht="15" customHeight="1">
      <c r="B49" s="14" t="s">
        <v>80</v>
      </c>
      <c r="C49" s="15" t="s">
        <v>16</v>
      </c>
      <c r="D49" s="16" t="s">
        <v>17</v>
      </c>
      <c r="E49" s="16" t="s">
        <v>78</v>
      </c>
      <c r="F49" s="16" t="s">
        <v>17</v>
      </c>
      <c r="G49" s="16" t="s">
        <v>17</v>
      </c>
      <c r="H49" s="17">
        <v>24.881816417812399</v>
      </c>
      <c r="I49" s="17">
        <v>24.810379120598899</v>
      </c>
      <c r="J49" s="18">
        <v>0.10054803440549399</v>
      </c>
      <c r="O49" s="20">
        <v>59</v>
      </c>
      <c r="P49" s="16" t="s">
        <v>17</v>
      </c>
    </row>
    <row r="50" spans="2:16" ht="15" customHeight="1">
      <c r="B50" s="14" t="s">
        <v>81</v>
      </c>
      <c r="C50" s="15" t="s">
        <v>16</v>
      </c>
      <c r="D50" s="16" t="s">
        <v>17</v>
      </c>
      <c r="E50" s="16" t="s">
        <v>82</v>
      </c>
      <c r="F50" s="16" t="s">
        <v>17</v>
      </c>
      <c r="G50" s="16" t="s">
        <v>17</v>
      </c>
      <c r="I50" s="17">
        <v>0</v>
      </c>
      <c r="J50" s="18">
        <v>0</v>
      </c>
      <c r="M50" s="19">
        <v>0</v>
      </c>
      <c r="N50" s="19">
        <v>0</v>
      </c>
      <c r="O50" s="20">
        <v>59</v>
      </c>
      <c r="P50" s="16" t="s">
        <v>17</v>
      </c>
    </row>
    <row r="51" spans="2:16" ht="15" customHeight="1">
      <c r="B51" s="14" t="s">
        <v>83</v>
      </c>
      <c r="C51" s="15" t="s">
        <v>16</v>
      </c>
      <c r="D51" s="16" t="s">
        <v>17</v>
      </c>
      <c r="E51" s="16" t="s">
        <v>82</v>
      </c>
      <c r="F51" s="16" t="s">
        <v>17</v>
      </c>
      <c r="G51" s="16" t="s">
        <v>17</v>
      </c>
      <c r="I51" s="17">
        <v>0</v>
      </c>
      <c r="J51" s="18">
        <v>0</v>
      </c>
      <c r="M51" s="19">
        <v>0</v>
      </c>
      <c r="N51" s="19">
        <v>0</v>
      </c>
      <c r="O51" s="20">
        <v>59</v>
      </c>
      <c r="P51" s="16" t="s">
        <v>17</v>
      </c>
    </row>
    <row r="52" spans="2:16" ht="15" customHeight="1">
      <c r="B52" s="14" t="s">
        <v>84</v>
      </c>
      <c r="C52" s="15" t="s">
        <v>16</v>
      </c>
      <c r="D52" s="16" t="s">
        <v>17</v>
      </c>
      <c r="E52" s="16" t="s">
        <v>82</v>
      </c>
      <c r="F52" s="16" t="s">
        <v>17</v>
      </c>
      <c r="G52" s="16" t="s">
        <v>17</v>
      </c>
      <c r="I52" s="17">
        <v>0</v>
      </c>
      <c r="J52" s="18">
        <v>0</v>
      </c>
      <c r="M52" s="19">
        <v>0</v>
      </c>
      <c r="N52" s="19">
        <v>0</v>
      </c>
      <c r="O52" s="20">
        <v>59</v>
      </c>
      <c r="P52" s="16" t="s">
        <v>17</v>
      </c>
    </row>
    <row r="53" spans="2:16" ht="15" customHeight="1">
      <c r="B53" s="14" t="s">
        <v>85</v>
      </c>
      <c r="C53" s="15" t="s">
        <v>16</v>
      </c>
      <c r="D53" s="16" t="s">
        <v>17</v>
      </c>
      <c r="E53" s="16" t="s">
        <v>86</v>
      </c>
      <c r="F53" s="16" t="s">
        <v>17</v>
      </c>
      <c r="G53" s="16" t="s">
        <v>17</v>
      </c>
      <c r="H53" s="17">
        <v>8.0282766741366505</v>
      </c>
      <c r="I53" s="17">
        <v>8.0876120186918801</v>
      </c>
      <c r="J53" s="18">
        <v>5.6244093595992598E-2</v>
      </c>
      <c r="O53" s="20">
        <v>59</v>
      </c>
      <c r="P53" s="16" t="s">
        <v>17</v>
      </c>
    </row>
    <row r="54" spans="2:16" ht="15" customHeight="1">
      <c r="B54" s="14" t="s">
        <v>87</v>
      </c>
      <c r="C54" s="15" t="s">
        <v>16</v>
      </c>
      <c r="D54" s="16" t="s">
        <v>17</v>
      </c>
      <c r="E54" s="16" t="s">
        <v>86</v>
      </c>
      <c r="F54" s="16" t="s">
        <v>17</v>
      </c>
      <c r="G54" s="16" t="s">
        <v>17</v>
      </c>
      <c r="H54" s="17">
        <v>8.1401463857310699</v>
      </c>
      <c r="I54" s="17">
        <v>8.0876120186918801</v>
      </c>
      <c r="J54" s="18">
        <v>5.6244093595992598E-2</v>
      </c>
      <c r="O54" s="20">
        <v>59</v>
      </c>
      <c r="P54" s="16" t="s">
        <v>17</v>
      </c>
    </row>
    <row r="55" spans="2:16" ht="15" customHeight="1">
      <c r="B55" s="14" t="s">
        <v>88</v>
      </c>
      <c r="C55" s="15" t="s">
        <v>16</v>
      </c>
      <c r="D55" s="16" t="s">
        <v>17</v>
      </c>
      <c r="E55" s="16" t="s">
        <v>86</v>
      </c>
      <c r="F55" s="16" t="s">
        <v>17</v>
      </c>
      <c r="G55" s="16" t="s">
        <v>17</v>
      </c>
      <c r="H55" s="17">
        <v>8.0944129962079305</v>
      </c>
      <c r="I55" s="17">
        <v>8.0876120186918801</v>
      </c>
      <c r="J55" s="18">
        <v>5.6244093595992598E-2</v>
      </c>
      <c r="O55" s="20">
        <v>59</v>
      </c>
      <c r="P55" s="16" t="s">
        <v>17</v>
      </c>
    </row>
    <row r="56" spans="2:16" ht="15" customHeight="1">
      <c r="B56" s="14" t="s">
        <v>89</v>
      </c>
      <c r="C56" s="15" t="s">
        <v>16</v>
      </c>
      <c r="D56" s="16" t="s">
        <v>17</v>
      </c>
      <c r="E56" s="16" t="s">
        <v>90</v>
      </c>
      <c r="F56" s="16" t="s">
        <v>17</v>
      </c>
      <c r="G56" s="16" t="s">
        <v>17</v>
      </c>
      <c r="H56" s="17">
        <v>11.4115152481022</v>
      </c>
      <c r="I56" s="17">
        <v>11.419264845248399</v>
      </c>
      <c r="J56" s="18">
        <v>2.36667662411436E-2</v>
      </c>
      <c r="O56" s="20">
        <v>59</v>
      </c>
      <c r="P56" s="16" t="s">
        <v>17</v>
      </c>
    </row>
    <row r="57" spans="2:16" ht="15" customHeight="1">
      <c r="B57" s="14" t="s">
        <v>91</v>
      </c>
      <c r="C57" s="15" t="s">
        <v>16</v>
      </c>
      <c r="D57" s="16" t="s">
        <v>17</v>
      </c>
      <c r="E57" s="16" t="s">
        <v>90</v>
      </c>
      <c r="F57" s="16" t="s">
        <v>17</v>
      </c>
      <c r="G57" s="16" t="s">
        <v>17</v>
      </c>
      <c r="H57" s="17">
        <v>11.400444410128699</v>
      </c>
      <c r="I57" s="17">
        <v>11.419264845248399</v>
      </c>
      <c r="J57" s="18">
        <v>2.36667662411436E-2</v>
      </c>
      <c r="O57" s="20">
        <v>59</v>
      </c>
      <c r="P57" s="16" t="s">
        <v>17</v>
      </c>
    </row>
    <row r="58" spans="2:16" ht="15" customHeight="1">
      <c r="B58" s="14" t="s">
        <v>92</v>
      </c>
      <c r="C58" s="15" t="s">
        <v>16</v>
      </c>
      <c r="D58" s="16" t="s">
        <v>17</v>
      </c>
      <c r="E58" s="16" t="s">
        <v>90</v>
      </c>
      <c r="F58" s="16" t="s">
        <v>17</v>
      </c>
      <c r="G58" s="16" t="s">
        <v>17</v>
      </c>
      <c r="H58" s="17">
        <v>11.4458348775142</v>
      </c>
      <c r="I58" s="17">
        <v>11.419264845248399</v>
      </c>
      <c r="J58" s="18">
        <v>2.36667662411436E-2</v>
      </c>
      <c r="O58" s="20">
        <v>59</v>
      </c>
      <c r="P58" s="16" t="s">
        <v>17</v>
      </c>
    </row>
    <row r="59" spans="2:16" ht="15" customHeight="1">
      <c r="B59" s="14" t="s">
        <v>93</v>
      </c>
      <c r="C59" s="15" t="s">
        <v>16</v>
      </c>
      <c r="D59" s="16" t="s">
        <v>17</v>
      </c>
      <c r="E59" s="16" t="s">
        <v>94</v>
      </c>
      <c r="F59" s="16" t="s">
        <v>17</v>
      </c>
      <c r="G59" s="16" t="s">
        <v>17</v>
      </c>
      <c r="H59" s="17">
        <v>15.599057582345701</v>
      </c>
      <c r="I59" s="17">
        <v>15.684472457065599</v>
      </c>
      <c r="J59" s="18">
        <v>7.8586172240903501E-2</v>
      </c>
      <c r="O59" s="20">
        <v>59</v>
      </c>
      <c r="P59" s="16" t="s">
        <v>17</v>
      </c>
    </row>
    <row r="60" spans="2:16" ht="15" customHeight="1">
      <c r="B60" s="14" t="s">
        <v>95</v>
      </c>
      <c r="C60" s="15" t="s">
        <v>16</v>
      </c>
      <c r="D60" s="16" t="s">
        <v>17</v>
      </c>
      <c r="E60" s="16" t="s">
        <v>94</v>
      </c>
      <c r="F60" s="16" t="s">
        <v>17</v>
      </c>
      <c r="G60" s="16" t="s">
        <v>17</v>
      </c>
      <c r="H60" s="17">
        <v>15.7006466916429</v>
      </c>
      <c r="I60" s="17">
        <v>15.684472457065599</v>
      </c>
      <c r="J60" s="18">
        <v>7.8586172240903501E-2</v>
      </c>
      <c r="O60" s="20">
        <v>59</v>
      </c>
      <c r="P60" s="16" t="s">
        <v>17</v>
      </c>
    </row>
    <row r="61" spans="2:16" ht="15" customHeight="1">
      <c r="B61" s="14" t="s">
        <v>96</v>
      </c>
      <c r="C61" s="15" t="s">
        <v>16</v>
      </c>
      <c r="D61" s="16" t="s">
        <v>17</v>
      </c>
      <c r="E61" s="16" t="s">
        <v>94</v>
      </c>
      <c r="F61" s="16" t="s">
        <v>17</v>
      </c>
      <c r="G61" s="16" t="s">
        <v>17</v>
      </c>
      <c r="H61" s="17">
        <v>15.753713097208299</v>
      </c>
      <c r="I61" s="17">
        <v>15.684472457065599</v>
      </c>
      <c r="J61" s="18">
        <v>7.8586172240903501E-2</v>
      </c>
      <c r="O61" s="20">
        <v>59</v>
      </c>
      <c r="P61" s="16" t="s">
        <v>17</v>
      </c>
    </row>
    <row r="62" spans="2:16" ht="15" customHeight="1">
      <c r="B62" s="14" t="s">
        <v>97</v>
      </c>
      <c r="C62" s="15" t="s">
        <v>16</v>
      </c>
      <c r="D62" s="16" t="s">
        <v>17</v>
      </c>
      <c r="E62" s="16" t="s">
        <v>98</v>
      </c>
      <c r="F62" s="16" t="s">
        <v>17</v>
      </c>
      <c r="G62" s="16" t="s">
        <v>17</v>
      </c>
      <c r="H62" s="17">
        <v>19.512519649682702</v>
      </c>
      <c r="I62" s="17">
        <v>19.5660879772432</v>
      </c>
      <c r="J62" s="18">
        <v>5.8376974834882002E-2</v>
      </c>
      <c r="O62" s="20">
        <v>59</v>
      </c>
      <c r="P62" s="16" t="s">
        <v>17</v>
      </c>
    </row>
    <row r="63" spans="2:16" ht="15" customHeight="1">
      <c r="B63" s="14" t="s">
        <v>99</v>
      </c>
      <c r="C63" s="15" t="s">
        <v>16</v>
      </c>
      <c r="D63" s="16" t="s">
        <v>17</v>
      </c>
      <c r="E63" s="16" t="s">
        <v>98</v>
      </c>
      <c r="F63" s="16" t="s">
        <v>17</v>
      </c>
      <c r="G63" s="16" t="s">
        <v>17</v>
      </c>
      <c r="H63" s="17">
        <v>19.628307954865502</v>
      </c>
      <c r="I63" s="17">
        <v>19.5660879772432</v>
      </c>
      <c r="J63" s="18">
        <v>5.8376974834882002E-2</v>
      </c>
      <c r="O63" s="20">
        <v>59</v>
      </c>
      <c r="P63" s="16" t="s">
        <v>17</v>
      </c>
    </row>
    <row r="64" spans="2:16" ht="15" customHeight="1">
      <c r="B64" s="14" t="s">
        <v>100</v>
      </c>
      <c r="C64" s="15" t="s">
        <v>16</v>
      </c>
      <c r="D64" s="16" t="s">
        <v>17</v>
      </c>
      <c r="E64" s="16" t="s">
        <v>98</v>
      </c>
      <c r="F64" s="16" t="s">
        <v>17</v>
      </c>
      <c r="G64" s="16" t="s">
        <v>17</v>
      </c>
      <c r="H64" s="17">
        <v>19.5574363271813</v>
      </c>
      <c r="I64" s="17">
        <v>19.5660879772432</v>
      </c>
      <c r="J64" s="18">
        <v>5.8376974834882002E-2</v>
      </c>
      <c r="O64" s="20">
        <v>59</v>
      </c>
      <c r="P64" s="16" t="s">
        <v>17</v>
      </c>
    </row>
    <row r="65" spans="2:16" ht="15" customHeight="1">
      <c r="B65" s="14" t="s">
        <v>101</v>
      </c>
      <c r="C65" s="15" t="s">
        <v>16</v>
      </c>
      <c r="D65" s="16" t="s">
        <v>17</v>
      </c>
      <c r="E65" s="16" t="s">
        <v>102</v>
      </c>
      <c r="F65" s="16" t="s">
        <v>17</v>
      </c>
      <c r="G65" s="16" t="s">
        <v>17</v>
      </c>
      <c r="H65" s="17">
        <v>23.439709998011399</v>
      </c>
      <c r="I65" s="17">
        <v>23.381447034432998</v>
      </c>
      <c r="J65" s="18">
        <v>5.6671847999234803E-2</v>
      </c>
      <c r="O65" s="20">
        <v>59</v>
      </c>
      <c r="P65" s="16" t="s">
        <v>17</v>
      </c>
    </row>
    <row r="66" spans="2:16" ht="15" customHeight="1">
      <c r="B66" s="14" t="s">
        <v>103</v>
      </c>
      <c r="C66" s="15" t="s">
        <v>16</v>
      </c>
      <c r="D66" s="16" t="s">
        <v>17</v>
      </c>
      <c r="E66" s="16" t="s">
        <v>102</v>
      </c>
      <c r="F66" s="16" t="s">
        <v>17</v>
      </c>
      <c r="G66" s="16" t="s">
        <v>17</v>
      </c>
      <c r="H66" s="17">
        <v>23.326513059315701</v>
      </c>
      <c r="I66" s="17">
        <v>23.381447034432998</v>
      </c>
      <c r="J66" s="18">
        <v>5.6671847999234803E-2</v>
      </c>
      <c r="O66" s="20">
        <v>59</v>
      </c>
      <c r="P66" s="16" t="s">
        <v>17</v>
      </c>
    </row>
    <row r="67" spans="2:16" ht="15" customHeight="1">
      <c r="B67" s="14" t="s">
        <v>104</v>
      </c>
      <c r="C67" s="15" t="s">
        <v>16</v>
      </c>
      <c r="D67" s="16" t="s">
        <v>17</v>
      </c>
      <c r="E67" s="16" t="s">
        <v>102</v>
      </c>
      <c r="F67" s="16" t="s">
        <v>17</v>
      </c>
      <c r="G67" s="16" t="s">
        <v>17</v>
      </c>
      <c r="H67" s="17">
        <v>23.378118045971799</v>
      </c>
      <c r="I67" s="17">
        <v>23.381447034432998</v>
      </c>
      <c r="J67" s="18">
        <v>5.6671847999234803E-2</v>
      </c>
      <c r="O67" s="20">
        <v>59</v>
      </c>
      <c r="P67" s="16" t="s">
        <v>17</v>
      </c>
    </row>
    <row r="68" spans="2:16" ht="15" customHeight="1">
      <c r="B68" s="14" t="s">
        <v>105</v>
      </c>
      <c r="C68" s="15" t="s">
        <v>16</v>
      </c>
      <c r="D68" s="16" t="s">
        <v>17</v>
      </c>
      <c r="E68" s="16" t="s">
        <v>106</v>
      </c>
      <c r="F68" s="16" t="s">
        <v>17</v>
      </c>
      <c r="G68" s="16" t="s">
        <v>17</v>
      </c>
      <c r="H68" s="17">
        <v>27.0643383743896</v>
      </c>
      <c r="I68" s="17">
        <v>27.161457464502501</v>
      </c>
      <c r="J68" s="18">
        <v>9.5191340608037203E-2</v>
      </c>
      <c r="O68" s="20">
        <v>59</v>
      </c>
      <c r="P68" s="16" t="s">
        <v>17</v>
      </c>
    </row>
    <row r="69" spans="2:16" ht="15" customHeight="1">
      <c r="B69" s="14" t="s">
        <v>107</v>
      </c>
      <c r="C69" s="15" t="s">
        <v>16</v>
      </c>
      <c r="D69" s="16" t="s">
        <v>17</v>
      </c>
      <c r="E69" s="16" t="s">
        <v>106</v>
      </c>
      <c r="F69" s="16" t="s">
        <v>17</v>
      </c>
      <c r="G69" s="16" t="s">
        <v>17</v>
      </c>
      <c r="H69" s="17">
        <v>27.165437831925399</v>
      </c>
      <c r="I69" s="17">
        <v>27.161457464502501</v>
      </c>
      <c r="J69" s="18">
        <v>9.5191340608037203E-2</v>
      </c>
      <c r="O69" s="20">
        <v>59</v>
      </c>
      <c r="P69" s="16" t="s">
        <v>17</v>
      </c>
    </row>
    <row r="70" spans="2:16" ht="15" customHeight="1">
      <c r="B70" s="14" t="s">
        <v>108</v>
      </c>
      <c r="C70" s="15" t="s">
        <v>16</v>
      </c>
      <c r="D70" s="16" t="s">
        <v>17</v>
      </c>
      <c r="E70" s="16" t="s">
        <v>106</v>
      </c>
      <c r="F70" s="16" t="s">
        <v>17</v>
      </c>
      <c r="G70" s="16" t="s">
        <v>17</v>
      </c>
      <c r="H70" s="17">
        <v>27.2545961871926</v>
      </c>
      <c r="I70" s="17">
        <v>27.161457464502501</v>
      </c>
      <c r="J70" s="18">
        <v>9.5191340608037203E-2</v>
      </c>
      <c r="O70" s="20">
        <v>59</v>
      </c>
      <c r="P70" s="16" t="s">
        <v>17</v>
      </c>
    </row>
    <row r="71" spans="2:16" ht="15" customHeight="1">
      <c r="B71" s="14" t="s">
        <v>109</v>
      </c>
      <c r="C71" s="15" t="s">
        <v>16</v>
      </c>
      <c r="D71" s="16" t="s">
        <v>17</v>
      </c>
      <c r="E71" s="16" t="s">
        <v>110</v>
      </c>
      <c r="F71" s="16" t="s">
        <v>17</v>
      </c>
      <c r="G71" s="16" t="s">
        <v>17</v>
      </c>
      <c r="H71" s="17">
        <v>30.9713620537159</v>
      </c>
      <c r="I71" s="17">
        <v>30.469249951235302</v>
      </c>
      <c r="J71" s="18">
        <v>0.43486733242068198</v>
      </c>
      <c r="O71" s="20">
        <v>59</v>
      </c>
      <c r="P71" s="16" t="s">
        <v>17</v>
      </c>
    </row>
    <row r="72" spans="2:16" ht="15" customHeight="1">
      <c r="B72" s="14" t="s">
        <v>111</v>
      </c>
      <c r="C72" s="15" t="s">
        <v>16</v>
      </c>
      <c r="D72" s="16" t="s">
        <v>17</v>
      </c>
      <c r="E72" s="16" t="s">
        <v>110</v>
      </c>
      <c r="F72" s="16" t="s">
        <v>17</v>
      </c>
      <c r="G72" s="16" t="s">
        <v>17</v>
      </c>
      <c r="H72" s="17">
        <v>30.222902850361901</v>
      </c>
      <c r="I72" s="17">
        <v>30.469249951235302</v>
      </c>
      <c r="J72" s="18">
        <v>0.43486733242068198</v>
      </c>
      <c r="O72" s="20">
        <v>59</v>
      </c>
      <c r="P72" s="16" t="s">
        <v>17</v>
      </c>
    </row>
    <row r="73" spans="2:16" ht="15" customHeight="1">
      <c r="B73" s="14" t="s">
        <v>112</v>
      </c>
      <c r="C73" s="15" t="s">
        <v>16</v>
      </c>
      <c r="D73" s="16" t="s">
        <v>17</v>
      </c>
      <c r="E73" s="16" t="s">
        <v>110</v>
      </c>
      <c r="F73" s="16" t="s">
        <v>17</v>
      </c>
      <c r="G73" s="16" t="s">
        <v>17</v>
      </c>
      <c r="H73" s="17">
        <v>30.2134849496281</v>
      </c>
      <c r="I73" s="17">
        <v>30.469249951235302</v>
      </c>
      <c r="J73" s="18">
        <v>0.43486733242068198</v>
      </c>
      <c r="O73" s="20">
        <v>59</v>
      </c>
      <c r="P73" s="16" t="s">
        <v>17</v>
      </c>
    </row>
    <row r="74" spans="2:16" ht="15" customHeight="1">
      <c r="B74" s="14" t="s">
        <v>113</v>
      </c>
      <c r="C74" s="15" t="s">
        <v>16</v>
      </c>
      <c r="D74" s="16" t="s">
        <v>17</v>
      </c>
      <c r="E74" s="16" t="s">
        <v>114</v>
      </c>
      <c r="F74" s="16" t="s">
        <v>17</v>
      </c>
      <c r="G74" s="16" t="s">
        <v>17</v>
      </c>
      <c r="H74" s="17">
        <v>29.529985904687798</v>
      </c>
      <c r="I74" s="17">
        <v>29.6218926881184</v>
      </c>
      <c r="J74" s="18">
        <v>9.1324765300840105E-2</v>
      </c>
      <c r="O74" s="20">
        <v>59</v>
      </c>
      <c r="P74" s="16" t="s">
        <v>17</v>
      </c>
    </row>
    <row r="75" spans="2:16" ht="15" customHeight="1">
      <c r="B75" s="14" t="s">
        <v>115</v>
      </c>
      <c r="C75" s="15" t="s">
        <v>16</v>
      </c>
      <c r="D75" s="16" t="s">
        <v>17</v>
      </c>
      <c r="E75" s="16" t="s">
        <v>114</v>
      </c>
      <c r="F75" s="16" t="s">
        <v>17</v>
      </c>
      <c r="G75" s="16" t="s">
        <v>17</v>
      </c>
      <c r="H75" s="17">
        <v>29.712624089245001</v>
      </c>
      <c r="I75" s="17">
        <v>29.6218926881184</v>
      </c>
      <c r="J75" s="18">
        <v>9.1324765300840105E-2</v>
      </c>
      <c r="O75" s="20">
        <v>59</v>
      </c>
      <c r="P75" s="16" t="s">
        <v>17</v>
      </c>
    </row>
    <row r="76" spans="2:16" ht="15" customHeight="1">
      <c r="B76" s="14" t="s">
        <v>116</v>
      </c>
      <c r="C76" s="15" t="s">
        <v>16</v>
      </c>
      <c r="D76" s="16" t="s">
        <v>17</v>
      </c>
      <c r="E76" s="16" t="s">
        <v>114</v>
      </c>
      <c r="F76" s="16" t="s">
        <v>17</v>
      </c>
      <c r="G76" s="16" t="s">
        <v>17</v>
      </c>
      <c r="H76" s="17">
        <v>29.623068070422399</v>
      </c>
      <c r="I76" s="17">
        <v>29.6218926881184</v>
      </c>
      <c r="J76" s="18">
        <v>9.1324765300840105E-2</v>
      </c>
      <c r="O76" s="20">
        <v>59</v>
      </c>
      <c r="P76" s="16" t="s">
        <v>17</v>
      </c>
    </row>
    <row r="77" spans="2:16" ht="15" customHeight="1">
      <c r="B77" s="14" t="s">
        <v>117</v>
      </c>
      <c r="C77" s="15" t="s">
        <v>16</v>
      </c>
      <c r="D77" s="16" t="s">
        <v>17</v>
      </c>
      <c r="E77" s="16" t="s">
        <v>118</v>
      </c>
      <c r="F77" s="16" t="s">
        <v>17</v>
      </c>
      <c r="G77" s="16" t="s">
        <v>17</v>
      </c>
      <c r="H77" s="17">
        <v>29.049047088239199</v>
      </c>
      <c r="I77" s="17">
        <v>29.082221919664299</v>
      </c>
      <c r="J77" s="18">
        <v>8.4160495514214395E-2</v>
      </c>
      <c r="O77" s="20">
        <v>59</v>
      </c>
      <c r="P77" s="16" t="s">
        <v>17</v>
      </c>
    </row>
    <row r="78" spans="2:16" ht="15" customHeight="1">
      <c r="B78" s="14" t="s">
        <v>119</v>
      </c>
      <c r="C78" s="15" t="s">
        <v>16</v>
      </c>
      <c r="D78" s="16" t="s">
        <v>17</v>
      </c>
      <c r="E78" s="16" t="s">
        <v>118</v>
      </c>
      <c r="F78" s="16" t="s">
        <v>17</v>
      </c>
      <c r="G78" s="16" t="s">
        <v>17</v>
      </c>
      <c r="H78" s="17">
        <v>29.177914088237401</v>
      </c>
      <c r="I78" s="17">
        <v>29.082221919664299</v>
      </c>
      <c r="J78" s="18">
        <v>8.4160495514214395E-2</v>
      </c>
      <c r="O78" s="20">
        <v>59</v>
      </c>
      <c r="P78" s="16" t="s">
        <v>17</v>
      </c>
    </row>
    <row r="79" spans="2:16" ht="15" customHeight="1">
      <c r="B79" s="14" t="s">
        <v>120</v>
      </c>
      <c r="C79" s="15" t="s">
        <v>16</v>
      </c>
      <c r="D79" s="16" t="s">
        <v>17</v>
      </c>
      <c r="E79" s="16" t="s">
        <v>118</v>
      </c>
      <c r="F79" s="16" t="s">
        <v>17</v>
      </c>
      <c r="G79" s="16" t="s">
        <v>17</v>
      </c>
      <c r="H79" s="17">
        <v>29.019704582516301</v>
      </c>
      <c r="I79" s="17">
        <v>29.082221919664299</v>
      </c>
      <c r="J79" s="18">
        <v>8.4160495514214395E-2</v>
      </c>
      <c r="O79" s="20">
        <v>59</v>
      </c>
      <c r="P79" s="16" t="s">
        <v>17</v>
      </c>
    </row>
    <row r="80" spans="2:16" ht="15" customHeight="1">
      <c r="B80" s="14" t="s">
        <v>121</v>
      </c>
      <c r="C80" s="15" t="s">
        <v>16</v>
      </c>
      <c r="D80" s="16" t="s">
        <v>17</v>
      </c>
      <c r="E80" s="16" t="s">
        <v>122</v>
      </c>
      <c r="F80" s="16" t="s">
        <v>17</v>
      </c>
      <c r="G80" s="16" t="s">
        <v>17</v>
      </c>
      <c r="H80" s="17">
        <v>29.892642469191099</v>
      </c>
      <c r="I80" s="17">
        <v>29.9520631104442</v>
      </c>
      <c r="J80" s="18">
        <v>8.0233517906507595E-2</v>
      </c>
      <c r="O80" s="20">
        <v>59</v>
      </c>
      <c r="P80" s="16" t="s">
        <v>17</v>
      </c>
    </row>
    <row r="81" spans="2:16" ht="15" customHeight="1">
      <c r="B81" s="14" t="s">
        <v>123</v>
      </c>
      <c r="C81" s="15" t="s">
        <v>16</v>
      </c>
      <c r="D81" s="16" t="s">
        <v>17</v>
      </c>
      <c r="E81" s="16" t="s">
        <v>122</v>
      </c>
      <c r="F81" s="16" t="s">
        <v>17</v>
      </c>
      <c r="G81" s="16" t="s">
        <v>17</v>
      </c>
      <c r="H81" s="17">
        <v>29.9202160761856</v>
      </c>
      <c r="I81" s="17">
        <v>29.9520631104442</v>
      </c>
      <c r="J81" s="18">
        <v>8.0233517906507595E-2</v>
      </c>
      <c r="O81" s="20">
        <v>59</v>
      </c>
      <c r="P81" s="16" t="s">
        <v>17</v>
      </c>
    </row>
    <row r="82" spans="2:16" ht="15" customHeight="1">
      <c r="B82" s="14" t="s">
        <v>124</v>
      </c>
      <c r="C82" s="15" t="s">
        <v>16</v>
      </c>
      <c r="D82" s="16" t="s">
        <v>17</v>
      </c>
      <c r="E82" s="16" t="s">
        <v>122</v>
      </c>
      <c r="F82" s="16" t="s">
        <v>17</v>
      </c>
      <c r="G82" s="16" t="s">
        <v>17</v>
      </c>
      <c r="H82" s="17">
        <v>30.043330785955899</v>
      </c>
      <c r="I82" s="17">
        <v>29.9520631104442</v>
      </c>
      <c r="J82" s="18">
        <v>8.0233517906507595E-2</v>
      </c>
      <c r="O82" s="20">
        <v>59</v>
      </c>
      <c r="P82" s="16" t="s">
        <v>17</v>
      </c>
    </row>
    <row r="83" spans="2:16" ht="15" customHeight="1">
      <c r="B83" s="14" t="s">
        <v>125</v>
      </c>
      <c r="C83" s="15" t="s">
        <v>16</v>
      </c>
      <c r="D83" s="16" t="s">
        <v>17</v>
      </c>
      <c r="E83" s="16" t="s">
        <v>126</v>
      </c>
      <c r="F83" s="16" t="s">
        <v>17</v>
      </c>
      <c r="G83" s="16" t="s">
        <v>17</v>
      </c>
      <c r="H83" s="17">
        <v>28.330281899538399</v>
      </c>
      <c r="I83" s="17">
        <v>28.412933932779602</v>
      </c>
      <c r="J83" s="18">
        <v>7.1784942628191906E-2</v>
      </c>
      <c r="O83" s="20">
        <v>59</v>
      </c>
      <c r="P83" s="16" t="s">
        <v>17</v>
      </c>
    </row>
    <row r="84" spans="2:16" ht="15" customHeight="1">
      <c r="B84" s="14" t="s">
        <v>127</v>
      </c>
      <c r="C84" s="15" t="s">
        <v>16</v>
      </c>
      <c r="D84" s="16" t="s">
        <v>17</v>
      </c>
      <c r="E84" s="16" t="s">
        <v>126</v>
      </c>
      <c r="F84" s="16" t="s">
        <v>17</v>
      </c>
      <c r="G84" s="16" t="s">
        <v>17</v>
      </c>
      <c r="H84" s="17">
        <v>28.459696771905701</v>
      </c>
      <c r="I84" s="17">
        <v>28.412933932779602</v>
      </c>
      <c r="J84" s="18">
        <v>7.1784942628191906E-2</v>
      </c>
      <c r="O84" s="20">
        <v>59</v>
      </c>
      <c r="P84" s="16" t="s">
        <v>17</v>
      </c>
    </row>
    <row r="85" spans="2:16" ht="15" customHeight="1">
      <c r="B85" s="14" t="s">
        <v>128</v>
      </c>
      <c r="C85" s="15" t="s">
        <v>16</v>
      </c>
      <c r="D85" s="16" t="s">
        <v>17</v>
      </c>
      <c r="E85" s="16" t="s">
        <v>126</v>
      </c>
      <c r="F85" s="16" t="s">
        <v>17</v>
      </c>
      <c r="G85" s="16" t="s">
        <v>17</v>
      </c>
      <c r="H85" s="17">
        <v>28.448823126894698</v>
      </c>
      <c r="I85" s="17">
        <v>28.412933932779602</v>
      </c>
      <c r="J85" s="18">
        <v>7.1784942628191906E-2</v>
      </c>
      <c r="O85" s="20">
        <v>59</v>
      </c>
      <c r="P85" s="16" t="s">
        <v>17</v>
      </c>
    </row>
  </sheetData>
  <phoneticPr fontId="3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26" sqref="Q26"/>
    </sheetView>
  </sheetViews>
  <sheetFormatPr baseColWidth="10" defaultColWidth="8.75" defaultRowHeight="11"/>
  <sheetData/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baseColWidth="10" defaultColWidth="10" defaultRowHeight="15" customHeight="1"/>
  <cols>
    <col min="1" max="1" width="23.25" style="21" customWidth="1"/>
    <col min="2" max="2" width="42.25" style="21" customWidth="1"/>
    <col min="3" max="3" width="10" style="21" customWidth="1"/>
    <col min="4" max="16384" width="10" style="21"/>
  </cols>
  <sheetData>
    <row r="1" spans="1:2" ht="15" customHeight="1">
      <c r="A1" s="21" t="s">
        <v>129</v>
      </c>
      <c r="B1" s="21" t="s">
        <v>130</v>
      </c>
    </row>
    <row r="2" spans="1:2" ht="15" customHeight="1">
      <c r="A2" s="21" t="s">
        <v>131</v>
      </c>
      <c r="B2" s="21" t="s">
        <v>132</v>
      </c>
    </row>
    <row r="3" spans="1:2" ht="15" customHeight="1">
      <c r="A3" s="21" t="s">
        <v>133</v>
      </c>
    </row>
    <row r="4" spans="1:2" ht="15" customHeight="1">
      <c r="A4" s="21" t="s">
        <v>134</v>
      </c>
    </row>
    <row r="5" spans="1:2" ht="15" customHeight="1">
      <c r="A5" s="21" t="s">
        <v>135</v>
      </c>
      <c r="B5" s="21" t="s">
        <v>136</v>
      </c>
    </row>
    <row r="6" spans="1:2" ht="15" customHeight="1">
      <c r="A6" s="21" t="s">
        <v>137</v>
      </c>
      <c r="B6" s="21" t="s">
        <v>138</v>
      </c>
    </row>
    <row r="7" spans="1:2" ht="15" customHeight="1">
      <c r="A7" s="21" t="s">
        <v>139</v>
      </c>
      <c r="B7" s="22">
        <v>20</v>
      </c>
    </row>
    <row r="8" spans="1:2" ht="15" customHeight="1">
      <c r="A8" s="21" t="s">
        <v>140</v>
      </c>
      <c r="B8" s="22">
        <v>105</v>
      </c>
    </row>
    <row r="9" spans="1:2" ht="15" customHeight="1">
      <c r="A9" s="21" t="s">
        <v>141</v>
      </c>
      <c r="B9" s="21" t="s">
        <v>142</v>
      </c>
    </row>
    <row r="10" spans="1:2" ht="15" customHeight="1">
      <c r="A10" s="21" t="s">
        <v>143</v>
      </c>
      <c r="B10" s="21" t="s">
        <v>144</v>
      </c>
    </row>
    <row r="11" spans="1:2" ht="15" customHeight="1">
      <c r="A11" s="21" t="s">
        <v>145</v>
      </c>
      <c r="B11" s="21" t="s">
        <v>146</v>
      </c>
    </row>
    <row r="12" spans="1:2" ht="15" customHeight="1">
      <c r="A12" s="21" t="s">
        <v>147</v>
      </c>
      <c r="B12" s="21" t="s">
        <v>148</v>
      </c>
    </row>
    <row r="13" spans="1:2" ht="15" customHeight="1">
      <c r="A13" s="21" t="s">
        <v>149</v>
      </c>
      <c r="B13" s="21" t="s">
        <v>150</v>
      </c>
    </row>
  </sheetData>
  <phoneticPr fontId="3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3EFE-8BA0-5A40-8799-37438DE19CD3}">
  <dimension ref="C17:I18"/>
  <sheetViews>
    <sheetView workbookViewId="0">
      <selection activeCell="C19" sqref="C19"/>
    </sheetView>
  </sheetViews>
  <sheetFormatPr baseColWidth="10" defaultRowHeight="11"/>
  <cols>
    <col min="4" max="4" width="12.25" bestFit="1" customWidth="1"/>
    <col min="5" max="5" width="18.25" bestFit="1" customWidth="1"/>
    <col min="6" max="6" width="18.5" bestFit="1" customWidth="1"/>
    <col min="9" max="9" width="11.25" bestFit="1" customWidth="1"/>
  </cols>
  <sheetData>
    <row r="17" spans="3:9">
      <c r="C17" t="s">
        <v>169</v>
      </c>
      <c r="D17" t="s">
        <v>170</v>
      </c>
      <c r="E17" t="s">
        <v>171</v>
      </c>
      <c r="F17" t="s">
        <v>172</v>
      </c>
      <c r="G17" t="s">
        <v>173</v>
      </c>
      <c r="H17" t="s">
        <v>174</v>
      </c>
    </row>
    <row r="18" spans="3:9">
      <c r="C18">
        <v>0.1</v>
      </c>
      <c r="D18">
        <f>1/(1000^3)</f>
        <v>1.0000000000000001E-9</v>
      </c>
      <c r="E18">
        <f>1/660</f>
        <v>1.5151515151515152E-3</v>
      </c>
      <c r="F18">
        <f>6.023*10^23</f>
        <v>6.0229999999999991E+23</v>
      </c>
      <c r="G18">
        <f>1/500</f>
        <v>2E-3</v>
      </c>
      <c r="H18">
        <v>2</v>
      </c>
      <c r="I18" s="51">
        <f>C18*D18*E18*F18*G18*H18</f>
        <v>365030303.03030306</v>
      </c>
    </row>
  </sheetData>
  <phoneticPr fontId="3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U76553</vt:lpstr>
      <vt:lpstr>EF175099</vt:lpstr>
      <vt:lpstr>raw</vt:lpstr>
      <vt:lpstr>melting curve</vt:lpstr>
      <vt:lpstr>Run Information</vt:lpstr>
      <vt:lpstr>STD gene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2019-05-29T13:32:22Z</dcterms:modified>
</cp:coreProperties>
</file>