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tables/table3.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7.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omas\Pulpit\excelLearning\Section2\"/>
    </mc:Choice>
  </mc:AlternateContent>
  <xr:revisionPtr revIDLastSave="0" documentId="13_ncr:1_{B4A38958-89EC-4013-A32F-AF13628D5067}" xr6:coauthVersionLast="47" xr6:coauthVersionMax="47" xr10:uidLastSave="{00000000-0000-0000-0000-000000000000}"/>
  <bookViews>
    <workbookView xWindow="-120" yWindow="-120" windowWidth="29040" windowHeight="15720" tabRatio="814" firstSheet="6" activeTab="16" xr2:uid="{00000000-000D-0000-FFFF-FFFF00000000}"/>
  </bookViews>
  <sheets>
    <sheet name="Navigation" sheetId="9" r:id="rId1"/>
    <sheet name="References" sheetId="23" r:id="rId2"/>
    <sheet name="IF Function" sheetId="10" r:id="rId3"/>
    <sheet name="F &amp; F 1" sheetId="29" r:id="rId4"/>
    <sheet name="F &amp; F 2" sheetId="7" r:id="rId5"/>
    <sheet name="F &amp; F Exercise" sheetId="32" r:id="rId6"/>
    <sheet name="F &amp; F Exercise Solution" sheetId="30" r:id="rId7"/>
    <sheet name="Monthly Income" sheetId="24" r:id="rId8"/>
    <sheet name="eBay Profit Loss" sheetId="33" r:id="rId9"/>
    <sheet name="IfAndOr" sheetId="34" r:id="rId10"/>
    <sheet name="Concatenate" sheetId="11" r:id="rId11"/>
    <sheet name="Nav Pane" sheetId="27" r:id="rId12"/>
    <sheet name="Vlookup" sheetId="16" r:id="rId13"/>
    <sheet name="Subtotalling" sheetId="20" r:id="rId14"/>
    <sheet name="Backup" sheetId="35" r:id="rId15"/>
    <sheet name="Goals Example" sheetId="13" r:id="rId16"/>
    <sheet name="Goals exercise" sheetId="6" r:id="rId17"/>
    <sheet name="Goals Printing" sheetId="28" r:id="rId18"/>
  </sheets>
  <externalReferences>
    <externalReference r:id="rId19"/>
    <externalReference r:id="rId20"/>
  </externalReferences>
  <definedNames>
    <definedName name="_xlcn.WorksheetConnection_DecemberE5F111" hidden="1">[1]Functionality!$C$6:$D$14</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ecember!$E$5:$F$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7" i="6" l="1"/>
  <c r="D25" i="6" s="1"/>
  <c r="H25" i="6" s="1"/>
  <c r="R8" i="6"/>
  <c r="D26" i="6" s="1"/>
  <c r="H26" i="6" s="1"/>
  <c r="R9" i="6"/>
  <c r="D27" i="6" s="1"/>
  <c r="H27" i="6" s="1"/>
  <c r="R10" i="6"/>
  <c r="G29" i="6" s="1"/>
  <c r="R11" i="6"/>
  <c r="G30" i="6" s="1"/>
  <c r="R12" i="6"/>
  <c r="D30" i="6" s="1"/>
  <c r="H30" i="6" s="1"/>
  <c r="R13" i="6"/>
  <c r="D31" i="6" s="1"/>
  <c r="H31" i="6" s="1"/>
  <c r="R14" i="6"/>
  <c r="D32" i="6" s="1"/>
  <c r="H32" i="6" s="1"/>
  <c r="R15" i="6"/>
  <c r="D33" i="6" s="1"/>
  <c r="H33" i="6" s="1"/>
  <c r="R16" i="6"/>
  <c r="D34" i="6" s="1"/>
  <c r="H34" i="6" s="1"/>
  <c r="E20" i="6"/>
  <c r="F20" i="6"/>
  <c r="G20" i="6"/>
  <c r="H20" i="6"/>
  <c r="I20" i="6"/>
  <c r="J20" i="6"/>
  <c r="K20" i="6"/>
  <c r="L20" i="6"/>
  <c r="M20" i="6"/>
  <c r="N20" i="6"/>
  <c r="O20" i="6"/>
  <c r="E19" i="6"/>
  <c r="F19" i="6"/>
  <c r="G19" i="6"/>
  <c r="H19" i="6"/>
  <c r="I19" i="6"/>
  <c r="J19" i="6"/>
  <c r="K19" i="6"/>
  <c r="L19" i="6"/>
  <c r="M19" i="6"/>
  <c r="N19" i="6"/>
  <c r="O19" i="6"/>
  <c r="E18" i="6"/>
  <c r="F18" i="6"/>
  <c r="G18" i="6"/>
  <c r="H18" i="6"/>
  <c r="I18" i="6"/>
  <c r="J18" i="6"/>
  <c r="K18" i="6"/>
  <c r="L18" i="6"/>
  <c r="M18" i="6"/>
  <c r="N18" i="6"/>
  <c r="O18" i="6"/>
  <c r="D20" i="6"/>
  <c r="D19" i="6"/>
  <c r="D18" i="6"/>
  <c r="D29" i="6"/>
  <c r="H29" i="6" s="1"/>
  <c r="P8" i="6"/>
  <c r="P9" i="6"/>
  <c r="P10" i="6"/>
  <c r="P11" i="6"/>
  <c r="P12" i="6"/>
  <c r="P13" i="6"/>
  <c r="P14" i="6"/>
  <c r="P15" i="6"/>
  <c r="P16" i="6"/>
  <c r="P7" i="6"/>
  <c r="H145" i="20"/>
  <c r="H9" i="20"/>
  <c r="H73" i="20"/>
  <c r="H10" i="20"/>
  <c r="H11" i="20"/>
  <c r="H74" i="20"/>
  <c r="H75" i="20"/>
  <c r="H12" i="20"/>
  <c r="H146" i="20"/>
  <c r="H13" i="20"/>
  <c r="H50" i="20"/>
  <c r="H14" i="20"/>
  <c r="H15" i="20"/>
  <c r="H147" i="20"/>
  <c r="H16" i="20"/>
  <c r="H17" i="20"/>
  <c r="H51" i="20"/>
  <c r="H18" i="20"/>
  <c r="H19" i="20"/>
  <c r="H20" i="20"/>
  <c r="H21" i="20"/>
  <c r="H52" i="20"/>
  <c r="H22" i="20"/>
  <c r="H23" i="20"/>
  <c r="H24" i="20"/>
  <c r="H76" i="20"/>
  <c r="H148" i="20"/>
  <c r="H149" i="20"/>
  <c r="H25" i="20"/>
  <c r="H53" i="20"/>
  <c r="H77" i="20"/>
  <c r="H78" i="20"/>
  <c r="H26" i="20"/>
  <c r="H150" i="20"/>
  <c r="H27" i="20"/>
  <c r="H28" i="20"/>
  <c r="H29" i="20"/>
  <c r="H151" i="20"/>
  <c r="H30" i="20"/>
  <c r="H31" i="20"/>
  <c r="H32" i="20"/>
  <c r="H33" i="20"/>
  <c r="H34" i="20"/>
  <c r="H35" i="20"/>
  <c r="H36" i="20"/>
  <c r="H54" i="20"/>
  <c r="H55" i="20"/>
  <c r="H37" i="20"/>
  <c r="H56" i="20"/>
  <c r="H57" i="20"/>
  <c r="H58" i="20"/>
  <c r="H79" i="20"/>
  <c r="H59" i="20"/>
  <c r="H60" i="20"/>
  <c r="H152" i="20"/>
  <c r="H80" i="20"/>
  <c r="H61" i="20"/>
  <c r="H81" i="20"/>
  <c r="H82" i="20"/>
  <c r="H83" i="20"/>
  <c r="H84" i="20"/>
  <c r="H153" i="20"/>
  <c r="H154" i="20"/>
  <c r="H85" i="20"/>
  <c r="H155" i="20"/>
  <c r="H86" i="20"/>
  <c r="H87" i="20"/>
  <c r="H88" i="20"/>
  <c r="H89" i="20"/>
  <c r="H90" i="20"/>
  <c r="H91" i="20"/>
  <c r="H92" i="20"/>
  <c r="H38" i="20"/>
  <c r="H93" i="20"/>
  <c r="H94" i="20"/>
  <c r="H39" i="20"/>
  <c r="H62" i="20"/>
  <c r="H40" i="20"/>
  <c r="H95" i="20"/>
  <c r="H96" i="20"/>
  <c r="H97" i="20"/>
  <c r="H98" i="20"/>
  <c r="H41" i="20"/>
  <c r="H42" i="20"/>
  <c r="H99" i="20"/>
  <c r="H43" i="20"/>
  <c r="H100" i="20"/>
  <c r="H101" i="20"/>
  <c r="H44" i="20"/>
  <c r="H102" i="20"/>
  <c r="H103" i="20"/>
  <c r="H104" i="20"/>
  <c r="H105" i="20"/>
  <c r="H106" i="20"/>
  <c r="H45" i="20"/>
  <c r="H107" i="20"/>
  <c r="H108" i="20"/>
  <c r="H109" i="20"/>
  <c r="H46" i="20"/>
  <c r="H47" i="20"/>
  <c r="H110" i="20"/>
  <c r="H111" i="20"/>
  <c r="H112" i="20"/>
  <c r="H63" i="20"/>
  <c r="H113" i="20"/>
  <c r="H114" i="20"/>
  <c r="H115" i="20"/>
  <c r="H156" i="20"/>
  <c r="H116" i="20"/>
  <c r="H117" i="20"/>
  <c r="H118" i="20"/>
  <c r="H48" i="20"/>
  <c r="H119" i="20"/>
  <c r="H120" i="20"/>
  <c r="H121" i="20"/>
  <c r="H64" i="20"/>
  <c r="H65" i="20"/>
  <c r="H122" i="20"/>
  <c r="H157" i="20"/>
  <c r="H123" i="20"/>
  <c r="H124" i="20"/>
  <c r="H125" i="20"/>
  <c r="H158" i="20"/>
  <c r="H126" i="20"/>
  <c r="H127" i="20"/>
  <c r="H128" i="20"/>
  <c r="H66" i="20"/>
  <c r="H67" i="20"/>
  <c r="H129" i="20"/>
  <c r="H159" i="20"/>
  <c r="H130" i="20"/>
  <c r="H131" i="20"/>
  <c r="H132" i="20"/>
  <c r="H160" i="20"/>
  <c r="H133" i="20"/>
  <c r="H134" i="20"/>
  <c r="H135" i="20"/>
  <c r="H68" i="20"/>
  <c r="H69" i="20"/>
  <c r="H136" i="20"/>
  <c r="H161" i="20"/>
  <c r="H137" i="20"/>
  <c r="H49" i="20"/>
  <c r="H138" i="20"/>
  <c r="H162" i="20"/>
  <c r="H139" i="20"/>
  <c r="H140" i="20"/>
  <c r="H141" i="20"/>
  <c r="H142" i="20"/>
  <c r="H70" i="20"/>
  <c r="H71" i="20"/>
  <c r="H143" i="20"/>
  <c r="H144" i="20"/>
  <c r="H163" i="20"/>
  <c r="H164" i="20"/>
  <c r="H72" i="20"/>
  <c r="H165" i="20"/>
  <c r="H166" i="20"/>
  <c r="H167" i="20"/>
  <c r="H8" i="20"/>
  <c r="J164" i="35"/>
  <c r="I164" i="35"/>
  <c r="J117" i="35"/>
  <c r="J116" i="35"/>
  <c r="I116" i="35"/>
  <c r="J115" i="35"/>
  <c r="I115" i="35"/>
  <c r="J114" i="35"/>
  <c r="I114" i="35"/>
  <c r="J113" i="35"/>
  <c r="I113" i="35"/>
  <c r="J112" i="35"/>
  <c r="I112" i="35"/>
  <c r="J111" i="35"/>
  <c r="I111" i="35"/>
  <c r="J110" i="35"/>
  <c r="I110" i="35"/>
  <c r="J109" i="35"/>
  <c r="I109" i="35"/>
  <c r="J108" i="35"/>
  <c r="I108" i="35"/>
  <c r="J107" i="35"/>
  <c r="I107" i="35"/>
  <c r="J106" i="35"/>
  <c r="I106" i="35"/>
  <c r="J105" i="35"/>
  <c r="I105" i="35"/>
  <c r="J104" i="35"/>
  <c r="I104" i="35"/>
  <c r="J103" i="35"/>
  <c r="I103" i="35"/>
  <c r="J102" i="35"/>
  <c r="I102" i="35"/>
  <c r="J101" i="35"/>
  <c r="I101" i="35"/>
  <c r="J100" i="35"/>
  <c r="I100" i="35"/>
  <c r="J99" i="35"/>
  <c r="I99" i="35"/>
  <c r="J60" i="35"/>
  <c r="I60" i="35"/>
  <c r="J59" i="35"/>
  <c r="I59" i="35"/>
  <c r="J31" i="35"/>
  <c r="I31" i="35"/>
  <c r="J30" i="35"/>
  <c r="I30" i="35"/>
  <c r="J29" i="35"/>
  <c r="I29" i="35"/>
  <c r="J28" i="35"/>
  <c r="I28" i="35"/>
  <c r="J27" i="35"/>
  <c r="I27" i="35"/>
  <c r="J26" i="35"/>
  <c r="I26" i="35"/>
  <c r="J25" i="35"/>
  <c r="I25" i="35"/>
  <c r="J24" i="35"/>
  <c r="I24" i="35"/>
  <c r="J23" i="35"/>
  <c r="I23" i="35"/>
  <c r="T12" i="16"/>
  <c r="S12" i="16"/>
  <c r="D35" i="16"/>
  <c r="D36" i="16"/>
  <c r="D37" i="16"/>
  <c r="D38" i="16"/>
  <c r="D39" i="16"/>
  <c r="D40" i="16"/>
  <c r="D34" i="16"/>
  <c r="D24" i="16"/>
  <c r="D25" i="16"/>
  <c r="D26" i="16"/>
  <c r="D27" i="16"/>
  <c r="D28" i="16"/>
  <c r="D29" i="16"/>
  <c r="D23" i="16"/>
  <c r="H78" i="34"/>
  <c r="H79" i="34"/>
  <c r="H80" i="34"/>
  <c r="H81" i="34"/>
  <c r="H82" i="34"/>
  <c r="H83" i="34"/>
  <c r="H84" i="34"/>
  <c r="H77" i="34"/>
  <c r="O55" i="34"/>
  <c r="O56" i="34"/>
  <c r="O57" i="34"/>
  <c r="O58" i="34"/>
  <c r="O59" i="34"/>
  <c r="O60" i="34"/>
  <c r="O61" i="34"/>
  <c r="O54" i="34"/>
  <c r="H68" i="34"/>
  <c r="H69" i="34"/>
  <c r="H70" i="34"/>
  <c r="H67" i="34"/>
  <c r="H55" i="34"/>
  <c r="H56" i="34"/>
  <c r="H57" i="34"/>
  <c r="H58" i="34"/>
  <c r="H59" i="34"/>
  <c r="H60" i="34"/>
  <c r="H61" i="34"/>
  <c r="H54" i="34"/>
  <c r="O19" i="34"/>
  <c r="O20" i="34"/>
  <c r="O21" i="34"/>
  <c r="O22" i="34"/>
  <c r="O23" i="34"/>
  <c r="O24" i="34"/>
  <c r="O25" i="34"/>
  <c r="O18" i="34"/>
  <c r="H40" i="34"/>
  <c r="H41" i="34"/>
  <c r="H42" i="34"/>
  <c r="H43" i="34"/>
  <c r="H44" i="34"/>
  <c r="H45" i="34"/>
  <c r="H46" i="34"/>
  <c r="H19" i="34"/>
  <c r="H20" i="34"/>
  <c r="H21" i="34"/>
  <c r="H22" i="34"/>
  <c r="H23" i="34"/>
  <c r="H24" i="34"/>
  <c r="H25" i="34"/>
  <c r="H18" i="34"/>
  <c r="Q12" i="10"/>
  <c r="Q13" i="10"/>
  <c r="Q14" i="10"/>
  <c r="Q15" i="10"/>
  <c r="Q16" i="10"/>
  <c r="Q17" i="10"/>
  <c r="Q18" i="10"/>
  <c r="Q11" i="10"/>
  <c r="D33" i="10"/>
  <c r="D31" i="10"/>
  <c r="D32" i="10"/>
  <c r="D34" i="10"/>
  <c r="D35" i="10"/>
  <c r="D36" i="10"/>
  <c r="D37" i="10"/>
  <c r="D38" i="10"/>
  <c r="D39" i="10"/>
  <c r="D40" i="10"/>
  <c r="F16" i="10"/>
  <c r="F26" i="10"/>
  <c r="F27" i="10"/>
  <c r="F25" i="10"/>
  <c r="F17" i="10"/>
  <c r="F18" i="10"/>
  <c r="F34" i="11"/>
  <c r="F35" i="11"/>
  <c r="F36" i="11"/>
  <c r="F37" i="11"/>
  <c r="F38" i="11"/>
  <c r="F39" i="11"/>
  <c r="F33" i="11"/>
  <c r="F24" i="11"/>
  <c r="F25" i="11"/>
  <c r="F26" i="11"/>
  <c r="F27" i="11"/>
  <c r="F28" i="11"/>
  <c r="F23" i="11"/>
  <c r="F22" i="11"/>
  <c r="Q71" i="29"/>
  <c r="Q66" i="29"/>
  <c r="Q61" i="29"/>
  <c r="Q56" i="29"/>
  <c r="Q48" i="29"/>
  <c r="Q44" i="29"/>
  <c r="Q40" i="29"/>
  <c r="L71" i="29"/>
  <c r="L66" i="29"/>
  <c r="L61" i="29"/>
  <c r="L56" i="29"/>
  <c r="L40" i="29"/>
  <c r="L44" i="29"/>
  <c r="L48" i="29"/>
  <c r="J10" i="29"/>
  <c r="I10" i="29"/>
  <c r="G25" i="29"/>
  <c r="G24" i="29"/>
  <c r="G23" i="29"/>
  <c r="G22" i="29"/>
  <c r="H82" i="7"/>
  <c r="G77" i="7"/>
  <c r="G79" i="7"/>
  <c r="G74" i="7"/>
  <c r="G72" i="7"/>
  <c r="G69" i="7"/>
  <c r="L13" i="7"/>
  <c r="L12" i="7"/>
  <c r="G9" i="7"/>
  <c r="G6" i="7"/>
  <c r="G46" i="23"/>
  <c r="F40" i="23"/>
  <c r="G40" i="23" s="1"/>
  <c r="F41" i="23"/>
  <c r="G41" i="23" s="1"/>
  <c r="F42" i="23"/>
  <c r="F43" i="23"/>
  <c r="F44" i="23"/>
  <c r="G44" i="23" s="1"/>
  <c r="F45" i="23"/>
  <c r="G45" i="23" s="1"/>
  <c r="F39" i="23"/>
  <c r="G42" i="23"/>
  <c r="G43" i="23"/>
  <c r="C25" i="23"/>
  <c r="D25" i="23"/>
  <c r="E25" i="23"/>
  <c r="F25" i="23"/>
  <c r="G25" i="23"/>
  <c r="H25" i="23"/>
  <c r="I25" i="23"/>
  <c r="J25" i="23"/>
  <c r="K25" i="23"/>
  <c r="L25" i="23"/>
  <c r="M25" i="23"/>
  <c r="N25" i="23"/>
  <c r="C26" i="23"/>
  <c r="D26" i="23"/>
  <c r="E26" i="23"/>
  <c r="F26" i="23"/>
  <c r="G26" i="23"/>
  <c r="H26" i="23"/>
  <c r="I26" i="23"/>
  <c r="J26" i="23"/>
  <c r="K26" i="23"/>
  <c r="L26" i="23"/>
  <c r="M26" i="23"/>
  <c r="N26" i="23"/>
  <c r="C24" i="23"/>
  <c r="D24" i="23"/>
  <c r="E24" i="23"/>
  <c r="F24" i="23"/>
  <c r="G24" i="23"/>
  <c r="H24" i="23"/>
  <c r="I24" i="23"/>
  <c r="J24" i="23"/>
  <c r="K24" i="23"/>
  <c r="L24" i="23"/>
  <c r="M24" i="23"/>
  <c r="N24" i="23"/>
  <c r="M19" i="23"/>
  <c r="M9" i="23"/>
  <c r="M10" i="23"/>
  <c r="M11" i="23"/>
  <c r="M12" i="23"/>
  <c r="M13" i="23"/>
  <c r="M14" i="23"/>
  <c r="M15" i="23"/>
  <c r="M16" i="23"/>
  <c r="M17" i="23"/>
  <c r="M18" i="23"/>
  <c r="M8" i="23"/>
  <c r="L8" i="23"/>
  <c r="L9" i="23"/>
  <c r="L10" i="23"/>
  <c r="L11" i="23"/>
  <c r="L12" i="23"/>
  <c r="L13" i="23"/>
  <c r="L14" i="23"/>
  <c r="L15" i="23"/>
  <c r="L16" i="23"/>
  <c r="L17" i="23"/>
  <c r="L18" i="23"/>
  <c r="L19" i="23"/>
  <c r="K13" i="23"/>
  <c r="K11" i="23"/>
  <c r="K16" i="23"/>
  <c r="K9" i="23"/>
  <c r="K10" i="23"/>
  <c r="K12" i="23"/>
  <c r="K14" i="23"/>
  <c r="K15" i="23"/>
  <c r="K17" i="23"/>
  <c r="K18" i="23"/>
  <c r="K19" i="23"/>
  <c r="K8" i="23"/>
  <c r="D30" i="10"/>
  <c r="F23" i="10"/>
  <c r="F22" i="10"/>
  <c r="F21" i="10"/>
  <c r="F14" i="10"/>
  <c r="F13" i="10"/>
  <c r="F12" i="10"/>
  <c r="H32" i="34"/>
  <c r="H33" i="34"/>
  <c r="H34" i="34"/>
  <c r="H31" i="34"/>
  <c r="H39" i="34"/>
  <c r="H74" i="34"/>
  <c r="T48" i="29"/>
  <c r="T44" i="29"/>
  <c r="T40" i="29"/>
  <c r="T56" i="29"/>
  <c r="O10" i="29"/>
  <c r="N10" i="29"/>
  <c r="M10" i="29"/>
  <c r="L10" i="29"/>
  <c r="I13" i="29"/>
  <c r="G27" i="29"/>
  <c r="J13" i="29"/>
  <c r="T71" i="29"/>
  <c r="T66" i="29"/>
  <c r="G31" i="6" l="1"/>
  <c r="G34" i="6"/>
  <c r="G27" i="6"/>
  <c r="D28" i="6"/>
  <c r="H28" i="6" s="1"/>
  <c r="G33" i="6"/>
  <c r="G32" i="6"/>
  <c r="G26" i="6"/>
  <c r="G28" i="6"/>
  <c r="G35" i="6"/>
  <c r="Q20" i="6"/>
  <c r="Q18" i="6"/>
  <c r="Q17" i="6"/>
  <c r="Q19" i="6"/>
  <c r="I46" i="29"/>
  <c r="I47" i="29"/>
  <c r="I48" i="29"/>
  <c r="I49" i="29"/>
  <c r="I50" i="29"/>
  <c r="I51" i="29"/>
  <c r="I52" i="29"/>
  <c r="I53" i="29"/>
  <c r="I54" i="29"/>
  <c r="I55" i="29"/>
  <c r="I56" i="29"/>
  <c r="I57" i="29"/>
  <c r="I58" i="29"/>
  <c r="I59" i="29"/>
  <c r="I60" i="29"/>
  <c r="I61" i="29"/>
  <c r="I62" i="29"/>
  <c r="I63" i="29"/>
  <c r="I45" i="29"/>
  <c r="M28" i="29"/>
  <c r="L28" i="29"/>
  <c r="D25" i="29"/>
  <c r="D24" i="29"/>
  <c r="D23" i="29"/>
  <c r="M21" i="29"/>
  <c r="L21" i="29"/>
  <c r="D22" i="29"/>
  <c r="E82" i="7"/>
  <c r="G10" i="33"/>
  <c r="E42" i="24"/>
  <c r="E41" i="24"/>
  <c r="E40" i="24"/>
  <c r="F18" i="24"/>
  <c r="H18" i="24" s="1"/>
  <c r="F17" i="24"/>
  <c r="H17" i="24" s="1"/>
  <c r="F16" i="24"/>
  <c r="H16" i="24" s="1"/>
  <c r="F15" i="24"/>
  <c r="H15" i="24" s="1"/>
  <c r="F14" i="24"/>
  <c r="H14" i="24" s="1"/>
  <c r="F13" i="24"/>
  <c r="H13" i="24" s="1"/>
  <c r="F12" i="24"/>
  <c r="H12" i="24" s="1"/>
  <c r="F11" i="24"/>
  <c r="H11" i="24" s="1"/>
  <c r="F10" i="24"/>
  <c r="H10" i="24" s="1"/>
  <c r="F9" i="24"/>
  <c r="H9" i="24" s="1"/>
  <c r="F8" i="24"/>
  <c r="H8" i="24" s="1"/>
  <c r="F7" i="24"/>
  <c r="H7" i="24" s="1"/>
  <c r="P17" i="33"/>
  <c r="P15" i="33"/>
  <c r="P14" i="33"/>
  <c r="P12" i="33"/>
  <c r="P11" i="33"/>
  <c r="P9" i="33"/>
  <c r="P8" i="33"/>
  <c r="P7" i="33"/>
  <c r="L9" i="7"/>
  <c r="L10" i="7"/>
  <c r="L11" i="7"/>
  <c r="L7" i="7"/>
  <c r="L8" i="7"/>
  <c r="L6" i="7"/>
  <c r="U12" i="16"/>
  <c r="V12" i="16"/>
  <c r="Q21" i="28"/>
  <c r="O21" i="28"/>
  <c r="N21" i="28"/>
  <c r="M21" i="28"/>
  <c r="L21" i="28"/>
  <c r="K21" i="28"/>
  <c r="J21" i="28"/>
  <c r="I21" i="28"/>
  <c r="H21" i="28"/>
  <c r="G21" i="28"/>
  <c r="F21" i="28"/>
  <c r="E21" i="28"/>
  <c r="D21" i="28"/>
  <c r="O20" i="28"/>
  <c r="N20" i="28"/>
  <c r="M20" i="28"/>
  <c r="L20" i="28"/>
  <c r="K20" i="28"/>
  <c r="J20" i="28"/>
  <c r="I20" i="28"/>
  <c r="H20" i="28"/>
  <c r="G20" i="28"/>
  <c r="F20" i="28"/>
  <c r="E20" i="28"/>
  <c r="D20" i="28"/>
  <c r="Q19" i="28"/>
  <c r="O19" i="28"/>
  <c r="N19" i="28"/>
  <c r="M19" i="28"/>
  <c r="L19" i="28"/>
  <c r="K19" i="28"/>
  <c r="J19" i="28"/>
  <c r="I19" i="28"/>
  <c r="H19" i="28"/>
  <c r="G19" i="28"/>
  <c r="F19" i="28"/>
  <c r="E19" i="28"/>
  <c r="D19" i="28"/>
  <c r="R17" i="28"/>
  <c r="D36" i="28" s="1"/>
  <c r="F36" i="28" s="1"/>
  <c r="Q17" i="28"/>
  <c r="R16" i="28"/>
  <c r="K34" i="28" s="1"/>
  <c r="Q16" i="28"/>
  <c r="R15" i="28"/>
  <c r="D34" i="28" s="1"/>
  <c r="F34" i="28" s="1"/>
  <c r="Q15" i="28"/>
  <c r="R14" i="28"/>
  <c r="K32" i="28" s="1"/>
  <c r="Q14" i="28"/>
  <c r="R13" i="28"/>
  <c r="D32" i="28" s="1"/>
  <c r="F32" i="28" s="1"/>
  <c r="Q13" i="28"/>
  <c r="R12" i="28"/>
  <c r="K30" i="28" s="1"/>
  <c r="Q12" i="28"/>
  <c r="R11" i="28"/>
  <c r="D30" i="28" s="1"/>
  <c r="F30" i="28" s="1"/>
  <c r="Q11" i="28"/>
  <c r="R10" i="28"/>
  <c r="K28" i="28" s="1"/>
  <c r="Q10" i="28"/>
  <c r="R9" i="28"/>
  <c r="D28" i="28" s="1"/>
  <c r="F28" i="28" s="1"/>
  <c r="Q9" i="28"/>
  <c r="R8" i="28"/>
  <c r="K26" i="28" s="1"/>
  <c r="Q8" i="28"/>
  <c r="Q20" i="28" s="1"/>
  <c r="G18" i="23"/>
  <c r="G16" i="23"/>
  <c r="D26" i="13"/>
  <c r="D27" i="13"/>
  <c r="D28" i="13"/>
  <c r="D29" i="13"/>
  <c r="D30" i="13"/>
  <c r="D31" i="13"/>
  <c r="D32" i="13"/>
  <c r="D33" i="13"/>
  <c r="D34" i="13"/>
  <c r="F27" i="6"/>
  <c r="F28" i="6"/>
  <c r="F29" i="6"/>
  <c r="F30" i="6"/>
  <c r="F31" i="6"/>
  <c r="F32" i="6"/>
  <c r="F33" i="6"/>
  <c r="F34" i="6"/>
  <c r="F35" i="6"/>
  <c r="F26" i="6"/>
  <c r="D55" i="13"/>
  <c r="D56" i="13"/>
  <c r="D57" i="13"/>
  <c r="D58" i="13"/>
  <c r="D59" i="13"/>
  <c r="D60" i="13"/>
  <c r="D61" i="13"/>
  <c r="D62" i="13"/>
  <c r="D63" i="13"/>
  <c r="D54" i="13"/>
  <c r="C49" i="13"/>
  <c r="R8" i="13"/>
  <c r="T61" i="29" l="1"/>
  <c r="H19" i="24"/>
  <c r="D27" i="28"/>
  <c r="F27" i="28" s="1"/>
  <c r="K27" i="28"/>
  <c r="D29" i="28"/>
  <c r="F29" i="28" s="1"/>
  <c r="K29" i="28"/>
  <c r="D31" i="28"/>
  <c r="F31" i="28" s="1"/>
  <c r="K31" i="28"/>
  <c r="D33" i="28"/>
  <c r="F33" i="28" s="1"/>
  <c r="K33" i="28"/>
  <c r="D35" i="28"/>
  <c r="F35" i="28" s="1"/>
  <c r="K35" i="28"/>
  <c r="Q18" i="28"/>
  <c r="J72" i="20"/>
  <c r="I72" i="20"/>
  <c r="J116" i="20"/>
  <c r="J156" i="20"/>
  <c r="I156" i="20"/>
  <c r="J115" i="20"/>
  <c r="I115" i="20"/>
  <c r="J114" i="20"/>
  <c r="I114" i="20"/>
  <c r="J113" i="20"/>
  <c r="I113" i="20"/>
  <c r="J63" i="20"/>
  <c r="I63" i="20"/>
  <c r="J112" i="20"/>
  <c r="I112" i="20"/>
  <c r="J111" i="20"/>
  <c r="I111" i="20"/>
  <c r="J110" i="20"/>
  <c r="I110" i="20"/>
  <c r="J47" i="20"/>
  <c r="I47" i="20"/>
  <c r="J46" i="20"/>
  <c r="I46" i="20"/>
  <c r="J109" i="20"/>
  <c r="I109" i="20"/>
  <c r="J108" i="20"/>
  <c r="I108" i="20"/>
  <c r="J107" i="20"/>
  <c r="I107" i="20"/>
  <c r="J45" i="20"/>
  <c r="I45" i="20"/>
  <c r="J106" i="20"/>
  <c r="I106" i="20"/>
  <c r="J105" i="20"/>
  <c r="I105" i="20"/>
  <c r="J104" i="20"/>
  <c r="I104" i="20"/>
  <c r="J103" i="20"/>
  <c r="I103" i="20"/>
  <c r="J79" i="20"/>
  <c r="I79" i="20"/>
  <c r="J58" i="20"/>
  <c r="I58" i="20"/>
  <c r="J22" i="20"/>
  <c r="I22" i="20"/>
  <c r="J52" i="20"/>
  <c r="I52" i="20"/>
  <c r="J21" i="20"/>
  <c r="I21" i="20"/>
  <c r="J20" i="20"/>
  <c r="I20" i="20"/>
  <c r="J19" i="20"/>
  <c r="I19" i="20"/>
  <c r="J18" i="20"/>
  <c r="I18" i="20"/>
  <c r="J51" i="20"/>
  <c r="I51" i="20"/>
  <c r="J17" i="20"/>
  <c r="I17" i="20"/>
  <c r="J16" i="20"/>
  <c r="I16" i="20"/>
  <c r="D12" i="16" l="1"/>
  <c r="D25" i="13"/>
  <c r="C39" i="13" s="1"/>
  <c r="F13" i="11" l="1"/>
  <c r="F14" i="11"/>
  <c r="F15" i="11"/>
  <c r="F16" i="11"/>
  <c r="F17" i="11"/>
  <c r="F18" i="11"/>
  <c r="F12" i="11"/>
  <c r="D13" i="16" l="1"/>
  <c r="D14" i="16"/>
  <c r="D15" i="16"/>
  <c r="D16" i="16"/>
  <c r="D17" i="16"/>
  <c r="D18" i="16"/>
  <c r="R9" i="13" l="1"/>
  <c r="C40" i="13" s="1"/>
  <c r="R10" i="13"/>
  <c r="C41" i="13" s="1"/>
  <c r="R11" i="13"/>
  <c r="C42" i="13" s="1"/>
  <c r="R12" i="13"/>
  <c r="C43" i="13" s="1"/>
  <c r="R13" i="13"/>
  <c r="C44" i="13" s="1"/>
  <c r="R14" i="13"/>
  <c r="C45" i="13" s="1"/>
  <c r="R15" i="13"/>
  <c r="C46" i="13" s="1"/>
  <c r="R16" i="13"/>
  <c r="C47" i="13" s="1"/>
  <c r="R17" i="13"/>
  <c r="C48" i="13" s="1"/>
  <c r="Q9" i="13"/>
  <c r="Q10" i="13"/>
  <c r="Q11" i="13"/>
  <c r="Q12" i="13"/>
  <c r="Q13" i="13"/>
  <c r="Q14" i="13"/>
  <c r="Q15" i="13"/>
  <c r="Q16" i="13"/>
  <c r="Q17" i="13"/>
  <c r="Q8" i="13"/>
  <c r="E21" i="13"/>
  <c r="F21" i="13"/>
  <c r="G21" i="13"/>
  <c r="H21" i="13"/>
  <c r="I21" i="13"/>
  <c r="J21" i="13"/>
  <c r="K21" i="13"/>
  <c r="L21" i="13"/>
  <c r="M21" i="13"/>
  <c r="N21" i="13"/>
  <c r="O21" i="13"/>
  <c r="E20" i="13"/>
  <c r="F20" i="13"/>
  <c r="G20" i="13"/>
  <c r="H20" i="13"/>
  <c r="I20" i="13"/>
  <c r="J20" i="13"/>
  <c r="K20" i="13"/>
  <c r="L20" i="13"/>
  <c r="M20" i="13"/>
  <c r="N20" i="13"/>
  <c r="O20" i="13"/>
  <c r="E19" i="13"/>
  <c r="F19" i="13"/>
  <c r="G19" i="13"/>
  <c r="H19" i="13"/>
  <c r="I19" i="13"/>
  <c r="J19" i="13"/>
  <c r="K19" i="13"/>
  <c r="L19" i="13"/>
  <c r="M19" i="13"/>
  <c r="N19" i="13"/>
  <c r="O19" i="13"/>
  <c r="D21" i="13"/>
  <c r="D20" i="13"/>
  <c r="D19" i="13"/>
  <c r="Q21" i="13" l="1"/>
  <c r="Q19" i="13"/>
  <c r="Q20" i="13"/>
  <c r="Q18" i="13"/>
  <c r="D10" i="33" l="1"/>
  <c r="E10" i="33"/>
  <c r="H10" i="33"/>
  <c r="I10" i="33"/>
  <c r="J10" i="33"/>
  <c r="K10" i="33"/>
  <c r="L10" i="33"/>
  <c r="M10" i="33"/>
  <c r="N10" i="33"/>
  <c r="O10" i="33"/>
  <c r="F10" i="33" l="1"/>
  <c r="P10" i="33" s="1"/>
  <c r="G16" i="33" l="1"/>
  <c r="D16" i="33" l="1"/>
  <c r="O16" i="33"/>
  <c r="J16" i="33"/>
  <c r="K16" i="33"/>
  <c r="L16" i="33"/>
  <c r="F16" i="33"/>
  <c r="F18" i="33" s="1"/>
  <c r="F19" i="33" s="1"/>
  <c r="N16" i="33"/>
  <c r="M16" i="33"/>
  <c r="M18" i="33" s="1"/>
  <c r="M19" i="33" s="1"/>
  <c r="M13" i="33"/>
  <c r="I16" i="33"/>
  <c r="I13" i="33"/>
  <c r="I18" i="33" s="1"/>
  <c r="I19" i="33" s="1"/>
  <c r="H13" i="33"/>
  <c r="H16" i="33"/>
  <c r="E16" i="33"/>
  <c r="D13" i="33"/>
  <c r="E13" i="33"/>
  <c r="F13" i="33"/>
  <c r="G13" i="33"/>
  <c r="G18" i="33" s="1"/>
  <c r="G19" i="33" s="1"/>
  <c r="J13" i="33"/>
  <c r="J18" i="33" s="1"/>
  <c r="J19" i="33" s="1"/>
  <c r="K13" i="33"/>
  <c r="K18" i="33" s="1"/>
  <c r="K19" i="33" s="1"/>
  <c r="L13" i="33"/>
  <c r="N13" i="33"/>
  <c r="O13" i="33"/>
  <c r="O18" i="33" s="1"/>
  <c r="O19" i="33" s="1"/>
  <c r="N18" i="33" l="1"/>
  <c r="N19" i="33" s="1"/>
  <c r="D18" i="33"/>
  <c r="D19" i="33" s="1"/>
  <c r="L18" i="33"/>
  <c r="L19" i="33" s="1"/>
  <c r="P16" i="33"/>
  <c r="H18" i="33"/>
  <c r="H19" i="33" s="1"/>
  <c r="P13" i="33"/>
  <c r="E18" i="33"/>
  <c r="E19" i="33" s="1"/>
  <c r="G39" i="23"/>
  <c r="P18" i="33" l="1"/>
  <c r="P19" i="33" s="1"/>
  <c r="P20" i="3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ecember!$E$5:$F$11" type="102" refreshedVersion="6" minRefreshableVersion="5">
    <extLst>
      <ext xmlns:x15="http://schemas.microsoft.com/office/spreadsheetml/2010/11/main" uri="{DE250136-89BD-433C-8126-D09CA5730AF9}">
        <x15:connection id="Range">
          <x15:rangePr sourceName="_xlcn.WorksheetConnection_DecemberE5F111"/>
        </x15:connection>
      </ext>
    </extLst>
  </connection>
</connections>
</file>

<file path=xl/sharedStrings.xml><?xml version="1.0" encoding="utf-8"?>
<sst xmlns="http://schemas.openxmlformats.org/spreadsheetml/2006/main" count="1485" uniqueCount="495">
  <si>
    <t>Maximum:</t>
  </si>
  <si>
    <t>Minimum:</t>
  </si>
  <si>
    <t>April</t>
  </si>
  <si>
    <t>May</t>
  </si>
  <si>
    <t>June</t>
  </si>
  <si>
    <t>July</t>
  </si>
  <si>
    <t>August</t>
  </si>
  <si>
    <t>September</t>
  </si>
  <si>
    <t>October</t>
  </si>
  <si>
    <t>November</t>
  </si>
  <si>
    <t>December</t>
  </si>
  <si>
    <t>January</t>
  </si>
  <si>
    <t>February</t>
  </si>
  <si>
    <t>March</t>
  </si>
  <si>
    <t>Average:</t>
  </si>
  <si>
    <t>Total Goals:</t>
  </si>
  <si>
    <t>Goals per player:</t>
  </si>
  <si>
    <t xml:space="preserve">Average: </t>
  </si>
  <si>
    <t>Achieving standard</t>
  </si>
  <si>
    <t>Mike</t>
  </si>
  <si>
    <t>Steve</t>
  </si>
  <si>
    <t>Linda</t>
  </si>
  <si>
    <t>Angela</t>
  </si>
  <si>
    <t>Peter</t>
  </si>
  <si>
    <t>Vikus</t>
  </si>
  <si>
    <t>Warrick</t>
  </si>
  <si>
    <t>Richard</t>
  </si>
  <si>
    <t>Rachael</t>
  </si>
  <si>
    <t>Meline</t>
  </si>
  <si>
    <t>Total</t>
  </si>
  <si>
    <t xml:space="preserve">Welcome to the…. </t>
  </si>
  <si>
    <t>Main Workbook</t>
  </si>
  <si>
    <t>Less than</t>
  </si>
  <si>
    <t xml:space="preserve">Greater than </t>
  </si>
  <si>
    <t>Less than or Equal to</t>
  </si>
  <si>
    <t>Greater than or equal to</t>
  </si>
  <si>
    <t>&gt;</t>
  </si>
  <si>
    <t>&lt;</t>
  </si>
  <si>
    <t>&lt;=</t>
  </si>
  <si>
    <t>&gt;=</t>
  </si>
  <si>
    <t>Apples</t>
  </si>
  <si>
    <t>Bananas</t>
  </si>
  <si>
    <t>Grapes</t>
  </si>
  <si>
    <t>Equal to</t>
  </si>
  <si>
    <t>"="</t>
  </si>
  <si>
    <t>The 'Concatenate' Function</t>
  </si>
  <si>
    <t xml:space="preserve">Average GOALS </t>
  </si>
  <si>
    <t>Goals per player</t>
  </si>
  <si>
    <t xml:space="preserve"> </t>
  </si>
  <si>
    <t>Names</t>
  </si>
  <si>
    <t>The 'VLOOKUP' Function</t>
  </si>
  <si>
    <t>Sam</t>
  </si>
  <si>
    <t>Emma</t>
  </si>
  <si>
    <t>Bill</t>
  </si>
  <si>
    <t>Samson</t>
  </si>
  <si>
    <t>Graham</t>
  </si>
  <si>
    <t>Lily</t>
  </si>
  <si>
    <t>Orange</t>
  </si>
  <si>
    <t>Blue</t>
  </si>
  <si>
    <t>Green</t>
  </si>
  <si>
    <t>Red</t>
  </si>
  <si>
    <t>Purple</t>
  </si>
  <si>
    <t>Brown</t>
  </si>
  <si>
    <t>Pink</t>
  </si>
  <si>
    <t>Name</t>
  </si>
  <si>
    <t>Number</t>
  </si>
  <si>
    <t>City</t>
  </si>
  <si>
    <t>ID CODE</t>
  </si>
  <si>
    <t>SamL</t>
  </si>
  <si>
    <t>PeterG</t>
  </si>
  <si>
    <t>SandraL</t>
  </si>
  <si>
    <t>EmmaH</t>
  </si>
  <si>
    <t>BobP</t>
  </si>
  <si>
    <t>RichardD</t>
  </si>
  <si>
    <t>SammyS</t>
  </si>
  <si>
    <t>Paris</t>
  </si>
  <si>
    <t>London</t>
  </si>
  <si>
    <t>Moscow</t>
  </si>
  <si>
    <t>Sofia</t>
  </si>
  <si>
    <t>Rome</t>
  </si>
  <si>
    <t>Berlin</t>
  </si>
  <si>
    <t>Dubai</t>
  </si>
  <si>
    <t>Pears</t>
  </si>
  <si>
    <t>Kiwis</t>
  </si>
  <si>
    <t>Melons</t>
  </si>
  <si>
    <t>Pineapple</t>
  </si>
  <si>
    <t>Sales Person</t>
  </si>
  <si>
    <t>Region</t>
  </si>
  <si>
    <t>Beds</t>
  </si>
  <si>
    <t>Dining Table</t>
  </si>
  <si>
    <t>Chair</t>
  </si>
  <si>
    <t>Foot stool</t>
  </si>
  <si>
    <t>Sub Total</t>
  </si>
  <si>
    <t xml:space="preserve">Austin </t>
  </si>
  <si>
    <t>East</t>
  </si>
  <si>
    <t xml:space="preserve">Alton </t>
  </si>
  <si>
    <t>West</t>
  </si>
  <si>
    <t xml:space="preserve">Willie </t>
  </si>
  <si>
    <t xml:space="preserve">Ida </t>
  </si>
  <si>
    <t>South</t>
  </si>
  <si>
    <t xml:space="preserve">Phil </t>
  </si>
  <si>
    <t xml:space="preserve">Virgil </t>
  </si>
  <si>
    <t xml:space="preserve">Kendra </t>
  </si>
  <si>
    <t xml:space="preserve">Faye </t>
  </si>
  <si>
    <t xml:space="preserve">Naomi </t>
  </si>
  <si>
    <t>Baily</t>
  </si>
  <si>
    <t>Daniel</t>
  </si>
  <si>
    <t>Burgess</t>
  </si>
  <si>
    <t>North</t>
  </si>
  <si>
    <t>Chandler</t>
  </si>
  <si>
    <t>Berry</t>
  </si>
  <si>
    <t>Cole</t>
  </si>
  <si>
    <t>Evans</t>
  </si>
  <si>
    <t xml:space="preserve">Rick </t>
  </si>
  <si>
    <t xml:space="preserve">Cassandra </t>
  </si>
  <si>
    <t xml:space="preserve">Lynne </t>
  </si>
  <si>
    <t xml:space="preserve">Tom </t>
  </si>
  <si>
    <t xml:space="preserve">Clyde </t>
  </si>
  <si>
    <t xml:space="preserve">Christine </t>
  </si>
  <si>
    <t xml:space="preserve">Archie </t>
  </si>
  <si>
    <t xml:space="preserve">Mitchell </t>
  </si>
  <si>
    <t xml:space="preserve">Cora </t>
  </si>
  <si>
    <t xml:space="preserve">Estelle </t>
  </si>
  <si>
    <t xml:space="preserve">Bonnie </t>
  </si>
  <si>
    <t xml:space="preserve">Olivia </t>
  </si>
  <si>
    <t xml:space="preserve">Hilda </t>
  </si>
  <si>
    <t xml:space="preserve">Marcos </t>
  </si>
  <si>
    <t>Ruiz</t>
  </si>
  <si>
    <t>Riley</t>
  </si>
  <si>
    <t>Simon</t>
  </si>
  <si>
    <t>Lambert</t>
  </si>
  <si>
    <t>Obrien</t>
  </si>
  <si>
    <t>Anderson</t>
  </si>
  <si>
    <t>Welch</t>
  </si>
  <si>
    <t>Conner</t>
  </si>
  <si>
    <t>Carter</t>
  </si>
  <si>
    <t>Gilbert</t>
  </si>
  <si>
    <t>Ray</t>
  </si>
  <si>
    <t>Pratt</t>
  </si>
  <si>
    <t>Phillips</t>
  </si>
  <si>
    <t>Barber</t>
  </si>
  <si>
    <t>Henderson</t>
  </si>
  <si>
    <t>Javier</t>
  </si>
  <si>
    <t xml:space="preserve">Kerry </t>
  </si>
  <si>
    <t>Wood</t>
  </si>
  <si>
    <t>Nash</t>
  </si>
  <si>
    <t>Gutierrez</t>
  </si>
  <si>
    <t>Casey</t>
  </si>
  <si>
    <t xml:space="preserve">Enrique </t>
  </si>
  <si>
    <t xml:space="preserve">Paulette </t>
  </si>
  <si>
    <t>Smith</t>
  </si>
  <si>
    <t>Carson</t>
  </si>
  <si>
    <t>Colon</t>
  </si>
  <si>
    <t>Luna</t>
  </si>
  <si>
    <t xml:space="preserve">Marvin </t>
  </si>
  <si>
    <t>Orlando</t>
  </si>
  <si>
    <t xml:space="preserve">Catherine </t>
  </si>
  <si>
    <t xml:space="preserve">Desiree </t>
  </si>
  <si>
    <t xml:space="preserve">Leslie </t>
  </si>
  <si>
    <t xml:space="preserve">Darlene </t>
  </si>
  <si>
    <t xml:space="preserve">Joseph </t>
  </si>
  <si>
    <t xml:space="preserve">Earnest </t>
  </si>
  <si>
    <t xml:space="preserve">Larry </t>
  </si>
  <si>
    <t xml:space="preserve">Ted </t>
  </si>
  <si>
    <t xml:space="preserve">Kate </t>
  </si>
  <si>
    <t xml:space="preserve">Bernadette </t>
  </si>
  <si>
    <t xml:space="preserve">Angela </t>
  </si>
  <si>
    <t xml:space="preserve">Cecil </t>
  </si>
  <si>
    <t xml:space="preserve">Fredrick </t>
  </si>
  <si>
    <t xml:space="preserve">Randy </t>
  </si>
  <si>
    <t xml:space="preserve">Nancy </t>
  </si>
  <si>
    <t>Garner</t>
  </si>
  <si>
    <t>Chambers</t>
  </si>
  <si>
    <t>Farmer</t>
  </si>
  <si>
    <t>Williams</t>
  </si>
  <si>
    <t>Andrews</t>
  </si>
  <si>
    <t>Davis</t>
  </si>
  <si>
    <t>Schneider</t>
  </si>
  <si>
    <t>Lowe</t>
  </si>
  <si>
    <t>Hodges</t>
  </si>
  <si>
    <t>Vasquez</t>
  </si>
  <si>
    <t>Swanson</t>
  </si>
  <si>
    <t>Freeman</t>
  </si>
  <si>
    <t>Collier</t>
  </si>
  <si>
    <t>Morrison</t>
  </si>
  <si>
    <t>Curtis</t>
  </si>
  <si>
    <t>Newton</t>
  </si>
  <si>
    <t>Crawford</t>
  </si>
  <si>
    <t xml:space="preserve">Arnold </t>
  </si>
  <si>
    <t xml:space="preserve">Adam </t>
  </si>
  <si>
    <t xml:space="preserve">Joanne </t>
  </si>
  <si>
    <t xml:space="preserve">Virginia </t>
  </si>
  <si>
    <t xml:space="preserve">Renee </t>
  </si>
  <si>
    <t xml:space="preserve">Lena </t>
  </si>
  <si>
    <t xml:space="preserve">Elena </t>
  </si>
  <si>
    <t xml:space="preserve">Kellie </t>
  </si>
  <si>
    <t xml:space="preserve">Fred </t>
  </si>
  <si>
    <t xml:space="preserve">Roland </t>
  </si>
  <si>
    <t xml:space="preserve">Cathy </t>
  </si>
  <si>
    <t xml:space="preserve">Russell </t>
  </si>
  <si>
    <t xml:space="preserve">Wilfred </t>
  </si>
  <si>
    <t xml:space="preserve">Erin </t>
  </si>
  <si>
    <t xml:space="preserve">Joan </t>
  </si>
  <si>
    <t xml:space="preserve">Anthony </t>
  </si>
  <si>
    <t xml:space="preserve">Ruby </t>
  </si>
  <si>
    <t xml:space="preserve">Shelley </t>
  </si>
  <si>
    <t xml:space="preserve">Erick </t>
  </si>
  <si>
    <t xml:space="preserve">Joel </t>
  </si>
  <si>
    <t xml:space="preserve">Patrick </t>
  </si>
  <si>
    <t xml:space="preserve">Bennie </t>
  </si>
  <si>
    <t xml:space="preserve">Bradford </t>
  </si>
  <si>
    <t xml:space="preserve">Rafael </t>
  </si>
  <si>
    <t xml:space="preserve">Rudy </t>
  </si>
  <si>
    <t xml:space="preserve">Lela </t>
  </si>
  <si>
    <t xml:space="preserve">Ginger </t>
  </si>
  <si>
    <t xml:space="preserve">Tamara </t>
  </si>
  <si>
    <t xml:space="preserve">Leticia </t>
  </si>
  <si>
    <t xml:space="preserve">Jeanette </t>
  </si>
  <si>
    <t xml:space="preserve">Gerard </t>
  </si>
  <si>
    <t>Kelley</t>
  </si>
  <si>
    <t>Robinson</t>
  </si>
  <si>
    <t>Alvarez</t>
  </si>
  <si>
    <t>Foster</t>
  </si>
  <si>
    <t>Medina</t>
  </si>
  <si>
    <t>Sutton</t>
  </si>
  <si>
    <t>Walsh</t>
  </si>
  <si>
    <t>Mcdonald</t>
  </si>
  <si>
    <t>Lewis</t>
  </si>
  <si>
    <t>Simmons</t>
  </si>
  <si>
    <t>Sanchez</t>
  </si>
  <si>
    <t>Hudson</t>
  </si>
  <si>
    <t>Mckinney</t>
  </si>
  <si>
    <t>Bowen</t>
  </si>
  <si>
    <t>Warren</t>
  </si>
  <si>
    <t>Rodriquez</t>
  </si>
  <si>
    <t>Cruz</t>
  </si>
  <si>
    <t>Jordan</t>
  </si>
  <si>
    <t>Campbell</t>
  </si>
  <si>
    <t>Butler</t>
  </si>
  <si>
    <t>Massey</t>
  </si>
  <si>
    <t>Pena</t>
  </si>
  <si>
    <t>Moody</t>
  </si>
  <si>
    <t>Banks</t>
  </si>
  <si>
    <t>Jones</t>
  </si>
  <si>
    <t>Russell</t>
  </si>
  <si>
    <t>Castillo</t>
  </si>
  <si>
    <t>Bowman</t>
  </si>
  <si>
    <t>Neal</t>
  </si>
  <si>
    <t xml:space="preserve">Marie </t>
  </si>
  <si>
    <t xml:space="preserve">Jacob </t>
  </si>
  <si>
    <t>Spencer</t>
  </si>
  <si>
    <t xml:space="preserve">Craig </t>
  </si>
  <si>
    <t>Noth</t>
  </si>
  <si>
    <t xml:space="preserve">Ron </t>
  </si>
  <si>
    <t>Hogan</t>
  </si>
  <si>
    <t xml:space="preserve">Relative Reference,    Absolute Reference,    Mixed Reference </t>
  </si>
  <si>
    <t>Units sold</t>
  </si>
  <si>
    <t xml:space="preserve">Gross Revenue </t>
  </si>
  <si>
    <t>Month</t>
  </si>
  <si>
    <t>Cars</t>
  </si>
  <si>
    <t>Motorcycles</t>
  </si>
  <si>
    <t xml:space="preserve">Bicycles </t>
  </si>
  <si>
    <t>Total Goals and Performance 2020</t>
  </si>
  <si>
    <t>Concatenate players details</t>
  </si>
  <si>
    <t>Cocatenate Players details</t>
  </si>
  <si>
    <t>Average goals</t>
  </si>
  <si>
    <t>Column1</t>
  </si>
  <si>
    <t>Table and Chart</t>
  </si>
  <si>
    <t>Mercedez</t>
  </si>
  <si>
    <t>BMV</t>
  </si>
  <si>
    <t>Mazder</t>
  </si>
  <si>
    <t>Rollz Roic</t>
  </si>
  <si>
    <t>Land roller</t>
  </si>
  <si>
    <t>Audee</t>
  </si>
  <si>
    <t>Opal</t>
  </si>
  <si>
    <t>Sitroen</t>
  </si>
  <si>
    <t>Model</t>
  </si>
  <si>
    <t>Total Revenue</t>
  </si>
  <si>
    <t>Car</t>
  </si>
  <si>
    <t>ID CODE with space</t>
  </si>
  <si>
    <t>Simplify and add spaces</t>
  </si>
  <si>
    <t>Rent</t>
  </si>
  <si>
    <t>Electricity</t>
  </si>
  <si>
    <t>Gas</t>
  </si>
  <si>
    <t>Water</t>
  </si>
  <si>
    <t>Council Tax</t>
  </si>
  <si>
    <t>Pet</t>
  </si>
  <si>
    <t>Shrares</t>
  </si>
  <si>
    <t>Other</t>
  </si>
  <si>
    <t>Finance</t>
  </si>
  <si>
    <t>Total:</t>
  </si>
  <si>
    <t>Mininum:</t>
  </si>
  <si>
    <t xml:space="preserve">Income  </t>
  </si>
  <si>
    <t>Bills</t>
  </si>
  <si>
    <t>Net Total:</t>
  </si>
  <si>
    <t>Year</t>
  </si>
  <si>
    <t>cc</t>
  </si>
  <si>
    <t>Sub-Totaling Data</t>
  </si>
  <si>
    <t>Merc</t>
  </si>
  <si>
    <t>TYTA</t>
  </si>
  <si>
    <t>Reno</t>
  </si>
  <si>
    <t>Lambo</t>
  </si>
  <si>
    <t>Mitshibish</t>
  </si>
  <si>
    <t>Lex</t>
  </si>
  <si>
    <t>Datson</t>
  </si>
  <si>
    <t>Furd</t>
  </si>
  <si>
    <t>Engine size</t>
  </si>
  <si>
    <t>Make</t>
  </si>
  <si>
    <t>Doors</t>
  </si>
  <si>
    <t>MPG</t>
  </si>
  <si>
    <t>3500cc</t>
  </si>
  <si>
    <t>4000cc</t>
  </si>
  <si>
    <t>1600cc</t>
  </si>
  <si>
    <t>1655cc</t>
  </si>
  <si>
    <t>1995cc</t>
  </si>
  <si>
    <t>4200cc</t>
  </si>
  <si>
    <t>6500cc</t>
  </si>
  <si>
    <t>2000cc</t>
  </si>
  <si>
    <t>2500cc</t>
  </si>
  <si>
    <t>3000cc</t>
  </si>
  <si>
    <t>1000cc</t>
  </si>
  <si>
    <t>Look up Engine size</t>
  </si>
  <si>
    <t>Look up Doors</t>
  </si>
  <si>
    <t>Look up MPG</t>
  </si>
  <si>
    <t>Look up Year</t>
  </si>
  <si>
    <t>Cost</t>
  </si>
  <si>
    <t>Sum:</t>
  </si>
  <si>
    <t>Max:</t>
  </si>
  <si>
    <t>Min:</t>
  </si>
  <si>
    <t>Count:</t>
  </si>
  <si>
    <t>CountA:</t>
  </si>
  <si>
    <t>CountIF:</t>
  </si>
  <si>
    <t>CountBlank:</t>
  </si>
  <si>
    <t>Price</t>
  </si>
  <si>
    <t>Bicycle hill blaster 12</t>
  </si>
  <si>
    <t>Bicycle hill blaster 18</t>
  </si>
  <si>
    <t>Bicycle hill blaster 32</t>
  </si>
  <si>
    <t>Bicycle models</t>
  </si>
  <si>
    <t>Bicycle hill blaster 50</t>
  </si>
  <si>
    <t>Bicycle hill blaster 56</t>
  </si>
  <si>
    <t>Bicycle hill blaster 41</t>
  </si>
  <si>
    <t>Total Excluding VAT</t>
  </si>
  <si>
    <r>
      <t>Tax (</t>
    </r>
    <r>
      <rPr>
        <sz val="11"/>
        <color theme="1"/>
        <rFont val="Calibri"/>
        <family val="2"/>
        <scheme val="minor"/>
      </rPr>
      <t>W</t>
    </r>
    <r>
      <rPr>
        <b/>
        <sz val="11"/>
        <color theme="1"/>
        <rFont val="Calibri"/>
        <family val="2"/>
        <scheme val="minor"/>
      </rPr>
      <t>ith Sum Func):</t>
    </r>
  </si>
  <si>
    <t>Tax (Point &amp; click):</t>
  </si>
  <si>
    <t>MaxA</t>
  </si>
  <si>
    <t>MinA</t>
  </si>
  <si>
    <t>SumIF</t>
  </si>
  <si>
    <t>AverageIF</t>
  </si>
  <si>
    <t>SumIFS</t>
  </si>
  <si>
    <t>AverageIFS</t>
  </si>
  <si>
    <t>Adds the cells specified by a given condition or criteria</t>
  </si>
  <si>
    <t>Adds the cells specified by a given set of conditions or criteria</t>
  </si>
  <si>
    <t>AverageA</t>
  </si>
  <si>
    <t>Returns the value (Arithmetic mean) of its arguments, evaluating text and FALSE in arguments</t>
  </si>
  <si>
    <t>Finds average (Arithmetic mean) for the cells specified by a given condition or criteria</t>
  </si>
  <si>
    <t>Finds average (Arithmetic mean) for the cells specified by a given set of conditions or criteria</t>
  </si>
  <si>
    <t>CountA</t>
  </si>
  <si>
    <t>Counts the number of cells in a range that are not empty</t>
  </si>
  <si>
    <t>CountBLANK</t>
  </si>
  <si>
    <t xml:space="preserve">Counts the number of empty cells in a specified range of cells </t>
  </si>
  <si>
    <t>CountIFS</t>
  </si>
  <si>
    <t>Counts the number of cells specified by a given set of conditions or criteria</t>
  </si>
  <si>
    <t>Returns the largest value in a set of values. Does not ignore logical values and text</t>
  </si>
  <si>
    <t>MaxIFS</t>
  </si>
  <si>
    <t>Returns the smallest value in a set of values. Does not ignore logical values and text</t>
  </si>
  <si>
    <t>MinIFS</t>
  </si>
  <si>
    <t>Returns the minimum value amoung cells specified by a given set of condotions or criteria</t>
  </si>
  <si>
    <t xml:space="preserve">Returns the maximum among cells specified by a given set of conditions or criteria </t>
  </si>
  <si>
    <t>v</t>
  </si>
  <si>
    <t>Inventory</t>
  </si>
  <si>
    <t xml:space="preserve">Mercedes </t>
  </si>
  <si>
    <t>Value</t>
  </si>
  <si>
    <t>OTRP</t>
  </si>
  <si>
    <t>Marque</t>
  </si>
  <si>
    <t>E-class</t>
  </si>
  <si>
    <t>A-class</t>
  </si>
  <si>
    <t>M-class</t>
  </si>
  <si>
    <t>S-class</t>
  </si>
  <si>
    <t>Class</t>
  </si>
  <si>
    <t>SumIfs</t>
  </si>
  <si>
    <t>AverageIfs</t>
  </si>
  <si>
    <t>UNIT PRICE</t>
  </si>
  <si>
    <t>MENU ITEM</t>
  </si>
  <si>
    <t>QUANTITY</t>
  </si>
  <si>
    <t>SALES TAX</t>
  </si>
  <si>
    <t>LINE TOTAL</t>
  </si>
  <si>
    <t>TAX RATE (%)</t>
  </si>
  <si>
    <t>Chicken Fillet</t>
  </si>
  <si>
    <t>Large Pizza</t>
  </si>
  <si>
    <t>Medium Pizza</t>
  </si>
  <si>
    <t>Small Pizza</t>
  </si>
  <si>
    <t>Fries</t>
  </si>
  <si>
    <t>Chicken wings</t>
  </si>
  <si>
    <t>Mac and Cheese</t>
  </si>
  <si>
    <t>Unit Price</t>
  </si>
  <si>
    <t>eBay profit loss</t>
  </si>
  <si>
    <t>Y-T-D TOTAL</t>
  </si>
  <si>
    <t>Sold Price</t>
  </si>
  <si>
    <t>Shipping Price (Excluded)</t>
  </si>
  <si>
    <t>Insurance Charge</t>
  </si>
  <si>
    <t>Sales</t>
  </si>
  <si>
    <t>Item cost</t>
  </si>
  <si>
    <t>Shipping cost</t>
  </si>
  <si>
    <t>Expenses</t>
  </si>
  <si>
    <t>Insertion fees</t>
  </si>
  <si>
    <t>eBay Fees</t>
  </si>
  <si>
    <t>Fees</t>
  </si>
  <si>
    <t>Insurance Claims</t>
  </si>
  <si>
    <t>TOTAL Profit</t>
  </si>
  <si>
    <t>Profit loss</t>
  </si>
  <si>
    <t>Tax (20%)</t>
  </si>
  <si>
    <t>Monthly Income</t>
  </si>
  <si>
    <t xml:space="preserve">December (2021) Expenses </t>
  </si>
  <si>
    <t>Monthly Income After Tax (2021)</t>
  </si>
  <si>
    <t xml:space="preserve">Answer here </t>
  </si>
  <si>
    <t>Answer here</t>
  </si>
  <si>
    <t>Basic formula writing</t>
  </si>
  <si>
    <t>Students</t>
  </si>
  <si>
    <t>Average per apartment</t>
  </si>
  <si>
    <t>Apartments</t>
  </si>
  <si>
    <t>Pay</t>
  </si>
  <si>
    <t>Total people</t>
  </si>
  <si>
    <t>Months total</t>
  </si>
  <si>
    <t>Total pay received</t>
  </si>
  <si>
    <t>Tax %</t>
  </si>
  <si>
    <t>Total after tax</t>
  </si>
  <si>
    <t>Pencils</t>
  </si>
  <si>
    <t>Rubbers</t>
  </si>
  <si>
    <t>Paper</t>
  </si>
  <si>
    <t>Total cost</t>
  </si>
  <si>
    <t>20% Value Added Tax</t>
  </si>
  <si>
    <t>Vehicles</t>
  </si>
  <si>
    <t>Answer</t>
  </si>
  <si>
    <t>Examples</t>
  </si>
  <si>
    <t>TRUE=1</t>
  </si>
  <si>
    <t>FALSE=0</t>
  </si>
  <si>
    <t>E-class. All Model Years</t>
  </si>
  <si>
    <t>A-class. All Model Years</t>
  </si>
  <si>
    <t>A-class. 2022 Model</t>
  </si>
  <si>
    <t>A-class. 2021 Model</t>
  </si>
  <si>
    <t>Exercise</t>
  </si>
  <si>
    <t>CountIfs</t>
  </si>
  <si>
    <t>E-class. 2022 Model</t>
  </si>
  <si>
    <t>M-class. 2021 Model</t>
  </si>
  <si>
    <t>A-class. 2022 Model Years</t>
  </si>
  <si>
    <t>Mercedes Inventory</t>
  </si>
  <si>
    <t xml:space="preserve">S-class. 2022 Model </t>
  </si>
  <si>
    <t>E-class. 2021 Model Years</t>
  </si>
  <si>
    <t xml:space="preserve">S-class. 2021 Model </t>
  </si>
  <si>
    <t xml:space="preserve">A-class. 2022 Model </t>
  </si>
  <si>
    <t>Model Year</t>
  </si>
  <si>
    <t>M-class. All Model Years</t>
  </si>
  <si>
    <t>Text CountIf:</t>
  </si>
  <si>
    <t>The "IF", "And", "or" functions</t>
  </si>
  <si>
    <t xml:space="preserve">Score 1 </t>
  </si>
  <si>
    <t xml:space="preserve">Score 2 </t>
  </si>
  <si>
    <t>Result</t>
  </si>
  <si>
    <t>Bob</t>
  </si>
  <si>
    <t>Sarah</t>
  </si>
  <si>
    <t>Ben</t>
  </si>
  <si>
    <t>Tom</t>
  </si>
  <si>
    <t>Andrew</t>
  </si>
  <si>
    <t>Olivia</t>
  </si>
  <si>
    <t>Alice</t>
  </si>
  <si>
    <t>William</t>
  </si>
  <si>
    <t>Requirement:</t>
  </si>
  <si>
    <t>Deadline (Days)</t>
  </si>
  <si>
    <t>Sales Target</t>
  </si>
  <si>
    <t>Sales Total</t>
  </si>
  <si>
    <t>Example</t>
  </si>
  <si>
    <t>Example:</t>
  </si>
  <si>
    <t>"IF","AND","OR" functions COMBINED</t>
  </si>
  <si>
    <t xml:space="preserve">"IF","AND", function </t>
  </si>
  <si>
    <t xml:space="preserve">The "IF","OR", function </t>
  </si>
  <si>
    <t xml:space="preserve">The "IF","AND", function </t>
  </si>
  <si>
    <t>Yield January (T)</t>
  </si>
  <si>
    <t>Yield Fabruary (T)</t>
  </si>
  <si>
    <t>Yield March (T)</t>
  </si>
  <si>
    <t>Yield April (T)</t>
  </si>
  <si>
    <t>Result (Tonnes)</t>
  </si>
  <si>
    <t>Petty Farm</t>
  </si>
  <si>
    <t>Sams Farm</t>
  </si>
  <si>
    <t>Bindi Farm</t>
  </si>
  <si>
    <t>Flowers Farm</t>
  </si>
  <si>
    <t>Fanhill Farm</t>
  </si>
  <si>
    <t>Frog Farm</t>
  </si>
  <si>
    <t>Badger Farm</t>
  </si>
  <si>
    <t>Tims Farm</t>
  </si>
  <si>
    <t>The IF Function</t>
  </si>
  <si>
    <t>IF Function Exercise</t>
  </si>
  <si>
    <t>Target revenue:</t>
  </si>
  <si>
    <t>Target achieved</t>
  </si>
  <si>
    <t>December expenses 2021</t>
  </si>
  <si>
    <t>red</t>
  </si>
  <si>
    <t>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</si>
</sst>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809]* #,##0.00_-;\-[$£-809]* #,##0.00_-;_-[$£-809]* &quot;-&quot;??_-;_-@_-"/>
    <numFmt numFmtId="165" formatCode="&quot;£&quot;#,##0.00"/>
    <numFmt numFmtId="166" formatCode="&quot;$&quot;#,##0.00"/>
    <numFmt numFmtId="167" formatCode="[$£-809]#,##0.00"/>
    <numFmt numFmtId="168" formatCode="[$$-409]#,##0.00"/>
    <numFmt numFmtId="169" formatCode="#,##0.00\ &quot;zł&quot;"/>
  </numFmts>
  <fonts count="38" x14ac:knownFonts="1">
    <font>
      <sz val="11"/>
      <color theme="1"/>
      <name val="Calibri"/>
      <family val="2"/>
      <scheme val="minor"/>
    </font>
    <font>
      <sz val="11"/>
      <color theme="1"/>
      <name val="Calibri"/>
      <family val="2"/>
      <charset val="238"/>
      <scheme val="minor"/>
    </font>
    <font>
      <b/>
      <sz val="11"/>
      <color theme="1"/>
      <name val="Calibri"/>
      <family val="2"/>
      <scheme val="minor"/>
    </font>
    <font>
      <sz val="11"/>
      <color rgb="FF006100"/>
      <name val="Calibri"/>
      <family val="2"/>
      <scheme val="minor"/>
    </font>
    <font>
      <sz val="11"/>
      <color theme="0"/>
      <name val="Calibri"/>
      <family val="2"/>
      <scheme val="minor"/>
    </font>
    <font>
      <b/>
      <sz val="36"/>
      <color rgb="FF003366"/>
      <name val="Brush Script MT"/>
      <family val="4"/>
    </font>
    <font>
      <sz val="22"/>
      <color rgb="FF003366"/>
      <name val="Baskerville Old Face"/>
      <family val="1"/>
    </font>
    <font>
      <sz val="11"/>
      <color rgb="FF3F3F76"/>
      <name val="Calibri"/>
      <family val="2"/>
      <scheme val="minor"/>
    </font>
    <font>
      <sz val="20"/>
      <color rgb="FF3F3F76"/>
      <name val="Baskerville Old Face"/>
      <family val="1"/>
    </font>
    <font>
      <sz val="11"/>
      <color rgb="FF9C5700"/>
      <name val="Calibri"/>
      <family val="2"/>
      <scheme val="minor"/>
    </font>
    <font>
      <b/>
      <sz val="12"/>
      <color rgb="FF9C5700"/>
      <name val="Calibri"/>
      <family val="2"/>
      <scheme val="minor"/>
    </font>
    <font>
      <sz val="12"/>
      <color theme="1"/>
      <name val="Calibri"/>
      <family val="2"/>
      <scheme val="minor"/>
    </font>
    <font>
      <b/>
      <sz val="26"/>
      <color rgb="FF006100"/>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20"/>
      <color theme="1"/>
      <name val="Baskerville Old Face"/>
      <family val="1"/>
    </font>
    <font>
      <b/>
      <sz val="20"/>
      <color theme="0"/>
      <name val="Eras Light ITC"/>
      <family val="2"/>
    </font>
    <font>
      <b/>
      <i/>
      <sz val="20"/>
      <color theme="0"/>
      <name val="Castellar"/>
      <family val="1"/>
    </font>
    <font>
      <b/>
      <sz val="15"/>
      <color theme="3"/>
      <name val="Calibri"/>
      <family val="2"/>
      <scheme val="minor"/>
    </font>
    <font>
      <b/>
      <u/>
      <sz val="12"/>
      <color theme="1"/>
      <name val="Calibri"/>
      <family val="2"/>
      <scheme val="minor"/>
    </font>
    <font>
      <sz val="18"/>
      <color rgb="FF3F3F76"/>
      <name val="Calibri"/>
      <family val="2"/>
      <scheme val="minor"/>
    </font>
    <font>
      <sz val="11"/>
      <color theme="4"/>
      <name val="Calibri"/>
      <family val="2"/>
      <scheme val="minor"/>
    </font>
    <font>
      <b/>
      <sz val="24"/>
      <color theme="3"/>
      <name val="Calibri"/>
      <family val="2"/>
      <scheme val="minor"/>
    </font>
    <font>
      <b/>
      <sz val="20"/>
      <color theme="1"/>
      <name val="Calibri"/>
      <family val="2"/>
      <scheme val="minor"/>
    </font>
    <font>
      <b/>
      <sz val="12"/>
      <color theme="1"/>
      <name val="Calibri"/>
      <family val="2"/>
      <scheme val="minor"/>
    </font>
    <font>
      <b/>
      <sz val="16"/>
      <color theme="0"/>
      <name val="Calibri"/>
      <family val="2"/>
      <scheme val="minor"/>
    </font>
    <font>
      <sz val="8"/>
      <name val="Calibri"/>
      <family val="2"/>
      <scheme val="minor"/>
    </font>
    <font>
      <sz val="24"/>
      <color theme="1"/>
      <name val="Harrington"/>
      <family val="5"/>
    </font>
    <font>
      <sz val="16"/>
      <color rgb="FF3F3F76"/>
      <name val="Calibri"/>
      <family val="2"/>
      <scheme val="minor"/>
    </font>
    <font>
      <sz val="18"/>
      <color theme="1"/>
      <name val="Calibri"/>
      <family val="2"/>
      <scheme val="minor"/>
    </font>
    <font>
      <b/>
      <sz val="14"/>
      <color theme="1"/>
      <name val="Calibri"/>
      <family val="2"/>
      <scheme val="minor"/>
    </font>
    <font>
      <sz val="8"/>
      <color rgb="FF202124"/>
      <name val="Arial"/>
      <family val="2"/>
    </font>
    <font>
      <b/>
      <sz val="18"/>
      <color theme="1"/>
      <name val="Calibri"/>
      <family val="2"/>
      <scheme val="minor"/>
    </font>
    <font>
      <sz val="11"/>
      <color theme="1"/>
      <name val="Calibri"/>
      <family val="2"/>
      <scheme val="minor"/>
    </font>
    <font>
      <b/>
      <sz val="14"/>
      <color theme="0"/>
      <name val="Calibri"/>
      <family val="2"/>
      <scheme val="minor"/>
    </font>
    <font>
      <b/>
      <sz val="11"/>
      <color theme="1"/>
      <name val="Calibri"/>
      <family val="2"/>
      <charset val="238"/>
      <scheme val="minor"/>
    </font>
    <font>
      <sz val="26"/>
      <color theme="1"/>
      <name val="Calibri"/>
      <family val="2"/>
      <scheme val="minor"/>
    </font>
  </fonts>
  <fills count="39">
    <fill>
      <patternFill patternType="none"/>
    </fill>
    <fill>
      <patternFill patternType="gray125"/>
    </fill>
    <fill>
      <patternFill patternType="solid">
        <fgColor rgb="FFC6EFCE"/>
      </patternFill>
    </fill>
    <fill>
      <patternFill patternType="solid">
        <fgColor theme="8"/>
      </patternFill>
    </fill>
    <fill>
      <patternFill patternType="solid">
        <fgColor rgb="FFFFCC99"/>
        <bgColor indexed="64"/>
      </patternFill>
    </fill>
    <fill>
      <patternFill patternType="solid">
        <fgColor rgb="FFFFCC99"/>
      </patternFill>
    </fill>
    <fill>
      <patternFill patternType="solid">
        <fgColor rgb="FFFFEB9C"/>
      </patternFill>
    </fill>
    <fill>
      <patternFill patternType="solid">
        <fgColor rgb="FFF2F2F2"/>
      </patternFill>
    </fill>
    <fill>
      <patternFill patternType="solid">
        <fgColor theme="5" tint="0.79998168889431442"/>
        <bgColor indexed="64"/>
      </patternFill>
    </fill>
    <fill>
      <patternFill patternType="solid">
        <fgColor theme="1" tint="0.499984740745262"/>
        <bgColor indexed="64"/>
      </patternFill>
    </fill>
    <fill>
      <patternFill patternType="solid">
        <fgColor rgb="FF669999"/>
        <bgColor indexed="64"/>
      </patternFill>
    </fill>
    <fill>
      <patternFill patternType="solid">
        <fgColor theme="2" tint="-0.499984740745262"/>
        <bgColor indexed="64"/>
      </patternFill>
    </fill>
    <fill>
      <patternFill patternType="solid">
        <fgColor rgb="FF7030A0"/>
        <bgColor indexed="64"/>
      </patternFill>
    </fill>
    <fill>
      <patternFill patternType="solid">
        <fgColor theme="3"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
      <patternFill patternType="solid">
        <fgColor rgb="FF3399FF"/>
        <bgColor indexed="64"/>
      </patternFill>
    </fill>
    <fill>
      <patternFill patternType="solid">
        <fgColor rgb="FF92D050"/>
        <bgColor indexed="64"/>
      </patternFill>
    </fill>
    <fill>
      <patternFill patternType="solid">
        <fgColor theme="2" tint="-0.749992370372631"/>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9F6FC"/>
        <bgColor indexed="64"/>
      </patternFill>
    </fill>
    <fill>
      <patternFill patternType="solid">
        <fgColor theme="9" tint="0.79998168889431442"/>
        <bgColor indexed="64"/>
      </patternFill>
    </fill>
    <fill>
      <patternFill patternType="solid">
        <fgColor theme="6"/>
      </patternFill>
    </fill>
    <fill>
      <patternFill patternType="solid">
        <fgColor theme="6" tint="0.79998168889431442"/>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249977111117893"/>
        <bgColor indexed="64"/>
      </patternFill>
    </fill>
  </fills>
  <borders count="45">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bottom style="thick">
        <color theme="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bottom style="thin">
        <color theme="1"/>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indexed="64"/>
      </top>
      <bottom style="thin">
        <color theme="1"/>
      </bottom>
      <diagonal/>
    </border>
    <border>
      <left style="thin">
        <color theme="1"/>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1"/>
      </left>
      <right style="thin">
        <color theme="1"/>
      </right>
      <top/>
      <bottom/>
      <diagonal/>
    </border>
    <border>
      <left style="thin">
        <color theme="1"/>
      </left>
      <right style="thin">
        <color theme="1"/>
      </right>
      <top style="thin">
        <color theme="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s>
  <cellStyleXfs count="11">
    <xf numFmtId="0" fontId="0" fillId="0" borderId="0"/>
    <xf numFmtId="0" fontId="3" fillId="2" borderId="0" applyNumberFormat="0" applyBorder="0" applyAlignment="0" applyProtection="0"/>
    <xf numFmtId="0" fontId="4" fillId="3" borderId="0" applyNumberFormat="0" applyBorder="0" applyAlignment="0" applyProtection="0"/>
    <xf numFmtId="0" fontId="7" fillId="5" borderId="1" applyNumberFormat="0" applyAlignment="0" applyProtection="0"/>
    <xf numFmtId="0" fontId="9" fillId="6" borderId="0" applyNumberFormat="0" applyBorder="0" applyAlignment="0" applyProtection="0"/>
    <xf numFmtId="0" fontId="13" fillId="7" borderId="5" applyNumberFormat="0" applyAlignment="0" applyProtection="0"/>
    <xf numFmtId="0" fontId="14" fillId="7" borderId="1" applyNumberFormat="0" applyAlignment="0" applyProtection="0"/>
    <xf numFmtId="0" fontId="19" fillId="0" borderId="16" applyNumberFormat="0" applyFill="0" applyAlignment="0" applyProtection="0"/>
    <xf numFmtId="0" fontId="4" fillId="34" borderId="0" applyNumberFormat="0" applyBorder="0" applyAlignment="0" applyProtection="0"/>
    <xf numFmtId="0" fontId="34" fillId="35" borderId="0" applyNumberFormat="0" applyBorder="0" applyAlignment="0" applyProtection="0"/>
    <xf numFmtId="0" fontId="1" fillId="36" borderId="0" applyNumberFormat="0" applyBorder="0" applyAlignment="0" applyProtection="0"/>
  </cellStyleXfs>
  <cellXfs count="20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right"/>
    </xf>
    <xf numFmtId="0" fontId="0" fillId="4" borderId="0" xfId="0" applyFill="1"/>
    <xf numFmtId="0" fontId="2" fillId="0" borderId="0" xfId="0" applyFont="1" applyAlignment="1">
      <alignment horizontal="center"/>
    </xf>
    <xf numFmtId="0" fontId="11" fillId="0" borderId="0" xfId="0" applyFont="1" applyAlignment="1">
      <alignment horizontal="center"/>
    </xf>
    <xf numFmtId="0" fontId="14" fillId="7" borderId="1" xfId="6" applyAlignment="1">
      <alignment horizontal="center"/>
    </xf>
    <xf numFmtId="0" fontId="13" fillId="8" borderId="5" xfId="5" applyFill="1" applyAlignment="1">
      <alignment horizontal="center"/>
    </xf>
    <xf numFmtId="0" fontId="4" fillId="9" borderId="6" xfId="0" applyFont="1" applyFill="1" applyBorder="1"/>
    <xf numFmtId="0" fontId="15" fillId="9" borderId="6" xfId="0" applyFont="1" applyFill="1" applyBorder="1"/>
    <xf numFmtId="0" fontId="4" fillId="9" borderId="6"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3" borderId="11" xfId="0" applyFont="1" applyFill="1" applyBorder="1" applyAlignment="1">
      <alignment horizontal="center"/>
    </xf>
    <xf numFmtId="0" fontId="4" fillId="13" borderId="6" xfId="0" applyFont="1" applyFill="1" applyBorder="1" applyAlignment="1">
      <alignment horizontal="center"/>
    </xf>
    <xf numFmtId="0" fontId="0" fillId="14" borderId="6" xfId="0" applyFill="1" applyBorder="1"/>
    <xf numFmtId="0" fontId="2" fillId="14" borderId="6" xfId="0" applyFont="1" applyFill="1" applyBorder="1"/>
    <xf numFmtId="0" fontId="0" fillId="14" borderId="9" xfId="0" applyFill="1" applyBorder="1"/>
    <xf numFmtId="0" fontId="0" fillId="14" borderId="8" xfId="0" applyFill="1" applyBorder="1"/>
    <xf numFmtId="0" fontId="0" fillId="14" borderId="11" xfId="0" applyFill="1" applyBorder="1"/>
    <xf numFmtId="0" fontId="0" fillId="14" borderId="12" xfId="0" applyFill="1" applyBorder="1"/>
    <xf numFmtId="0" fontId="4" fillId="14" borderId="6" xfId="0" applyFont="1" applyFill="1" applyBorder="1"/>
    <xf numFmtId="0" fontId="15" fillId="14" borderId="6" xfId="0" applyFont="1" applyFill="1" applyBorder="1"/>
    <xf numFmtId="0" fontId="15" fillId="14" borderId="6" xfId="0" applyFont="1" applyFill="1" applyBorder="1" applyAlignment="1">
      <alignment horizontal="center"/>
    </xf>
    <xf numFmtId="0" fontId="0" fillId="15" borderId="7" xfId="0" applyFill="1" applyBorder="1" applyAlignment="1">
      <alignment horizontal="center"/>
    </xf>
    <xf numFmtId="0" fontId="4" fillId="14" borderId="6" xfId="0" applyFont="1" applyFill="1" applyBorder="1" applyAlignment="1">
      <alignment horizontal="center"/>
    </xf>
    <xf numFmtId="0" fontId="0" fillId="14" borderId="6" xfId="0" applyFill="1" applyBorder="1" applyAlignment="1">
      <alignment horizontal="center"/>
    </xf>
    <xf numFmtId="0" fontId="20" fillId="0" borderId="0" xfId="0" applyFont="1" applyAlignment="1">
      <alignment horizontal="center"/>
    </xf>
    <xf numFmtId="0" fontId="0" fillId="0" borderId="0" xfId="0" applyAlignment="1">
      <alignment horizontal="center" vertical="center"/>
    </xf>
    <xf numFmtId="165" fontId="0" fillId="0" borderId="0" xfId="0" applyNumberFormat="1" applyAlignment="1">
      <alignment horizontal="center"/>
    </xf>
    <xf numFmtId="0" fontId="22" fillId="16" borderId="0" xfId="0" applyFont="1" applyFill="1"/>
    <xf numFmtId="0" fontId="25" fillId="0" borderId="0" xfId="0" applyFont="1" applyAlignment="1">
      <alignment horizontal="center"/>
    </xf>
    <xf numFmtId="4" fontId="22" fillId="16" borderId="0" xfId="0" applyNumberFormat="1" applyFont="1" applyFill="1"/>
    <xf numFmtId="0" fontId="25" fillId="0" borderId="0" xfId="0" applyFont="1"/>
    <xf numFmtId="2" fontId="2" fillId="0" borderId="0" xfId="0" applyNumberFormat="1" applyFont="1" applyAlignment="1">
      <alignment horizontal="center"/>
    </xf>
    <xf numFmtId="166" fontId="0" fillId="0" borderId="0" xfId="0" applyNumberFormat="1" applyAlignment="1">
      <alignment horizontal="center"/>
    </xf>
    <xf numFmtId="166" fontId="0" fillId="0" borderId="0" xfId="0" applyNumberFormat="1"/>
    <xf numFmtId="0" fontId="15" fillId="23" borderId="6" xfId="0" applyFont="1" applyFill="1" applyBorder="1" applyAlignment="1">
      <alignment horizontal="center"/>
    </xf>
    <xf numFmtId="0" fontId="15" fillId="23" borderId="9" xfId="0" applyFont="1" applyFill="1" applyBorder="1" applyAlignment="1">
      <alignment horizontal="center"/>
    </xf>
    <xf numFmtId="0" fontId="15" fillId="23" borderId="8" xfId="0" applyFont="1" applyFill="1" applyBorder="1" applyAlignment="1">
      <alignment horizontal="center"/>
    </xf>
    <xf numFmtId="165" fontId="0" fillId="0" borderId="0" xfId="0" applyNumberFormat="1"/>
    <xf numFmtId="0" fontId="15" fillId="17" borderId="20" xfId="0" applyFont="1" applyFill="1" applyBorder="1" applyAlignment="1">
      <alignment horizontal="center"/>
    </xf>
    <xf numFmtId="0" fontId="15" fillId="17" borderId="21" xfId="0" applyFont="1" applyFill="1" applyBorder="1" applyAlignment="1">
      <alignment horizontal="center"/>
    </xf>
    <xf numFmtId="0" fontId="15" fillId="17" borderId="22" xfId="0" applyFont="1" applyFill="1" applyBorder="1" applyAlignment="1">
      <alignment horizontal="center"/>
    </xf>
    <xf numFmtId="0" fontId="15" fillId="24" borderId="6" xfId="0" applyFont="1" applyFill="1" applyBorder="1" applyAlignment="1">
      <alignment horizontal="center"/>
    </xf>
    <xf numFmtId="0" fontId="4" fillId="25" borderId="6" xfId="0" applyFont="1" applyFill="1" applyBorder="1" applyAlignment="1">
      <alignment horizontal="center"/>
    </xf>
    <xf numFmtId="0" fontId="4" fillId="9" borderId="9" xfId="0" applyFont="1" applyFill="1" applyBorder="1"/>
    <xf numFmtId="0" fontId="15" fillId="24" borderId="11" xfId="0" applyFont="1" applyFill="1" applyBorder="1" applyAlignment="1">
      <alignment horizontal="center"/>
    </xf>
    <xf numFmtId="0" fontId="4" fillId="9" borderId="12" xfId="0" applyFont="1" applyFill="1" applyBorder="1"/>
    <xf numFmtId="0" fontId="0" fillId="26" borderId="18" xfId="0" applyFill="1" applyBorder="1" applyAlignment="1">
      <alignment horizontal="center"/>
    </xf>
    <xf numFmtId="0" fontId="25" fillId="0" borderId="0" xfId="0" applyFont="1" applyAlignment="1">
      <alignment horizontal="left"/>
    </xf>
    <xf numFmtId="0" fontId="0" fillId="0" borderId="25" xfId="0" applyBorder="1"/>
    <xf numFmtId="0" fontId="0" fillId="0" borderId="27" xfId="0" applyBorder="1"/>
    <xf numFmtId="0" fontId="0" fillId="0" borderId="28" xfId="0" applyBorder="1" applyAlignment="1">
      <alignment horizontal="center"/>
    </xf>
    <xf numFmtId="166" fontId="0" fillId="0" borderId="28" xfId="0" applyNumberFormat="1" applyBorder="1" applyAlignment="1">
      <alignment horizontal="center"/>
    </xf>
    <xf numFmtId="0" fontId="2" fillId="0" borderId="27" xfId="0" applyFont="1" applyBorder="1"/>
    <xf numFmtId="0" fontId="2" fillId="0" borderId="29" xfId="0" applyFont="1" applyBorder="1"/>
    <xf numFmtId="166" fontId="0" fillId="0" borderId="30" xfId="0" applyNumberFormat="1" applyBorder="1" applyAlignment="1">
      <alignment horizontal="center"/>
    </xf>
    <xf numFmtId="0" fontId="0" fillId="0" borderId="30" xfId="0" applyBorder="1" applyAlignment="1">
      <alignment horizontal="center"/>
    </xf>
    <xf numFmtId="0" fontId="0" fillId="26" borderId="7" xfId="0" applyFill="1" applyBorder="1" applyAlignment="1">
      <alignment horizontal="center" vertical="center"/>
    </xf>
    <xf numFmtId="0" fontId="28" fillId="26" borderId="7" xfId="2" applyFont="1" applyFill="1" applyBorder="1" applyAlignment="1">
      <alignment vertical="center"/>
    </xf>
    <xf numFmtId="166" fontId="0" fillId="26" borderId="7" xfId="0" applyNumberFormat="1" applyFill="1" applyBorder="1" applyAlignment="1">
      <alignment horizontal="center" vertical="center"/>
    </xf>
    <xf numFmtId="0" fontId="0" fillId="26" borderId="23" xfId="0" applyFill="1" applyBorder="1" applyAlignment="1">
      <alignment horizontal="center" vertical="center"/>
    </xf>
    <xf numFmtId="0" fontId="0" fillId="26" borderId="32" xfId="0" applyFill="1" applyBorder="1" applyAlignment="1">
      <alignment horizontal="center" vertical="center"/>
    </xf>
    <xf numFmtId="164" fontId="0" fillId="26" borderId="24" xfId="0" applyNumberFormat="1" applyFill="1" applyBorder="1" applyAlignment="1">
      <alignment horizontal="center" vertical="center"/>
    </xf>
    <xf numFmtId="0" fontId="0" fillId="26" borderId="24" xfId="0" applyFill="1" applyBorder="1" applyAlignment="1">
      <alignment horizontal="center" vertical="center"/>
    </xf>
    <xf numFmtId="0" fontId="2" fillId="26" borderId="7" xfId="0" applyFont="1" applyFill="1" applyBorder="1" applyAlignment="1">
      <alignment horizontal="center" vertical="center"/>
    </xf>
    <xf numFmtId="0" fontId="2" fillId="27" borderId="7" xfId="0" applyFont="1" applyFill="1" applyBorder="1" applyAlignment="1">
      <alignment horizontal="center" vertical="center"/>
    </xf>
    <xf numFmtId="0" fontId="0" fillId="26" borderId="39" xfId="0" applyFill="1" applyBorder="1" applyAlignment="1">
      <alignment horizontal="center" vertical="center"/>
    </xf>
    <xf numFmtId="0" fontId="0" fillId="26" borderId="40" xfId="0" applyFill="1" applyBorder="1" applyAlignment="1">
      <alignment horizontal="center" vertical="center"/>
    </xf>
    <xf numFmtId="0" fontId="0" fillId="29" borderId="33" xfId="0" applyFill="1" applyBorder="1" applyAlignment="1">
      <alignment horizontal="center" vertical="center"/>
    </xf>
    <xf numFmtId="0" fontId="0" fillId="29" borderId="34" xfId="0" applyFill="1" applyBorder="1" applyAlignment="1">
      <alignment horizontal="center" vertical="center"/>
    </xf>
    <xf numFmtId="0" fontId="2" fillId="29" borderId="35" xfId="0" applyFont="1" applyFill="1" applyBorder="1" applyAlignment="1">
      <alignment horizontal="center" vertical="center"/>
    </xf>
    <xf numFmtId="0" fontId="0" fillId="29" borderId="36" xfId="0" applyFill="1" applyBorder="1" applyAlignment="1">
      <alignment horizontal="center" vertical="center"/>
    </xf>
    <xf numFmtId="0" fontId="0" fillId="29" borderId="37" xfId="0" applyFill="1" applyBorder="1" applyAlignment="1">
      <alignment horizontal="center" vertical="center"/>
    </xf>
    <xf numFmtId="0" fontId="0" fillId="29" borderId="38" xfId="0" applyFill="1" applyBorder="1" applyAlignment="1">
      <alignment horizontal="center" vertical="center"/>
    </xf>
    <xf numFmtId="0" fontId="2" fillId="29" borderId="37" xfId="0" applyFont="1" applyFill="1" applyBorder="1" applyAlignment="1">
      <alignment horizontal="center" vertical="center"/>
    </xf>
    <xf numFmtId="0" fontId="0" fillId="0" borderId="18" xfId="0" applyBorder="1" applyAlignment="1">
      <alignment horizontal="center"/>
    </xf>
    <xf numFmtId="0" fontId="0" fillId="8" borderId="20" xfId="0" applyFill="1" applyBorder="1" applyAlignment="1">
      <alignment horizontal="left" vertical="center"/>
    </xf>
    <xf numFmtId="0" fontId="0" fillId="8" borderId="21" xfId="0" applyFill="1" applyBorder="1" applyAlignment="1">
      <alignment horizontal="left" vertical="center"/>
    </xf>
    <xf numFmtId="0" fontId="0" fillId="8" borderId="22" xfId="0" applyFill="1" applyBorder="1" applyAlignment="1">
      <alignment horizontal="left" vertical="center"/>
    </xf>
    <xf numFmtId="0" fontId="0" fillId="30" borderId="18" xfId="0" applyFill="1" applyBorder="1" applyAlignment="1">
      <alignment horizontal="center"/>
    </xf>
    <xf numFmtId="0" fontId="0" fillId="30" borderId="18" xfId="0" applyFill="1" applyBorder="1" applyAlignment="1">
      <alignment horizontal="center" vertical="center"/>
    </xf>
    <xf numFmtId="167" fontId="0" fillId="0" borderId="0" xfId="0" applyNumberFormat="1" applyAlignment="1">
      <alignment horizontal="center"/>
    </xf>
    <xf numFmtId="0" fontId="2" fillId="0" borderId="0" xfId="0" applyFont="1" applyAlignment="1">
      <alignment horizontal="center" vertical="center"/>
    </xf>
    <xf numFmtId="166" fontId="0" fillId="0" borderId="0" xfId="0" applyNumberFormat="1" applyAlignment="1">
      <alignment horizontal="center" vertical="center"/>
    </xf>
    <xf numFmtId="0" fontId="4" fillId="14" borderId="0" xfId="0" applyFont="1" applyFill="1" applyAlignment="1">
      <alignment horizontal="center" vertical="center"/>
    </xf>
    <xf numFmtId="0" fontId="2" fillId="30" borderId="25" xfId="0" applyFont="1" applyFill="1" applyBorder="1" applyAlignment="1">
      <alignment horizontal="center" vertical="center"/>
    </xf>
    <xf numFmtId="10" fontId="2" fillId="30" borderId="26" xfId="0" applyNumberFormat="1" applyFont="1" applyFill="1" applyBorder="1" applyAlignment="1">
      <alignment horizontal="center" vertical="center"/>
    </xf>
    <xf numFmtId="0" fontId="2" fillId="31" borderId="18" xfId="0" applyFont="1" applyFill="1" applyBorder="1" applyAlignment="1">
      <alignment horizontal="center" vertical="center"/>
    </xf>
    <xf numFmtId="167" fontId="0" fillId="0" borderId="0" xfId="0" applyNumberFormat="1" applyAlignment="1">
      <alignment horizontal="center" vertical="center"/>
    </xf>
    <xf numFmtId="166" fontId="2" fillId="0" borderId="0" xfId="0" applyNumberFormat="1" applyFont="1"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2" fillId="32" borderId="41" xfId="0" applyFont="1" applyFill="1" applyBorder="1" applyAlignment="1">
      <alignment horizontal="center" vertical="center"/>
    </xf>
    <xf numFmtId="0" fontId="32" fillId="0" borderId="0" xfId="0" applyFont="1"/>
    <xf numFmtId="0" fontId="0" fillId="8" borderId="7" xfId="0" applyFill="1" applyBorder="1" applyAlignment="1">
      <alignment horizontal="center" vertical="center"/>
    </xf>
    <xf numFmtId="165" fontId="0" fillId="26" borderId="7" xfId="0" applyNumberFormat="1" applyFill="1" applyBorder="1" applyAlignment="1">
      <alignment horizontal="center" vertical="center"/>
    </xf>
    <xf numFmtId="10" fontId="0" fillId="26" borderId="7" xfId="0" applyNumberFormat="1" applyFill="1" applyBorder="1" applyAlignment="1">
      <alignment horizontal="center" vertical="center"/>
    </xf>
    <xf numFmtId="0" fontId="2" fillId="27" borderId="18" xfId="0" applyFont="1" applyFill="1" applyBorder="1" applyAlignment="1">
      <alignment horizontal="center"/>
    </xf>
    <xf numFmtId="0" fontId="4" fillId="17" borderId="18" xfId="0" applyFont="1" applyFill="1" applyBorder="1" applyAlignment="1">
      <alignment horizontal="center"/>
    </xf>
    <xf numFmtId="0" fontId="2" fillId="0" borderId="18" xfId="0" applyFont="1" applyBorder="1"/>
    <xf numFmtId="0" fontId="0" fillId="0" borderId="41" xfId="0" applyBorder="1" applyAlignment="1">
      <alignment horizontal="center"/>
    </xf>
    <xf numFmtId="0" fontId="2" fillId="15" borderId="7" xfId="0" applyFont="1" applyFill="1" applyBorder="1" applyAlignment="1">
      <alignment horizontal="center"/>
    </xf>
    <xf numFmtId="0" fontId="2" fillId="35" borderId="7" xfId="9" applyFont="1" applyBorder="1" applyAlignment="1">
      <alignment horizontal="center"/>
    </xf>
    <xf numFmtId="0" fontId="34" fillId="35" borderId="7" xfId="9" applyBorder="1" applyAlignment="1">
      <alignment horizontal="center"/>
    </xf>
    <xf numFmtId="0" fontId="2" fillId="35" borderId="7" xfId="9" applyFont="1" applyBorder="1" applyAlignment="1">
      <alignment horizontal="center" vertical="center"/>
    </xf>
    <xf numFmtId="168" fontId="34" fillId="35" borderId="7" xfId="9" applyNumberFormat="1" applyBorder="1" applyAlignment="1">
      <alignment horizontal="center"/>
    </xf>
    <xf numFmtId="0" fontId="0" fillId="15" borderId="24" xfId="0" applyFill="1" applyBorder="1" applyAlignment="1">
      <alignment horizontal="center"/>
    </xf>
    <xf numFmtId="166" fontId="0" fillId="0" borderId="18" xfId="0" applyNumberFormat="1" applyBorder="1" applyAlignment="1">
      <alignment horizontal="center"/>
    </xf>
    <xf numFmtId="169" fontId="0" fillId="0" borderId="0" xfId="0" applyNumberFormat="1" applyAlignment="1">
      <alignment horizontal="center" vertical="center"/>
    </xf>
    <xf numFmtId="0" fontId="36" fillId="0" borderId="0" xfId="0" applyFont="1" applyAlignment="1">
      <alignment horizontal="center" vertical="center"/>
    </xf>
    <xf numFmtId="169" fontId="0" fillId="0" borderId="0" xfId="0" applyNumberFormat="1" applyAlignment="1">
      <alignment horizontal="center"/>
    </xf>
    <xf numFmtId="0" fontId="6" fillId="4" borderId="0" xfId="0" applyFont="1" applyFill="1" applyAlignment="1">
      <alignment horizontal="left"/>
    </xf>
    <xf numFmtId="0" fontId="5" fillId="4" borderId="0" xfId="0" applyFont="1" applyFill="1" applyAlignment="1">
      <alignment horizontal="center"/>
    </xf>
    <xf numFmtId="0" fontId="23" fillId="0" borderId="16" xfId="7" applyFont="1" applyAlignment="1">
      <alignment horizontal="center"/>
    </xf>
    <xf numFmtId="0" fontId="24" fillId="0" borderId="17" xfId="0" applyFont="1" applyBorder="1" applyAlignment="1">
      <alignment horizontal="center"/>
    </xf>
    <xf numFmtId="0" fontId="2" fillId="31" borderId="18" xfId="0" applyFont="1" applyFill="1" applyBorder="1" applyAlignment="1">
      <alignment horizontal="center" vertical="center"/>
    </xf>
    <xf numFmtId="0" fontId="0" fillId="0" borderId="0" xfId="0" applyAlignment="1">
      <alignment horizontal="center" vertical="center"/>
    </xf>
    <xf numFmtId="0" fontId="25" fillId="0" borderId="17" xfId="0" applyFont="1" applyBorder="1" applyAlignment="1">
      <alignment horizontal="center" vertical="center"/>
    </xf>
    <xf numFmtId="0" fontId="25" fillId="28" borderId="18" xfId="0" applyFont="1" applyFill="1" applyBorder="1" applyAlignment="1">
      <alignment horizontal="center"/>
    </xf>
    <xf numFmtId="0" fontId="8" fillId="5" borderId="2" xfId="3" applyFont="1" applyBorder="1" applyAlignment="1">
      <alignment horizontal="center"/>
    </xf>
    <xf numFmtId="0" fontId="8" fillId="5" borderId="3" xfId="3" applyFont="1" applyBorder="1" applyAlignment="1">
      <alignment horizontal="center"/>
    </xf>
    <xf numFmtId="0" fontId="8" fillId="5" borderId="4" xfId="3" applyFont="1" applyBorder="1" applyAlignment="1">
      <alignment horizontal="center"/>
    </xf>
    <xf numFmtId="0" fontId="2" fillId="22" borderId="18" xfId="0" applyFont="1" applyFill="1" applyBorder="1" applyAlignment="1">
      <alignment horizontal="center"/>
    </xf>
    <xf numFmtId="0" fontId="2" fillId="20" borderId="18" xfId="0" applyFont="1" applyFill="1" applyBorder="1" applyAlignment="1">
      <alignment horizontal="center"/>
    </xf>
    <xf numFmtId="0" fontId="2" fillId="18" borderId="18" xfId="0" applyFont="1" applyFill="1" applyBorder="1" applyAlignment="1">
      <alignment horizontal="center"/>
    </xf>
    <xf numFmtId="0" fontId="2" fillId="19" borderId="18" xfId="0" applyFont="1" applyFill="1" applyBorder="1" applyAlignment="1">
      <alignment horizontal="center"/>
    </xf>
    <xf numFmtId="0" fontId="2" fillId="21" borderId="18" xfId="0" applyFont="1" applyFill="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28" borderId="20" xfId="0" applyFill="1" applyBorder="1" applyAlignment="1">
      <alignment horizontal="center"/>
    </xf>
    <xf numFmtId="0" fontId="0" fillId="28" borderId="21" xfId="0" applyFill="1" applyBorder="1" applyAlignment="1">
      <alignment horizontal="center"/>
    </xf>
    <xf numFmtId="0" fontId="0" fillId="28" borderId="22" xfId="0" applyFill="1" applyBorder="1" applyAlignment="1">
      <alignment horizontal="center"/>
    </xf>
    <xf numFmtId="0" fontId="2" fillId="16" borderId="20" xfId="0" applyFont="1" applyFill="1" applyBorder="1" applyAlignment="1">
      <alignment horizontal="center" vertical="center"/>
    </xf>
    <xf numFmtId="0" fontId="2" fillId="16" borderId="21" xfId="0" applyFont="1" applyFill="1" applyBorder="1" applyAlignment="1">
      <alignment horizontal="center" vertical="center"/>
    </xf>
    <xf numFmtId="0" fontId="2" fillId="16" borderId="22" xfId="0" applyFont="1" applyFill="1" applyBorder="1" applyAlignment="1">
      <alignment horizontal="center" vertical="center"/>
    </xf>
    <xf numFmtId="0" fontId="33" fillId="16" borderId="18" xfId="0" applyFont="1" applyFill="1" applyBorder="1" applyAlignment="1">
      <alignment horizontal="center" vertical="center"/>
    </xf>
    <xf numFmtId="167" fontId="0" fillId="0" borderId="18" xfId="0" applyNumberFormat="1" applyBorder="1" applyAlignment="1">
      <alignment horizontal="center"/>
    </xf>
    <xf numFmtId="0" fontId="2" fillId="8" borderId="18" xfId="0" applyFont="1" applyFill="1" applyBorder="1" applyAlignment="1">
      <alignment horizontal="center" vertical="center"/>
    </xf>
    <xf numFmtId="0" fontId="4" fillId="17" borderId="20" xfId="0" applyFont="1" applyFill="1" applyBorder="1" applyAlignment="1">
      <alignment horizontal="center"/>
    </xf>
    <xf numFmtId="0" fontId="4" fillId="17" borderId="22" xfId="0" applyFont="1" applyFill="1" applyBorder="1" applyAlignment="1">
      <alignment horizontal="center"/>
    </xf>
    <xf numFmtId="0" fontId="31" fillId="33" borderId="18"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2" xfId="0" applyFont="1" applyFill="1" applyBorder="1" applyAlignment="1">
      <alignment horizontal="center" vertical="center"/>
    </xf>
    <xf numFmtId="0" fontId="2" fillId="16" borderId="20" xfId="0" applyFont="1" applyFill="1" applyBorder="1" applyAlignment="1">
      <alignment horizontal="center"/>
    </xf>
    <xf numFmtId="0" fontId="2" fillId="16" borderId="21" xfId="0" applyFont="1" applyFill="1" applyBorder="1" applyAlignment="1">
      <alignment horizontal="center"/>
    </xf>
    <xf numFmtId="0" fontId="2" fillId="16" borderId="22" xfId="0" applyFont="1" applyFill="1" applyBorder="1" applyAlignment="1">
      <alignment horizontal="center"/>
    </xf>
    <xf numFmtId="0" fontId="31" fillId="28" borderId="23" xfId="0" applyFont="1" applyFill="1" applyBorder="1" applyAlignment="1">
      <alignment horizontal="center" vertical="center"/>
    </xf>
    <xf numFmtId="0" fontId="31" fillId="28" borderId="31" xfId="0" applyFont="1" applyFill="1" applyBorder="1" applyAlignment="1">
      <alignment horizontal="center" vertical="center"/>
    </xf>
    <xf numFmtId="0" fontId="31" fillId="28" borderId="24" xfId="0" applyFont="1" applyFill="1" applyBorder="1" applyAlignment="1">
      <alignment horizontal="center" vertical="center"/>
    </xf>
    <xf numFmtId="0" fontId="30" fillId="26" borderId="42" xfId="0" applyFont="1" applyFill="1" applyBorder="1" applyAlignment="1">
      <alignment horizontal="center" vertical="center"/>
    </xf>
    <xf numFmtId="0" fontId="30" fillId="26" borderId="43" xfId="0" applyFont="1" applyFill="1" applyBorder="1" applyAlignment="1">
      <alignment horizontal="center" vertical="center"/>
    </xf>
    <xf numFmtId="16" fontId="30" fillId="0" borderId="42" xfId="0" applyNumberFormat="1" applyFont="1" applyBorder="1" applyAlignment="1">
      <alignment horizontal="center" vertical="center"/>
    </xf>
    <xf numFmtId="0" fontId="30" fillId="0" borderId="43" xfId="0" applyFont="1" applyBorder="1" applyAlignment="1">
      <alignment horizontal="center" vertical="center"/>
    </xf>
    <xf numFmtId="0" fontId="30" fillId="0" borderId="42" xfId="0" applyFont="1" applyBorder="1" applyAlignment="1">
      <alignment horizontal="center" vertical="center"/>
    </xf>
    <xf numFmtId="0" fontId="0" fillId="8" borderId="20" xfId="0" applyFill="1" applyBorder="1" applyAlignment="1">
      <alignment horizontal="left" vertical="center"/>
    </xf>
    <xf numFmtId="0" fontId="0" fillId="8" borderId="21" xfId="0" applyFill="1" applyBorder="1" applyAlignment="1">
      <alignment horizontal="left" vertical="center"/>
    </xf>
    <xf numFmtId="0" fontId="0" fillId="8" borderId="22" xfId="0" applyFill="1" applyBorder="1" applyAlignment="1">
      <alignment horizontal="left" vertical="center"/>
    </xf>
    <xf numFmtId="0" fontId="29" fillId="5" borderId="20" xfId="3" applyFont="1" applyBorder="1" applyAlignment="1">
      <alignment horizontal="center" vertical="center"/>
    </xf>
    <xf numFmtId="0" fontId="29" fillId="5" borderId="21" xfId="3" applyFont="1" applyBorder="1" applyAlignment="1">
      <alignment horizontal="center" vertical="center"/>
    </xf>
    <xf numFmtId="0" fontId="29" fillId="5" borderId="22" xfId="3" applyFont="1" applyBorder="1" applyAlignment="1">
      <alignment horizontal="center" vertical="center"/>
    </xf>
    <xf numFmtId="0" fontId="36" fillId="36" borderId="0" xfId="10" applyFont="1" applyAlignment="1">
      <alignment horizontal="center" vertical="center"/>
    </xf>
    <xf numFmtId="0" fontId="18" fillId="12" borderId="23" xfId="3" applyFont="1" applyFill="1" applyBorder="1" applyAlignment="1">
      <alignment horizontal="center"/>
    </xf>
    <xf numFmtId="0" fontId="18" fillId="12" borderId="31" xfId="3" applyFont="1" applyFill="1" applyBorder="1" applyAlignment="1">
      <alignment horizontal="center"/>
    </xf>
    <xf numFmtId="0" fontId="18" fillId="12" borderId="24" xfId="3" applyFont="1" applyFill="1" applyBorder="1" applyAlignment="1">
      <alignment horizontal="center"/>
    </xf>
    <xf numFmtId="0" fontId="35" fillId="34" borderId="23" xfId="8" applyFont="1" applyBorder="1" applyAlignment="1">
      <alignment horizontal="center"/>
    </xf>
    <xf numFmtId="0" fontId="35" fillId="34" borderId="31" xfId="8" applyFont="1" applyBorder="1" applyAlignment="1">
      <alignment horizontal="center"/>
    </xf>
    <xf numFmtId="0" fontId="35" fillId="34" borderId="24" xfId="8" applyFont="1" applyBorder="1" applyAlignment="1">
      <alignment horizontal="center"/>
    </xf>
    <xf numFmtId="0" fontId="26" fillId="12" borderId="23" xfId="3" applyFont="1" applyFill="1" applyBorder="1" applyAlignment="1">
      <alignment horizontal="center"/>
    </xf>
    <xf numFmtId="0" fontId="26" fillId="12" borderId="31" xfId="3" applyFont="1" applyFill="1" applyBorder="1" applyAlignment="1">
      <alignment horizontal="center"/>
    </xf>
    <xf numFmtId="0" fontId="26" fillId="12" borderId="24" xfId="3" applyFont="1" applyFill="1" applyBorder="1" applyAlignment="1">
      <alignment horizontal="center"/>
    </xf>
    <xf numFmtId="0" fontId="2" fillId="35" borderId="40" xfId="9" applyFont="1" applyBorder="1" applyAlignment="1">
      <alignment horizontal="center" vertical="center"/>
    </xf>
    <xf numFmtId="0" fontId="2" fillId="35" borderId="32" xfId="9" applyFont="1" applyBorder="1" applyAlignment="1">
      <alignment horizontal="center" vertical="center"/>
    </xf>
    <xf numFmtId="0" fontId="26" fillId="14" borderId="9" xfId="0" applyFont="1" applyFill="1" applyBorder="1" applyAlignment="1">
      <alignment horizontal="center"/>
    </xf>
    <xf numFmtId="0" fontId="26" fillId="14" borderId="19" xfId="0" applyFont="1" applyFill="1" applyBorder="1" applyAlignment="1">
      <alignment horizontal="center"/>
    </xf>
    <xf numFmtId="0" fontId="26" fillId="14" borderId="8" xfId="0" applyFont="1" applyFill="1" applyBorder="1" applyAlignment="1">
      <alignment horizontal="center"/>
    </xf>
    <xf numFmtId="0" fontId="15" fillId="23" borderId="9" xfId="0" applyFont="1" applyFill="1" applyBorder="1" applyAlignment="1">
      <alignment horizontal="center"/>
    </xf>
    <xf numFmtId="0" fontId="15" fillId="23" borderId="8" xfId="0" applyFont="1" applyFill="1" applyBorder="1" applyAlignment="1">
      <alignment horizontal="center"/>
    </xf>
    <xf numFmtId="0" fontId="15" fillId="14" borderId="9" xfId="0" applyFont="1" applyFill="1" applyBorder="1" applyAlignment="1">
      <alignment horizontal="center"/>
    </xf>
    <xf numFmtId="0" fontId="15" fillId="14" borderId="8" xfId="0" applyFont="1" applyFill="1" applyBorder="1" applyAlignment="1">
      <alignment horizontal="center"/>
    </xf>
    <xf numFmtId="0" fontId="17" fillId="11" borderId="13" xfId="3" applyFont="1" applyFill="1" applyBorder="1" applyAlignment="1">
      <alignment horizontal="center"/>
    </xf>
    <xf numFmtId="0" fontId="17" fillId="11" borderId="14" xfId="3" applyFont="1" applyFill="1" applyBorder="1" applyAlignment="1">
      <alignment horizontal="center"/>
    </xf>
    <xf numFmtId="0" fontId="17" fillId="11" borderId="15" xfId="3" applyFont="1" applyFill="1" applyBorder="1" applyAlignment="1">
      <alignment horizontal="center"/>
    </xf>
    <xf numFmtId="0" fontId="16" fillId="10" borderId="9" xfId="3" applyFont="1" applyFill="1" applyBorder="1" applyAlignment="1">
      <alignment horizontal="center"/>
    </xf>
    <xf numFmtId="0" fontId="16" fillId="10" borderId="19" xfId="3" applyFont="1" applyFill="1" applyBorder="1" applyAlignment="1">
      <alignment horizontal="center"/>
    </xf>
    <xf numFmtId="0" fontId="16" fillId="10" borderId="8" xfId="3" applyFont="1" applyFill="1" applyBorder="1" applyAlignment="1">
      <alignment horizontal="center"/>
    </xf>
    <xf numFmtId="0" fontId="21" fillId="5" borderId="1" xfId="3" applyFont="1" applyAlignment="1">
      <alignment horizontal="center"/>
    </xf>
    <xf numFmtId="0" fontId="15" fillId="17" borderId="18" xfId="0" applyFont="1" applyFill="1" applyBorder="1" applyAlignment="1">
      <alignment horizontal="center"/>
    </xf>
    <xf numFmtId="0" fontId="10" fillId="6" borderId="2" xfId="4" applyFont="1" applyBorder="1" applyAlignment="1">
      <alignment horizontal="center"/>
    </xf>
    <xf numFmtId="0" fontId="10" fillId="6" borderId="4" xfId="4" applyFont="1" applyBorder="1" applyAlignment="1">
      <alignment horizontal="center"/>
    </xf>
    <xf numFmtId="0" fontId="12" fillId="2" borderId="0" xfId="1" applyFont="1" applyAlignment="1">
      <alignment horizontal="center"/>
    </xf>
    <xf numFmtId="0" fontId="10" fillId="6" borderId="3" xfId="4" applyFont="1" applyBorder="1" applyAlignment="1">
      <alignment horizontal="center"/>
    </xf>
    <xf numFmtId="0" fontId="0" fillId="0" borderId="0" xfId="0" applyAlignment="1">
      <alignment horizontal="center"/>
    </xf>
    <xf numFmtId="0" fontId="2" fillId="38" borderId="0" xfId="0" applyFont="1" applyFill="1" applyAlignment="1">
      <alignment horizontal="center"/>
    </xf>
    <xf numFmtId="0" fontId="2" fillId="38" borderId="0" xfId="0" applyFont="1" applyFill="1" applyAlignment="1">
      <alignment horizontal="center" vertical="center"/>
    </xf>
    <xf numFmtId="0" fontId="2" fillId="0" borderId="0" xfId="0" applyFont="1" applyAlignment="1">
      <alignment horizontal="center"/>
    </xf>
    <xf numFmtId="0" fontId="37" fillId="18" borderId="0" xfId="0" applyFont="1" applyFill="1" applyAlignment="1">
      <alignment horizontal="center" vertical="center"/>
    </xf>
    <xf numFmtId="0" fontId="0" fillId="37" borderId="44" xfId="0" applyFill="1" applyBorder="1" applyAlignment="1">
      <alignment horizontal="center"/>
    </xf>
    <xf numFmtId="0" fontId="0" fillId="37" borderId="20" xfId="0" applyFill="1" applyBorder="1" applyAlignment="1">
      <alignment horizontal="center"/>
    </xf>
    <xf numFmtId="0" fontId="0" fillId="37" borderId="21" xfId="0" applyFill="1" applyBorder="1" applyAlignment="1">
      <alignment horizontal="center"/>
    </xf>
    <xf numFmtId="0" fontId="0" fillId="37" borderId="22" xfId="0" applyFill="1" applyBorder="1" applyAlignment="1">
      <alignment horizontal="center"/>
    </xf>
  </cellXfs>
  <cellStyles count="11">
    <cellStyle name="20% - Accent3" xfId="9" builtinId="38"/>
    <cellStyle name="60% - Accent6" xfId="10" builtinId="52"/>
    <cellStyle name="Accent3" xfId="8" builtinId="37"/>
    <cellStyle name="Accent5" xfId="2" builtinId="45"/>
    <cellStyle name="Calculation" xfId="6" builtinId="22"/>
    <cellStyle name="Good" xfId="1" builtinId="26"/>
    <cellStyle name="Heading 1" xfId="7" builtinId="16"/>
    <cellStyle name="Input" xfId="3" builtinId="20"/>
    <cellStyle name="Neutral" xfId="4" builtinId="28"/>
    <cellStyle name="Normal" xfId="0" builtinId="0"/>
    <cellStyle name="Output" xfId="5" builtinId="21"/>
  </cellStyles>
  <dxfs count="170">
    <dxf>
      <font>
        <b/>
        <i/>
      </font>
      <fill>
        <patternFill>
          <bgColor rgb="FF00B050"/>
        </patternFill>
      </fill>
    </dxf>
    <dxf>
      <fill>
        <patternFill>
          <bgColor rgb="FFFF0000"/>
        </patternFill>
      </fill>
    </dxf>
    <dxf>
      <fill>
        <patternFill>
          <bgColor rgb="FFFF0000"/>
        </patternFill>
      </fill>
    </dxf>
    <dxf>
      <fill>
        <patternFill>
          <bgColor rgb="FF00B050"/>
        </patternFill>
      </fill>
    </dxf>
    <dxf>
      <font>
        <b/>
        <i/>
      </font>
      <fill>
        <patternFill>
          <bgColor rgb="FF00B050"/>
        </patternFill>
      </fill>
    </dxf>
    <dxf>
      <fill>
        <patternFill>
          <bgColor rgb="FFFF0000"/>
        </patternFill>
      </fill>
    </dxf>
    <dxf>
      <fill>
        <patternFill>
          <bgColor rgb="FFFF33CC"/>
        </patternFill>
      </fill>
    </dxf>
    <dxf>
      <fill>
        <patternFill>
          <bgColor theme="7" tint="-0.24994659260841701"/>
        </patternFill>
      </fill>
    </dxf>
    <dxf>
      <fill>
        <patternFill>
          <bgColor rgb="FFFFC000"/>
        </patternFill>
      </fill>
    </dxf>
    <dxf>
      <fill>
        <patternFill>
          <bgColor rgb="FF7030A0"/>
        </patternFill>
      </fill>
    </dxf>
    <dxf>
      <fill>
        <patternFill>
          <bgColor rgb="FFFF0000"/>
        </patternFill>
      </fill>
    </dxf>
    <dxf>
      <fill>
        <patternFill>
          <bgColor rgb="FF00B050"/>
        </patternFill>
      </fill>
    </dxf>
    <dxf>
      <fill>
        <patternFill>
          <bgColor rgb="FF00B0F0"/>
        </patternFill>
      </fill>
    </dxf>
    <dxf>
      <fill>
        <patternFill>
          <bgColor rgb="FFFFC0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rgb="FFFF33CC"/>
        </patternFill>
      </fill>
    </dxf>
    <dxf>
      <fill>
        <patternFill>
          <bgColor theme="7" tint="-0.24994659260841701"/>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rgb="FFFF33CC"/>
        </patternFill>
      </fill>
    </dxf>
    <dxf>
      <fill>
        <patternFill>
          <bgColor theme="7" tint="-0.24994659260841701"/>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33CC"/>
        </patternFill>
      </fill>
    </dxf>
    <dxf>
      <fill>
        <patternFill>
          <bgColor theme="7" tint="-0.24994659260841701"/>
        </patternFill>
      </fill>
    </dxf>
    <dxf>
      <fill>
        <patternFill>
          <bgColor rgb="FFFFC000"/>
        </patternFill>
      </fill>
    </dxf>
    <dxf>
      <fill>
        <patternFill>
          <bgColor rgb="FF7030A0"/>
        </patternFill>
      </fill>
    </dxf>
    <dxf>
      <fill>
        <patternFill>
          <bgColor rgb="FFFF0000"/>
        </patternFill>
      </fill>
    </dxf>
    <dxf>
      <fill>
        <patternFill>
          <bgColor rgb="FF00B050"/>
        </patternFill>
      </fill>
    </dxf>
    <dxf>
      <fill>
        <patternFill>
          <bgColor rgb="FF00B0F0"/>
        </patternFill>
      </fill>
    </dxf>
    <dxf>
      <fill>
        <patternFill>
          <bgColor rgb="FFFFC000"/>
        </patternFill>
      </fill>
    </dxf>
    <dxf>
      <font>
        <color rgb="FF9C0006"/>
      </font>
      <fill>
        <patternFill>
          <bgColor rgb="FFFFC7CE"/>
        </patternFill>
      </fill>
    </dxf>
    <dxf>
      <fill>
        <patternFill patternType="solid">
          <bgColor rgb="FFFF0000"/>
        </patternFill>
      </fill>
    </dxf>
    <dxf>
      <fill>
        <patternFill>
          <bgColor theme="4"/>
        </patternFill>
      </fill>
    </dxf>
    <dxf>
      <fill>
        <patternFill>
          <bgColor rgb="FFFFC000"/>
        </patternFill>
      </fill>
    </dxf>
    <dxf>
      <fill>
        <patternFill>
          <bgColor rgb="FF92D050"/>
        </patternFill>
      </fill>
    </dxf>
    <dxf>
      <font>
        <b/>
        <i val="0"/>
      </font>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ill>
        <patternFill>
          <bgColor rgb="FF00B050"/>
        </patternFill>
      </fill>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numFmt numFmtId="169" formatCode="#,##0.00\ &quot;zł&quot;"/>
      <alignment horizontal="center" vertical="center" textRotation="0" wrapText="0" indent="0" justifyLastLine="0" shrinkToFit="0" readingOrder="0"/>
    </dxf>
    <dxf>
      <alignment horizontal="center" vertical="center" textRotation="0" wrapText="0" indent="0" justifyLastLine="0" shrinkToFit="0" readingOrder="0"/>
    </dxf>
    <dxf>
      <font>
        <b/>
        <charset val="238"/>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9F6FC"/>
      <color rgb="FFCC3399"/>
      <color rgb="FFA86ED4"/>
      <color rgb="FF3399FF"/>
      <color rgb="FFFF33CC"/>
      <color rgb="FFEADCF4"/>
      <color rgb="FF7BB31A"/>
      <color rgb="FFFEFFCD"/>
      <color rgb="FF669999"/>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lotArea>
      <c:layout/>
      <c:barChart>
        <c:barDir val="col"/>
        <c:grouping val="clustered"/>
        <c:varyColors val="0"/>
        <c:ser>
          <c:idx val="0"/>
          <c:order val="0"/>
          <c:tx>
            <c:strRef>
              <c:f>'Monthly Income'!$E$6</c:f>
              <c:strCache>
                <c:ptCount val="1"/>
                <c:pt idx="0">
                  <c:v>Income  </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Income'!$E$7:$E$18</c:f>
              <c:numCache>
                <c:formatCode>"$"#\ ##0.00</c:formatCode>
                <c:ptCount val="12"/>
                <c:pt idx="0">
                  <c:v>2504</c:v>
                </c:pt>
                <c:pt idx="1">
                  <c:v>2494</c:v>
                </c:pt>
                <c:pt idx="2">
                  <c:v>2142</c:v>
                </c:pt>
                <c:pt idx="3">
                  <c:v>2001</c:v>
                </c:pt>
                <c:pt idx="4">
                  <c:v>2362</c:v>
                </c:pt>
                <c:pt idx="5">
                  <c:v>2297</c:v>
                </c:pt>
                <c:pt idx="6">
                  <c:v>2787</c:v>
                </c:pt>
                <c:pt idx="7">
                  <c:v>2462</c:v>
                </c:pt>
                <c:pt idx="8">
                  <c:v>1964</c:v>
                </c:pt>
                <c:pt idx="9">
                  <c:v>2878</c:v>
                </c:pt>
                <c:pt idx="10">
                  <c:v>2541</c:v>
                </c:pt>
                <c:pt idx="11">
                  <c:v>2643</c:v>
                </c:pt>
              </c:numCache>
            </c:numRef>
          </c:val>
          <c:extLst>
            <c:ext xmlns:c16="http://schemas.microsoft.com/office/drawing/2014/chart" uri="{C3380CC4-5D6E-409C-BE32-E72D297353CC}">
              <c16:uniqueId val="{00000000-BE7E-41EC-90B5-7F632E8788EE}"/>
            </c:ext>
          </c:extLst>
        </c:ser>
        <c:ser>
          <c:idx val="1"/>
          <c:order val="1"/>
          <c:tx>
            <c:strRef>
              <c:f>'Monthly Income'!$F$6</c:f>
              <c:strCache>
                <c:ptCount val="1"/>
                <c:pt idx="0">
                  <c:v>Tax (20%)</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Income'!$F$7:$F$18</c:f>
              <c:numCache>
                <c:formatCode>"$"#\ ##0.00</c:formatCode>
                <c:ptCount val="12"/>
                <c:pt idx="0">
                  <c:v>500.8</c:v>
                </c:pt>
                <c:pt idx="1">
                  <c:v>498.8</c:v>
                </c:pt>
                <c:pt idx="2">
                  <c:v>428.40000000000003</c:v>
                </c:pt>
                <c:pt idx="3">
                  <c:v>400.20000000000005</c:v>
                </c:pt>
                <c:pt idx="4">
                  <c:v>472.40000000000003</c:v>
                </c:pt>
                <c:pt idx="5">
                  <c:v>459.40000000000003</c:v>
                </c:pt>
                <c:pt idx="6">
                  <c:v>557.4</c:v>
                </c:pt>
                <c:pt idx="7">
                  <c:v>492.40000000000003</c:v>
                </c:pt>
                <c:pt idx="8">
                  <c:v>392.8</c:v>
                </c:pt>
                <c:pt idx="9">
                  <c:v>575.6</c:v>
                </c:pt>
                <c:pt idx="10">
                  <c:v>508.20000000000005</c:v>
                </c:pt>
                <c:pt idx="11">
                  <c:v>528.6</c:v>
                </c:pt>
              </c:numCache>
            </c:numRef>
          </c:val>
          <c:extLst>
            <c:ext xmlns:c16="http://schemas.microsoft.com/office/drawing/2014/chart" uri="{C3380CC4-5D6E-409C-BE32-E72D297353CC}">
              <c16:uniqueId val="{00000001-BE7E-41EC-90B5-7F632E8788EE}"/>
            </c:ext>
          </c:extLst>
        </c:ser>
        <c:ser>
          <c:idx val="2"/>
          <c:order val="2"/>
          <c:tx>
            <c:strRef>
              <c:f>'Monthly Income'!$G$6</c:f>
              <c:strCache>
                <c:ptCount val="1"/>
                <c:pt idx="0">
                  <c:v>Bills</c:v>
                </c:pt>
              </c:strCache>
            </c:strRef>
          </c:tx>
          <c:spPr>
            <a:solidFill>
              <a:schemeClr val="accent3">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Income'!$G$7:$G$18</c:f>
              <c:numCache>
                <c:formatCode>"$"#\ ##0.00</c:formatCode>
                <c:ptCount val="12"/>
                <c:pt idx="0">
                  <c:v>559</c:v>
                </c:pt>
                <c:pt idx="1">
                  <c:v>621</c:v>
                </c:pt>
                <c:pt idx="2">
                  <c:v>824</c:v>
                </c:pt>
                <c:pt idx="3">
                  <c:v>528</c:v>
                </c:pt>
                <c:pt idx="4">
                  <c:v>612</c:v>
                </c:pt>
                <c:pt idx="5">
                  <c:v>594</c:v>
                </c:pt>
                <c:pt idx="6">
                  <c:v>481</c:v>
                </c:pt>
                <c:pt idx="7">
                  <c:v>821</c:v>
                </c:pt>
                <c:pt idx="8">
                  <c:v>582</c:v>
                </c:pt>
                <c:pt idx="9">
                  <c:v>628</c:v>
                </c:pt>
                <c:pt idx="10">
                  <c:v>504</c:v>
                </c:pt>
                <c:pt idx="11">
                  <c:v>632</c:v>
                </c:pt>
              </c:numCache>
            </c:numRef>
          </c:val>
          <c:extLst>
            <c:ext xmlns:c16="http://schemas.microsoft.com/office/drawing/2014/chart" uri="{C3380CC4-5D6E-409C-BE32-E72D297353CC}">
              <c16:uniqueId val="{00000002-BE7E-41EC-90B5-7F632E8788EE}"/>
            </c:ext>
          </c:extLst>
        </c:ser>
        <c:ser>
          <c:idx val="3"/>
          <c:order val="3"/>
          <c:tx>
            <c:strRef>
              <c:f>'Monthly Income'!$H$6</c:f>
              <c:strCache>
                <c:ptCount val="1"/>
                <c:pt idx="0">
                  <c:v>Monthly Income</c:v>
                </c:pt>
              </c:strCache>
            </c:strRef>
          </c:tx>
          <c:spPr>
            <a:solidFill>
              <a:schemeClr val="accent4">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Income'!$H$7:$H$18</c:f>
              <c:numCache>
                <c:formatCode>"$"#\ ##0.00</c:formatCode>
                <c:ptCount val="12"/>
                <c:pt idx="0">
                  <c:v>1444.2</c:v>
                </c:pt>
                <c:pt idx="1">
                  <c:v>1374.2</c:v>
                </c:pt>
                <c:pt idx="2">
                  <c:v>889.59999999999991</c:v>
                </c:pt>
                <c:pt idx="3">
                  <c:v>1072.8</c:v>
                </c:pt>
                <c:pt idx="4">
                  <c:v>1277.5999999999999</c:v>
                </c:pt>
                <c:pt idx="5">
                  <c:v>1243.5999999999999</c:v>
                </c:pt>
                <c:pt idx="6">
                  <c:v>1748.6</c:v>
                </c:pt>
                <c:pt idx="7">
                  <c:v>1148.5999999999999</c:v>
                </c:pt>
                <c:pt idx="8">
                  <c:v>989.2</c:v>
                </c:pt>
                <c:pt idx="9">
                  <c:v>1674.4</c:v>
                </c:pt>
                <c:pt idx="10">
                  <c:v>1528.8</c:v>
                </c:pt>
                <c:pt idx="11">
                  <c:v>1482.4</c:v>
                </c:pt>
              </c:numCache>
            </c:numRef>
          </c:val>
          <c:extLst>
            <c:ext xmlns:c16="http://schemas.microsoft.com/office/drawing/2014/chart" uri="{C3380CC4-5D6E-409C-BE32-E72D297353CC}">
              <c16:uniqueId val="{00000003-BE7E-41EC-90B5-7F632E8788EE}"/>
            </c:ext>
          </c:extLst>
        </c:ser>
        <c:dLbls>
          <c:dLblPos val="inEnd"/>
          <c:showLegendKey val="0"/>
          <c:showVal val="1"/>
          <c:showCatName val="0"/>
          <c:showSerName val="0"/>
          <c:showPercent val="0"/>
          <c:showBubbleSize val="0"/>
        </c:dLbls>
        <c:gapWidth val="65"/>
        <c:axId val="573292479"/>
        <c:axId val="573291039"/>
      </c:barChart>
      <c:catAx>
        <c:axId val="5732924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573291039"/>
        <c:crosses val="autoZero"/>
        <c:auto val="1"/>
        <c:lblAlgn val="ctr"/>
        <c:lblOffset val="100"/>
        <c:noMultiLvlLbl val="0"/>
      </c:catAx>
      <c:valAx>
        <c:axId val="5732910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crossAx val="5732924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'Monthly Income'!$E$28</c:f>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EB4-4F60-AD2E-72A78775AC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EB4-4F60-AD2E-72A78775ACD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EB4-4F60-AD2E-72A78775ACD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EB4-4F60-AD2E-72A78775ACD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EB4-4F60-AD2E-72A78775ACD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EB4-4F60-AD2E-72A78775ACD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EB4-4F60-AD2E-72A78775ACD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6EB4-4F60-AD2E-72A78775ACD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6EB4-4F60-AD2E-72A78775ACD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6EB4-4F60-AD2E-72A78775ACD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'Monthly Income'!$D$29:$D$38</c:f>
              <c:strCache>
                <c:ptCount val="10"/>
                <c:pt idx="0">
                  <c:v>Rent</c:v>
                </c:pt>
                <c:pt idx="1">
                  <c:v>Electricity</c:v>
                </c:pt>
                <c:pt idx="2">
                  <c:v>Gas</c:v>
                </c:pt>
                <c:pt idx="3">
                  <c:v>Water</c:v>
                </c:pt>
                <c:pt idx="4">
                  <c:v>Council Tax</c:v>
                </c:pt>
                <c:pt idx="5">
                  <c:v>Pet</c:v>
                </c:pt>
                <c:pt idx="6">
                  <c:v>Shrares</c:v>
                </c:pt>
                <c:pt idx="7">
                  <c:v>Car</c:v>
                </c:pt>
                <c:pt idx="8">
                  <c:v>Other</c:v>
                </c:pt>
                <c:pt idx="9">
                  <c:v>Finance</c:v>
                </c:pt>
              </c:strCache>
            </c:strRef>
          </c:cat>
          <c:val>
            <c:numRef>
              <c:f>'Monthly Income'!$E$29:$E$38</c:f>
              <c:numCache>
                <c:formatCode>#\ ##0.00\ "zł"</c:formatCode>
                <c:ptCount val="10"/>
                <c:pt idx="0">
                  <c:v>320</c:v>
                </c:pt>
                <c:pt idx="1">
                  <c:v>68</c:v>
                </c:pt>
                <c:pt idx="2">
                  <c:v>34</c:v>
                </c:pt>
                <c:pt idx="3">
                  <c:v>25</c:v>
                </c:pt>
                <c:pt idx="4">
                  <c:v>41</c:v>
                </c:pt>
                <c:pt idx="5">
                  <c:v>85</c:v>
                </c:pt>
                <c:pt idx="6">
                  <c:v>75</c:v>
                </c:pt>
                <c:pt idx="7">
                  <c:v>80</c:v>
                </c:pt>
                <c:pt idx="8">
                  <c:v>68</c:v>
                </c:pt>
                <c:pt idx="9">
                  <c:v>108</c:v>
                </c:pt>
              </c:numCache>
            </c:numRef>
          </c:val>
          <c:extLst>
            <c:ext xmlns:c16="http://schemas.microsoft.com/office/drawing/2014/chart" uri="{C3380CC4-5D6E-409C-BE32-E72D297353CC}">
              <c16:uniqueId val="{00000000-ECC6-407C-A022-B34FB15BE8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838200" dist="50800" dir="14580000" algn="ctr" rotWithShape="0">
        <a:schemeClr val="tx1"/>
      </a:outerShdw>
    </a:effectLst>
    <a:scene3d>
      <a:camera prst="orthographicFront"/>
      <a:lightRig rig="threePt" dir="t"/>
    </a:scene3d>
    <a:sp3d>
      <a:bevelT w="139700" h="139700" prst="divot"/>
    </a:sp3d>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Average goals per player</a:t>
            </a:r>
          </a:p>
        </c:rich>
      </c:tx>
      <c:overlay val="0"/>
      <c:spPr>
        <a:solidFill>
          <a:schemeClr val="tx1">
            <a:lumMod val="95000"/>
            <a:lumOff val="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'Goals Example'!$D$53</c:f>
              <c:strCache>
                <c:ptCount val="1"/>
                <c:pt idx="0">
                  <c:v>Average goals</c:v>
                </c:pt>
              </c:strCache>
            </c:strRef>
          </c:tx>
          <c:spPr>
            <a:solidFill>
              <a:schemeClr val="accent1"/>
            </a:solidFill>
            <a:ln>
              <a:noFill/>
            </a:ln>
            <a:effectLst/>
            <a:scene3d>
              <a:camera prst="orthographicFront"/>
              <a:lightRig rig="threePt" dir="t"/>
            </a:scene3d>
            <a:sp3d>
              <a:bevelT w="38100" h="38100"/>
            </a:sp3d>
          </c:spPr>
          <c:invertIfNegative val="0"/>
          <c:cat>
            <c:strRef>
              <c:f>'Goals Example'!$C$54:$C$63</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'Goals Example'!$D$54:$D$63</c:f>
              <c:numCache>
                <c:formatCode>0.00</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EB2B-4B1F-9757-D07FEF20A3F5}"/>
            </c:ext>
          </c:extLst>
        </c:ser>
        <c:dLbls>
          <c:showLegendKey val="0"/>
          <c:showVal val="0"/>
          <c:showCatName val="0"/>
          <c:showSerName val="0"/>
          <c:showPercent val="0"/>
          <c:showBubbleSize val="0"/>
        </c:dLbls>
        <c:gapWidth val="219"/>
        <c:overlap val="-27"/>
        <c:axId val="326056008"/>
        <c:axId val="326055024"/>
      </c:barChart>
      <c:catAx>
        <c:axId val="32605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5024"/>
        <c:crosses val="autoZero"/>
        <c:auto val="1"/>
        <c:lblAlgn val="ctr"/>
        <c:lblOffset val="100"/>
        <c:noMultiLvlLbl val="0"/>
      </c:catAx>
      <c:valAx>
        <c:axId val="326055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 dist="63500" dir="3600000" algn="ctr" rotWithShape="0">
        <a:schemeClr val="tx1"/>
      </a:outerShdw>
    </a:effectLst>
    <a:scene3d>
      <a:camera prst="orthographicFront"/>
      <a:lightRig rig="threePt" dir="t"/>
    </a:scene3d>
    <a:sp3d>
      <a:bevelT w="44450" h="44450"/>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 goals per player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strRef>
              <c:f>'Goals exercise'!$G$25</c:f>
              <c:strCache>
                <c:ptCount val="1"/>
                <c:pt idx="0">
                  <c:v>Average goals</c:v>
                </c:pt>
              </c:strCache>
            </c:strRef>
          </c:tx>
          <c:spPr>
            <a:solidFill>
              <a:schemeClr val="accent1"/>
            </a:solidFill>
            <a:ln>
              <a:noFill/>
            </a:ln>
            <a:effectLst/>
          </c:spPr>
          <c:invertIfNegative val="0"/>
          <c:cat>
            <c:strRef>
              <c:f>'Goals exercise'!$F$26:$F$35</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'Goals exercise'!$G$26:$G$35</c:f>
              <c:numCache>
                <c:formatCode>General</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3C80-472D-917F-3AA34E5EE389}"/>
            </c:ext>
          </c:extLst>
        </c:ser>
        <c:dLbls>
          <c:showLegendKey val="0"/>
          <c:showVal val="0"/>
          <c:showCatName val="0"/>
          <c:showSerName val="0"/>
          <c:showPercent val="0"/>
          <c:showBubbleSize val="0"/>
        </c:dLbls>
        <c:gapWidth val="219"/>
        <c:overlap val="-27"/>
        <c:axId val="941746815"/>
        <c:axId val="941747295"/>
      </c:barChart>
      <c:catAx>
        <c:axId val="94174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41747295"/>
        <c:crosses val="autoZero"/>
        <c:auto val="1"/>
        <c:lblAlgn val="ctr"/>
        <c:lblOffset val="100"/>
        <c:noMultiLvlLbl val="0"/>
      </c:catAx>
      <c:valAx>
        <c:axId val="94174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94174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47700" dist="711200" dir="6600000" algn="l" rotWithShape="0">
        <a:schemeClr val="accent1">
          <a:alpha val="40000"/>
        </a:schemeClr>
      </a:outerShdw>
      <a:softEdge rad="203200"/>
    </a:effectLst>
    <a:scene3d>
      <a:camera prst="orthographicFront"/>
      <a:lightRig rig="threePt" dir="t"/>
    </a:scene3d>
    <a:sp3d>
      <a:bevelT w="139700" h="139700" prst="divot"/>
      <a:bevelB w="152400" h="50800" prst="softRound"/>
    </a:sp3d>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Average goals per player</a:t>
            </a:r>
          </a:p>
        </c:rich>
      </c:tx>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'[2]Goals Example'!$D$53</c:f>
              <c:strCache>
                <c:ptCount val="1"/>
                <c:pt idx="0">
                  <c:v>Average goals</c:v>
                </c:pt>
              </c:strCache>
            </c:strRef>
          </c:tx>
          <c:spPr>
            <a:solidFill>
              <a:schemeClr val="accent1"/>
            </a:solidFill>
            <a:ln>
              <a:noFill/>
            </a:ln>
            <a:effectLst/>
            <a:scene3d>
              <a:camera prst="orthographicFront"/>
              <a:lightRig rig="threePt" dir="t"/>
            </a:scene3d>
            <a:sp3d>
              <a:bevelT w="44450"/>
            </a:sp3d>
          </c:spPr>
          <c:invertIfNegative val="0"/>
          <c:cat>
            <c:strRef>
              <c:f>'[2]Goals Example'!$C$54:$C$63</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'[2]Goals Example'!$D$54:$D$63</c:f>
              <c:numCache>
                <c:formatCode>General</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05FC-4F66-8973-A5F2E787CD87}"/>
            </c:ext>
          </c:extLst>
        </c:ser>
        <c:dLbls>
          <c:showLegendKey val="0"/>
          <c:showVal val="0"/>
          <c:showCatName val="0"/>
          <c:showSerName val="0"/>
          <c:showPercent val="0"/>
          <c:showBubbleSize val="0"/>
        </c:dLbls>
        <c:gapWidth val="219"/>
        <c:overlap val="-27"/>
        <c:axId val="326056008"/>
        <c:axId val="326055024"/>
      </c:barChart>
      <c:catAx>
        <c:axId val="32605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055024"/>
        <c:crosses val="autoZero"/>
        <c:auto val="1"/>
        <c:lblAlgn val="ctr"/>
        <c:lblOffset val="100"/>
        <c:noMultiLvlLbl val="0"/>
      </c:catAx>
      <c:valAx>
        <c:axId val="3260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05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dist="63500" dir="3600000" algn="ctr" rotWithShape="0">
        <a:schemeClr val="tx1"/>
      </a:outerShdw>
    </a:effectLst>
    <a:scene3d>
      <a:camera prst="orthographicFront"/>
      <a:lightRig rig="threePt" dir="t"/>
    </a:scene3d>
    <a:sp3d>
      <a:bevelT w="44450" h="44450"/>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ferences!A1"/><Relationship Id="rId13" Type="http://schemas.openxmlformats.org/officeDocument/2006/relationships/hyperlink" Target="#'F &amp; F 1'!A1"/><Relationship Id="rId3" Type="http://schemas.openxmlformats.org/officeDocument/2006/relationships/hyperlink" Target="#Vlookup!A1"/><Relationship Id="rId7" Type="http://schemas.openxmlformats.org/officeDocument/2006/relationships/hyperlink" Target="#Subtotalling!A1"/><Relationship Id="rId12" Type="http://schemas.openxmlformats.org/officeDocument/2006/relationships/hyperlink" Target="#'Goals Printing'!A1"/><Relationship Id="rId2" Type="http://schemas.openxmlformats.org/officeDocument/2006/relationships/hyperlink" Target="#IfAndOr!A1"/><Relationship Id="rId16" Type="http://schemas.openxmlformats.org/officeDocument/2006/relationships/hyperlink" Target="#'F &amp; F Exercise Solution'!A1"/><Relationship Id="rId1" Type="http://schemas.openxmlformats.org/officeDocument/2006/relationships/hyperlink" Target="#'Goals Example'!A1"/><Relationship Id="rId6" Type="http://schemas.openxmlformats.org/officeDocument/2006/relationships/hyperlink" Target="#'Goals exercise'!A1"/><Relationship Id="rId11" Type="http://schemas.openxmlformats.org/officeDocument/2006/relationships/hyperlink" Target="#'Nav Pane'!A1"/><Relationship Id="rId5" Type="http://schemas.openxmlformats.org/officeDocument/2006/relationships/hyperlink" Target="#Concatenate!A1"/><Relationship Id="rId15" Type="http://schemas.openxmlformats.org/officeDocument/2006/relationships/hyperlink" Target="#'F &amp; F Exercise'!A1"/><Relationship Id="rId10" Type="http://schemas.openxmlformats.org/officeDocument/2006/relationships/hyperlink" Target="#'eBay Profit Loss'!A1"/><Relationship Id="rId4" Type="http://schemas.openxmlformats.org/officeDocument/2006/relationships/hyperlink" Target="#'IF Function'!A1"/><Relationship Id="rId9" Type="http://schemas.openxmlformats.org/officeDocument/2006/relationships/hyperlink" Target="#'Monthly income'!A1"/><Relationship Id="rId14" Type="http://schemas.openxmlformats.org/officeDocument/2006/relationships/hyperlink" Target="#'F &amp; F 2'!A1"/></Relationships>
</file>

<file path=xl/drawings/_rels/drawing10.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1.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2.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3.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4.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Goals exercise'!A1"/><Relationship Id="rId1" Type="http://schemas.openxmlformats.org/officeDocument/2006/relationships/hyperlink" Target="#Navigation!A1"/></Relationships>
</file>

<file path=xl/drawings/_rels/drawing1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Goals Example'!A1"/><Relationship Id="rId1" Type="http://schemas.openxmlformats.org/officeDocument/2006/relationships/hyperlink" Target="#Navigatio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Goals exercise'!A1"/><Relationship Id="rId1" Type="http://schemas.openxmlformats.org/officeDocument/2006/relationships/hyperlink" Target="#Navigation!A1"/></Relationships>
</file>

<file path=xl/drawings/_rels/drawing2.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3.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Navigation!A1"/></Relationships>
</file>

<file path=xl/drawings/_rels/drawing5.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6.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7.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8.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Navigation!A1"/></Relationships>
</file>

<file path=xl/drawings/_rels/drawing9.xml.rels><?xml version="1.0" encoding="UTF-8" standalone="yes"?>
<Relationships xmlns="http://schemas.openxmlformats.org/package/2006/relationships"><Relationship Id="rId1" Type="http://schemas.openxmlformats.org/officeDocument/2006/relationships/hyperlink" Target="#Navigation!A1"/></Relationships>
</file>

<file path=xl/drawings/drawing1.xml><?xml version="1.0" encoding="utf-8"?>
<xdr:wsDr xmlns:xdr="http://schemas.openxmlformats.org/drawingml/2006/spreadsheetDrawing" xmlns:a="http://schemas.openxmlformats.org/drawingml/2006/main">
  <xdr:twoCellAnchor>
    <xdr:from>
      <xdr:col>0</xdr:col>
      <xdr:colOff>370454</xdr:colOff>
      <xdr:row>32</xdr:row>
      <xdr:rowOff>45507</xdr:rowOff>
    </xdr:from>
    <xdr:to>
      <xdr:col>3</xdr:col>
      <xdr:colOff>86060</xdr:colOff>
      <xdr:row>41</xdr:row>
      <xdr:rowOff>142958</xdr:rowOff>
    </xdr:to>
    <xdr:sp macro="" textlink="">
      <xdr:nvSpPr>
        <xdr:cNvPr id="36" name="Oval 35">
          <a:extLst>
            <a:ext uri="{FF2B5EF4-FFF2-40B4-BE49-F238E27FC236}">
              <a16:creationId xmlns:a16="http://schemas.microsoft.com/office/drawing/2014/main" id="{2650963E-C53F-408D-AC06-6E251DF44609}"/>
            </a:ext>
          </a:extLst>
        </xdr:cNvPr>
        <xdr:cNvSpPr/>
      </xdr:nvSpPr>
      <xdr:spPr>
        <a:xfrm rot="19276817">
          <a:off x="370454" y="6389734"/>
          <a:ext cx="1637924" cy="1759997"/>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531089</xdr:colOff>
      <xdr:row>29</xdr:row>
      <xdr:rowOff>173963</xdr:rowOff>
    </xdr:from>
    <xdr:to>
      <xdr:col>15</xdr:col>
      <xdr:colOff>543981</xdr:colOff>
      <xdr:row>43</xdr:row>
      <xdr:rowOff>132413</xdr:rowOff>
    </xdr:to>
    <xdr:sp macro="" textlink="">
      <xdr:nvSpPr>
        <xdr:cNvPr id="38" name="Oval 37">
          <a:extLst>
            <a:ext uri="{FF2B5EF4-FFF2-40B4-BE49-F238E27FC236}">
              <a16:creationId xmlns:a16="http://schemas.microsoft.com/office/drawing/2014/main" id="{0384795F-7618-499E-B2FC-42F3BA863E44}"/>
            </a:ext>
          </a:extLst>
        </xdr:cNvPr>
        <xdr:cNvSpPr/>
      </xdr:nvSpPr>
      <xdr:spPr>
        <a:xfrm rot="2520092">
          <a:off x="7579589" y="5964008"/>
          <a:ext cx="2575983" cy="2544632"/>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490394</xdr:colOff>
      <xdr:row>26</xdr:row>
      <xdr:rowOff>143453</xdr:rowOff>
    </xdr:from>
    <xdr:to>
      <xdr:col>8</xdr:col>
      <xdr:colOff>473365</xdr:colOff>
      <xdr:row>34</xdr:row>
      <xdr:rowOff>0</xdr:rowOff>
    </xdr:to>
    <xdr:sp macro="" textlink="">
      <xdr:nvSpPr>
        <xdr:cNvPr id="32" name="Oval 31">
          <a:extLst>
            <a:ext uri="{FF2B5EF4-FFF2-40B4-BE49-F238E27FC236}">
              <a16:creationId xmlns:a16="http://schemas.microsoft.com/office/drawing/2014/main" id="{05854977-7BF8-49D6-AC64-9D0C08647F6F}"/>
            </a:ext>
          </a:extLst>
        </xdr:cNvPr>
        <xdr:cNvSpPr/>
      </xdr:nvSpPr>
      <xdr:spPr>
        <a:xfrm rot="19441168">
          <a:off x="3053485" y="5379317"/>
          <a:ext cx="2546062" cy="133436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139700</xdr:colOff>
      <xdr:row>2</xdr:row>
      <xdr:rowOff>609600</xdr:rowOff>
    </xdr:from>
    <xdr:to>
      <xdr:col>1</xdr:col>
      <xdr:colOff>400050</xdr:colOff>
      <xdr:row>6</xdr:row>
      <xdr:rowOff>114300</xdr:rowOff>
    </xdr:to>
    <xdr:sp macro="" textlink="">
      <xdr:nvSpPr>
        <xdr:cNvPr id="25" name="Oval 24">
          <a:extLst>
            <a:ext uri="{FF2B5EF4-FFF2-40B4-BE49-F238E27FC236}">
              <a16:creationId xmlns:a16="http://schemas.microsoft.com/office/drawing/2014/main" id="{F546ACF2-FDD1-4B86-94CD-ACA5B3C4DB43}"/>
            </a:ext>
          </a:extLst>
        </xdr:cNvPr>
        <xdr:cNvSpPr/>
      </xdr:nvSpPr>
      <xdr:spPr>
        <a:xfrm>
          <a:off x="139700" y="800100"/>
          <a:ext cx="869950" cy="8667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444499</xdr:colOff>
      <xdr:row>19</xdr:row>
      <xdr:rowOff>63500</xdr:rowOff>
    </xdr:from>
    <xdr:to>
      <xdr:col>6</xdr:col>
      <xdr:colOff>428624</xdr:colOff>
      <xdr:row>23</xdr:row>
      <xdr:rowOff>152400</xdr:rowOff>
    </xdr:to>
    <xdr:sp macro="" textlink="">
      <xdr:nvSpPr>
        <xdr:cNvPr id="26" name="Oval 25">
          <a:extLst>
            <a:ext uri="{FF2B5EF4-FFF2-40B4-BE49-F238E27FC236}">
              <a16:creationId xmlns:a16="http://schemas.microsoft.com/office/drawing/2014/main" id="{DBAB6604-36AD-41EB-BEEA-C7B27BF554C9}"/>
            </a:ext>
          </a:extLst>
        </xdr:cNvPr>
        <xdr:cNvSpPr/>
      </xdr:nvSpPr>
      <xdr:spPr>
        <a:xfrm>
          <a:off x="2882899" y="4092575"/>
          <a:ext cx="1203325" cy="850900"/>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581024</xdr:colOff>
      <xdr:row>4</xdr:row>
      <xdr:rowOff>57150</xdr:rowOff>
    </xdr:from>
    <xdr:to>
      <xdr:col>8</xdr:col>
      <xdr:colOff>171449</xdr:colOff>
      <xdr:row>13</xdr:row>
      <xdr:rowOff>133351</xdr:rowOff>
    </xdr:to>
    <xdr:sp macro="" textlink="">
      <xdr:nvSpPr>
        <xdr:cNvPr id="24" name="Oval 23">
          <a:extLst>
            <a:ext uri="{FF2B5EF4-FFF2-40B4-BE49-F238E27FC236}">
              <a16:creationId xmlns:a16="http://schemas.microsoft.com/office/drawing/2014/main" id="{178D745F-B474-4562-8766-5616590B5B83}"/>
            </a:ext>
          </a:extLst>
        </xdr:cNvPr>
        <xdr:cNvSpPr/>
      </xdr:nvSpPr>
      <xdr:spPr>
        <a:xfrm>
          <a:off x="3019424" y="1228725"/>
          <a:ext cx="2028825" cy="1790701"/>
        </a:xfrm>
        <a:prstGeom prst="ellipse">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130174</xdr:colOff>
      <xdr:row>11</xdr:row>
      <xdr:rowOff>120650</xdr:rowOff>
    </xdr:from>
    <xdr:to>
      <xdr:col>11</xdr:col>
      <xdr:colOff>38099</xdr:colOff>
      <xdr:row>18</xdr:row>
      <xdr:rowOff>161925</xdr:rowOff>
    </xdr:to>
    <xdr:sp macro="" textlink="">
      <xdr:nvSpPr>
        <xdr:cNvPr id="23" name="Oval 22">
          <a:extLst>
            <a:ext uri="{FF2B5EF4-FFF2-40B4-BE49-F238E27FC236}">
              <a16:creationId xmlns:a16="http://schemas.microsoft.com/office/drawing/2014/main" id="{B3FC451F-B863-4DDB-BD8C-344B3286BB21}"/>
            </a:ext>
          </a:extLst>
        </xdr:cNvPr>
        <xdr:cNvSpPr/>
      </xdr:nvSpPr>
      <xdr:spPr>
        <a:xfrm>
          <a:off x="5616574" y="2625725"/>
          <a:ext cx="1127125" cy="13747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10</xdr:row>
      <xdr:rowOff>97678</xdr:rowOff>
    </xdr:from>
    <xdr:to>
      <xdr:col>3</xdr:col>
      <xdr:colOff>203200</xdr:colOff>
      <xdr:row>21</xdr:row>
      <xdr:rowOff>2429</xdr:rowOff>
    </xdr:to>
    <xdr:sp macro="" textlink="">
      <xdr:nvSpPr>
        <xdr:cNvPr id="18" name="Oval 17">
          <a:extLst>
            <a:ext uri="{FF2B5EF4-FFF2-40B4-BE49-F238E27FC236}">
              <a16:creationId xmlns:a16="http://schemas.microsoft.com/office/drawing/2014/main" id="{CFABAA43-1FD4-4C77-95A8-A8C181C3D862}"/>
            </a:ext>
          </a:extLst>
        </xdr:cNvPr>
        <xdr:cNvSpPr/>
      </xdr:nvSpPr>
      <xdr:spPr>
        <a:xfrm>
          <a:off x="0" y="2391149"/>
          <a:ext cx="2119406" cy="1959162"/>
        </a:xfrm>
        <a:prstGeom prst="ellipse">
          <a:avLst/>
        </a:prstGeom>
        <a:solidFill>
          <a:schemeClr val="bg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6350</xdr:colOff>
      <xdr:row>2</xdr:row>
      <xdr:rowOff>339725</xdr:rowOff>
    </xdr:from>
    <xdr:to>
      <xdr:col>14</xdr:col>
      <xdr:colOff>590550</xdr:colOff>
      <xdr:row>9</xdr:row>
      <xdr:rowOff>79375</xdr:rowOff>
    </xdr:to>
    <xdr:sp macro="" textlink="">
      <xdr:nvSpPr>
        <xdr:cNvPr id="20" name="Oval 19">
          <a:extLst>
            <a:ext uri="{FF2B5EF4-FFF2-40B4-BE49-F238E27FC236}">
              <a16:creationId xmlns:a16="http://schemas.microsoft.com/office/drawing/2014/main" id="{CB5BC6A9-EB6B-4C4A-A9BF-F192AE8E3E72}"/>
            </a:ext>
          </a:extLst>
        </xdr:cNvPr>
        <xdr:cNvSpPr/>
      </xdr:nvSpPr>
      <xdr:spPr>
        <a:xfrm>
          <a:off x="6711950" y="530225"/>
          <a:ext cx="2413000" cy="1673225"/>
        </a:xfrm>
        <a:prstGeom prst="ellipse">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126775</xdr:colOff>
      <xdr:row>8</xdr:row>
      <xdr:rowOff>160559</xdr:rowOff>
    </xdr:from>
    <xdr:to>
      <xdr:col>13</xdr:col>
      <xdr:colOff>493323</xdr:colOff>
      <xdr:row>11</xdr:row>
      <xdr:rowOff>32915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F9C0E18B-6995-4E27-9BEC-8215AF051E90}"/>
            </a:ext>
          </a:extLst>
        </xdr:cNvPr>
        <xdr:cNvSpPr/>
      </xdr:nvSpPr>
      <xdr:spPr>
        <a:xfrm>
          <a:off x="6514128" y="2080500"/>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Goals</a:t>
          </a:r>
          <a:r>
            <a:rPr lang="en-GB" sz="2000" baseline="0"/>
            <a:t> Example</a:t>
          </a:r>
          <a:endParaRPr lang="en-GB" sz="2000"/>
        </a:p>
      </xdr:txBody>
    </xdr:sp>
    <xdr:clientData/>
  </xdr:twoCellAnchor>
  <xdr:twoCellAnchor>
    <xdr:from>
      <xdr:col>6</xdr:col>
      <xdr:colOff>77261</xdr:colOff>
      <xdr:row>5</xdr:row>
      <xdr:rowOff>48532</xdr:rowOff>
    </xdr:from>
    <xdr:to>
      <xdr:col>9</xdr:col>
      <xdr:colOff>443809</xdr:colOff>
      <xdr:row>7</xdr:row>
      <xdr:rowOff>107653</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675A2669-86B9-4F6D-A22E-A32C45669E0E}"/>
            </a:ext>
          </a:extLst>
        </xdr:cNvPr>
        <xdr:cNvSpPr/>
      </xdr:nvSpPr>
      <xdr:spPr>
        <a:xfrm>
          <a:off x="3909673" y="1408179"/>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If/And/Or</a:t>
          </a:r>
        </a:p>
      </xdr:txBody>
    </xdr:sp>
    <xdr:clientData/>
  </xdr:twoCellAnchor>
  <xdr:twoCellAnchor>
    <xdr:from>
      <xdr:col>6</xdr:col>
      <xdr:colOff>82647</xdr:colOff>
      <xdr:row>12</xdr:row>
      <xdr:rowOff>61094</xdr:rowOff>
    </xdr:from>
    <xdr:to>
      <xdr:col>9</xdr:col>
      <xdr:colOff>449195</xdr:colOff>
      <xdr:row>14</xdr:row>
      <xdr:rowOff>120215</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D8A6501F-60C4-4867-B77D-1C35C95D6351}"/>
            </a:ext>
          </a:extLst>
        </xdr:cNvPr>
        <xdr:cNvSpPr/>
      </xdr:nvSpPr>
      <xdr:spPr>
        <a:xfrm>
          <a:off x="3915059" y="2728094"/>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Vlookup</a:t>
          </a:r>
        </a:p>
      </xdr:txBody>
    </xdr:sp>
    <xdr:clientData/>
  </xdr:twoCellAnchor>
  <xdr:twoCellAnchor>
    <xdr:from>
      <xdr:col>2</xdr:col>
      <xdr:colOff>22050</xdr:colOff>
      <xdr:row>8</xdr:row>
      <xdr:rowOff>145452</xdr:rowOff>
    </xdr:from>
    <xdr:to>
      <xdr:col>5</xdr:col>
      <xdr:colOff>389912</xdr:colOff>
      <xdr:row>11</xdr:row>
      <xdr:rowOff>17808</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8CC39317-B783-4CED-A243-D4C0EA8604B0}"/>
            </a:ext>
          </a:extLst>
        </xdr:cNvPr>
        <xdr:cNvSpPr/>
      </xdr:nvSpPr>
      <xdr:spPr>
        <a:xfrm>
          <a:off x="1299521" y="2065393"/>
          <a:ext cx="2284067"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IF</a:t>
          </a:r>
          <a:r>
            <a:rPr lang="en-GB" sz="2000" baseline="0"/>
            <a:t> Function</a:t>
          </a:r>
          <a:endParaRPr lang="en-GB" sz="2000"/>
        </a:p>
      </xdr:txBody>
    </xdr:sp>
    <xdr:clientData/>
  </xdr:twoCellAnchor>
  <xdr:twoCellAnchor>
    <xdr:from>
      <xdr:col>6</xdr:col>
      <xdr:colOff>80007</xdr:colOff>
      <xdr:row>8</xdr:row>
      <xdr:rowOff>153500</xdr:rowOff>
    </xdr:from>
    <xdr:to>
      <xdr:col>9</xdr:col>
      <xdr:colOff>446555</xdr:colOff>
      <xdr:row>11</xdr:row>
      <xdr:rowOff>25856</xdr:rowOff>
    </xdr:to>
    <xdr:sp macro="" textlink="">
      <xdr:nvSpPr>
        <xdr:cNvPr id="10" name="Rectangle: Rounded Corners 9">
          <a:hlinkClick xmlns:r="http://schemas.openxmlformats.org/officeDocument/2006/relationships" r:id="rId5"/>
          <a:extLst>
            <a:ext uri="{FF2B5EF4-FFF2-40B4-BE49-F238E27FC236}">
              <a16:creationId xmlns:a16="http://schemas.microsoft.com/office/drawing/2014/main" id="{5B6D5366-8DBA-4D1F-B0DE-9F0516E222B6}"/>
            </a:ext>
          </a:extLst>
        </xdr:cNvPr>
        <xdr:cNvSpPr/>
      </xdr:nvSpPr>
      <xdr:spPr>
        <a:xfrm>
          <a:off x="3912419" y="2073441"/>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Concatente</a:t>
          </a:r>
        </a:p>
      </xdr:txBody>
    </xdr:sp>
    <xdr:clientData/>
  </xdr:twoCellAnchor>
  <xdr:twoCellAnchor>
    <xdr:from>
      <xdr:col>10</xdr:col>
      <xdr:colOff>122673</xdr:colOff>
      <xdr:row>12</xdr:row>
      <xdr:rowOff>56064</xdr:rowOff>
    </xdr:from>
    <xdr:to>
      <xdr:col>13</xdr:col>
      <xdr:colOff>489221</xdr:colOff>
      <xdr:row>14</xdr:row>
      <xdr:rowOff>111450</xdr:rowOff>
    </xdr:to>
    <xdr:sp macro="" textlink="">
      <xdr:nvSpPr>
        <xdr:cNvPr id="11" name="Rectangle: Rounded Corners 10">
          <a:hlinkClick xmlns:r="http://schemas.openxmlformats.org/officeDocument/2006/relationships" r:id="rId6"/>
          <a:extLst>
            <a:ext uri="{FF2B5EF4-FFF2-40B4-BE49-F238E27FC236}">
              <a16:creationId xmlns:a16="http://schemas.microsoft.com/office/drawing/2014/main" id="{AFBD2F0D-CB7D-4E9C-9B43-0DB8A36A6494}"/>
            </a:ext>
          </a:extLst>
        </xdr:cNvPr>
        <xdr:cNvSpPr/>
      </xdr:nvSpPr>
      <xdr:spPr>
        <a:xfrm>
          <a:off x="6510026" y="2723064"/>
          <a:ext cx="2282754" cy="42891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a:t>
          </a:r>
          <a:r>
            <a:rPr lang="en-GB" sz="2000" baseline="0"/>
            <a:t> Exercise</a:t>
          </a:r>
          <a:endParaRPr lang="en-GB" sz="2000"/>
        </a:p>
      </xdr:txBody>
    </xdr:sp>
    <xdr:clientData/>
  </xdr:twoCellAnchor>
  <xdr:twoCellAnchor>
    <xdr:from>
      <xdr:col>6</xdr:col>
      <xdr:colOff>74565</xdr:colOff>
      <xdr:row>15</xdr:row>
      <xdr:rowOff>152790</xdr:rowOff>
    </xdr:from>
    <xdr:to>
      <xdr:col>9</xdr:col>
      <xdr:colOff>441113</xdr:colOff>
      <xdr:row>18</xdr:row>
      <xdr:rowOff>25145</xdr:rowOff>
    </xdr:to>
    <xdr:sp macro="" textlink="">
      <xdr:nvSpPr>
        <xdr:cNvPr id="15" name="Rectangle: Rounded Corners 14">
          <a:hlinkClick xmlns:r="http://schemas.openxmlformats.org/officeDocument/2006/relationships" r:id="rId7"/>
          <a:extLst>
            <a:ext uri="{FF2B5EF4-FFF2-40B4-BE49-F238E27FC236}">
              <a16:creationId xmlns:a16="http://schemas.microsoft.com/office/drawing/2014/main" id="{13795BA3-203C-45F7-9F86-8032A7FBDFE6}"/>
            </a:ext>
          </a:extLst>
        </xdr:cNvPr>
        <xdr:cNvSpPr/>
      </xdr:nvSpPr>
      <xdr:spPr>
        <a:xfrm>
          <a:off x="3906977" y="3380084"/>
          <a:ext cx="2282754"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Subtotalling</a:t>
          </a:r>
        </a:p>
      </xdr:txBody>
    </xdr:sp>
    <xdr:clientData/>
  </xdr:twoCellAnchor>
  <xdr:twoCellAnchor>
    <xdr:from>
      <xdr:col>2</xdr:col>
      <xdr:colOff>22992</xdr:colOff>
      <xdr:row>5</xdr:row>
      <xdr:rowOff>45327</xdr:rowOff>
    </xdr:from>
    <xdr:to>
      <xdr:col>5</xdr:col>
      <xdr:colOff>390854</xdr:colOff>
      <xdr:row>7</xdr:row>
      <xdr:rowOff>104447</xdr:rowOff>
    </xdr:to>
    <xdr:sp macro="" textlink="">
      <xdr:nvSpPr>
        <xdr:cNvPr id="16" name="Rectangle: Rounded Corners 15">
          <a:hlinkClick xmlns:r="http://schemas.openxmlformats.org/officeDocument/2006/relationships" r:id="rId8"/>
          <a:extLst>
            <a:ext uri="{FF2B5EF4-FFF2-40B4-BE49-F238E27FC236}">
              <a16:creationId xmlns:a16="http://schemas.microsoft.com/office/drawing/2014/main" id="{CBACB3B7-62DE-4797-991A-B5FDCFB92C20}"/>
            </a:ext>
          </a:extLst>
        </xdr:cNvPr>
        <xdr:cNvSpPr/>
      </xdr:nvSpPr>
      <xdr:spPr>
        <a:xfrm>
          <a:off x="1242192" y="1407402"/>
          <a:ext cx="2196662"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References</a:t>
          </a:r>
        </a:p>
      </xdr:txBody>
    </xdr:sp>
    <xdr:clientData/>
  </xdr:twoCellAnchor>
  <xdr:twoCellAnchor>
    <xdr:from>
      <xdr:col>13</xdr:col>
      <xdr:colOff>244475</xdr:colOff>
      <xdr:row>18</xdr:row>
      <xdr:rowOff>15875</xdr:rowOff>
    </xdr:from>
    <xdr:to>
      <xdr:col>14</xdr:col>
      <xdr:colOff>333375</xdr:colOff>
      <xdr:row>21</xdr:row>
      <xdr:rowOff>171450</xdr:rowOff>
    </xdr:to>
    <xdr:sp macro="" textlink="">
      <xdr:nvSpPr>
        <xdr:cNvPr id="21" name="Oval 20">
          <a:extLst>
            <a:ext uri="{FF2B5EF4-FFF2-40B4-BE49-F238E27FC236}">
              <a16:creationId xmlns:a16="http://schemas.microsoft.com/office/drawing/2014/main" id="{6B55131C-87B9-4BB9-9026-2470D7A821B4}"/>
            </a:ext>
          </a:extLst>
        </xdr:cNvPr>
        <xdr:cNvSpPr/>
      </xdr:nvSpPr>
      <xdr:spPr>
        <a:xfrm>
          <a:off x="8169275" y="3854450"/>
          <a:ext cx="698500" cy="7270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17092</xdr:colOff>
      <xdr:row>12</xdr:row>
      <xdr:rowOff>53962</xdr:rowOff>
    </xdr:from>
    <xdr:to>
      <xdr:col>5</xdr:col>
      <xdr:colOff>384955</xdr:colOff>
      <xdr:row>14</xdr:row>
      <xdr:rowOff>113082</xdr:rowOff>
    </xdr:to>
    <xdr:sp macro="" textlink="">
      <xdr:nvSpPr>
        <xdr:cNvPr id="29" name="Rectangle: Rounded Corners 28">
          <a:hlinkClick xmlns:r="http://schemas.openxmlformats.org/officeDocument/2006/relationships" r:id="rId9"/>
          <a:extLst>
            <a:ext uri="{FF2B5EF4-FFF2-40B4-BE49-F238E27FC236}">
              <a16:creationId xmlns:a16="http://schemas.microsoft.com/office/drawing/2014/main" id="{D707F7B5-D3CF-47B9-97F2-30305EA71926}"/>
            </a:ext>
          </a:extLst>
        </xdr:cNvPr>
        <xdr:cNvSpPr/>
      </xdr:nvSpPr>
      <xdr:spPr>
        <a:xfrm>
          <a:off x="1294563" y="2720962"/>
          <a:ext cx="2284068"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Monthly</a:t>
          </a:r>
          <a:r>
            <a:rPr lang="en-GB" sz="2000" baseline="0"/>
            <a:t> Income</a:t>
          </a:r>
          <a:endParaRPr lang="en-GB" sz="2000"/>
        </a:p>
      </xdr:txBody>
    </xdr:sp>
    <xdr:clientData/>
  </xdr:twoCellAnchor>
  <xdr:twoCellAnchor>
    <xdr:from>
      <xdr:col>10</xdr:col>
      <xdr:colOff>123735</xdr:colOff>
      <xdr:row>5</xdr:row>
      <xdr:rowOff>50613</xdr:rowOff>
    </xdr:from>
    <xdr:to>
      <xdr:col>13</xdr:col>
      <xdr:colOff>491597</xdr:colOff>
      <xdr:row>7</xdr:row>
      <xdr:rowOff>109733</xdr:rowOff>
    </xdr:to>
    <xdr:sp macro="" textlink="">
      <xdr:nvSpPr>
        <xdr:cNvPr id="30" name="Rectangle: Rounded Corners 29">
          <a:hlinkClick xmlns:r="http://schemas.openxmlformats.org/officeDocument/2006/relationships" r:id="rId10"/>
          <a:extLst>
            <a:ext uri="{FF2B5EF4-FFF2-40B4-BE49-F238E27FC236}">
              <a16:creationId xmlns:a16="http://schemas.microsoft.com/office/drawing/2014/main" id="{6648366A-1EAE-480C-8A0F-778B780CBBE2}"/>
            </a:ext>
          </a:extLst>
        </xdr:cNvPr>
        <xdr:cNvSpPr/>
      </xdr:nvSpPr>
      <xdr:spPr>
        <a:xfrm>
          <a:off x="6511088" y="1410260"/>
          <a:ext cx="2284068"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eBay</a:t>
          </a:r>
          <a:r>
            <a:rPr lang="en-GB" sz="2000" baseline="0"/>
            <a:t> Profit Loss</a:t>
          </a:r>
        </a:p>
      </xdr:txBody>
    </xdr:sp>
    <xdr:clientData/>
  </xdr:twoCellAnchor>
  <xdr:twoCellAnchor>
    <xdr:from>
      <xdr:col>2</xdr:col>
      <xdr:colOff>26031</xdr:colOff>
      <xdr:row>15</xdr:row>
      <xdr:rowOff>143414</xdr:rowOff>
    </xdr:from>
    <xdr:to>
      <xdr:col>5</xdr:col>
      <xdr:colOff>392580</xdr:colOff>
      <xdr:row>18</xdr:row>
      <xdr:rowOff>12035</xdr:rowOff>
    </xdr:to>
    <xdr:sp macro="" textlink="">
      <xdr:nvSpPr>
        <xdr:cNvPr id="31" name="Rectangle: Rounded Corners 30">
          <a:hlinkClick xmlns:r="http://schemas.openxmlformats.org/officeDocument/2006/relationships" r:id="rId11"/>
          <a:extLst>
            <a:ext uri="{FF2B5EF4-FFF2-40B4-BE49-F238E27FC236}">
              <a16:creationId xmlns:a16="http://schemas.microsoft.com/office/drawing/2014/main" id="{40014655-0CC7-4516-8064-A7CF3B855AF5}"/>
            </a:ext>
          </a:extLst>
        </xdr:cNvPr>
        <xdr:cNvSpPr/>
      </xdr:nvSpPr>
      <xdr:spPr>
        <a:xfrm>
          <a:off x="1303502" y="3370708"/>
          <a:ext cx="2282754" cy="42891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Nav</a:t>
          </a:r>
          <a:r>
            <a:rPr lang="en-GB" sz="2000" baseline="0"/>
            <a:t> Pane</a:t>
          </a:r>
          <a:endParaRPr lang="en-GB" sz="2000"/>
        </a:p>
      </xdr:txBody>
    </xdr:sp>
    <xdr:clientData/>
  </xdr:twoCellAnchor>
  <xdr:twoCellAnchor>
    <xdr:from>
      <xdr:col>10</xdr:col>
      <xdr:colOff>122375</xdr:colOff>
      <xdr:row>15</xdr:row>
      <xdr:rowOff>170159</xdr:rowOff>
    </xdr:from>
    <xdr:to>
      <xdr:col>13</xdr:col>
      <xdr:colOff>488923</xdr:colOff>
      <xdr:row>18</xdr:row>
      <xdr:rowOff>42514</xdr:rowOff>
    </xdr:to>
    <xdr:sp macro="" textlink="">
      <xdr:nvSpPr>
        <xdr:cNvPr id="22" name="Rectangle: Rounded Corners 21">
          <a:hlinkClick xmlns:r="http://schemas.openxmlformats.org/officeDocument/2006/relationships" r:id="rId12"/>
          <a:extLst>
            <a:ext uri="{FF2B5EF4-FFF2-40B4-BE49-F238E27FC236}">
              <a16:creationId xmlns:a16="http://schemas.microsoft.com/office/drawing/2014/main" id="{AE48D8A3-47AC-45B9-9732-0908F8ED7C5B}"/>
            </a:ext>
          </a:extLst>
        </xdr:cNvPr>
        <xdr:cNvSpPr/>
      </xdr:nvSpPr>
      <xdr:spPr>
        <a:xfrm>
          <a:off x="6509728" y="3397453"/>
          <a:ext cx="2282754"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Goals</a:t>
          </a:r>
          <a:r>
            <a:rPr lang="en-GB" sz="2000" baseline="0"/>
            <a:t> printing</a:t>
          </a:r>
          <a:endParaRPr lang="en-GB" sz="2000"/>
        </a:p>
      </xdr:txBody>
    </xdr:sp>
    <xdr:clientData/>
  </xdr:twoCellAnchor>
  <xdr:twoCellAnchor>
    <xdr:from>
      <xdr:col>2</xdr:col>
      <xdr:colOff>17815</xdr:colOff>
      <xdr:row>20</xdr:row>
      <xdr:rowOff>52717</xdr:rowOff>
    </xdr:from>
    <xdr:to>
      <xdr:col>7</xdr:col>
      <xdr:colOff>157026</xdr:colOff>
      <xdr:row>22</xdr:row>
      <xdr:rowOff>108101</xdr:rowOff>
    </xdr:to>
    <xdr:sp macro="" textlink="">
      <xdr:nvSpPr>
        <xdr:cNvPr id="33" name="Rectangle: Rounded Corners 32">
          <a:hlinkClick xmlns:r="http://schemas.openxmlformats.org/officeDocument/2006/relationships" r:id="rId13"/>
          <a:extLst>
            <a:ext uri="{FF2B5EF4-FFF2-40B4-BE49-F238E27FC236}">
              <a16:creationId xmlns:a16="http://schemas.microsoft.com/office/drawing/2014/main" id="{E709C2AB-6738-406E-9DE5-E518ABFF26A6}"/>
            </a:ext>
          </a:extLst>
        </xdr:cNvPr>
        <xdr:cNvSpPr/>
      </xdr:nvSpPr>
      <xdr:spPr>
        <a:xfrm>
          <a:off x="1295286" y="4213835"/>
          <a:ext cx="3332887" cy="428913"/>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Formulas &amp; Functions 1</a:t>
          </a:r>
          <a:r>
            <a:rPr lang="en-GB" sz="2000" baseline="0">
              <a:solidFill>
                <a:schemeClr val="tx1"/>
              </a:solidFill>
            </a:rPr>
            <a:t> </a:t>
          </a:r>
          <a:endParaRPr lang="en-GB" sz="2000">
            <a:solidFill>
              <a:schemeClr val="tx1"/>
            </a:solidFill>
          </a:endParaRPr>
        </a:p>
      </xdr:txBody>
    </xdr:sp>
    <xdr:clientData/>
  </xdr:twoCellAnchor>
  <xdr:twoCellAnchor>
    <xdr:from>
      <xdr:col>2</xdr:col>
      <xdr:colOff>13935</xdr:colOff>
      <xdr:row>23</xdr:row>
      <xdr:rowOff>129713</xdr:rowOff>
    </xdr:from>
    <xdr:to>
      <xdr:col>7</xdr:col>
      <xdr:colOff>153146</xdr:colOff>
      <xdr:row>26</xdr:row>
      <xdr:rowOff>2068</xdr:rowOff>
    </xdr:to>
    <xdr:sp macro="" textlink="">
      <xdr:nvSpPr>
        <xdr:cNvPr id="34" name="Rectangle: Rounded Corners 33">
          <a:hlinkClick xmlns:r="http://schemas.openxmlformats.org/officeDocument/2006/relationships" r:id="rId14"/>
          <a:extLst>
            <a:ext uri="{FF2B5EF4-FFF2-40B4-BE49-F238E27FC236}">
              <a16:creationId xmlns:a16="http://schemas.microsoft.com/office/drawing/2014/main" id="{3719E72E-C024-489F-B7ED-08ABE903BC89}"/>
            </a:ext>
          </a:extLst>
        </xdr:cNvPr>
        <xdr:cNvSpPr/>
      </xdr:nvSpPr>
      <xdr:spPr>
        <a:xfrm>
          <a:off x="1291406" y="4851125"/>
          <a:ext cx="3332887" cy="432649"/>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Formulas &amp; Functions 2</a:t>
          </a:r>
          <a:r>
            <a:rPr lang="en-GB" sz="2000" baseline="0">
              <a:solidFill>
                <a:schemeClr val="tx1"/>
              </a:solidFill>
            </a:rPr>
            <a:t> </a:t>
          </a:r>
          <a:endParaRPr lang="en-GB" sz="2000">
            <a:solidFill>
              <a:schemeClr val="tx1"/>
            </a:solidFill>
          </a:endParaRPr>
        </a:p>
      </xdr:txBody>
    </xdr:sp>
    <xdr:clientData/>
  </xdr:twoCellAnchor>
  <xdr:twoCellAnchor>
    <xdr:from>
      <xdr:col>2</xdr:col>
      <xdr:colOff>16275</xdr:colOff>
      <xdr:row>27</xdr:row>
      <xdr:rowOff>20805</xdr:rowOff>
    </xdr:from>
    <xdr:to>
      <xdr:col>7</xdr:col>
      <xdr:colOff>155486</xdr:colOff>
      <xdr:row>29</xdr:row>
      <xdr:rowOff>79925</xdr:rowOff>
    </xdr:to>
    <xdr:sp macro="" textlink="">
      <xdr:nvSpPr>
        <xdr:cNvPr id="37" name="Rectangle: Rounded Corners 36">
          <a:hlinkClick xmlns:r="http://schemas.openxmlformats.org/officeDocument/2006/relationships" r:id="rId15"/>
          <a:extLst>
            <a:ext uri="{FF2B5EF4-FFF2-40B4-BE49-F238E27FC236}">
              <a16:creationId xmlns:a16="http://schemas.microsoft.com/office/drawing/2014/main" id="{072228B1-6A6A-4D14-802A-539E6D12AA9C}"/>
            </a:ext>
          </a:extLst>
        </xdr:cNvPr>
        <xdr:cNvSpPr/>
      </xdr:nvSpPr>
      <xdr:spPr>
        <a:xfrm>
          <a:off x="1293746" y="5489276"/>
          <a:ext cx="3332887" cy="432649"/>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a:t>
          </a:r>
          <a:r>
            <a:rPr lang="en-GB" sz="2000" baseline="0">
              <a:solidFill>
                <a:schemeClr val="tx1"/>
              </a:solidFill>
            </a:rPr>
            <a:t> &amp; F Exercise </a:t>
          </a:r>
          <a:endParaRPr lang="en-GB" sz="2000">
            <a:solidFill>
              <a:schemeClr val="tx1"/>
            </a:solidFill>
          </a:endParaRPr>
        </a:p>
      </xdr:txBody>
    </xdr:sp>
    <xdr:clientData/>
  </xdr:twoCellAnchor>
  <xdr:twoCellAnchor>
    <xdr:from>
      <xdr:col>2</xdr:col>
      <xdr:colOff>18839</xdr:colOff>
      <xdr:row>30</xdr:row>
      <xdr:rowOff>104737</xdr:rowOff>
    </xdr:from>
    <xdr:to>
      <xdr:col>7</xdr:col>
      <xdr:colOff>158050</xdr:colOff>
      <xdr:row>32</xdr:row>
      <xdr:rowOff>162882</xdr:rowOff>
    </xdr:to>
    <xdr:sp macro="" textlink="">
      <xdr:nvSpPr>
        <xdr:cNvPr id="27" name="Rectangle: Rounded Corners 26">
          <a:hlinkClick xmlns:r="http://schemas.openxmlformats.org/officeDocument/2006/relationships" r:id="rId16"/>
          <a:extLst>
            <a:ext uri="{FF2B5EF4-FFF2-40B4-BE49-F238E27FC236}">
              <a16:creationId xmlns:a16="http://schemas.microsoft.com/office/drawing/2014/main" id="{42AFA098-02B6-48B2-B89A-2BF6CA71F2D9}"/>
            </a:ext>
          </a:extLst>
        </xdr:cNvPr>
        <xdr:cNvSpPr/>
      </xdr:nvSpPr>
      <xdr:spPr>
        <a:xfrm>
          <a:off x="1296310" y="6133502"/>
          <a:ext cx="3332887" cy="431674"/>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a:t>
          </a:r>
          <a:r>
            <a:rPr lang="en-GB" sz="2000" baseline="0">
              <a:solidFill>
                <a:schemeClr val="tx1"/>
              </a:solidFill>
            </a:rPr>
            <a:t> &amp; F Exercise Solution </a:t>
          </a:r>
          <a:endParaRPr lang="en-GB" sz="2000">
            <a:solidFill>
              <a:schemeClr val="tx1"/>
            </a:solidFill>
          </a:endParaRPr>
        </a:p>
      </xdr:txBody>
    </xdr:sp>
    <xdr:clientData/>
  </xdr:twoCellAnchor>
  <xdr:twoCellAnchor>
    <xdr:from>
      <xdr:col>9</xdr:col>
      <xdr:colOff>425300</xdr:colOff>
      <xdr:row>24</xdr:row>
      <xdr:rowOff>78803</xdr:rowOff>
    </xdr:from>
    <xdr:to>
      <xdr:col>11</xdr:col>
      <xdr:colOff>541247</xdr:colOff>
      <xdr:row>29</xdr:row>
      <xdr:rowOff>54901</xdr:rowOff>
    </xdr:to>
    <xdr:sp macro="" textlink="">
      <xdr:nvSpPr>
        <xdr:cNvPr id="35" name="Oval 34">
          <a:extLst>
            <a:ext uri="{FF2B5EF4-FFF2-40B4-BE49-F238E27FC236}">
              <a16:creationId xmlns:a16="http://schemas.microsoft.com/office/drawing/2014/main" id="{3D2B56C7-0C46-4E25-AB9F-DAE3BC22B24F}"/>
            </a:ext>
          </a:extLst>
        </xdr:cNvPr>
        <xdr:cNvSpPr/>
      </xdr:nvSpPr>
      <xdr:spPr>
        <a:xfrm rot="2520092">
          <a:off x="6192255" y="4945212"/>
          <a:ext cx="1397492" cy="899734"/>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570803</xdr:colOff>
      <xdr:row>6</xdr:row>
      <xdr:rowOff>22882</xdr:rowOff>
    </xdr:from>
    <xdr:to>
      <xdr:col>10</xdr:col>
      <xdr:colOff>23091</xdr:colOff>
      <xdr:row>10</xdr:row>
      <xdr:rowOff>124024</xdr:rowOff>
    </xdr:to>
    <xdr:sp macro="" textlink="">
      <xdr:nvSpPr>
        <xdr:cNvPr id="2" name="TextBox 1">
          <a:extLst>
            <a:ext uri="{FF2B5EF4-FFF2-40B4-BE49-F238E27FC236}">
              <a16:creationId xmlns:a16="http://schemas.microsoft.com/office/drawing/2014/main" id="{2D5FEAE9-3C5F-402B-ADFF-5B038CFA1D97}"/>
            </a:ext>
          </a:extLst>
        </xdr:cNvPr>
        <xdr:cNvSpPr txBox="1"/>
      </xdr:nvSpPr>
      <xdr:spPr>
        <a:xfrm>
          <a:off x="1853503" y="1273832"/>
          <a:ext cx="7275488" cy="83774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lumMod val="95000"/>
                </a:schemeClr>
              </a:solidFill>
              <a:latin typeface="Bookman Old Style" panose="02050604050505020204" pitchFamily="18" charset="0"/>
            </a:rPr>
            <a:t>The 'If/And' function requires both sides or multiple logical tests to be true for the result to be "True" or as you specify. If any side is false, the result will be "False" or as you specify. The 'Or' Element is straightforward in its purpose.</a:t>
          </a:r>
          <a:endParaRPr lang="en-GB" sz="1400" baseline="0">
            <a:solidFill>
              <a:schemeClr val="bg1">
                <a:lumMod val="95000"/>
              </a:schemeClr>
            </a:solidFill>
            <a:latin typeface="Bookman Old Style" panose="02050604050505020204" pitchFamily="18" charset="0"/>
          </a:endParaRPr>
        </a:p>
      </xdr:txBody>
    </xdr:sp>
    <xdr:clientData/>
  </xdr:twoCellAnchor>
  <xdr:twoCellAnchor>
    <xdr:from>
      <xdr:col>4</xdr:col>
      <xdr:colOff>927100</xdr:colOff>
      <xdr:row>88</xdr:row>
      <xdr:rowOff>101600</xdr:rowOff>
    </xdr:from>
    <xdr:to>
      <xdr:col>7</xdr:col>
      <xdr:colOff>91271</xdr:colOff>
      <xdr:row>90</xdr:row>
      <xdr:rowOff>155856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4D9FD2E-D5C1-4DF6-802C-C2543DC0D6CC}"/>
            </a:ext>
          </a:extLst>
        </xdr:cNvPr>
        <xdr:cNvSpPr/>
      </xdr:nvSpPr>
      <xdr:spPr>
        <a:xfrm>
          <a:off x="3803650" y="16795750"/>
          <a:ext cx="2288371" cy="422556"/>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6568</xdr:colOff>
      <xdr:row>4</xdr:row>
      <xdr:rowOff>183931</xdr:rowOff>
    </xdr:from>
    <xdr:to>
      <xdr:col>8</xdr:col>
      <xdr:colOff>197070</xdr:colOff>
      <xdr:row>8</xdr:row>
      <xdr:rowOff>108324</xdr:rowOff>
    </xdr:to>
    <xdr:sp macro="" textlink="">
      <xdr:nvSpPr>
        <xdr:cNvPr id="2" name="TextBox 1">
          <a:extLst>
            <a:ext uri="{FF2B5EF4-FFF2-40B4-BE49-F238E27FC236}">
              <a16:creationId xmlns:a16="http://schemas.microsoft.com/office/drawing/2014/main" id="{0DDD3A67-F5C5-4703-956C-60ED9B0252EC}"/>
            </a:ext>
          </a:extLst>
        </xdr:cNvPr>
        <xdr:cNvSpPr txBox="1"/>
      </xdr:nvSpPr>
      <xdr:spPr>
        <a:xfrm>
          <a:off x="645303" y="1091607"/>
          <a:ext cx="4261973" cy="671452"/>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GB" sz="1600" b="0" i="1">
              <a:solidFill>
                <a:schemeClr val="bg1"/>
              </a:solidFill>
              <a:latin typeface="Bernard MT Condensed" panose="02050806060905020404" pitchFamily="18" charset="0"/>
            </a:rPr>
            <a:t>The 'Conatenate' function can be used to link</a:t>
          </a:r>
          <a:r>
            <a:rPr lang="en-GB" sz="1600" b="0" i="1" baseline="0">
              <a:solidFill>
                <a:schemeClr val="bg1"/>
              </a:solidFill>
              <a:latin typeface="Bernard MT Condensed" panose="02050806060905020404" pitchFamily="18" charset="0"/>
            </a:rPr>
            <a:t> infromation/data together in a chain or series </a:t>
          </a:r>
          <a:endParaRPr lang="en-GB" sz="1600" b="0" i="1">
            <a:solidFill>
              <a:schemeClr val="bg1"/>
            </a:solidFill>
            <a:latin typeface="Bernard MT Condensed" panose="02050806060905020404" pitchFamily="18" charset="0"/>
          </a:endParaRPr>
        </a:p>
      </xdr:txBody>
    </xdr:sp>
    <xdr:clientData/>
  </xdr:twoCellAnchor>
  <xdr:twoCellAnchor>
    <xdr:from>
      <xdr:col>2</xdr:col>
      <xdr:colOff>7996</xdr:colOff>
      <xdr:row>44</xdr:row>
      <xdr:rowOff>142233</xdr:rowOff>
    </xdr:from>
    <xdr:to>
      <xdr:col>5</xdr:col>
      <xdr:colOff>377857</xdr:colOff>
      <xdr:row>47</xdr:row>
      <xdr:rowOff>10853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1A431856-7FF2-450F-9AC9-4282CC8053F3}"/>
            </a:ext>
          </a:extLst>
        </xdr:cNvPr>
        <xdr:cNvSpPr/>
      </xdr:nvSpPr>
      <xdr:spPr>
        <a:xfrm>
          <a:off x="620909" y="8681603"/>
          <a:ext cx="2208600"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6568</xdr:colOff>
      <xdr:row>4</xdr:row>
      <xdr:rowOff>183932</xdr:rowOff>
    </xdr:from>
    <xdr:to>
      <xdr:col>8</xdr:col>
      <xdr:colOff>12701</xdr:colOff>
      <xdr:row>8</xdr:row>
      <xdr:rowOff>9770</xdr:rowOff>
    </xdr:to>
    <xdr:sp macro="" textlink="">
      <xdr:nvSpPr>
        <xdr:cNvPr id="2" name="TextBox 1">
          <a:extLst>
            <a:ext uri="{FF2B5EF4-FFF2-40B4-BE49-F238E27FC236}">
              <a16:creationId xmlns:a16="http://schemas.microsoft.com/office/drawing/2014/main" id="{3A260B6A-1299-4F7F-A68C-90102C8800B7}"/>
            </a:ext>
          </a:extLst>
        </xdr:cNvPr>
        <xdr:cNvSpPr txBox="1"/>
      </xdr:nvSpPr>
      <xdr:spPr>
        <a:xfrm>
          <a:off x="644010" y="1077817"/>
          <a:ext cx="4084787" cy="578068"/>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solidFill>
            </a:rPr>
            <a:t>Use the 'VLOOKUP'</a:t>
          </a:r>
          <a:r>
            <a:rPr lang="en-GB" sz="1400" baseline="0">
              <a:solidFill>
                <a:schemeClr val="bg1"/>
              </a:solidFill>
            </a:rPr>
            <a:t> to find specific data within a data table</a:t>
          </a:r>
          <a:endParaRPr lang="en-GB" sz="1400">
            <a:solidFill>
              <a:schemeClr val="bg1"/>
            </a:solidFill>
          </a:endParaRPr>
        </a:p>
      </xdr:txBody>
    </xdr:sp>
    <xdr:clientData/>
  </xdr:twoCellAnchor>
  <xdr:twoCellAnchor>
    <xdr:from>
      <xdr:col>2</xdr:col>
      <xdr:colOff>10618</xdr:colOff>
      <xdr:row>61</xdr:row>
      <xdr:rowOff>186003</xdr:rowOff>
    </xdr:from>
    <xdr:to>
      <xdr:col>5</xdr:col>
      <xdr:colOff>375701</xdr:colOff>
      <xdr:row>64</xdr:row>
      <xdr:rowOff>57798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BB7619B-6E38-446C-9D07-8E7602C9015E}"/>
            </a:ext>
          </a:extLst>
        </xdr:cNvPr>
        <xdr:cNvSpPr/>
      </xdr:nvSpPr>
      <xdr:spPr>
        <a:xfrm>
          <a:off x="648793" y="11755703"/>
          <a:ext cx="2279608"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879230</xdr:colOff>
      <xdr:row>171</xdr:row>
      <xdr:rowOff>14654</xdr:rowOff>
    </xdr:from>
    <xdr:to>
      <xdr:col>5</xdr:col>
      <xdr:colOff>114154</xdr:colOff>
      <xdr:row>173</xdr:row>
      <xdr:rowOff>73774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405717B-BDDC-4907-98CF-FF1B34A04387}"/>
            </a:ext>
          </a:extLst>
        </xdr:cNvPr>
        <xdr:cNvSpPr/>
      </xdr:nvSpPr>
      <xdr:spPr>
        <a:xfrm>
          <a:off x="1487365" y="32700058"/>
          <a:ext cx="2407481"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879230</xdr:colOff>
      <xdr:row>171</xdr:row>
      <xdr:rowOff>14654</xdr:rowOff>
    </xdr:from>
    <xdr:to>
      <xdr:col>5</xdr:col>
      <xdr:colOff>114154</xdr:colOff>
      <xdr:row>173</xdr:row>
      <xdr:rowOff>73774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9C88645-04AC-461A-BE45-608266C65D38}"/>
            </a:ext>
          </a:extLst>
        </xdr:cNvPr>
        <xdr:cNvSpPr/>
      </xdr:nvSpPr>
      <xdr:spPr>
        <a:xfrm>
          <a:off x="1488830" y="32704454"/>
          <a:ext cx="2406749"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20</xdr:col>
      <xdr:colOff>9525</xdr:colOff>
      <xdr:row>17</xdr:row>
      <xdr:rowOff>69695</xdr:rowOff>
    </xdr:from>
    <xdr:to>
      <xdr:col>23</xdr:col>
      <xdr:colOff>594800</xdr:colOff>
      <xdr:row>19</xdr:row>
      <xdr:rowOff>128815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5BD17F8-E615-4F45-BBC0-C43088729439}"/>
            </a:ext>
          </a:extLst>
        </xdr:cNvPr>
        <xdr:cNvSpPr/>
      </xdr:nvSpPr>
      <xdr:spPr>
        <a:xfrm>
          <a:off x="15624752" y="2915650"/>
          <a:ext cx="2421003" cy="42857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11</xdr:col>
      <xdr:colOff>593480</xdr:colOff>
      <xdr:row>32</xdr:row>
      <xdr:rowOff>14653</xdr:rowOff>
    </xdr:from>
    <xdr:to>
      <xdr:col>18</xdr:col>
      <xdr:colOff>468923</xdr:colOff>
      <xdr:row>48</xdr:row>
      <xdr:rowOff>17318</xdr:rowOff>
    </xdr:to>
    <xdr:sp macro="" textlink="">
      <xdr:nvSpPr>
        <xdr:cNvPr id="3" name="TextBox 2">
          <a:extLst>
            <a:ext uri="{FF2B5EF4-FFF2-40B4-BE49-F238E27FC236}">
              <a16:creationId xmlns:a16="http://schemas.microsoft.com/office/drawing/2014/main" id="{F1C3269F-3012-4C1F-BFE0-50944CBC4AA2}"/>
            </a:ext>
          </a:extLst>
        </xdr:cNvPr>
        <xdr:cNvSpPr txBox="1"/>
      </xdr:nvSpPr>
      <xdr:spPr>
        <a:xfrm>
          <a:off x="8242344" y="5648835"/>
          <a:ext cx="6161943" cy="2975619"/>
        </a:xfrm>
        <a:prstGeom prst="rect">
          <a:avLst/>
        </a:prstGeom>
        <a:solidFill>
          <a:schemeClr val="lt1"/>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7030A0"/>
              </a:solidFill>
              <a:effectLst/>
              <a:latin typeface="+mn-lt"/>
              <a:ea typeface="+mn-ea"/>
              <a:cs typeface="+mn-cs"/>
            </a:rPr>
            <a:t>1: Fill in all the Totals.</a:t>
          </a:r>
          <a:endParaRPr lang="en-US" sz="1600">
            <a:solidFill>
              <a:srgbClr val="7030A0"/>
            </a:solidFill>
            <a:effectLst/>
          </a:endParaRPr>
        </a:p>
        <a:p>
          <a:r>
            <a:rPr lang="en-GB" sz="1200" baseline="0">
              <a:solidFill>
                <a:srgbClr val="FF0000"/>
              </a:solidFill>
              <a:effectLst/>
              <a:latin typeface="+mn-lt"/>
              <a:ea typeface="+mn-ea"/>
              <a:cs typeface="+mn-cs"/>
            </a:rPr>
            <a:t>2: Using an 'IF' funciton assign a "PASS" or "FAIL" to each player, under the </a:t>
          </a:r>
          <a:r>
            <a:rPr lang="en-GB" sz="1200" b="1" baseline="0">
              <a:solidFill>
                <a:srgbClr val="FF0000"/>
              </a:solidFill>
              <a:effectLst/>
              <a:latin typeface="+mn-lt"/>
              <a:ea typeface="+mn-ea"/>
              <a:cs typeface="+mn-cs"/>
            </a:rPr>
            <a:t>'Achieving standard' </a:t>
          </a:r>
          <a:r>
            <a:rPr lang="en-GB" sz="1200" b="0" baseline="0">
              <a:solidFill>
                <a:srgbClr val="FF0000"/>
              </a:solidFill>
              <a:effectLst/>
              <a:latin typeface="+mn-lt"/>
              <a:ea typeface="+mn-ea"/>
              <a:cs typeface="+mn-cs"/>
            </a:rPr>
            <a:t>section</a:t>
          </a:r>
          <a:r>
            <a:rPr lang="en-GB" sz="1200" b="1" baseline="0">
              <a:solidFill>
                <a:srgbClr val="FF0000"/>
              </a:solidFill>
              <a:effectLst/>
              <a:latin typeface="+mn-lt"/>
              <a:ea typeface="+mn-ea"/>
              <a:cs typeface="+mn-cs"/>
            </a:rPr>
            <a:t> </a:t>
          </a:r>
          <a:r>
            <a:rPr lang="en-GB" sz="1200" b="0" baseline="0">
              <a:solidFill>
                <a:srgbClr val="FF0000"/>
              </a:solidFill>
              <a:effectLst/>
              <a:latin typeface="+mn-lt"/>
              <a:ea typeface="+mn-ea"/>
              <a:cs typeface="+mn-cs"/>
            </a:rPr>
            <a:t>based</a:t>
          </a:r>
          <a:r>
            <a:rPr lang="en-GB" sz="1200" baseline="0">
              <a:solidFill>
                <a:srgbClr val="FF0000"/>
              </a:solidFill>
              <a:effectLst/>
              <a:latin typeface="+mn-lt"/>
              <a:ea typeface="+mn-ea"/>
              <a:cs typeface="+mn-cs"/>
            </a:rPr>
            <a:t> on the </a:t>
          </a:r>
          <a:r>
            <a:rPr lang="en-GB" sz="1200" b="1" baseline="0">
              <a:solidFill>
                <a:srgbClr val="FF0000"/>
              </a:solidFill>
              <a:effectLst/>
              <a:latin typeface="+mn-lt"/>
              <a:ea typeface="+mn-ea"/>
              <a:cs typeface="+mn-cs"/>
            </a:rPr>
            <a:t>'Average GOALS' section. </a:t>
          </a:r>
          <a:r>
            <a:rPr lang="en-GB" sz="1200" b="0" baseline="0">
              <a:solidFill>
                <a:srgbClr val="FF0000"/>
              </a:solidFill>
              <a:effectLst/>
              <a:latin typeface="+mn-lt"/>
              <a:ea typeface="+mn-ea"/>
              <a:cs typeface="+mn-cs"/>
            </a:rPr>
            <a:t>Apply condition formating so that if a cell says "Fail", a formatting of Red is applied, and a color of Green if it says "Pass".</a:t>
          </a:r>
          <a:endParaRPr lang="en-US" sz="1600">
            <a:solidFill>
              <a:srgbClr val="FF0000"/>
            </a:solidFill>
            <a:effectLst/>
          </a:endParaRPr>
        </a:p>
        <a:p>
          <a:r>
            <a:rPr lang="en-GB" sz="1200" b="0" baseline="0">
              <a:solidFill>
                <a:srgbClr val="00B0F0"/>
              </a:solidFill>
              <a:effectLst/>
              <a:latin typeface="+mn-lt"/>
              <a:ea typeface="+mn-ea"/>
              <a:cs typeface="+mn-cs"/>
            </a:rPr>
            <a:t>3: Format all data into a table of your choice but exclude the </a:t>
          </a:r>
          <a:r>
            <a:rPr lang="en-GB" sz="1200" b="1" baseline="0">
              <a:solidFill>
                <a:srgbClr val="00B0F0"/>
              </a:solidFill>
              <a:effectLst/>
              <a:latin typeface="+mn-lt"/>
              <a:ea typeface="+mn-ea"/>
              <a:cs typeface="+mn-cs"/>
            </a:rPr>
            <a:t>'Achieving standard' </a:t>
          </a:r>
          <a:r>
            <a:rPr lang="en-GB" sz="1200" b="0" baseline="0">
              <a:solidFill>
                <a:srgbClr val="00B0F0"/>
              </a:solidFill>
              <a:effectLst/>
              <a:latin typeface="+mn-lt"/>
              <a:ea typeface="+mn-ea"/>
              <a:cs typeface="+mn-cs"/>
            </a:rPr>
            <a:t>area.</a:t>
          </a:r>
          <a:endParaRPr lang="en-US" sz="1600">
            <a:solidFill>
              <a:srgbClr val="00B0F0"/>
            </a:solidFill>
            <a:effectLst/>
          </a:endParaRPr>
        </a:p>
        <a:p>
          <a:r>
            <a:rPr lang="en-GB" sz="1200" b="0" baseline="0">
              <a:solidFill>
                <a:srgbClr val="7030A0"/>
              </a:solidFill>
              <a:effectLst/>
              <a:latin typeface="+mn-lt"/>
              <a:ea typeface="+mn-ea"/>
              <a:cs typeface="+mn-cs"/>
            </a:rPr>
            <a:t>4. Use a Concatenate function to combine data: Persons name, PASS or FAIL (Under achieving standard section), and average goals for that individual. </a:t>
          </a:r>
          <a:endParaRPr lang="en-US" sz="1600">
            <a:solidFill>
              <a:srgbClr val="7030A0"/>
            </a:solidFill>
            <a:effectLst/>
          </a:endParaRPr>
        </a:p>
        <a:p>
          <a:r>
            <a:rPr lang="en-GB" sz="1200" b="0" baseline="0">
              <a:solidFill>
                <a:srgbClr val="00B050"/>
              </a:solidFill>
              <a:effectLst/>
              <a:latin typeface="+mn-lt"/>
              <a:ea typeface="+mn-ea"/>
              <a:cs typeface="+mn-cs"/>
            </a:rPr>
            <a:t>5. Create table like this example and insert a chart to show the performance of each player and their average goals achieved throughout the year. With the chart, apply formatting to give the chart an "edge" and shadow. Also, make the bars within the chart "3D". </a:t>
          </a:r>
        </a:p>
        <a:p>
          <a:endParaRPr lang="en-US" sz="1400">
            <a:solidFill>
              <a:srgbClr val="00B050"/>
            </a:solidFill>
            <a:effectLst/>
          </a:endParaRPr>
        </a:p>
        <a:p>
          <a:pPr algn="ctr"/>
          <a:r>
            <a:rPr lang="en-GB" sz="1400" b="1">
              <a:solidFill>
                <a:schemeClr val="dk1"/>
              </a:solidFill>
              <a:effectLst/>
              <a:latin typeface="+mn-lt"/>
              <a:ea typeface="+mn-ea"/>
              <a:cs typeface="+mn-cs"/>
            </a:rPr>
            <a:t>*FORMAT TO ANY COLOR AND</a:t>
          </a:r>
          <a:r>
            <a:rPr lang="en-GB" sz="1400" b="1" baseline="0">
              <a:solidFill>
                <a:schemeClr val="dk1"/>
              </a:solidFill>
              <a:effectLst/>
              <a:latin typeface="+mn-lt"/>
              <a:ea typeface="+mn-ea"/>
              <a:cs typeface="+mn-cs"/>
            </a:rPr>
            <a:t> TYPE YOU LIKE*</a:t>
          </a:r>
        </a:p>
        <a:p>
          <a:pPr algn="ctr"/>
          <a:endParaRPr lang="en-US" sz="1800" b="1">
            <a:effectLst/>
          </a:endParaRPr>
        </a:p>
        <a:p>
          <a:pPr algn="ctr"/>
          <a:r>
            <a:rPr lang="en-GB" sz="1400" b="1" baseline="0">
              <a:solidFill>
                <a:schemeClr val="dk1"/>
              </a:solidFill>
              <a:effectLst/>
              <a:latin typeface="+mn-lt"/>
              <a:ea typeface="+mn-ea"/>
              <a:cs typeface="+mn-cs"/>
            </a:rPr>
            <a:t>GOOD LUCK!</a:t>
          </a:r>
          <a:endParaRPr lang="en-US" sz="1800" b="1">
            <a:effectLst/>
          </a:endParaRPr>
        </a:p>
      </xdr:txBody>
    </xdr:sp>
    <xdr:clientData/>
  </xdr:twoCellAnchor>
  <xdr:twoCellAnchor>
    <xdr:from>
      <xdr:col>4</xdr:col>
      <xdr:colOff>197827</xdr:colOff>
      <xdr:row>28</xdr:row>
      <xdr:rowOff>14654</xdr:rowOff>
    </xdr:from>
    <xdr:to>
      <xdr:col>11</xdr:col>
      <xdr:colOff>630116</xdr:colOff>
      <xdr:row>34</xdr:row>
      <xdr:rowOff>14655</xdr:rowOff>
    </xdr:to>
    <xdr:cxnSp macro="">
      <xdr:nvCxnSpPr>
        <xdr:cNvPr id="5" name="Straight Connector 4">
          <a:extLst>
            <a:ext uri="{FF2B5EF4-FFF2-40B4-BE49-F238E27FC236}">
              <a16:creationId xmlns:a16="http://schemas.microsoft.com/office/drawing/2014/main" id="{4152F87B-948E-46E6-924C-58CB4D4381DD}"/>
            </a:ext>
          </a:extLst>
        </xdr:cNvPr>
        <xdr:cNvCxnSpPr/>
      </xdr:nvCxnSpPr>
      <xdr:spPr>
        <a:xfrm flipH="1" flipV="1">
          <a:off x="2351942" y="5033596"/>
          <a:ext cx="5590443" cy="1143001"/>
        </a:xfrm>
        <a:prstGeom prst="line">
          <a:avLst/>
        </a:prstGeom>
        <a:ln w="1270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131886</xdr:colOff>
      <xdr:row>14</xdr:row>
      <xdr:rowOff>73271</xdr:rowOff>
    </xdr:from>
    <xdr:to>
      <xdr:col>11</xdr:col>
      <xdr:colOff>653143</xdr:colOff>
      <xdr:row>36</xdr:row>
      <xdr:rowOff>48986</xdr:rowOff>
    </xdr:to>
    <xdr:cxnSp macro="">
      <xdr:nvCxnSpPr>
        <xdr:cNvPr id="7" name="Straight Connector 6">
          <a:extLst>
            <a:ext uri="{FF2B5EF4-FFF2-40B4-BE49-F238E27FC236}">
              <a16:creationId xmlns:a16="http://schemas.microsoft.com/office/drawing/2014/main" id="{EFC12587-4AF2-4C86-AA1F-939A0A7AD317}"/>
            </a:ext>
          </a:extLst>
        </xdr:cNvPr>
        <xdr:cNvCxnSpPr/>
      </xdr:nvCxnSpPr>
      <xdr:spPr>
        <a:xfrm flipH="1" flipV="1">
          <a:off x="6097257" y="2419142"/>
          <a:ext cx="1871086" cy="4177601"/>
        </a:xfrm>
        <a:prstGeom prst="line">
          <a:avLst/>
        </a:prstGeom>
        <a:ln w="12700">
          <a:solidFill>
            <a:srgbClr val="00B0F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7327</xdr:colOff>
      <xdr:row>19</xdr:row>
      <xdr:rowOff>95250</xdr:rowOff>
    </xdr:from>
    <xdr:to>
      <xdr:col>11</xdr:col>
      <xdr:colOff>729344</xdr:colOff>
      <xdr:row>32</xdr:row>
      <xdr:rowOff>76201</xdr:rowOff>
    </xdr:to>
    <xdr:cxnSp macro="">
      <xdr:nvCxnSpPr>
        <xdr:cNvPr id="12" name="Straight Connector 11">
          <a:extLst>
            <a:ext uri="{FF2B5EF4-FFF2-40B4-BE49-F238E27FC236}">
              <a16:creationId xmlns:a16="http://schemas.microsoft.com/office/drawing/2014/main" id="{8110D2AF-FBB0-47E3-9EE4-1E7C66B7A2E3}"/>
            </a:ext>
          </a:extLst>
        </xdr:cNvPr>
        <xdr:cNvCxnSpPr/>
      </xdr:nvCxnSpPr>
      <xdr:spPr>
        <a:xfrm flipH="1" flipV="1">
          <a:off x="1406769" y="3392365"/>
          <a:ext cx="6634844" cy="2464778"/>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733425</xdr:colOff>
      <xdr:row>7</xdr:row>
      <xdr:rowOff>129886</xdr:rowOff>
    </xdr:from>
    <xdr:to>
      <xdr:col>16</xdr:col>
      <xdr:colOff>389659</xdr:colOff>
      <xdr:row>32</xdr:row>
      <xdr:rowOff>85725</xdr:rowOff>
    </xdr:to>
    <xdr:cxnSp macro="">
      <xdr:nvCxnSpPr>
        <xdr:cNvPr id="16" name="Straight Connector 15">
          <a:extLst>
            <a:ext uri="{FF2B5EF4-FFF2-40B4-BE49-F238E27FC236}">
              <a16:creationId xmlns:a16="http://schemas.microsoft.com/office/drawing/2014/main" id="{86A2F273-E9DE-4E4B-A9AC-B862F1980A18}"/>
            </a:ext>
          </a:extLst>
        </xdr:cNvPr>
        <xdr:cNvCxnSpPr/>
      </xdr:nvCxnSpPr>
      <xdr:spPr>
        <a:xfrm flipH="1">
          <a:off x="8058150" y="1139536"/>
          <a:ext cx="3456709" cy="4727864"/>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734787</xdr:colOff>
      <xdr:row>7</xdr:row>
      <xdr:rowOff>117231</xdr:rowOff>
    </xdr:from>
    <xdr:to>
      <xdr:col>17</xdr:col>
      <xdr:colOff>271096</xdr:colOff>
      <xdr:row>32</xdr:row>
      <xdr:rowOff>87086</xdr:rowOff>
    </xdr:to>
    <xdr:cxnSp macro="">
      <xdr:nvCxnSpPr>
        <xdr:cNvPr id="17" name="Straight Connector 16">
          <a:extLst>
            <a:ext uri="{FF2B5EF4-FFF2-40B4-BE49-F238E27FC236}">
              <a16:creationId xmlns:a16="http://schemas.microsoft.com/office/drawing/2014/main" id="{DD6080E4-B168-47F2-A84B-3CFEFA7D56B0}"/>
            </a:ext>
          </a:extLst>
        </xdr:cNvPr>
        <xdr:cNvCxnSpPr/>
      </xdr:nvCxnSpPr>
      <xdr:spPr>
        <a:xfrm flipH="1">
          <a:off x="8047056" y="1128346"/>
          <a:ext cx="4438021" cy="4739682"/>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26598</xdr:colOff>
      <xdr:row>20</xdr:row>
      <xdr:rowOff>148470</xdr:rowOff>
    </xdr:from>
    <xdr:to>
      <xdr:col>24</xdr:col>
      <xdr:colOff>1541</xdr:colOff>
      <xdr:row>23</xdr:row>
      <xdr:rowOff>5545</xdr:rowOff>
    </xdr:to>
    <xdr:sp macro="" textlink="">
      <xdr:nvSpPr>
        <xdr:cNvPr id="27" name="Rectangle: Rounded Corners 26">
          <a:hlinkClick xmlns:r="http://schemas.openxmlformats.org/officeDocument/2006/relationships" r:id="rId2"/>
          <a:extLst>
            <a:ext uri="{FF2B5EF4-FFF2-40B4-BE49-F238E27FC236}">
              <a16:creationId xmlns:a16="http://schemas.microsoft.com/office/drawing/2014/main" id="{7D5AB45C-C0C9-470B-B986-7638A48CAA86}"/>
            </a:ext>
          </a:extLst>
        </xdr:cNvPr>
        <xdr:cNvSpPr/>
      </xdr:nvSpPr>
      <xdr:spPr>
        <a:xfrm>
          <a:off x="15641825" y="3548606"/>
          <a:ext cx="2422580" cy="42857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Goals exercise</a:t>
          </a:r>
          <a:endParaRPr lang="en-GB" sz="2000"/>
        </a:p>
      </xdr:txBody>
    </xdr:sp>
    <xdr:clientData/>
  </xdr:twoCellAnchor>
  <xdr:twoCellAnchor>
    <xdr:from>
      <xdr:col>5</xdr:col>
      <xdr:colOff>293077</xdr:colOff>
      <xdr:row>38</xdr:row>
      <xdr:rowOff>108857</xdr:rowOff>
    </xdr:from>
    <xdr:to>
      <xdr:col>11</xdr:col>
      <xdr:colOff>642258</xdr:colOff>
      <xdr:row>42</xdr:row>
      <xdr:rowOff>7327</xdr:rowOff>
    </xdr:to>
    <xdr:cxnSp macro="">
      <xdr:nvCxnSpPr>
        <xdr:cNvPr id="13" name="Straight Connector 12">
          <a:extLst>
            <a:ext uri="{FF2B5EF4-FFF2-40B4-BE49-F238E27FC236}">
              <a16:creationId xmlns:a16="http://schemas.microsoft.com/office/drawing/2014/main" id="{C8947C64-311A-45AE-80C2-DA9E95E6753D}"/>
            </a:ext>
          </a:extLst>
        </xdr:cNvPr>
        <xdr:cNvCxnSpPr/>
      </xdr:nvCxnSpPr>
      <xdr:spPr>
        <a:xfrm flipH="1">
          <a:off x="3121269" y="7040126"/>
          <a:ext cx="4833258" cy="660470"/>
        </a:xfrm>
        <a:prstGeom prst="line">
          <a:avLst/>
        </a:prstGeom>
        <a:ln w="12700">
          <a:solidFill>
            <a:srgbClr val="A86ED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52</xdr:row>
      <xdr:rowOff>23812</xdr:rowOff>
    </xdr:from>
    <xdr:to>
      <xdr:col>11</xdr:col>
      <xdr:colOff>752475</xdr:colOff>
      <xdr:row>66</xdr:row>
      <xdr:rowOff>100012</xdr:rowOff>
    </xdr:to>
    <xdr:graphicFrame macro="">
      <xdr:nvGraphicFramePr>
        <xdr:cNvPr id="15" name="Chart 14">
          <a:extLst>
            <a:ext uri="{FF2B5EF4-FFF2-40B4-BE49-F238E27FC236}">
              <a16:creationId xmlns:a16="http://schemas.microsoft.com/office/drawing/2014/main" id="{747B20AE-74B8-403E-91D5-7D3534418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139212</xdr:colOff>
      <xdr:row>40</xdr:row>
      <xdr:rowOff>183173</xdr:rowOff>
    </xdr:from>
    <xdr:to>
      <xdr:col>11</xdr:col>
      <xdr:colOff>637443</xdr:colOff>
      <xdr:row>54</xdr:row>
      <xdr:rowOff>36635</xdr:rowOff>
    </xdr:to>
    <xdr:cxnSp macro="">
      <xdr:nvCxnSpPr>
        <xdr:cNvPr id="32" name="Straight Connector 31">
          <a:extLst>
            <a:ext uri="{FF2B5EF4-FFF2-40B4-BE49-F238E27FC236}">
              <a16:creationId xmlns:a16="http://schemas.microsoft.com/office/drawing/2014/main" id="{49550924-532C-4E6E-8A42-7F589F7C633E}"/>
            </a:ext>
          </a:extLst>
        </xdr:cNvPr>
        <xdr:cNvCxnSpPr/>
      </xdr:nvCxnSpPr>
      <xdr:spPr>
        <a:xfrm flipH="1">
          <a:off x="2293327" y="7495442"/>
          <a:ext cx="5656385" cy="252046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505560</xdr:colOff>
      <xdr:row>40</xdr:row>
      <xdr:rowOff>181282</xdr:rowOff>
    </xdr:from>
    <xdr:to>
      <xdr:col>11</xdr:col>
      <xdr:colOff>645242</xdr:colOff>
      <xdr:row>51</xdr:row>
      <xdr:rowOff>58616</xdr:rowOff>
    </xdr:to>
    <xdr:cxnSp macro="">
      <xdr:nvCxnSpPr>
        <xdr:cNvPr id="34" name="Straight Connector 33">
          <a:extLst>
            <a:ext uri="{FF2B5EF4-FFF2-40B4-BE49-F238E27FC236}">
              <a16:creationId xmlns:a16="http://schemas.microsoft.com/office/drawing/2014/main" id="{EB1E265E-64EB-4A7B-93B2-58075B9375E2}"/>
            </a:ext>
          </a:extLst>
        </xdr:cNvPr>
        <xdr:cNvCxnSpPr/>
      </xdr:nvCxnSpPr>
      <xdr:spPr>
        <a:xfrm flipH="1">
          <a:off x="5799616" y="7497097"/>
          <a:ext cx="2167586" cy="1972834"/>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23</xdr:col>
      <xdr:colOff>609061</xdr:colOff>
      <xdr:row>10</xdr:row>
      <xdr:rowOff>161462</xdr:rowOff>
    </xdr:from>
    <xdr:to>
      <xdr:col>27</xdr:col>
      <xdr:colOff>383273</xdr:colOff>
      <xdr:row>13</xdr:row>
      <xdr:rowOff>34618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6058DBD3-E80E-49EC-9ADA-CCF5C76C4C31}"/>
            </a:ext>
          </a:extLst>
        </xdr:cNvPr>
        <xdr:cNvSpPr/>
      </xdr:nvSpPr>
      <xdr:spPr>
        <a:xfrm>
          <a:off x="17125052" y="1832830"/>
          <a:ext cx="2218363" cy="43027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19</xdr:col>
      <xdr:colOff>395377</xdr:colOff>
      <xdr:row>23</xdr:row>
      <xdr:rowOff>107276</xdr:rowOff>
    </xdr:from>
    <xdr:to>
      <xdr:col>31</xdr:col>
      <xdr:colOff>113566</xdr:colOff>
      <xdr:row>40</xdr:row>
      <xdr:rowOff>166538</xdr:rowOff>
    </xdr:to>
    <xdr:sp macro="" textlink="">
      <xdr:nvSpPr>
        <xdr:cNvPr id="4" name="TextBox 3">
          <a:extLst>
            <a:ext uri="{FF2B5EF4-FFF2-40B4-BE49-F238E27FC236}">
              <a16:creationId xmlns:a16="http://schemas.microsoft.com/office/drawing/2014/main" id="{8DE68EAF-6F9E-4A08-8051-602FC87EE92D}"/>
            </a:ext>
          </a:extLst>
        </xdr:cNvPr>
        <xdr:cNvSpPr txBox="1"/>
      </xdr:nvSpPr>
      <xdr:spPr>
        <a:xfrm>
          <a:off x="14880566" y="4258738"/>
          <a:ext cx="7050642" cy="3267210"/>
        </a:xfrm>
        <a:prstGeom prst="rect">
          <a:avLst/>
        </a:prstGeom>
        <a:solidFill>
          <a:schemeClr val="lt1"/>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1: Fill in all the Totals.</a:t>
          </a:r>
          <a:endParaRPr lang="en-US" sz="1600">
            <a:effectLst/>
          </a:endParaRPr>
        </a:p>
        <a:p>
          <a:r>
            <a:rPr lang="en-GB" sz="1200" baseline="0">
              <a:solidFill>
                <a:schemeClr val="dk1"/>
              </a:solidFill>
              <a:effectLst/>
              <a:latin typeface="+mn-lt"/>
              <a:ea typeface="+mn-ea"/>
              <a:cs typeface="+mn-cs"/>
            </a:rPr>
            <a:t>2: Using an 'IF' funciton assign a "PASS" or "FAIL" to each player, under the </a:t>
          </a:r>
          <a:r>
            <a:rPr lang="en-GB" sz="1200" b="1" baseline="0">
              <a:solidFill>
                <a:schemeClr val="dk1"/>
              </a:solidFill>
              <a:effectLst/>
              <a:latin typeface="+mn-lt"/>
              <a:ea typeface="+mn-ea"/>
              <a:cs typeface="+mn-cs"/>
            </a:rPr>
            <a:t>'Achieving standard' </a:t>
          </a:r>
          <a:r>
            <a:rPr lang="en-GB" sz="1200" b="0" baseline="0">
              <a:solidFill>
                <a:schemeClr val="dk1"/>
              </a:solidFill>
              <a:effectLst/>
              <a:latin typeface="+mn-lt"/>
              <a:ea typeface="+mn-ea"/>
              <a:cs typeface="+mn-cs"/>
            </a:rPr>
            <a:t>section</a:t>
          </a:r>
          <a:r>
            <a:rPr lang="en-GB" sz="1200" b="1" baseline="0">
              <a:solidFill>
                <a:schemeClr val="dk1"/>
              </a:solidFill>
              <a:effectLst/>
              <a:latin typeface="+mn-lt"/>
              <a:ea typeface="+mn-ea"/>
              <a:cs typeface="+mn-cs"/>
            </a:rPr>
            <a:t> </a:t>
          </a:r>
          <a:r>
            <a:rPr lang="en-GB" sz="1200" b="0" baseline="0">
              <a:solidFill>
                <a:schemeClr val="dk1"/>
              </a:solidFill>
              <a:effectLst/>
              <a:latin typeface="+mn-lt"/>
              <a:ea typeface="+mn-ea"/>
              <a:cs typeface="+mn-cs"/>
            </a:rPr>
            <a:t>based</a:t>
          </a:r>
          <a:r>
            <a:rPr lang="en-GB" sz="1200" baseline="0">
              <a:solidFill>
                <a:schemeClr val="dk1"/>
              </a:solidFill>
              <a:effectLst/>
              <a:latin typeface="+mn-lt"/>
              <a:ea typeface="+mn-ea"/>
              <a:cs typeface="+mn-cs"/>
            </a:rPr>
            <a:t> on the </a:t>
          </a:r>
          <a:r>
            <a:rPr lang="en-GB" sz="1200" b="1" baseline="0">
              <a:solidFill>
                <a:schemeClr val="dk1"/>
              </a:solidFill>
              <a:effectLst/>
              <a:latin typeface="+mn-lt"/>
              <a:ea typeface="+mn-ea"/>
              <a:cs typeface="+mn-cs"/>
            </a:rPr>
            <a:t>'Average GOALS' section. </a:t>
          </a:r>
          <a:r>
            <a:rPr lang="en-GB" sz="1200" b="0" baseline="0">
              <a:solidFill>
                <a:schemeClr val="dk1"/>
              </a:solidFill>
              <a:effectLst/>
              <a:latin typeface="+mn-lt"/>
              <a:ea typeface="+mn-ea"/>
              <a:cs typeface="+mn-cs"/>
            </a:rPr>
            <a:t>Apply condition formating so that if a cell says "Fail", a formatting of Red is applied, and a color of Green if it says "Pass".</a:t>
          </a:r>
          <a:endParaRPr lang="en-US" sz="1600">
            <a:effectLst/>
          </a:endParaRPr>
        </a:p>
        <a:p>
          <a:r>
            <a:rPr lang="en-GB" sz="1200" b="0" baseline="0">
              <a:solidFill>
                <a:schemeClr val="dk1"/>
              </a:solidFill>
              <a:effectLst/>
              <a:latin typeface="+mn-lt"/>
              <a:ea typeface="+mn-ea"/>
              <a:cs typeface="+mn-cs"/>
            </a:rPr>
            <a:t>3: Format all data into a table of your choice but exclude the </a:t>
          </a:r>
          <a:r>
            <a:rPr lang="en-GB" sz="1200" b="1" baseline="0">
              <a:solidFill>
                <a:schemeClr val="dk1"/>
              </a:solidFill>
              <a:effectLst/>
              <a:latin typeface="+mn-lt"/>
              <a:ea typeface="+mn-ea"/>
              <a:cs typeface="+mn-cs"/>
            </a:rPr>
            <a:t>'Achieving standard' </a:t>
          </a:r>
          <a:r>
            <a:rPr lang="en-GB" sz="1200" b="0" baseline="0">
              <a:solidFill>
                <a:schemeClr val="dk1"/>
              </a:solidFill>
              <a:effectLst/>
              <a:latin typeface="+mn-lt"/>
              <a:ea typeface="+mn-ea"/>
              <a:cs typeface="+mn-cs"/>
            </a:rPr>
            <a:t>area.</a:t>
          </a:r>
          <a:endParaRPr lang="en-US" sz="1600">
            <a:effectLst/>
          </a:endParaRPr>
        </a:p>
        <a:p>
          <a:r>
            <a:rPr lang="en-GB" sz="1200" b="0" baseline="0">
              <a:solidFill>
                <a:schemeClr val="dk1"/>
              </a:solidFill>
              <a:effectLst/>
              <a:latin typeface="+mn-lt"/>
              <a:ea typeface="+mn-ea"/>
              <a:cs typeface="+mn-cs"/>
            </a:rPr>
            <a:t>4. Use a Concatenate function to combine data: Persons name, PASS or FAIL (Under achieving standard section), and average goals for that individual. </a:t>
          </a:r>
          <a:endParaRPr lang="en-US" sz="1600">
            <a:effectLst/>
          </a:endParaRPr>
        </a:p>
        <a:p>
          <a:r>
            <a:rPr lang="en-GB" sz="1200" b="0" baseline="0">
              <a:solidFill>
                <a:schemeClr val="dk1"/>
              </a:solidFill>
              <a:effectLst/>
              <a:latin typeface="+mn-lt"/>
              <a:ea typeface="+mn-ea"/>
              <a:cs typeface="+mn-cs"/>
            </a:rPr>
            <a:t>5. Create table like this example and insert a chart to show the performance of each player and their average goals achieved throughout the year. With the chart, apply formatting to give the chart an "edge" and shadow. Also, make the bars within the chart "3D". </a:t>
          </a:r>
        </a:p>
        <a:p>
          <a:endParaRPr lang="en-US" sz="1400">
            <a:effectLst/>
          </a:endParaRPr>
        </a:p>
        <a:p>
          <a:pPr algn="ctr"/>
          <a:r>
            <a:rPr lang="en-GB" sz="1200" b="1">
              <a:solidFill>
                <a:schemeClr val="dk1"/>
              </a:solidFill>
              <a:effectLst/>
              <a:latin typeface="+mn-lt"/>
              <a:ea typeface="+mn-ea"/>
              <a:cs typeface="+mn-cs"/>
            </a:rPr>
            <a:t>*FORMAT TO ANY COLOR AND</a:t>
          </a:r>
          <a:r>
            <a:rPr lang="en-GB" sz="1200" b="1" baseline="0">
              <a:solidFill>
                <a:schemeClr val="dk1"/>
              </a:solidFill>
              <a:effectLst/>
              <a:latin typeface="+mn-lt"/>
              <a:ea typeface="+mn-ea"/>
              <a:cs typeface="+mn-cs"/>
            </a:rPr>
            <a:t> TYPE YOU LIKE*</a:t>
          </a:r>
        </a:p>
        <a:p>
          <a:pPr algn="ctr"/>
          <a:endParaRPr lang="en-US" sz="1600">
            <a:effectLst/>
          </a:endParaRPr>
        </a:p>
        <a:p>
          <a:pPr algn="ctr"/>
          <a:r>
            <a:rPr lang="en-GB" sz="1200" b="1" baseline="0">
              <a:solidFill>
                <a:schemeClr val="dk1"/>
              </a:solidFill>
              <a:effectLst/>
              <a:latin typeface="+mn-lt"/>
              <a:ea typeface="+mn-ea"/>
              <a:cs typeface="+mn-cs"/>
            </a:rPr>
            <a:t>GOOD LUCK!</a:t>
          </a:r>
          <a:endParaRPr lang="en-US" sz="1600">
            <a:effectLst/>
          </a:endParaRPr>
        </a:p>
      </xdr:txBody>
    </xdr:sp>
    <xdr:clientData/>
  </xdr:twoCellAnchor>
  <xdr:twoCellAnchor>
    <xdr:from>
      <xdr:col>23</xdr:col>
      <xdr:colOff>599824</xdr:colOff>
      <xdr:row>7</xdr:row>
      <xdr:rowOff>147821</xdr:rowOff>
    </xdr:from>
    <xdr:to>
      <xdr:col>27</xdr:col>
      <xdr:colOff>374036</xdr:colOff>
      <xdr:row>10</xdr:row>
      <xdr:rowOff>21233</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3EC3EBE9-45FB-4272-AC09-B800218B8B63}"/>
            </a:ext>
          </a:extLst>
        </xdr:cNvPr>
        <xdr:cNvSpPr/>
      </xdr:nvSpPr>
      <xdr:spPr>
        <a:xfrm>
          <a:off x="17115815" y="1262066"/>
          <a:ext cx="2218363" cy="43053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Goals</a:t>
          </a:r>
          <a:r>
            <a:rPr lang="en-GB" sz="2000" baseline="0"/>
            <a:t> example</a:t>
          </a:r>
          <a:endParaRPr lang="en-GB" sz="2000"/>
        </a:p>
      </xdr:txBody>
    </xdr:sp>
    <xdr:clientData/>
  </xdr:twoCellAnchor>
  <xdr:twoCellAnchor>
    <xdr:from>
      <xdr:col>12</xdr:col>
      <xdr:colOff>18871</xdr:colOff>
      <xdr:row>23</xdr:row>
      <xdr:rowOff>3235</xdr:rowOff>
    </xdr:from>
    <xdr:to>
      <xdr:col>17</xdr:col>
      <xdr:colOff>241720</xdr:colOff>
      <xdr:row>37</xdr:row>
      <xdr:rowOff>104595</xdr:rowOff>
    </xdr:to>
    <xdr:graphicFrame macro="">
      <xdr:nvGraphicFramePr>
        <xdr:cNvPr id="2" name="Chart 1">
          <a:extLst>
            <a:ext uri="{FF2B5EF4-FFF2-40B4-BE49-F238E27FC236}">
              <a16:creationId xmlns:a16="http://schemas.microsoft.com/office/drawing/2014/main" id="{29E9045D-577D-7E10-92BF-8A4DBF80D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604837</xdr:colOff>
      <xdr:row>76</xdr:row>
      <xdr:rowOff>43718</xdr:rowOff>
    </xdr:from>
    <xdr:to>
      <xdr:col>5</xdr:col>
      <xdr:colOff>705925</xdr:colOff>
      <xdr:row>78</xdr:row>
      <xdr:rowOff>102838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10B09E-E0CC-457B-A84C-FE58D859B958}"/>
            </a:ext>
          </a:extLst>
        </xdr:cNvPr>
        <xdr:cNvSpPr/>
      </xdr:nvSpPr>
      <xdr:spPr>
        <a:xfrm>
          <a:off x="1214437" y="13991493"/>
          <a:ext cx="2425188"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2</xdr:col>
      <xdr:colOff>595933</xdr:colOff>
      <xdr:row>79</xdr:row>
      <xdr:rowOff>31573</xdr:rowOff>
    </xdr:from>
    <xdr:to>
      <xdr:col>5</xdr:col>
      <xdr:colOff>697876</xdr:colOff>
      <xdr:row>81</xdr:row>
      <xdr:rowOff>90693</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1A0731DC-9793-4988-98B8-C7368BD946C9}"/>
            </a:ext>
          </a:extLst>
        </xdr:cNvPr>
        <xdr:cNvSpPr/>
      </xdr:nvSpPr>
      <xdr:spPr>
        <a:xfrm>
          <a:off x="1205533" y="14541323"/>
          <a:ext cx="2426043"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Goals exercise</a:t>
          </a:r>
          <a:endParaRPr lang="en-GB" sz="2000"/>
        </a:p>
      </xdr:txBody>
    </xdr:sp>
    <xdr:clientData/>
  </xdr:twoCellAnchor>
  <xdr:twoCellAnchor>
    <xdr:from>
      <xdr:col>12</xdr:col>
      <xdr:colOff>369043</xdr:colOff>
      <xdr:row>23</xdr:row>
      <xdr:rowOff>158646</xdr:rowOff>
    </xdr:from>
    <xdr:to>
      <xdr:col>17</xdr:col>
      <xdr:colOff>801544</xdr:colOff>
      <xdr:row>38</xdr:row>
      <xdr:rowOff>31976</xdr:rowOff>
    </xdr:to>
    <xdr:graphicFrame macro="">
      <xdr:nvGraphicFramePr>
        <xdr:cNvPr id="4" name="Chart 3">
          <a:extLst>
            <a:ext uri="{FF2B5EF4-FFF2-40B4-BE49-F238E27FC236}">
              <a16:creationId xmlns:a16="http://schemas.microsoft.com/office/drawing/2014/main" id="{83129B48-FDCE-4654-90E0-E70ADE069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780677</xdr:colOff>
      <xdr:row>52</xdr:row>
      <xdr:rowOff>94032</xdr:rowOff>
    </xdr:from>
    <xdr:to>
      <xdr:col>3</xdr:col>
      <xdr:colOff>489119</xdr:colOff>
      <xdr:row>54</xdr:row>
      <xdr:rowOff>153153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6CD19A9-AF05-4BB6-9F44-82E891EFD9D7}"/>
            </a:ext>
          </a:extLst>
        </xdr:cNvPr>
        <xdr:cNvSpPr/>
      </xdr:nvSpPr>
      <xdr:spPr>
        <a:xfrm>
          <a:off x="780677" y="10261503"/>
          <a:ext cx="2263383"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a:t>
          </a:r>
          <a:r>
            <a:rPr lang="en-GB" sz="2000" baseline="0"/>
            <a:t>igation</a:t>
          </a:r>
          <a:endParaRPr lang="en-GB" sz="2000"/>
        </a:p>
      </xdr:txBody>
    </xdr:sp>
    <xdr:clientData/>
  </xdr:twoCellAnchor>
  <xdr:twoCellAnchor>
    <xdr:from>
      <xdr:col>8</xdr:col>
      <xdr:colOff>672353</xdr:colOff>
      <xdr:row>36</xdr:row>
      <xdr:rowOff>11206</xdr:rowOff>
    </xdr:from>
    <xdr:to>
      <xdr:col>12</xdr:col>
      <xdr:colOff>504265</xdr:colOff>
      <xdr:row>61</xdr:row>
      <xdr:rowOff>44823</xdr:rowOff>
    </xdr:to>
    <xdr:sp macro="" textlink="">
      <xdr:nvSpPr>
        <xdr:cNvPr id="3" name="TextBox 2">
          <a:extLst>
            <a:ext uri="{FF2B5EF4-FFF2-40B4-BE49-F238E27FC236}">
              <a16:creationId xmlns:a16="http://schemas.microsoft.com/office/drawing/2014/main" id="{E1192700-C7B3-408A-8C7E-632AD27A930D}"/>
            </a:ext>
          </a:extLst>
        </xdr:cNvPr>
        <xdr:cNvSpPr txBox="1"/>
      </xdr:nvSpPr>
      <xdr:spPr>
        <a:xfrm>
          <a:off x="7597588" y="7190441"/>
          <a:ext cx="3268383" cy="4702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dbl"/>
            <a:t>Exercise</a:t>
          </a:r>
        </a:p>
        <a:p>
          <a:pPr algn="l"/>
          <a:endParaRPr lang="en-US" sz="1100" b="0" u="none"/>
        </a:p>
        <a:p>
          <a:pPr algn="l"/>
          <a:r>
            <a:rPr lang="en-US" sz="1100" b="0" u="none"/>
            <a:t>Using</a:t>
          </a:r>
          <a:r>
            <a:rPr lang="en-US" sz="1100" b="0" u="none" baseline="0"/>
            <a:t> your knowledge of references and simple formula writing so far, fill in the "SALES TAX" and "LINE TOTAL" columns using the correct formulas and types of reference. Then find the SUM/Total for "LINE TOTAL. </a:t>
          </a:r>
        </a:p>
        <a:p>
          <a:pPr algn="l"/>
          <a:endParaRPr lang="en-US" sz="1100" b="0" u="none" baseline="0"/>
        </a:p>
        <a:p>
          <a:pPr algn="l"/>
          <a:r>
            <a:rPr lang="en-US" sz="1100" b="0" u="none" baseline="0"/>
            <a:t>Important! The three steps you must follow are listed below. However, if you are not confident about this exercise, then feel free to move onto the solution video.</a:t>
          </a:r>
        </a:p>
        <a:p>
          <a:pPr algn="l"/>
          <a:endParaRPr lang="en-US" sz="1100" b="0" u="none" baseline="0"/>
        </a:p>
        <a:p>
          <a:pPr algn="l"/>
          <a:r>
            <a:rPr lang="en-US" sz="1100" b="0" u="none" baseline="0"/>
            <a:t>Step 1: Fill in "LINE TOTAL" column. </a:t>
          </a:r>
        </a:p>
        <a:p>
          <a:pPr algn="l"/>
          <a:r>
            <a:rPr lang="en-US" sz="1100" b="0" u="none" baseline="0"/>
            <a:t>Step 2: Fill in "SALES TAX" column. Apply/reference the tax rate of 9.50%.</a:t>
          </a:r>
        </a:p>
        <a:p>
          <a:pPr algn="l"/>
          <a:r>
            <a:rPr lang="en-US" sz="1100" b="0" u="none" baseline="0"/>
            <a:t>Step 3: Use a SUM function to find the total. </a:t>
          </a:r>
        </a:p>
        <a:p>
          <a:pPr algn="l"/>
          <a:endParaRPr lang="en-US" sz="1100" b="0" u="none" baseline="0"/>
        </a:p>
        <a:p>
          <a:pPr algn="l"/>
          <a:r>
            <a:rPr lang="en-US" sz="1100" b="0" u="none" baseline="0"/>
            <a:t>Struggling with the formula? Here is a hint as to what they should look like:</a:t>
          </a:r>
        </a:p>
        <a:p>
          <a:pPr algn="l"/>
          <a:endParaRPr lang="en-US" sz="1100" b="0" u="none" baseline="0"/>
        </a:p>
        <a:p>
          <a:pPr algn="l"/>
          <a:r>
            <a:rPr lang="en-US" sz="1100" b="0" u="none" baseline="0"/>
            <a:t>Step 1: =(REF*REF)+REF</a:t>
          </a:r>
        </a:p>
        <a:p>
          <a:pPr algn="l"/>
          <a:r>
            <a:rPr lang="en-US" sz="1100" b="0" u="none" baseline="0"/>
            <a:t>Step 2: =(REF*REF)*REF</a:t>
          </a:r>
        </a:p>
        <a:p>
          <a:pPr algn="l"/>
          <a:endParaRPr lang="en-US" sz="1100" b="0" u="none" baseline="0"/>
        </a:p>
        <a:p>
          <a:pPr algn="l"/>
          <a:r>
            <a:rPr lang="en-US" sz="1100" b="0" u="none" baseline="0"/>
            <a:t>The last reference in step two might need some kind of special reference to work properly ;) </a:t>
          </a:r>
        </a:p>
        <a:p>
          <a:pPr algn="l"/>
          <a:endParaRPr lang="en-US" sz="1100" b="0" u="none" baseline="0"/>
        </a:p>
        <a:p>
          <a:pPr algn="l"/>
          <a:endParaRPr lang="en-US" sz="1100" b="0" u="none"/>
        </a:p>
        <a:p>
          <a:pPr algn="ctr"/>
          <a:endParaRPr lang="en-US" sz="1100"/>
        </a:p>
        <a:p>
          <a:pPr algn="ctr"/>
          <a:endParaRPr lang="en-US" sz="1100"/>
        </a:p>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11073</xdr:colOff>
      <xdr:row>45</xdr:row>
      <xdr:rowOff>156904</xdr:rowOff>
    </xdr:from>
    <xdr:to>
      <xdr:col>5</xdr:col>
      <xdr:colOff>377621</xdr:colOff>
      <xdr:row>48</xdr:row>
      <xdr:rowOff>25524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3ABAF0C-D77D-48D8-853D-022753F6FD23}"/>
            </a:ext>
          </a:extLst>
        </xdr:cNvPr>
        <xdr:cNvSpPr/>
      </xdr:nvSpPr>
      <xdr:spPr>
        <a:xfrm>
          <a:off x="620673" y="8870918"/>
          <a:ext cx="2195348"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2</xdr:col>
      <xdr:colOff>6568</xdr:colOff>
      <xdr:row>4</xdr:row>
      <xdr:rowOff>183931</xdr:rowOff>
    </xdr:from>
    <xdr:to>
      <xdr:col>8</xdr:col>
      <xdr:colOff>197070</xdr:colOff>
      <xdr:row>9</xdr:row>
      <xdr:rowOff>39414</xdr:rowOff>
    </xdr:to>
    <xdr:sp macro="" textlink="">
      <xdr:nvSpPr>
        <xdr:cNvPr id="4" name="TextBox 3">
          <a:extLst>
            <a:ext uri="{FF2B5EF4-FFF2-40B4-BE49-F238E27FC236}">
              <a16:creationId xmlns:a16="http://schemas.microsoft.com/office/drawing/2014/main" id="{F95A49DD-B3A6-4D77-9952-59C1164E83C8}"/>
            </a:ext>
          </a:extLst>
        </xdr:cNvPr>
        <xdr:cNvSpPr txBox="1"/>
      </xdr:nvSpPr>
      <xdr:spPr>
        <a:xfrm>
          <a:off x="616168" y="1060231"/>
          <a:ext cx="4286252" cy="78893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solidFill>
            </a:rPr>
            <a:t>The IF Function can be used to find out if</a:t>
          </a:r>
          <a:r>
            <a:rPr lang="en-GB" sz="1400" baseline="0">
              <a:solidFill>
                <a:schemeClr val="bg1"/>
              </a:solidFill>
            </a:rPr>
            <a:t> a certain condition has been met. If it has been met, then you can choose what answer you want the function to return.</a:t>
          </a:r>
          <a:endParaRPr lang="en-GB" sz="1400">
            <a:solidFill>
              <a:schemeClr val="bg1"/>
            </a:solidFill>
          </a:endParaRPr>
        </a:p>
      </xdr:txBody>
    </xdr:sp>
    <xdr:clientData/>
  </xdr:twoCellAnchor>
  <xdr:twoCellAnchor>
    <xdr:from>
      <xdr:col>18</xdr:col>
      <xdr:colOff>254002</xdr:colOff>
      <xdr:row>3</xdr:row>
      <xdr:rowOff>111126</xdr:rowOff>
    </xdr:from>
    <xdr:to>
      <xdr:col>22</xdr:col>
      <xdr:colOff>496094</xdr:colOff>
      <xdr:row>23</xdr:row>
      <xdr:rowOff>14654</xdr:rowOff>
    </xdr:to>
    <xdr:sp macro="" textlink="">
      <xdr:nvSpPr>
        <xdr:cNvPr id="5" name="TextBox 4">
          <a:extLst>
            <a:ext uri="{FF2B5EF4-FFF2-40B4-BE49-F238E27FC236}">
              <a16:creationId xmlns:a16="http://schemas.microsoft.com/office/drawing/2014/main" id="{B40C9F21-660C-48A9-9A56-C129081487F0}"/>
            </a:ext>
          </a:extLst>
        </xdr:cNvPr>
        <xdr:cNvSpPr txBox="1"/>
      </xdr:nvSpPr>
      <xdr:spPr>
        <a:xfrm>
          <a:off x="12045952" y="803276"/>
          <a:ext cx="3594892" cy="3599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t>Exercise instructions</a:t>
          </a:r>
        </a:p>
        <a:p>
          <a:pPr algn="ctr"/>
          <a:endParaRPr lang="en-GB" sz="1100" b="1" u="sng"/>
        </a:p>
        <a:p>
          <a:pPr algn="ctr"/>
          <a:r>
            <a:rPr lang="en-GB" sz="1100" b="0" u="none"/>
            <a:t>***  READ ALL INSTRUCTIONS</a:t>
          </a:r>
          <a:r>
            <a:rPr lang="en-GB" sz="1100" b="0" u="none" baseline="0"/>
            <a:t> BEFORE STARTING ***</a:t>
          </a:r>
          <a:endParaRPr lang="en-GB" sz="1100" b="0" u="none"/>
        </a:p>
        <a:p>
          <a:pPr algn="ctr"/>
          <a:endParaRPr lang="en-GB" sz="1100"/>
        </a:p>
        <a:p>
          <a:pPr algn="l"/>
          <a:r>
            <a:rPr lang="en-GB" sz="1100"/>
            <a:t>In</a:t>
          </a:r>
          <a:r>
            <a:rPr lang="en-GB" sz="1100" baseline="0"/>
            <a:t> cell </a:t>
          </a:r>
          <a:r>
            <a:rPr lang="en-GB" sz="1100" b="1" baseline="0"/>
            <a:t>Q11</a:t>
          </a:r>
          <a:r>
            <a:rPr lang="en-GB" sz="1100" baseline="0"/>
            <a:t> write out an IF Function to find out if the total revenue for Mercedez is </a:t>
          </a:r>
          <a:r>
            <a:rPr lang="en-GB" sz="1100" b="1" baseline="0"/>
            <a:t>greater than or equal to</a:t>
          </a:r>
          <a:r>
            <a:rPr lang="en-GB" sz="1100" baseline="0"/>
            <a:t> $5000. (Or whatever value is in cell </a:t>
          </a:r>
          <a:r>
            <a:rPr lang="en-GB" sz="1100" b="1" baseline="0"/>
            <a:t>Q8</a:t>
          </a:r>
          <a:r>
            <a:rPr lang="en-GB" sz="1100" baseline="0"/>
            <a:t>, as it can be changed at any time). Then use autofill to fill in the rest of the cells for the other car manufacturers. </a:t>
          </a:r>
        </a:p>
        <a:p>
          <a:pPr algn="l"/>
          <a:endParaRPr lang="en-GB" sz="1100" baseline="0"/>
        </a:p>
        <a:p>
          <a:pPr algn="l"/>
          <a:r>
            <a:rPr lang="en-GB" sz="1100" baseline="0"/>
            <a:t>Within the IF Function, make sure to reference cell </a:t>
          </a:r>
          <a:r>
            <a:rPr lang="en-GB" sz="1100" b="1" baseline="0"/>
            <a:t>Q8</a:t>
          </a:r>
          <a:r>
            <a:rPr lang="en-GB" sz="1100" baseline="0"/>
            <a:t> (</a:t>
          </a:r>
          <a:r>
            <a:rPr lang="en-GB" sz="1100" b="1" baseline="0"/>
            <a:t>Target revenue</a:t>
          </a:r>
          <a:r>
            <a:rPr lang="en-GB" sz="1100" baseline="0"/>
            <a:t>). If the </a:t>
          </a:r>
          <a:r>
            <a:rPr lang="en-GB" sz="1100" b="1" baseline="0"/>
            <a:t>Target revenue </a:t>
          </a:r>
          <a:r>
            <a:rPr lang="en-GB" sz="1100" baseline="0"/>
            <a:t>is changed, all the answers for each of the car manufaturers should up date.</a:t>
          </a:r>
        </a:p>
        <a:p>
          <a:pPr algn="l"/>
          <a:endParaRPr lang="en-GB" sz="1100" baseline="0"/>
        </a:p>
        <a:p>
          <a:pPr algn="l"/>
          <a:r>
            <a:rPr lang="en-GB" sz="1100" baseline="0"/>
            <a:t>In terms of the answers returned by the function, you can choose any wording that you like. I chose a simple "Yes" or "No" to be returned.</a:t>
          </a:r>
        </a:p>
        <a:p>
          <a:pPr algn="l"/>
          <a:endParaRPr lang="en-GB" sz="1100" baseline="0"/>
        </a:p>
        <a:p>
          <a:pPr algn="l"/>
          <a:r>
            <a:rPr lang="en-GB" sz="1100" b="1" baseline="0"/>
            <a:t>Top tip! </a:t>
          </a:r>
          <a:r>
            <a:rPr lang="en-GB" sz="1100" b="0" baseline="0"/>
            <a:t>You will have to use either a mixed or absolute reference somewhere in the function ;) </a:t>
          </a:r>
        </a:p>
        <a:p>
          <a:pPr algn="l"/>
          <a:endParaRPr lang="en-GB" sz="1100" b="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33946</xdr:colOff>
      <xdr:row>81</xdr:row>
      <xdr:rowOff>150462</xdr:rowOff>
    </xdr:from>
    <xdr:to>
      <xdr:col>11</xdr:col>
      <xdr:colOff>123288</xdr:colOff>
      <xdr:row>84</xdr:row>
      <xdr:rowOff>25431</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4753AD8-9858-4073-AE9E-667D9940CED5}"/>
            </a:ext>
          </a:extLst>
        </xdr:cNvPr>
        <xdr:cNvSpPr/>
      </xdr:nvSpPr>
      <xdr:spPr>
        <a:xfrm>
          <a:off x="4942496" y="15447612"/>
          <a:ext cx="2527742" cy="42741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Navigation</a:t>
          </a:r>
          <a:endParaRPr lang="en-GB" sz="2000"/>
        </a:p>
      </xdr:txBody>
    </xdr:sp>
    <xdr:clientData/>
  </xdr:twoCellAnchor>
  <xdr:twoCellAnchor editAs="oneCell">
    <xdr:from>
      <xdr:col>15</xdr:col>
      <xdr:colOff>619783</xdr:colOff>
      <xdr:row>2</xdr:row>
      <xdr:rowOff>63386</xdr:rowOff>
    </xdr:from>
    <xdr:to>
      <xdr:col>20</xdr:col>
      <xdr:colOff>3176</xdr:colOff>
      <xdr:row>14</xdr:row>
      <xdr:rowOff>76200</xdr:rowOff>
    </xdr:to>
    <xdr:pic>
      <xdr:nvPicPr>
        <xdr:cNvPr id="5" name="Picture 4">
          <a:extLst>
            <a:ext uri="{FF2B5EF4-FFF2-40B4-BE49-F238E27FC236}">
              <a16:creationId xmlns:a16="http://schemas.microsoft.com/office/drawing/2014/main" id="{52E79D4F-7C21-4353-BB72-F8B597224C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00583" y="545986"/>
          <a:ext cx="3291818" cy="2222614"/>
        </a:xfrm>
        <a:prstGeom prst="rect">
          <a:avLst/>
        </a:prstGeom>
      </xdr:spPr>
    </xdr:pic>
    <xdr:clientData/>
  </xdr:twoCellAnchor>
  <xdr:twoCellAnchor editAs="oneCell">
    <xdr:from>
      <xdr:col>16</xdr:col>
      <xdr:colOff>499036</xdr:colOff>
      <xdr:row>16</xdr:row>
      <xdr:rowOff>94557</xdr:rowOff>
    </xdr:from>
    <xdr:to>
      <xdr:col>19</xdr:col>
      <xdr:colOff>552450</xdr:colOff>
      <xdr:row>26</xdr:row>
      <xdr:rowOff>180218</xdr:rowOff>
    </xdr:to>
    <xdr:pic>
      <xdr:nvPicPr>
        <xdr:cNvPr id="6" name="Picture 5">
          <a:extLst>
            <a:ext uri="{FF2B5EF4-FFF2-40B4-BE49-F238E27FC236}">
              <a16:creationId xmlns:a16="http://schemas.microsoft.com/office/drawing/2014/main" id="{4F42B5AC-D26E-4E06-BA55-208DE40364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443386" y="3174307"/>
          <a:ext cx="2110814" cy="1927161"/>
        </a:xfrm>
        <a:prstGeom prst="rect">
          <a:avLst/>
        </a:prstGeom>
      </xdr:spPr>
    </xdr:pic>
    <xdr:clientData/>
  </xdr:twoCellAnchor>
  <xdr:twoCellAnchor>
    <xdr:from>
      <xdr:col>21</xdr:col>
      <xdr:colOff>231775</xdr:colOff>
      <xdr:row>45</xdr:row>
      <xdr:rowOff>6350</xdr:rowOff>
    </xdr:from>
    <xdr:to>
      <xdr:col>24</xdr:col>
      <xdr:colOff>200025</xdr:colOff>
      <xdr:row>47</xdr:row>
      <xdr:rowOff>88900</xdr:rowOff>
    </xdr:to>
    <xdr:sp macro="" textlink="">
      <xdr:nvSpPr>
        <xdr:cNvPr id="2" name="Rectangle: Rounded Corners 1">
          <a:extLst>
            <a:ext uri="{FF2B5EF4-FFF2-40B4-BE49-F238E27FC236}">
              <a16:creationId xmlns:a16="http://schemas.microsoft.com/office/drawing/2014/main" id="{F4741FD7-7546-734F-FC0D-6AD05C12C613}"/>
            </a:ext>
          </a:extLst>
        </xdr:cNvPr>
        <xdr:cNvSpPr/>
      </xdr:nvSpPr>
      <xdr:spPr>
        <a:xfrm>
          <a:off x="15414625" y="893127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20</xdr:col>
      <xdr:colOff>298450</xdr:colOff>
      <xdr:row>36</xdr:row>
      <xdr:rowOff>0</xdr:rowOff>
    </xdr:from>
    <xdr:to>
      <xdr:col>23</xdr:col>
      <xdr:colOff>266700</xdr:colOff>
      <xdr:row>38</xdr:row>
      <xdr:rowOff>44450</xdr:rowOff>
    </xdr:to>
    <xdr:sp macro="" textlink="">
      <xdr:nvSpPr>
        <xdr:cNvPr id="4" name="Rectangle: Rounded Corners 3">
          <a:extLst>
            <a:ext uri="{FF2B5EF4-FFF2-40B4-BE49-F238E27FC236}">
              <a16:creationId xmlns:a16="http://schemas.microsoft.com/office/drawing/2014/main" id="{73E51441-705E-4CC9-B192-FE0DA56C7C11}"/>
            </a:ext>
          </a:extLst>
        </xdr:cNvPr>
        <xdr:cNvSpPr/>
      </xdr:nvSpPr>
      <xdr:spPr>
        <a:xfrm>
          <a:off x="14871700" y="71723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260350</xdr:colOff>
      <xdr:row>53</xdr:row>
      <xdr:rowOff>139700</xdr:rowOff>
    </xdr:from>
    <xdr:to>
      <xdr:col>24</xdr:col>
      <xdr:colOff>228600</xdr:colOff>
      <xdr:row>56</xdr:row>
      <xdr:rowOff>31750</xdr:rowOff>
    </xdr:to>
    <xdr:sp macro="" textlink="">
      <xdr:nvSpPr>
        <xdr:cNvPr id="7" name="Rectangle: Rounded Corners 6">
          <a:extLst>
            <a:ext uri="{FF2B5EF4-FFF2-40B4-BE49-F238E27FC236}">
              <a16:creationId xmlns:a16="http://schemas.microsoft.com/office/drawing/2014/main" id="{B4EB1B23-B66A-4B1E-A16D-3A4E8C482EE6}"/>
            </a:ext>
          </a:extLst>
        </xdr:cNvPr>
        <xdr:cNvSpPr/>
      </xdr:nvSpPr>
      <xdr:spPr>
        <a:xfrm>
          <a:off x="15443200" y="105886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20</xdr:col>
      <xdr:colOff>536575</xdr:colOff>
      <xdr:row>49</xdr:row>
      <xdr:rowOff>0</xdr:rowOff>
    </xdr:from>
    <xdr:to>
      <xdr:col>23</xdr:col>
      <xdr:colOff>504825</xdr:colOff>
      <xdr:row>51</xdr:row>
      <xdr:rowOff>82550</xdr:rowOff>
    </xdr:to>
    <xdr:sp macro="" textlink="">
      <xdr:nvSpPr>
        <xdr:cNvPr id="9" name="Rectangle: Rounded Corners 8">
          <a:extLst>
            <a:ext uri="{FF2B5EF4-FFF2-40B4-BE49-F238E27FC236}">
              <a16:creationId xmlns:a16="http://schemas.microsoft.com/office/drawing/2014/main" id="{95C2D822-33AD-4817-87A9-3ED13E70B526}"/>
            </a:ext>
          </a:extLst>
        </xdr:cNvPr>
        <xdr:cNvSpPr/>
      </xdr:nvSpPr>
      <xdr:spPr>
        <a:xfrm>
          <a:off x="15109825" y="96869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215900</xdr:colOff>
      <xdr:row>59</xdr:row>
      <xdr:rowOff>123825</xdr:rowOff>
    </xdr:from>
    <xdr:to>
      <xdr:col>24</xdr:col>
      <xdr:colOff>184150</xdr:colOff>
      <xdr:row>62</xdr:row>
      <xdr:rowOff>15875</xdr:rowOff>
    </xdr:to>
    <xdr:sp macro="" textlink="">
      <xdr:nvSpPr>
        <xdr:cNvPr id="10" name="Rectangle: Rounded Corners 9">
          <a:extLst>
            <a:ext uri="{FF2B5EF4-FFF2-40B4-BE49-F238E27FC236}">
              <a16:creationId xmlns:a16="http://schemas.microsoft.com/office/drawing/2014/main" id="{8E34BEE8-9CF3-401F-BDAF-06642B8DAF7A}"/>
            </a:ext>
          </a:extLst>
        </xdr:cNvPr>
        <xdr:cNvSpPr/>
      </xdr:nvSpPr>
      <xdr:spPr>
        <a:xfrm>
          <a:off x="15398750" y="11715750"/>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247650</xdr:colOff>
      <xdr:row>65</xdr:row>
      <xdr:rowOff>15875</xdr:rowOff>
    </xdr:from>
    <xdr:to>
      <xdr:col>24</xdr:col>
      <xdr:colOff>215900</xdr:colOff>
      <xdr:row>67</xdr:row>
      <xdr:rowOff>98425</xdr:rowOff>
    </xdr:to>
    <xdr:sp macro="" textlink="">
      <xdr:nvSpPr>
        <xdr:cNvPr id="11" name="Rectangle: Rounded Corners 10">
          <a:extLst>
            <a:ext uri="{FF2B5EF4-FFF2-40B4-BE49-F238E27FC236}">
              <a16:creationId xmlns:a16="http://schemas.microsoft.com/office/drawing/2014/main" id="{CF2C9A9A-8F2A-4BC2-AA8F-D21B8EAD0620}"/>
            </a:ext>
          </a:extLst>
        </xdr:cNvPr>
        <xdr:cNvSpPr/>
      </xdr:nvSpPr>
      <xdr:spPr>
        <a:xfrm>
          <a:off x="15430500" y="12750800"/>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269875</xdr:colOff>
      <xdr:row>68</xdr:row>
      <xdr:rowOff>177800</xdr:rowOff>
    </xdr:from>
    <xdr:to>
      <xdr:col>24</xdr:col>
      <xdr:colOff>238125</xdr:colOff>
      <xdr:row>71</xdr:row>
      <xdr:rowOff>69850</xdr:rowOff>
    </xdr:to>
    <xdr:sp macro="" textlink="">
      <xdr:nvSpPr>
        <xdr:cNvPr id="12" name="Rectangle: Rounded Corners 11">
          <a:extLst>
            <a:ext uri="{FF2B5EF4-FFF2-40B4-BE49-F238E27FC236}">
              <a16:creationId xmlns:a16="http://schemas.microsoft.com/office/drawing/2014/main" id="{A25E2B48-7229-4FFA-B9B8-038B4069F159}"/>
            </a:ext>
          </a:extLst>
        </xdr:cNvPr>
        <xdr:cNvSpPr/>
      </xdr:nvSpPr>
      <xdr:spPr>
        <a:xfrm>
          <a:off x="15452725" y="134842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153653</xdr:colOff>
      <xdr:row>53</xdr:row>
      <xdr:rowOff>101683</xdr:rowOff>
    </xdr:from>
    <xdr:to>
      <xdr:col>12</xdr:col>
      <xdr:colOff>225349</xdr:colOff>
      <xdr:row>55</xdr:row>
      <xdr:rowOff>184006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3688640-F415-413F-BB1F-C54E43494ADB}"/>
            </a:ext>
          </a:extLst>
        </xdr:cNvPr>
        <xdr:cNvSpPr/>
      </xdr:nvSpPr>
      <xdr:spPr>
        <a:xfrm>
          <a:off x="9589753" y="11734883"/>
          <a:ext cx="2751396" cy="488723"/>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8</xdr:col>
      <xdr:colOff>1167259</xdr:colOff>
      <xdr:row>37</xdr:row>
      <xdr:rowOff>104531</xdr:rowOff>
    </xdr:from>
    <xdr:to>
      <xdr:col>10</xdr:col>
      <xdr:colOff>1239633</xdr:colOff>
      <xdr:row>48</xdr:row>
      <xdr:rowOff>193053</xdr:rowOff>
    </xdr:to>
    <xdr:sp macro="" textlink="">
      <xdr:nvSpPr>
        <xdr:cNvPr id="2" name="TextBox 1">
          <a:extLst>
            <a:ext uri="{FF2B5EF4-FFF2-40B4-BE49-F238E27FC236}">
              <a16:creationId xmlns:a16="http://schemas.microsoft.com/office/drawing/2014/main" id="{9A2BF2EA-27AD-5AF2-4E23-946186BD8C5A}"/>
            </a:ext>
          </a:extLst>
        </xdr:cNvPr>
        <xdr:cNvSpPr txBox="1"/>
      </xdr:nvSpPr>
      <xdr:spPr>
        <a:xfrm>
          <a:off x="8235085" y="8486531"/>
          <a:ext cx="2435678" cy="233587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600" b="0"/>
            <a:t>1 </a:t>
          </a:r>
          <a:r>
            <a:rPr lang="en-GB" sz="1600" b="0" baseline="0"/>
            <a:t>- </a:t>
          </a:r>
          <a:r>
            <a:rPr lang="en-GB" sz="2000" b="1"/>
            <a:t>B</a:t>
          </a:r>
          <a:r>
            <a:rPr lang="en-GB" sz="1400" b="0"/>
            <a:t>rackets                   </a:t>
          </a:r>
          <a:r>
            <a:rPr lang="en-GB" sz="1600" b="0"/>
            <a:t>( )</a:t>
          </a:r>
        </a:p>
        <a:p>
          <a:r>
            <a:rPr lang="en-GB" sz="1600" b="0"/>
            <a:t>2 -</a:t>
          </a:r>
          <a:r>
            <a:rPr lang="en-GB" sz="1800" b="1"/>
            <a:t> O</a:t>
          </a:r>
          <a:r>
            <a:rPr lang="en-GB" sz="1400" b="0"/>
            <a:t>rder/power          </a:t>
          </a:r>
          <a:r>
            <a:rPr lang="en-GB" sz="1600" b="0"/>
            <a:t>4</a:t>
          </a:r>
          <a:r>
            <a:rPr lang="en-GB" sz="1100" b="0"/>
            <a:t>2</a:t>
          </a:r>
        </a:p>
        <a:p>
          <a:r>
            <a:rPr lang="en-GB" sz="1600" b="0"/>
            <a:t>3 -</a:t>
          </a:r>
          <a:r>
            <a:rPr lang="en-GB" sz="2000" b="1"/>
            <a:t> D</a:t>
          </a:r>
          <a:r>
            <a:rPr lang="en-GB" sz="1400" b="0"/>
            <a:t>ivision                    </a:t>
          </a:r>
          <a:r>
            <a:rPr lang="en-GB" sz="1600" b="0"/>
            <a:t>/</a:t>
          </a:r>
        </a:p>
        <a:p>
          <a:r>
            <a:rPr lang="en-GB" sz="1400" b="0"/>
            <a:t>4 -</a:t>
          </a:r>
          <a:r>
            <a:rPr lang="en-GB" sz="1800" b="1"/>
            <a:t> M</a:t>
          </a:r>
          <a:r>
            <a:rPr lang="en-GB" sz="1400" b="0"/>
            <a:t>ultiplication        </a:t>
          </a:r>
          <a:r>
            <a:rPr lang="en-GB" sz="1600" b="0"/>
            <a:t>x or *</a:t>
          </a:r>
        </a:p>
        <a:p>
          <a:r>
            <a:rPr lang="en-GB" sz="1600" b="0"/>
            <a:t>5 -</a:t>
          </a:r>
          <a:r>
            <a:rPr lang="en-GB" sz="2000" b="1"/>
            <a:t> A</a:t>
          </a:r>
          <a:r>
            <a:rPr lang="en-GB" sz="1400" b="0"/>
            <a:t>ddition                  </a:t>
          </a:r>
          <a:r>
            <a:rPr lang="en-GB" sz="1800" b="0"/>
            <a:t>+</a:t>
          </a:r>
        </a:p>
        <a:p>
          <a:r>
            <a:rPr lang="en-GB" sz="1600" b="0"/>
            <a:t>6 -</a:t>
          </a:r>
          <a:r>
            <a:rPr lang="en-GB" sz="2000" b="1"/>
            <a:t> S</a:t>
          </a:r>
          <a:r>
            <a:rPr lang="en-GB" sz="1400" b="0"/>
            <a:t>ubraction              </a:t>
          </a:r>
          <a:r>
            <a:rPr lang="en-GB" sz="1800" b="0"/>
            <a:t> </a:t>
          </a:r>
          <a:r>
            <a:rPr lang="en-GB" sz="2000" b="0"/>
            <a:t>-</a:t>
          </a:r>
          <a:endParaRPr lang="en-GB" sz="1400" b="0"/>
        </a:p>
      </xdr:txBody>
    </xdr:sp>
    <xdr:clientData/>
  </xdr:twoCellAnchor>
  <xdr:twoCellAnchor>
    <xdr:from>
      <xdr:col>11</xdr:col>
      <xdr:colOff>171691</xdr:colOff>
      <xdr:row>37</xdr:row>
      <xdr:rowOff>113269</xdr:rowOff>
    </xdr:from>
    <xdr:to>
      <xdr:col>12</xdr:col>
      <xdr:colOff>869950</xdr:colOff>
      <xdr:row>48</xdr:row>
      <xdr:rowOff>185777</xdr:rowOff>
    </xdr:to>
    <xdr:sp macro="" textlink="">
      <xdr:nvSpPr>
        <xdr:cNvPr id="4" name="TextBox 3">
          <a:extLst>
            <a:ext uri="{FF2B5EF4-FFF2-40B4-BE49-F238E27FC236}">
              <a16:creationId xmlns:a16="http://schemas.microsoft.com/office/drawing/2014/main" id="{DD45A2BC-E951-4690-8B51-C47357F79B12}"/>
            </a:ext>
          </a:extLst>
        </xdr:cNvPr>
        <xdr:cNvSpPr txBox="1"/>
      </xdr:nvSpPr>
      <xdr:spPr>
        <a:xfrm>
          <a:off x="10988400" y="8433397"/>
          <a:ext cx="1995396" cy="228144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1"/>
            <a:t>B</a:t>
          </a:r>
          <a:r>
            <a:rPr lang="en-GB" sz="1400" b="0"/>
            <a:t>rackets              </a:t>
          </a:r>
          <a:r>
            <a:rPr lang="en-GB" sz="1600" b="0"/>
            <a:t>( )</a:t>
          </a:r>
        </a:p>
        <a:p>
          <a:r>
            <a:rPr lang="en-GB" sz="1800" b="1"/>
            <a:t>I</a:t>
          </a:r>
          <a:r>
            <a:rPr lang="en-GB" sz="1400" b="0"/>
            <a:t>ndices                  </a:t>
          </a:r>
          <a:r>
            <a:rPr lang="en-GB" sz="1600" b="0"/>
            <a:t>4</a:t>
          </a:r>
          <a:r>
            <a:rPr lang="en-GB" sz="1200" b="0"/>
            <a:t>2</a:t>
          </a:r>
          <a:endParaRPr lang="en-GB" sz="1600" b="0"/>
        </a:p>
        <a:p>
          <a:r>
            <a:rPr lang="en-GB" sz="2000" b="1"/>
            <a:t>D</a:t>
          </a:r>
          <a:r>
            <a:rPr lang="en-GB" sz="1400" b="0"/>
            <a:t>ivision                 </a:t>
          </a:r>
          <a:r>
            <a:rPr lang="en-GB" sz="1600" b="0"/>
            <a:t>/</a:t>
          </a:r>
        </a:p>
        <a:p>
          <a:r>
            <a:rPr lang="en-GB" sz="1800" b="1"/>
            <a:t>M</a:t>
          </a:r>
          <a:r>
            <a:rPr lang="en-GB" sz="1400" b="0"/>
            <a:t>ultiplication      </a:t>
          </a:r>
          <a:r>
            <a:rPr lang="en-GB" sz="1600" b="0"/>
            <a:t>x</a:t>
          </a:r>
          <a:r>
            <a:rPr lang="en-GB" sz="1600" b="0" baseline="0"/>
            <a:t> or *</a:t>
          </a:r>
          <a:endParaRPr lang="en-GB" sz="1600" b="0"/>
        </a:p>
        <a:p>
          <a:r>
            <a:rPr lang="en-GB" sz="2000" b="1"/>
            <a:t>A</a:t>
          </a:r>
          <a:r>
            <a:rPr lang="en-GB" sz="1400" b="0"/>
            <a:t>ddition                </a:t>
          </a:r>
          <a:r>
            <a:rPr lang="en-GB" sz="1800" b="0"/>
            <a:t>+</a:t>
          </a:r>
        </a:p>
        <a:p>
          <a:r>
            <a:rPr lang="en-GB" sz="2000" b="1"/>
            <a:t>S</a:t>
          </a:r>
          <a:r>
            <a:rPr lang="en-GB" sz="1400" b="0"/>
            <a:t>ubraction             </a:t>
          </a:r>
          <a:r>
            <a:rPr lang="en-GB" sz="2000" b="0"/>
            <a:t>-</a:t>
          </a:r>
          <a:endParaRPr lang="en-GB" sz="1400" b="0"/>
        </a:p>
      </xdr:txBody>
    </xdr:sp>
    <xdr:clientData/>
  </xdr:twoCellAnchor>
  <xdr:twoCellAnchor>
    <xdr:from>
      <xdr:col>10</xdr:col>
      <xdr:colOff>203483</xdr:colOff>
      <xdr:row>33</xdr:row>
      <xdr:rowOff>81976</xdr:rowOff>
    </xdr:from>
    <xdr:to>
      <xdr:col>11</xdr:col>
      <xdr:colOff>1224176</xdr:colOff>
      <xdr:row>36</xdr:row>
      <xdr:rowOff>59889</xdr:rowOff>
    </xdr:to>
    <xdr:sp macro="" textlink="">
      <xdr:nvSpPr>
        <xdr:cNvPr id="5" name="TextBox 4">
          <a:extLst>
            <a:ext uri="{FF2B5EF4-FFF2-40B4-BE49-F238E27FC236}">
              <a16:creationId xmlns:a16="http://schemas.microsoft.com/office/drawing/2014/main" id="{86BCEF12-A8BA-96C8-CD70-C8AC32777397}"/>
            </a:ext>
          </a:extLst>
        </xdr:cNvPr>
        <xdr:cNvSpPr txBox="1"/>
      </xdr:nvSpPr>
      <xdr:spPr>
        <a:xfrm>
          <a:off x="9636218" y="7598856"/>
          <a:ext cx="2404667" cy="580349"/>
        </a:xfrm>
        <a:prstGeom prst="rect">
          <a:avLst/>
        </a:prstGeom>
        <a:solidFill>
          <a:schemeClr val="lt1"/>
        </a:solidFill>
        <a:ln w="12700"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t>B O D M A S</a:t>
          </a:r>
        </a:p>
      </xdr:txBody>
    </xdr:sp>
    <xdr:clientData/>
  </xdr:twoCellAnchor>
  <xdr:twoCellAnchor>
    <xdr:from>
      <xdr:col>2</xdr:col>
      <xdr:colOff>463550</xdr:colOff>
      <xdr:row>24</xdr:row>
      <xdr:rowOff>146050</xdr:rowOff>
    </xdr:from>
    <xdr:to>
      <xdr:col>5</xdr:col>
      <xdr:colOff>323850</xdr:colOff>
      <xdr:row>30</xdr:row>
      <xdr:rowOff>44450</xdr:rowOff>
    </xdr:to>
    <xdr:sp macro="" textlink="">
      <xdr:nvSpPr>
        <xdr:cNvPr id="7" name="TextBox 6">
          <a:extLst>
            <a:ext uri="{FF2B5EF4-FFF2-40B4-BE49-F238E27FC236}">
              <a16:creationId xmlns:a16="http://schemas.microsoft.com/office/drawing/2014/main" id="{094BB913-711E-43FD-BFDA-968217297D83}"/>
            </a:ext>
          </a:extLst>
        </xdr:cNvPr>
        <xdr:cNvSpPr txBox="1"/>
      </xdr:nvSpPr>
      <xdr:spPr>
        <a:xfrm>
          <a:off x="1352550" y="5238750"/>
          <a:ext cx="2527300" cy="11176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8 + 21 = 29</a:t>
          </a:r>
        </a:p>
      </xdr:txBody>
    </xdr:sp>
    <xdr:clientData/>
  </xdr:twoCellAnchor>
  <xdr:twoCellAnchor>
    <xdr:from>
      <xdr:col>2</xdr:col>
      <xdr:colOff>425450</xdr:colOff>
      <xdr:row>24</xdr:row>
      <xdr:rowOff>114300</xdr:rowOff>
    </xdr:from>
    <xdr:to>
      <xdr:col>5</xdr:col>
      <xdr:colOff>349250</xdr:colOff>
      <xdr:row>30</xdr:row>
      <xdr:rowOff>57150</xdr:rowOff>
    </xdr:to>
    <xdr:sp macro="" textlink="">
      <xdr:nvSpPr>
        <xdr:cNvPr id="6" name="TextBox 5">
          <a:extLst>
            <a:ext uri="{FF2B5EF4-FFF2-40B4-BE49-F238E27FC236}">
              <a16:creationId xmlns:a16="http://schemas.microsoft.com/office/drawing/2014/main" id="{0C9958F9-8573-4B2F-4334-317E655DFB3A}"/>
            </a:ext>
          </a:extLst>
        </xdr:cNvPr>
        <xdr:cNvSpPr txBox="1"/>
      </xdr:nvSpPr>
      <xdr:spPr>
        <a:xfrm>
          <a:off x="1314450" y="5823778"/>
          <a:ext cx="2618409" cy="1168676"/>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8 + 3 * 7</a:t>
          </a:r>
        </a:p>
      </xdr:txBody>
    </xdr:sp>
    <xdr:clientData/>
  </xdr:twoCellAnchor>
  <xdr:twoCellAnchor>
    <xdr:from>
      <xdr:col>2</xdr:col>
      <xdr:colOff>393700</xdr:colOff>
      <xdr:row>32</xdr:row>
      <xdr:rowOff>101600</xdr:rowOff>
    </xdr:from>
    <xdr:to>
      <xdr:col>5</xdr:col>
      <xdr:colOff>254000</xdr:colOff>
      <xdr:row>38</xdr:row>
      <xdr:rowOff>88900</xdr:rowOff>
    </xdr:to>
    <xdr:sp macro="" textlink="">
      <xdr:nvSpPr>
        <xdr:cNvPr id="9" name="TextBox 8">
          <a:extLst>
            <a:ext uri="{FF2B5EF4-FFF2-40B4-BE49-F238E27FC236}">
              <a16:creationId xmlns:a16="http://schemas.microsoft.com/office/drawing/2014/main" id="{3C689560-BAA6-4B38-8B89-0C54D4F10D30}"/>
            </a:ext>
          </a:extLst>
        </xdr:cNvPr>
        <xdr:cNvSpPr txBox="1"/>
      </xdr:nvSpPr>
      <xdr:spPr>
        <a:xfrm>
          <a:off x="1282700" y="69088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18</a:t>
          </a:r>
          <a:r>
            <a:rPr lang="en-GB" sz="2400" b="1" baseline="0"/>
            <a:t> / 12 = 1.5</a:t>
          </a:r>
          <a:endParaRPr lang="en-GB" sz="2400" b="1"/>
        </a:p>
      </xdr:txBody>
    </xdr:sp>
    <xdr:clientData/>
  </xdr:twoCellAnchor>
  <xdr:twoCellAnchor>
    <xdr:from>
      <xdr:col>2</xdr:col>
      <xdr:colOff>396875</xdr:colOff>
      <xdr:row>32</xdr:row>
      <xdr:rowOff>47625</xdr:rowOff>
    </xdr:from>
    <xdr:to>
      <xdr:col>5</xdr:col>
      <xdr:colOff>320675</xdr:colOff>
      <xdr:row>38</xdr:row>
      <xdr:rowOff>79375</xdr:rowOff>
    </xdr:to>
    <xdr:sp macro="" textlink="">
      <xdr:nvSpPr>
        <xdr:cNvPr id="8" name="TextBox 7">
          <a:extLst>
            <a:ext uri="{FF2B5EF4-FFF2-40B4-BE49-F238E27FC236}">
              <a16:creationId xmlns:a16="http://schemas.microsoft.com/office/drawing/2014/main" id="{F8A873C9-6F9A-4008-B2C2-A5512E5B905D}"/>
            </a:ext>
          </a:extLst>
        </xdr:cNvPr>
        <xdr:cNvSpPr txBox="1"/>
      </xdr:nvSpPr>
      <xdr:spPr>
        <a:xfrm>
          <a:off x="1244600" y="7286625"/>
          <a:ext cx="2495550" cy="12319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18</a:t>
          </a:r>
          <a:r>
            <a:rPr lang="en-GB" sz="2400" b="1" baseline="0"/>
            <a:t> / (8 + 4)</a:t>
          </a:r>
          <a:endParaRPr lang="en-GB" sz="2400" b="1"/>
        </a:p>
      </xdr:txBody>
    </xdr:sp>
    <xdr:clientData/>
  </xdr:twoCellAnchor>
  <xdr:twoCellAnchor>
    <xdr:from>
      <xdr:col>2</xdr:col>
      <xdr:colOff>412750</xdr:colOff>
      <xdr:row>40</xdr:row>
      <xdr:rowOff>158750</xdr:rowOff>
    </xdr:from>
    <xdr:to>
      <xdr:col>5</xdr:col>
      <xdr:colOff>273050</xdr:colOff>
      <xdr:row>46</xdr:row>
      <xdr:rowOff>146050</xdr:rowOff>
    </xdr:to>
    <xdr:sp macro="" textlink="">
      <xdr:nvSpPr>
        <xdr:cNvPr id="11" name="TextBox 10">
          <a:extLst>
            <a:ext uri="{FF2B5EF4-FFF2-40B4-BE49-F238E27FC236}">
              <a16:creationId xmlns:a16="http://schemas.microsoft.com/office/drawing/2014/main" id="{E9D44206-3370-4C92-95C4-51B5AFED3E22}"/>
            </a:ext>
          </a:extLst>
        </xdr:cNvPr>
        <xdr:cNvSpPr txBox="1"/>
      </xdr:nvSpPr>
      <xdr:spPr>
        <a:xfrm>
          <a:off x="1301750" y="85217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68</a:t>
          </a:r>
          <a:r>
            <a:rPr lang="en-GB" sz="2400" b="1" baseline="0"/>
            <a:t> + 3 = 71</a:t>
          </a:r>
          <a:endParaRPr lang="en-GB" sz="2400" b="1"/>
        </a:p>
      </xdr:txBody>
    </xdr:sp>
    <xdr:clientData/>
  </xdr:twoCellAnchor>
  <xdr:twoCellAnchor>
    <xdr:from>
      <xdr:col>2</xdr:col>
      <xdr:colOff>368300</xdr:colOff>
      <xdr:row>40</xdr:row>
      <xdr:rowOff>114300</xdr:rowOff>
    </xdr:from>
    <xdr:to>
      <xdr:col>5</xdr:col>
      <xdr:colOff>292100</xdr:colOff>
      <xdr:row>46</xdr:row>
      <xdr:rowOff>146050</xdr:rowOff>
    </xdr:to>
    <xdr:sp macro="" textlink="">
      <xdr:nvSpPr>
        <xdr:cNvPr id="10" name="TextBox 9">
          <a:extLst>
            <a:ext uri="{FF2B5EF4-FFF2-40B4-BE49-F238E27FC236}">
              <a16:creationId xmlns:a16="http://schemas.microsoft.com/office/drawing/2014/main" id="{1E9BD951-F9A2-4B23-A772-5904E5BAC5DD}"/>
            </a:ext>
          </a:extLst>
        </xdr:cNvPr>
        <xdr:cNvSpPr txBox="1"/>
      </xdr:nvSpPr>
      <xdr:spPr>
        <a:xfrm>
          <a:off x="1257300" y="9109213"/>
          <a:ext cx="2618409" cy="1257576"/>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(17</a:t>
          </a:r>
          <a:r>
            <a:rPr lang="en-GB" sz="2400" b="1" baseline="0"/>
            <a:t> * 4) + (9 / 3)</a:t>
          </a:r>
          <a:endParaRPr lang="en-GB" sz="2400" b="1"/>
        </a:p>
      </xdr:txBody>
    </xdr:sp>
    <xdr:clientData/>
  </xdr:twoCellAnchor>
  <xdr:twoCellAnchor>
    <xdr:from>
      <xdr:col>2</xdr:col>
      <xdr:colOff>209550</xdr:colOff>
      <xdr:row>14</xdr:row>
      <xdr:rowOff>190501</xdr:rowOff>
    </xdr:from>
    <xdr:to>
      <xdr:col>9</xdr:col>
      <xdr:colOff>457200</xdr:colOff>
      <xdr:row>21</xdr:row>
      <xdr:rowOff>232020</xdr:rowOff>
    </xdr:to>
    <xdr:sp macro="" textlink="">
      <xdr:nvSpPr>
        <xdr:cNvPr id="12" name="TextBox 11">
          <a:extLst>
            <a:ext uri="{FF2B5EF4-FFF2-40B4-BE49-F238E27FC236}">
              <a16:creationId xmlns:a16="http://schemas.microsoft.com/office/drawing/2014/main" id="{B59095C0-AB06-D179-6253-438D397353CA}"/>
            </a:ext>
          </a:extLst>
        </xdr:cNvPr>
        <xdr:cNvSpPr txBox="1"/>
      </xdr:nvSpPr>
      <xdr:spPr>
        <a:xfrm>
          <a:off x="1096922" y="3161975"/>
          <a:ext cx="7546079" cy="1950590"/>
        </a:xfrm>
        <a:prstGeom prst="rect">
          <a:avLst/>
        </a:prstGeom>
        <a:solidFill>
          <a:schemeClr val="lt1"/>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u="sng"/>
            <a:t>Solve the</a:t>
          </a:r>
          <a:r>
            <a:rPr lang="en-GB" sz="1200" b="1" u="sng" baseline="0"/>
            <a:t> formulas below</a:t>
          </a:r>
        </a:p>
        <a:p>
          <a:pPr algn="ctr"/>
          <a:endParaRPr lang="en-GB" sz="1200" b="1" u="sng" baseline="0"/>
        </a:p>
        <a:p>
          <a:r>
            <a:rPr lang="en-GB" sz="1200" baseline="0"/>
            <a:t>Type your answers in the "Answer here" areas. If your answer is correct, the cell will turn green and the font to the colour white. If incorrect the cell formatting will stay the same. </a:t>
          </a:r>
        </a:p>
        <a:p>
          <a:endParaRPr lang="en-GB" sz="1200" baseline="0"/>
        </a:p>
        <a:p>
          <a:r>
            <a:rPr lang="en-GB" sz="1200" baseline="0"/>
            <a:t>To reveal the answer/solution, move the light purple text box out of the way. There is another text box behind with the answer/solution.</a:t>
          </a:r>
        </a:p>
        <a:p>
          <a:endParaRPr lang="en-GB" sz="1200" baseline="0"/>
        </a:p>
        <a:p>
          <a:r>
            <a:rPr lang="en-GB" sz="1200" baseline="0"/>
            <a:t>You </a:t>
          </a:r>
          <a:r>
            <a:rPr lang="en-GB" sz="1200" b="1" u="sng" baseline="0"/>
            <a:t>cannot use</a:t>
          </a:r>
          <a:r>
            <a:rPr lang="en-GB" sz="1200" b="1" u="none" baseline="0"/>
            <a:t> </a:t>
          </a:r>
          <a:r>
            <a:rPr lang="en-GB" sz="1200" baseline="0"/>
            <a:t>excel to work out the answers. Use a paper and pen/pencil, or maybe solve them mentally :) </a:t>
          </a:r>
        </a:p>
      </xdr:txBody>
    </xdr:sp>
    <xdr:clientData/>
  </xdr:twoCellAnchor>
  <xdr:twoCellAnchor>
    <xdr:from>
      <xdr:col>2</xdr:col>
      <xdr:colOff>425450</xdr:colOff>
      <xdr:row>48</xdr:row>
      <xdr:rowOff>171450</xdr:rowOff>
    </xdr:from>
    <xdr:to>
      <xdr:col>5</xdr:col>
      <xdr:colOff>285750</xdr:colOff>
      <xdr:row>54</xdr:row>
      <xdr:rowOff>158750</xdr:rowOff>
    </xdr:to>
    <xdr:sp macro="" textlink="">
      <xdr:nvSpPr>
        <xdr:cNvPr id="14" name="TextBox 13">
          <a:extLst>
            <a:ext uri="{FF2B5EF4-FFF2-40B4-BE49-F238E27FC236}">
              <a16:creationId xmlns:a16="http://schemas.microsoft.com/office/drawing/2014/main" id="{1B1EAFF7-B3BF-40A9-A6DF-C131BB40EC15}"/>
            </a:ext>
          </a:extLst>
        </xdr:cNvPr>
        <xdr:cNvSpPr txBox="1"/>
      </xdr:nvSpPr>
      <xdr:spPr>
        <a:xfrm>
          <a:off x="1314450" y="101600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7 * 10 = 70</a:t>
          </a:r>
        </a:p>
      </xdr:txBody>
    </xdr:sp>
    <xdr:clientData/>
  </xdr:twoCellAnchor>
  <xdr:twoCellAnchor>
    <xdr:from>
      <xdr:col>2</xdr:col>
      <xdr:colOff>381000</xdr:colOff>
      <xdr:row>48</xdr:row>
      <xdr:rowOff>146050</xdr:rowOff>
    </xdr:from>
    <xdr:to>
      <xdr:col>5</xdr:col>
      <xdr:colOff>304800</xdr:colOff>
      <xdr:row>54</xdr:row>
      <xdr:rowOff>177800</xdr:rowOff>
    </xdr:to>
    <xdr:sp macro="" textlink="">
      <xdr:nvSpPr>
        <xdr:cNvPr id="13" name="TextBox 12">
          <a:extLst>
            <a:ext uri="{FF2B5EF4-FFF2-40B4-BE49-F238E27FC236}">
              <a16:creationId xmlns:a16="http://schemas.microsoft.com/office/drawing/2014/main" id="{187A9968-ABC2-4376-932E-4F37DE655221}"/>
            </a:ext>
          </a:extLst>
        </xdr:cNvPr>
        <xdr:cNvSpPr txBox="1"/>
      </xdr:nvSpPr>
      <xdr:spPr>
        <a:xfrm>
          <a:off x="1271085" y="10675110"/>
          <a:ext cx="2615766" cy="1236622"/>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(11 - 2 * 2)</a:t>
          </a:r>
          <a:r>
            <a:rPr lang="en-GB" sz="2400" b="1" baseline="0"/>
            <a:t> * 10</a:t>
          </a:r>
          <a:endParaRPr lang="en-GB" sz="2400" b="1"/>
        </a:p>
      </xdr:txBody>
    </xdr:sp>
    <xdr:clientData/>
  </xdr:twoCellAnchor>
  <xdr:twoCellAnchor>
    <xdr:from>
      <xdr:col>2</xdr:col>
      <xdr:colOff>419100</xdr:colOff>
      <xdr:row>57</xdr:row>
      <xdr:rowOff>120650</xdr:rowOff>
    </xdr:from>
    <xdr:to>
      <xdr:col>5</xdr:col>
      <xdr:colOff>279400</xdr:colOff>
      <xdr:row>63</xdr:row>
      <xdr:rowOff>107950</xdr:rowOff>
    </xdr:to>
    <xdr:sp macro="" textlink="">
      <xdr:nvSpPr>
        <xdr:cNvPr id="16" name="TextBox 15">
          <a:extLst>
            <a:ext uri="{FF2B5EF4-FFF2-40B4-BE49-F238E27FC236}">
              <a16:creationId xmlns:a16="http://schemas.microsoft.com/office/drawing/2014/main" id="{8E49A924-EC6C-4FBC-9A02-4161E23BC917}"/>
            </a:ext>
          </a:extLst>
        </xdr:cNvPr>
        <xdr:cNvSpPr txBox="1"/>
      </xdr:nvSpPr>
      <xdr:spPr>
        <a:xfrm>
          <a:off x="1308100" y="1256665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9 * 2 * 10 = 180</a:t>
          </a:r>
        </a:p>
      </xdr:txBody>
    </xdr:sp>
    <xdr:clientData/>
  </xdr:twoCellAnchor>
  <xdr:twoCellAnchor>
    <xdr:from>
      <xdr:col>2</xdr:col>
      <xdr:colOff>394622</xdr:colOff>
      <xdr:row>57</xdr:row>
      <xdr:rowOff>94328</xdr:rowOff>
    </xdr:from>
    <xdr:to>
      <xdr:col>5</xdr:col>
      <xdr:colOff>318422</xdr:colOff>
      <xdr:row>63</xdr:row>
      <xdr:rowOff>126078</xdr:rowOff>
    </xdr:to>
    <xdr:sp macro="" textlink="">
      <xdr:nvSpPr>
        <xdr:cNvPr id="15" name="TextBox 14">
          <a:extLst>
            <a:ext uri="{FF2B5EF4-FFF2-40B4-BE49-F238E27FC236}">
              <a16:creationId xmlns:a16="http://schemas.microsoft.com/office/drawing/2014/main" id="{1F73AF1E-97CF-4559-8EB9-4559E6409913}"/>
            </a:ext>
          </a:extLst>
        </xdr:cNvPr>
        <xdr:cNvSpPr txBox="1"/>
      </xdr:nvSpPr>
      <xdr:spPr>
        <a:xfrm>
          <a:off x="1284707" y="12430696"/>
          <a:ext cx="2615766" cy="1236621"/>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(11 - 2) * 2</a:t>
          </a:r>
          <a:r>
            <a:rPr lang="en-GB" sz="2400" b="1" baseline="0"/>
            <a:t> * 10</a:t>
          </a:r>
          <a:endParaRPr lang="en-GB" sz="2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641350</xdr:colOff>
      <xdr:row>36</xdr:row>
      <xdr:rowOff>161925</xdr:rowOff>
    </xdr:from>
    <xdr:to>
      <xdr:col>7</xdr:col>
      <xdr:colOff>317138</xdr:colOff>
      <xdr:row>39</xdr:row>
      <xdr:rowOff>69809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8FBF10-7763-4E25-9BC9-2CC5C4EEB9E9}"/>
            </a:ext>
          </a:extLst>
        </xdr:cNvPr>
        <xdr:cNvSpPr/>
      </xdr:nvSpPr>
      <xdr:spPr>
        <a:xfrm>
          <a:off x="2451100" y="6791325"/>
          <a:ext cx="2704738" cy="46033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107950</xdr:colOff>
      <xdr:row>37</xdr:row>
      <xdr:rowOff>66675</xdr:rowOff>
    </xdr:from>
    <xdr:to>
      <xdr:col>5</xdr:col>
      <xdr:colOff>88900</xdr:colOff>
      <xdr:row>39</xdr:row>
      <xdr:rowOff>158709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1E981E5-93DB-4B01-B095-734A91E40FB3}"/>
            </a:ext>
          </a:extLst>
        </xdr:cNvPr>
        <xdr:cNvSpPr/>
      </xdr:nvSpPr>
      <xdr:spPr>
        <a:xfrm>
          <a:off x="717550" y="6880225"/>
          <a:ext cx="2667000" cy="46033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347062</xdr:colOff>
      <xdr:row>49</xdr:row>
      <xdr:rowOff>132228</xdr:rowOff>
    </xdr:from>
    <xdr:to>
      <xdr:col>6</xdr:col>
      <xdr:colOff>84079</xdr:colOff>
      <xdr:row>52</xdr:row>
      <xdr:rowOff>4584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AFCDBB-F5CA-417C-A3DF-A2AA0F28D6BF}"/>
            </a:ext>
          </a:extLst>
        </xdr:cNvPr>
        <xdr:cNvSpPr/>
      </xdr:nvSpPr>
      <xdr:spPr>
        <a:xfrm>
          <a:off x="1632003" y="9362140"/>
          <a:ext cx="2310635"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9</xdr:col>
      <xdr:colOff>196746</xdr:colOff>
      <xdr:row>5</xdr:row>
      <xdr:rowOff>178165</xdr:rowOff>
    </xdr:from>
    <xdr:to>
      <xdr:col>16</xdr:col>
      <xdr:colOff>505918</xdr:colOff>
      <xdr:row>20</xdr:row>
      <xdr:rowOff>110709</xdr:rowOff>
    </xdr:to>
    <xdr:graphicFrame macro="">
      <xdr:nvGraphicFramePr>
        <xdr:cNvPr id="3" name="Chart 2">
          <a:extLst>
            <a:ext uri="{FF2B5EF4-FFF2-40B4-BE49-F238E27FC236}">
              <a16:creationId xmlns:a16="http://schemas.microsoft.com/office/drawing/2014/main" id="{FEFF6B91-ECD4-93F2-3A99-3E217EB8B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442678</xdr:colOff>
      <xdr:row>31</xdr:row>
      <xdr:rowOff>107898</xdr:rowOff>
    </xdr:from>
    <xdr:to>
      <xdr:col>12</xdr:col>
      <xdr:colOff>275600</xdr:colOff>
      <xdr:row>46</xdr:row>
      <xdr:rowOff>40442</xdr:rowOff>
    </xdr:to>
    <xdr:graphicFrame macro="">
      <xdr:nvGraphicFramePr>
        <xdr:cNvPr id="4" name="Chart 3">
          <a:extLst>
            <a:ext uri="{FF2B5EF4-FFF2-40B4-BE49-F238E27FC236}">
              <a16:creationId xmlns:a16="http://schemas.microsoft.com/office/drawing/2014/main" id="{0B8C3107-2C6E-F3B1-9901-51215A84C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31994</xdr:colOff>
      <xdr:row>37</xdr:row>
      <xdr:rowOff>70321</xdr:rowOff>
    </xdr:from>
    <xdr:to>
      <xdr:col>10</xdr:col>
      <xdr:colOff>104914</xdr:colOff>
      <xdr:row>39</xdr:row>
      <xdr:rowOff>164971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18EDE66-F46E-4C19-9E1E-9359446D67D7}"/>
            </a:ext>
          </a:extLst>
        </xdr:cNvPr>
        <xdr:cNvSpPr/>
      </xdr:nvSpPr>
      <xdr:spPr>
        <a:xfrm>
          <a:off x="4581907" y="6779234"/>
          <a:ext cx="2568746" cy="45908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unctionality"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g-9/Desktop/Main-Workbook%202021%20for%20less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nctionalit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igation"/>
      <sheetName val="References"/>
      <sheetName val="Formulas + More!"/>
      <sheetName val="IF Function"/>
      <sheetName val="December"/>
      <sheetName val="Monthly Income"/>
      <sheetName val="IfAndOr"/>
      <sheetName val="Concatenate"/>
      <sheetName val="Nav Pane"/>
      <sheetName val="Yearly gross"/>
      <sheetName val="Vlookup"/>
      <sheetName val="Goals Example"/>
      <sheetName val="Goals exercise"/>
      <sheetName val="Goals printing"/>
      <sheetName val="Subtotalling"/>
      <sheetName val="Backup"/>
      <sheetName val="Backup 2"/>
    </sheetNames>
    <sheetDataSet>
      <sheetData sheetId="0"/>
      <sheetData sheetId="1"/>
      <sheetData sheetId="2"/>
      <sheetData sheetId="3"/>
      <sheetData sheetId="4"/>
      <sheetData sheetId="5"/>
      <sheetData sheetId="6"/>
      <sheetData sheetId="7"/>
      <sheetData sheetId="8"/>
      <sheetData sheetId="9"/>
      <sheetData sheetId="10"/>
      <sheetData sheetId="11">
        <row r="53">
          <cell r="D53" t="str">
            <v>Average goals</v>
          </cell>
        </row>
        <row r="54">
          <cell r="C54" t="str">
            <v>Mike</v>
          </cell>
          <cell r="D54">
            <v>2.75</v>
          </cell>
        </row>
        <row r="55">
          <cell r="C55" t="str">
            <v>Steve</v>
          </cell>
          <cell r="D55">
            <v>6.083333333333333</v>
          </cell>
        </row>
        <row r="56">
          <cell r="C56" t="str">
            <v>Linda</v>
          </cell>
          <cell r="D56">
            <v>5.583333333333333</v>
          </cell>
        </row>
        <row r="57">
          <cell r="C57" t="str">
            <v>Angela</v>
          </cell>
          <cell r="D57">
            <v>5.583333333333333</v>
          </cell>
        </row>
        <row r="58">
          <cell r="C58" t="str">
            <v>Peter</v>
          </cell>
          <cell r="D58">
            <v>5.833333333333333</v>
          </cell>
        </row>
        <row r="59">
          <cell r="C59" t="str">
            <v>Vikus</v>
          </cell>
          <cell r="D59">
            <v>4.75</v>
          </cell>
        </row>
        <row r="60">
          <cell r="C60" t="str">
            <v>Warrick</v>
          </cell>
          <cell r="D60">
            <v>4.25</v>
          </cell>
        </row>
        <row r="61">
          <cell r="C61" t="str">
            <v>Richard</v>
          </cell>
          <cell r="D61">
            <v>2.5833333333333335</v>
          </cell>
        </row>
        <row r="62">
          <cell r="C62" t="str">
            <v>Rachael</v>
          </cell>
          <cell r="D62">
            <v>4.083333333333333</v>
          </cell>
        </row>
        <row r="63">
          <cell r="C63" t="str">
            <v>Meline</v>
          </cell>
          <cell r="D63">
            <v>2.0833333333333335</v>
          </cell>
        </row>
      </sheetData>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CD0D10-5431-4DBC-AC27-3E36A7632234}" name="Table11" displayName="Table11" ref="D6:H19" totalsRowShown="0" headerRowDxfId="169" dataDxfId="168">
  <autoFilter ref="D6:H19" xr:uid="{23CD0D10-5431-4DBC-AC27-3E36A7632234}"/>
  <tableColumns count="5">
    <tableColumn id="1" xr3:uid="{058ABACB-5350-4317-92B5-27530BC0E0E0}" name="Column1" dataDxfId="167"/>
    <tableColumn id="2" xr3:uid="{C4E45011-A989-41AA-83CC-097989043B5E}" name="Income  " dataDxfId="166"/>
    <tableColumn id="3" xr3:uid="{638DBDEA-BA10-49D9-A23D-5BE74A7D98BF}" name="Tax (20%)" dataDxfId="165"/>
    <tableColumn id="4" xr3:uid="{37B70128-D7ED-4801-8461-2052EEFEE378}" name="Bills" dataDxfId="164"/>
    <tableColumn id="5" xr3:uid="{15636740-7EEA-454C-9C6F-157C3D3EDFA7}" name="Monthly Income" dataDxfId="163"/>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0158CE-E1BC-42BC-951C-D0770854EF0F}" name="Table5" displayName="Table5" ref="D29:E42" headerRowCount="0" totalsRowShown="0" headerRowDxfId="162" dataDxfId="161">
  <tableColumns count="2">
    <tableColumn id="1" xr3:uid="{F86E2096-5AE3-4B32-9615-12B43FD78646}" name="expense" headerRowDxfId="160" dataDxfId="159"/>
    <tableColumn id="2" xr3:uid="{BA33235E-D68F-48CF-9F35-B59C8021E46C}" name="value" headerRowDxfId="158" dataDxfId="15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DD8DED-45A2-48B7-966C-BCC090DFBD91}" name="Table6" displayName="Table6" ref="C6:P20" totalsRowCount="1" headerRowDxfId="156" dataDxfId="155">
  <autoFilter ref="C6:P19" xr:uid="{51DD8DED-45A2-48B7-966C-BCC090DFBD91}"/>
  <tableColumns count="14">
    <tableColumn id="1" xr3:uid="{C262207B-9ADC-40B6-AD64-3BD1C36AFE79}" name="Column1" totalsRowLabel="Total" dataDxfId="154" totalsRowDxfId="153"/>
    <tableColumn id="2" xr3:uid="{8E2885B9-1EB4-425A-999F-D4D83E06CDC8}" name="January" dataDxfId="152" totalsRowDxfId="151"/>
    <tableColumn id="3" xr3:uid="{C49AD7AB-25DC-4C3D-8C8A-9422ED0A2347}" name="February" dataDxfId="150" totalsRowDxfId="149"/>
    <tableColumn id="4" xr3:uid="{C15BE834-10D0-485C-9FF5-DBA96D2FFB75}" name="March" dataDxfId="148" totalsRowDxfId="147"/>
    <tableColumn id="5" xr3:uid="{ECDAE673-6A7C-4468-84D9-A64816C90366}" name="April" dataDxfId="146" totalsRowDxfId="145"/>
    <tableColumn id="6" xr3:uid="{961DDC49-36FF-42AD-9C98-9DBFEA677F0C}" name="May" dataDxfId="144" totalsRowDxfId="143"/>
    <tableColumn id="7" xr3:uid="{FAEBF24B-A392-4CDD-9568-3FB7AA651771}" name="June" dataDxfId="142" totalsRowDxfId="141"/>
    <tableColumn id="8" xr3:uid="{CACDAF98-C0A4-4B7D-A278-482898164FEB}" name="July" dataDxfId="140" totalsRowDxfId="139"/>
    <tableColumn id="9" xr3:uid="{E0ACE4F5-3BF7-4420-9DFB-49A721292523}" name="August" dataDxfId="138" totalsRowDxfId="137"/>
    <tableColumn id="10" xr3:uid="{B82EC73A-B2F7-4E65-89E0-230BE5498834}" name="September" dataDxfId="136" totalsRowDxfId="135"/>
    <tableColumn id="11" xr3:uid="{AB389907-ED55-4B26-B946-13492C3EAE74}" name="October" dataDxfId="134" totalsRowDxfId="133"/>
    <tableColumn id="12" xr3:uid="{E6E7A4DA-D8D4-4712-A8F3-FCF690BA376C}" name="November" dataDxfId="132" totalsRowDxfId="131"/>
    <tableColumn id="13" xr3:uid="{F57FF5F3-291F-4B86-82A5-1CD766461AEA}" name="December" dataDxfId="130" totalsRowDxfId="129"/>
    <tableColumn id="14" xr3:uid="{29739172-7FA9-42EC-999B-62911BD77FBF}" name="Y-T-D TOTAL" totalsRowFunction="sum" dataDxfId="128" totalsRowDxfId="127"/>
  </tableColumns>
  <tableStyleInfo name="TableStyleDark5"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4121FCA-62D0-4E39-9565-5E14DBB54DF9}" name="Table14" displayName="Table14" ref="C7:R21" totalsRowShown="0" headerRowDxfId="126">
  <autoFilter ref="C7:R21" xr:uid="{871DF27C-4526-490D-9E4B-0CE4A1CF68A8}"/>
  <tableColumns count="16">
    <tableColumn id="1" xr3:uid="{E9359622-05CF-4F5B-9EEF-20E9557F759D}" name="Names" dataDxfId="125"/>
    <tableColumn id="2" xr3:uid="{C4F22610-AB1F-4315-A6AA-EE1DB441C98B}" name="January"/>
    <tableColumn id="3" xr3:uid="{0FFB1A75-0F80-45FC-AAAE-8B3FFC954115}" name="February"/>
    <tableColumn id="4" xr3:uid="{C1297945-3D3E-4A22-B241-634EA72802A5}" name="March"/>
    <tableColumn id="5" xr3:uid="{976D9580-D046-4E29-9501-99DD7E52A811}" name="April"/>
    <tableColumn id="6" xr3:uid="{07498C86-2A42-48F2-A429-75D0530DF5CC}" name="May"/>
    <tableColumn id="7" xr3:uid="{DCBDEC5A-A642-4BFA-97FF-FE4D7990D4F1}" name="June"/>
    <tableColumn id="8" xr3:uid="{6959CCBB-0E4A-42F8-8B91-D11B01EEDBA7}" name="July"/>
    <tableColumn id="9" xr3:uid="{11ABDBAE-BF32-43AC-B6B5-09F258D7E42A}" name="August"/>
    <tableColumn id="10" xr3:uid="{18B4C671-5454-48A2-9AE8-918A47A198B9}" name="September"/>
    <tableColumn id="11" xr3:uid="{0725A330-82AE-401C-8B06-E87EC18EEA46}" name="October"/>
    <tableColumn id="12" xr3:uid="{92F2FD62-04E0-416B-82E7-312EDC3B4662}" name="November"/>
    <tableColumn id="13" xr3:uid="{6A57BC5E-2695-47C8-B59D-248EA55B574E}" name="December"/>
    <tableColumn id="14" xr3:uid="{81801DCD-25C5-4972-B099-F767032F4A58}" name=" "/>
    <tableColumn id="15" xr3:uid="{34BBE217-672C-4037-BAD5-AC28B3493130}" name="Goals per player" dataDxfId="124"/>
    <tableColumn id="16" xr3:uid="{A803209C-EF0B-4EE1-BF9C-FC62033B9977}" name="Average GOALS " dataDxfId="123"/>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292289-9496-4091-886D-904C05895048}" name="Table2" displayName="Table2" ref="C53:D63" totalsRowShown="0" headerRowDxfId="122">
  <autoFilter ref="C53:D63" xr:uid="{3E087AA4-EE01-4941-80C4-484D97EA1A51}"/>
  <tableColumns count="2">
    <tableColumn id="1" xr3:uid="{2F0C2451-4B46-4353-8B4D-70768CB3704A}" name="Column1" dataDxfId="121"/>
    <tableColumn id="2" xr3:uid="{A626A1CF-28E9-4E92-B03E-3AA50B1BF59A}" name="Average goals" dataDxfId="120">
      <calculatedColumnFormula>R8</calculatedColumnFormula>
    </tableColumn>
  </tableColumns>
  <tableStyleInfo name="TableStyleDark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A130487-5EAE-4436-9B5E-BCDD5610C742}" name="Table8" displayName="Table8" ref="C6:R20" totalsRowShown="0" headerRowDxfId="119" dataDxfId="118">
  <autoFilter ref="C6:R20" xr:uid="{EA130487-5EAE-4436-9B5E-BCDD5610C742}"/>
  <tableColumns count="16">
    <tableColumn id="1" xr3:uid="{259D1D2F-CDFB-4A13-8E52-E76FDBF1DD68}" name="Names" dataDxfId="117"/>
    <tableColumn id="2" xr3:uid="{7CD8E7EC-F4FF-43BF-8FBB-CE72EB2A9DAF}" name="January" dataDxfId="116"/>
    <tableColumn id="3" xr3:uid="{D90BF4CE-ACEA-40FB-BD3A-183B811FD045}" name="February" dataDxfId="115"/>
    <tableColumn id="4" xr3:uid="{0032E342-68F8-49C3-ADC3-E210DEC10F09}" name="March" dataDxfId="114"/>
    <tableColumn id="5" xr3:uid="{1460DC54-FA70-4248-928D-74884095FFBA}" name="April" dataDxfId="113"/>
    <tableColumn id="6" xr3:uid="{7A97CA36-DA56-4462-BD80-E3935ABAA972}" name="May" dataDxfId="112"/>
    <tableColumn id="7" xr3:uid="{DD2255DF-807F-4B0A-A18B-5B10631F290E}" name="June" dataDxfId="111"/>
    <tableColumn id="8" xr3:uid="{205D49BE-D609-4C13-83E6-C3DA0B29A40F}" name="July" dataDxfId="110"/>
    <tableColumn id="9" xr3:uid="{0492C5EA-65D0-4F4F-850D-13DBFC647692}" name="August" dataDxfId="109"/>
    <tableColumn id="10" xr3:uid="{BC2A06C6-4EAE-4556-B3D1-E3DE755890D3}" name="September" dataDxfId="108"/>
    <tableColumn id="11" xr3:uid="{5872AB38-D475-4B94-9FFA-00BC7CA4FCA2}" name="October" dataDxfId="107"/>
    <tableColumn id="12" xr3:uid="{5180EE4E-C056-4E1C-9DCE-4C74C0C6A9DC}" name="November" dataDxfId="106"/>
    <tableColumn id="13" xr3:uid="{99616CA2-EDD4-4A09-AEAB-25162D8185E2}" name="December" dataDxfId="105"/>
    <tableColumn id="14" xr3:uid="{F5C0D1CE-3F90-477C-8A55-D85668364922}" name="Goals per player:" dataDxfId="104"/>
    <tableColumn id="15" xr3:uid="{A94205FA-C30B-444D-8073-1C70D23F2817}" name="Column1" dataDxfId="103"/>
    <tableColumn id="16" xr3:uid="{9E130588-1579-4D5E-B75D-42FD09B40512}" name="Average GOALS " dataDxfId="102">
      <calculatedColumnFormula>AVERAGE(D7:O7)</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D3D1A23-AE0B-4099-B56B-F7455343B7FA}" name="Table10" displayName="Table10" ref="F25:G35" totalsRowShown="0" headerRowDxfId="101" dataDxfId="100">
  <autoFilter ref="F25:G35" xr:uid="{ED3D1A23-AE0B-4099-B56B-F7455343B7FA}"/>
  <tableColumns count="2">
    <tableColumn id="1" xr3:uid="{585ED6B3-3E26-43B8-A9B4-254BD5D23323}" name="Name" dataDxfId="99">
      <calculatedColumnFormula>C25</calculatedColumnFormula>
    </tableColumn>
    <tableColumn id="2" xr3:uid="{954A2A37-F402-44EA-A1BB-9EC474936C3F}" name="Average goals" dataDxfId="98">
      <calculatedColumnFormula>R7</calculatedColumnFormula>
    </tableColum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EFC5D-BD61-479B-9633-28AAF6926B26}" name="Table145" displayName="Table145" ref="C7:R21" totalsRowShown="0" headerRowDxfId="97">
  <autoFilter ref="C7:R21" xr:uid="{F4CD9FAE-FE20-43B9-8D06-32957850A109}"/>
  <tableColumns count="16">
    <tableColumn id="1" xr3:uid="{A838D52D-60D8-4B5B-B126-3D3249A3ECC4}" name="Names" dataDxfId="96"/>
    <tableColumn id="2" xr3:uid="{288BAAB7-6C4F-438D-9CD3-D197858D79DE}" name="January"/>
    <tableColumn id="3" xr3:uid="{D54E4549-A12F-4BF5-A75E-448BB6518B3B}" name="February"/>
    <tableColumn id="4" xr3:uid="{D9B74408-D02B-49C7-837C-808E4BC9E8FB}" name="March"/>
    <tableColumn id="5" xr3:uid="{CF7F1623-9435-47B2-99D6-FDE25535E795}" name="April"/>
    <tableColumn id="6" xr3:uid="{8BF4BE49-B6F5-43FB-B500-2756B7B310D0}" name="May"/>
    <tableColumn id="7" xr3:uid="{864D4B7F-9D36-4779-8302-5315B1D26A4B}" name="June"/>
    <tableColumn id="8" xr3:uid="{1CB84CA0-AB11-4D1A-965C-99093DB43145}" name="July"/>
    <tableColumn id="9" xr3:uid="{FA0BD9BA-28B9-4F38-911B-7F5B833C170B}" name="August"/>
    <tableColumn id="10" xr3:uid="{90C9D4E6-FD25-45D6-B346-1F422D48E743}" name="September"/>
    <tableColumn id="11" xr3:uid="{F68AE3E6-4D2A-4596-9A1D-49BAC1522788}" name="October"/>
    <tableColumn id="12" xr3:uid="{13942309-92FE-4D2F-9296-E711F4CD611D}" name="November"/>
    <tableColumn id="13" xr3:uid="{7E80EAE8-8E7E-4738-989C-258057350581}" name="December"/>
    <tableColumn id="14" xr3:uid="{AF648CEC-D9AB-4190-8721-680D8AFABEE7}" name=" "/>
    <tableColumn id="15" xr3:uid="{1CB940BD-5973-43A2-B0F3-7BA7CC7763EB}" name="Goals per player" dataDxfId="95"/>
    <tableColumn id="16" xr3:uid="{8584424D-C44B-49BD-936A-679C4BBBDAB6}" name="Average GOALS " dataDxfId="94"/>
  </tableColumns>
  <tableStyleInfo name="TableStyleMedium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5C00D0-2624-4E0E-B1E2-D3C69A26F653}" name="Table26" displayName="Table26" ref="J25:K35" totalsRowShown="0" headerRowDxfId="93">
  <autoFilter ref="J25:K35" xr:uid="{03FE332D-499B-4B89-A5B5-BC44E6E7F11A}"/>
  <tableColumns count="2">
    <tableColumn id="1" xr3:uid="{21C2ED73-F2CA-402C-86D0-1EAFE4C9B8D9}" name="Column1" dataDxfId="92"/>
    <tableColumn id="2" xr3:uid="{5DE0681F-1418-4CAC-8BA4-529547806CB4}" name="Average goals" dataDxfId="91">
      <calculatedColumnFormula>R8</calculatedColumnFormula>
    </tableColumn>
  </tableColumns>
  <tableStyleInfo name="TableStyleDark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5.xml"/><Relationship Id="rId1" Type="http://schemas.openxmlformats.org/officeDocument/2006/relationships/printerSettings" Target="../printerSettings/printerSettings16.bin"/><Relationship Id="rId4" Type="http://schemas.openxmlformats.org/officeDocument/2006/relationships/table" Target="../tables/table5.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6.xml"/><Relationship Id="rId1" Type="http://schemas.openxmlformats.org/officeDocument/2006/relationships/printerSettings" Target="../printerSettings/printerSettings17.bin"/><Relationship Id="rId4" Type="http://schemas.openxmlformats.org/officeDocument/2006/relationships/table" Target="../tables/table7.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7.xml"/><Relationship Id="rId1" Type="http://schemas.openxmlformats.org/officeDocument/2006/relationships/printerSettings" Target="../printerSettings/printerSettings18.bin"/><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B945E-BE68-433D-9951-D714603908E3}">
  <sheetPr>
    <tabColor theme="5" tint="0.39997558519241921"/>
  </sheetPr>
  <dimension ref="A1:G4"/>
  <sheetViews>
    <sheetView topLeftCell="A3" zoomScale="115" zoomScaleNormal="115" workbookViewId="0">
      <selection activeCell="I47" sqref="I47"/>
    </sheetView>
  </sheetViews>
  <sheetFormatPr defaultColWidth="9.140625" defaultRowHeight="15" x14ac:dyDescent="0.25"/>
  <cols>
    <col min="1" max="16384" width="9.140625" style="4"/>
  </cols>
  <sheetData>
    <row r="1" spans="1:7" hidden="1" x14ac:dyDescent="0.25">
      <c r="A1" s="4" t="s">
        <v>368</v>
      </c>
    </row>
    <row r="3" spans="1:7" ht="48.75" x14ac:dyDescent="0.85">
      <c r="C3" s="116" t="s">
        <v>30</v>
      </c>
      <c r="D3" s="116"/>
      <c r="E3" s="116"/>
      <c r="F3" s="116"/>
      <c r="G3" s="116"/>
    </row>
    <row r="4" spans="1:7" ht="28.5" x14ac:dyDescent="0.45">
      <c r="C4" s="115" t="s">
        <v>31</v>
      </c>
      <c r="D4" s="115"/>
      <c r="E4" s="115"/>
      <c r="F4" s="115"/>
      <c r="G4" s="115"/>
    </row>
  </sheetData>
  <mergeCells count="2">
    <mergeCell ref="C4:G4"/>
    <mergeCell ref="C3:G3"/>
  </mergeCells>
  <pageMargins left="0.7" right="0.7" top="0.75" bottom="0.75" header="0.3" footer="0.3"/>
  <pageSetup paperSize="9" orientation="landscape"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4623-4D18-4E29-9A33-1855AF967C1A}">
  <sheetPr>
    <tabColor rgb="FFFF0000"/>
  </sheetPr>
  <dimension ref="C3:O84"/>
  <sheetViews>
    <sheetView topLeftCell="A70" workbookViewId="0">
      <selection activeCell="M89" sqref="M89"/>
    </sheetView>
  </sheetViews>
  <sheetFormatPr defaultColWidth="9.140625" defaultRowHeight="15" x14ac:dyDescent="0.25"/>
  <cols>
    <col min="1" max="2" width="9.140625" style="25"/>
    <col min="3" max="3" width="11.5703125" style="25" customWidth="1"/>
    <col min="4" max="4" width="11.28515625" style="25" customWidth="1"/>
    <col min="5" max="5" width="14.140625" style="25" customWidth="1"/>
    <col min="6" max="6" width="15.7109375" style="25" customWidth="1"/>
    <col min="7" max="7" width="14.85546875" style="25" customWidth="1"/>
    <col min="8" max="8" width="16.42578125" style="25" customWidth="1"/>
    <col min="9" max="9" width="16.140625" style="25" customWidth="1"/>
    <col min="10" max="10" width="14.140625" style="25" customWidth="1"/>
    <col min="11" max="11" width="17.85546875" style="25" customWidth="1"/>
    <col min="12" max="13" width="16.85546875" style="25" customWidth="1"/>
    <col min="14" max="14" width="17.5703125" style="25" customWidth="1"/>
    <col min="15" max="15" width="18.5703125" style="25" customWidth="1"/>
    <col min="16" max="16" width="18.85546875" style="25" customWidth="1"/>
    <col min="17" max="16384" width="9.140625" style="25"/>
  </cols>
  <sheetData>
    <row r="3" spans="3:15" ht="27" x14ac:dyDescent="0.45">
      <c r="C3" s="167" t="s">
        <v>453</v>
      </c>
      <c r="D3" s="168"/>
      <c r="E3" s="168"/>
      <c r="F3" s="168"/>
      <c r="G3" s="168"/>
      <c r="H3" s="168"/>
      <c r="I3" s="168"/>
      <c r="J3" s="168"/>
      <c r="K3" s="169"/>
    </row>
    <row r="7" spans="3:15" x14ac:dyDescent="0.25">
      <c r="J7" s="105"/>
      <c r="K7" s="105"/>
      <c r="L7" s="105"/>
    </row>
    <row r="8" spans="3:15" x14ac:dyDescent="0.25">
      <c r="J8" s="105"/>
      <c r="K8" s="105"/>
      <c r="L8" s="105"/>
    </row>
    <row r="9" spans="3:15" x14ac:dyDescent="0.25">
      <c r="J9" s="105"/>
      <c r="K9" s="105"/>
      <c r="L9" s="105"/>
    </row>
    <row r="10" spans="3:15" x14ac:dyDescent="0.25">
      <c r="J10" s="105"/>
      <c r="K10" s="105"/>
      <c r="L10" s="105"/>
    </row>
    <row r="11" spans="3:15" x14ac:dyDescent="0.25">
      <c r="J11" s="105"/>
      <c r="K11" s="105"/>
      <c r="L11" s="105"/>
    </row>
    <row r="12" spans="3:15" x14ac:dyDescent="0.25">
      <c r="J12" s="105"/>
      <c r="K12" s="105"/>
      <c r="L12" s="105"/>
    </row>
    <row r="13" spans="3:15" x14ac:dyDescent="0.25">
      <c r="J13" s="105"/>
      <c r="K13" s="105"/>
      <c r="L13" s="105"/>
    </row>
    <row r="14" spans="3:15" x14ac:dyDescent="0.25">
      <c r="J14" s="105"/>
    </row>
    <row r="15" spans="3:15" ht="18.75" x14ac:dyDescent="0.3">
      <c r="E15" s="170" t="s">
        <v>474</v>
      </c>
      <c r="F15" s="171"/>
      <c r="G15" s="171"/>
      <c r="H15" s="171"/>
      <c r="J15" s="170" t="s">
        <v>473</v>
      </c>
      <c r="K15" s="171"/>
      <c r="L15" s="171"/>
      <c r="M15" s="171"/>
      <c r="N15" s="171"/>
      <c r="O15" s="172"/>
    </row>
    <row r="17" spans="5:15" x14ac:dyDescent="0.25">
      <c r="E17" s="106" t="s">
        <v>64</v>
      </c>
      <c r="F17" s="106" t="s">
        <v>454</v>
      </c>
      <c r="G17" s="106" t="s">
        <v>455</v>
      </c>
      <c r="H17" s="106" t="s">
        <v>456</v>
      </c>
      <c r="J17" s="106" t="s">
        <v>64</v>
      </c>
      <c r="K17" s="106" t="s">
        <v>475</v>
      </c>
      <c r="L17" s="106" t="s">
        <v>476</v>
      </c>
      <c r="M17" s="106" t="s">
        <v>477</v>
      </c>
      <c r="N17" s="106" t="s">
        <v>478</v>
      </c>
      <c r="O17" s="106" t="s">
        <v>479</v>
      </c>
    </row>
    <row r="18" spans="5:15" x14ac:dyDescent="0.25">
      <c r="E18" s="106" t="s">
        <v>457</v>
      </c>
      <c r="F18" s="107">
        <v>45</v>
      </c>
      <c r="G18" s="107">
        <v>73</v>
      </c>
      <c r="H18" s="107" t="str">
        <f>IF(AND(F18&gt;=70,G18&gt;=70),"Passed","Not Passed")</f>
        <v>Not Passed</v>
      </c>
      <c r="J18" s="106" t="s">
        <v>480</v>
      </c>
      <c r="K18" s="107">
        <v>68.63</v>
      </c>
      <c r="L18" s="107">
        <v>92.85</v>
      </c>
      <c r="M18" s="107">
        <v>71.209999999999994</v>
      </c>
      <c r="N18" s="107">
        <v>38.49</v>
      </c>
      <c r="O18" s="107" t="str">
        <f>IF(OR(K18&lt;=35,L18&lt;=35,M18&lt;=35,N18&lt;=35),"low yield","yield hit target")</f>
        <v>yield hit target</v>
      </c>
    </row>
    <row r="19" spans="5:15" x14ac:dyDescent="0.25">
      <c r="E19" s="106" t="s">
        <v>458</v>
      </c>
      <c r="F19" s="107">
        <v>73</v>
      </c>
      <c r="G19" s="107">
        <v>75</v>
      </c>
      <c r="H19" s="107" t="str">
        <f t="shared" ref="H19:H25" si="0">IF(AND(F19&gt;=70,G19&gt;=70),"Passed","Not Passed")</f>
        <v>Passed</v>
      </c>
      <c r="J19" s="106" t="s">
        <v>481</v>
      </c>
      <c r="K19" s="107">
        <v>27.84</v>
      </c>
      <c r="L19" s="107">
        <v>63.54</v>
      </c>
      <c r="M19" s="107">
        <v>61.28</v>
      </c>
      <c r="N19" s="107">
        <v>44.31</v>
      </c>
      <c r="O19" s="107" t="str">
        <f t="shared" ref="O19:O25" si="1">IF(OR(K19&lt;=35,L19&lt;=35,M19&lt;=35,N19&lt;=35),"low yield","yield hit target")</f>
        <v>low yield</v>
      </c>
    </row>
    <row r="20" spans="5:15" x14ac:dyDescent="0.25">
      <c r="E20" s="106" t="s">
        <v>459</v>
      </c>
      <c r="F20" s="107">
        <v>76</v>
      </c>
      <c r="G20" s="107">
        <v>50</v>
      </c>
      <c r="H20" s="107" t="str">
        <f t="shared" si="0"/>
        <v>Not Passed</v>
      </c>
      <c r="J20" s="106" t="s">
        <v>482</v>
      </c>
      <c r="K20" s="107">
        <v>17.850000000000001</v>
      </c>
      <c r="L20" s="107">
        <v>94.31</v>
      </c>
      <c r="M20" s="107">
        <v>29.06</v>
      </c>
      <c r="N20" s="107">
        <v>41.67</v>
      </c>
      <c r="O20" s="107" t="str">
        <f t="shared" si="1"/>
        <v>low yield</v>
      </c>
    </row>
    <row r="21" spans="5:15" x14ac:dyDescent="0.25">
      <c r="E21" s="106" t="s">
        <v>460</v>
      </c>
      <c r="F21" s="107">
        <v>45</v>
      </c>
      <c r="G21" s="107">
        <v>73</v>
      </c>
      <c r="H21" s="107" t="str">
        <f t="shared" si="0"/>
        <v>Not Passed</v>
      </c>
      <c r="J21" s="106" t="s">
        <v>483</v>
      </c>
      <c r="K21" s="107">
        <v>94.33</v>
      </c>
      <c r="L21" s="107">
        <v>71.08</v>
      </c>
      <c r="M21" s="107">
        <v>34.25</v>
      </c>
      <c r="N21" s="107">
        <v>69.25</v>
      </c>
      <c r="O21" s="107" t="str">
        <f t="shared" si="1"/>
        <v>low yield</v>
      </c>
    </row>
    <row r="22" spans="5:15" x14ac:dyDescent="0.25">
      <c r="E22" s="106" t="s">
        <v>461</v>
      </c>
      <c r="F22" s="107">
        <v>33</v>
      </c>
      <c r="G22" s="107">
        <v>44</v>
      </c>
      <c r="H22" s="107" t="str">
        <f t="shared" si="0"/>
        <v>Not Passed</v>
      </c>
      <c r="J22" s="106" t="s">
        <v>484</v>
      </c>
      <c r="K22" s="107">
        <v>24.84</v>
      </c>
      <c r="L22" s="107">
        <v>63.59</v>
      </c>
      <c r="M22" s="107">
        <v>61.28</v>
      </c>
      <c r="N22" s="107">
        <v>49.31</v>
      </c>
      <c r="O22" s="107" t="str">
        <f t="shared" si="1"/>
        <v>low yield</v>
      </c>
    </row>
    <row r="23" spans="5:15" ht="15.6" customHeight="1" x14ac:dyDescent="0.25">
      <c r="E23" s="106" t="s">
        <v>462</v>
      </c>
      <c r="F23" s="107">
        <v>79</v>
      </c>
      <c r="G23" s="107">
        <v>45</v>
      </c>
      <c r="H23" s="107" t="str">
        <f t="shared" si="0"/>
        <v>Not Passed</v>
      </c>
      <c r="J23" s="106" t="s">
        <v>485</v>
      </c>
      <c r="K23" s="107">
        <v>91.33</v>
      </c>
      <c r="L23" s="107">
        <v>71.25</v>
      </c>
      <c r="M23" s="107">
        <v>42.38</v>
      </c>
      <c r="N23" s="107">
        <v>70.849999999999994</v>
      </c>
      <c r="O23" s="107" t="str">
        <f t="shared" si="1"/>
        <v>yield hit target</v>
      </c>
    </row>
    <row r="24" spans="5:15" x14ac:dyDescent="0.25">
      <c r="E24" s="106" t="s">
        <v>463</v>
      </c>
      <c r="F24" s="107">
        <v>96</v>
      </c>
      <c r="G24" s="107">
        <v>68</v>
      </c>
      <c r="H24" s="107" t="str">
        <f t="shared" si="0"/>
        <v>Not Passed</v>
      </c>
      <c r="J24" s="106" t="s">
        <v>487</v>
      </c>
      <c r="K24" s="107">
        <v>19.850000000000001</v>
      </c>
      <c r="L24" s="107">
        <v>94.46</v>
      </c>
      <c r="M24" s="107">
        <v>39.06</v>
      </c>
      <c r="N24" s="107">
        <v>41.67</v>
      </c>
      <c r="O24" s="107" t="str">
        <f t="shared" si="1"/>
        <v>low yield</v>
      </c>
    </row>
    <row r="25" spans="5:15" x14ac:dyDescent="0.25">
      <c r="E25" s="106" t="s">
        <v>464</v>
      </c>
      <c r="F25" s="107">
        <v>73</v>
      </c>
      <c r="G25" s="107">
        <v>71</v>
      </c>
      <c r="H25" s="107" t="str">
        <f t="shared" si="0"/>
        <v>Passed</v>
      </c>
      <c r="J25" s="106" t="s">
        <v>486</v>
      </c>
      <c r="K25" s="107">
        <v>73.63</v>
      </c>
      <c r="L25" s="107">
        <v>98.85</v>
      </c>
      <c r="M25" s="107">
        <v>71.650000000000006</v>
      </c>
      <c r="N25" s="107">
        <v>38.25</v>
      </c>
      <c r="O25" s="107" t="str">
        <f t="shared" si="1"/>
        <v>yield hit target</v>
      </c>
    </row>
    <row r="27" spans="5:15" x14ac:dyDescent="0.25">
      <c r="E27" s="176" t="s">
        <v>469</v>
      </c>
      <c r="F27" s="176" t="s">
        <v>465</v>
      </c>
      <c r="G27" s="108" t="s">
        <v>466</v>
      </c>
      <c r="H27" s="108" t="s">
        <v>467</v>
      </c>
    </row>
    <row r="28" spans="5:15" x14ac:dyDescent="0.25">
      <c r="E28" s="177"/>
      <c r="F28" s="177"/>
      <c r="G28" s="107">
        <v>7</v>
      </c>
      <c r="H28" s="109">
        <v>700</v>
      </c>
    </row>
    <row r="30" spans="5:15" x14ac:dyDescent="0.25">
      <c r="E30" s="106" t="s">
        <v>64</v>
      </c>
      <c r="F30" s="106" t="s">
        <v>466</v>
      </c>
      <c r="G30" s="106" t="s">
        <v>468</v>
      </c>
      <c r="H30" s="106" t="s">
        <v>456</v>
      </c>
    </row>
    <row r="31" spans="5:15" x14ac:dyDescent="0.25">
      <c r="E31" s="106" t="s">
        <v>457</v>
      </c>
      <c r="F31" s="107">
        <v>7</v>
      </c>
      <c r="G31" s="109">
        <v>823</v>
      </c>
      <c r="H31" s="107" t="str">
        <f>IF(AND(F31&lt;=$G$28,G31&gt;=$H$28),"Target hit","Target not hit")</f>
        <v>Target hit</v>
      </c>
    </row>
    <row r="32" spans="5:15" x14ac:dyDescent="0.25">
      <c r="E32" s="106" t="s">
        <v>458</v>
      </c>
      <c r="F32" s="107">
        <v>6</v>
      </c>
      <c r="G32" s="109">
        <v>932</v>
      </c>
      <c r="H32" s="107" t="str">
        <f>IF(AND(F32&lt;=$G$28,G32&gt;=$H$28),"Target hit","Target not hit")</f>
        <v>Target hit</v>
      </c>
    </row>
    <row r="33" spans="5:15" x14ac:dyDescent="0.25">
      <c r="E33" s="106" t="s">
        <v>459</v>
      </c>
      <c r="F33" s="107">
        <v>4</v>
      </c>
      <c r="G33" s="109">
        <v>433</v>
      </c>
      <c r="H33" s="107" t="str">
        <f>IF(AND(F33&lt;=$G$28,G33&gt;=$H$28),"Target hit","Target not hit")</f>
        <v>Target not hit</v>
      </c>
    </row>
    <row r="34" spans="5:15" x14ac:dyDescent="0.25">
      <c r="E34" s="106" t="s">
        <v>460</v>
      </c>
      <c r="F34" s="107">
        <v>6</v>
      </c>
      <c r="G34" s="109">
        <v>531</v>
      </c>
      <c r="H34" s="107" t="str">
        <f>IF(AND(F34&lt;=$G$28,G34&gt;=$H$28),"Target hit","Target not hit")</f>
        <v>Target not hit</v>
      </c>
    </row>
    <row r="36" spans="5:15" ht="18.75" x14ac:dyDescent="0.3">
      <c r="E36" s="170" t="s">
        <v>471</v>
      </c>
      <c r="F36" s="171"/>
      <c r="G36" s="171"/>
      <c r="H36" s="172"/>
    </row>
    <row r="38" spans="5:15" x14ac:dyDescent="0.25">
      <c r="E38" s="106" t="s">
        <v>64</v>
      </c>
      <c r="F38" s="106" t="s">
        <v>454</v>
      </c>
      <c r="G38" s="106" t="s">
        <v>455</v>
      </c>
      <c r="H38" s="106" t="s">
        <v>456</v>
      </c>
    </row>
    <row r="39" spans="5:15" x14ac:dyDescent="0.25">
      <c r="E39" s="107" t="s">
        <v>457</v>
      </c>
      <c r="F39" s="107">
        <v>45</v>
      </c>
      <c r="G39" s="107">
        <v>73</v>
      </c>
      <c r="H39" s="107" t="str">
        <f>IF(AND(F39&gt;=70,G39&gt;=70),"Pass",IF(OR(F39&gt;=70,G39&gt;=70),"Partial Pass","Fail"))</f>
        <v>Partial Pass</v>
      </c>
    </row>
    <row r="40" spans="5:15" ht="16.5" customHeight="1" x14ac:dyDescent="0.25">
      <c r="E40" s="107" t="s">
        <v>458</v>
      </c>
      <c r="F40" s="107">
        <v>73</v>
      </c>
      <c r="G40" s="107">
        <v>75</v>
      </c>
      <c r="H40" s="107" t="str">
        <f t="shared" ref="H40:H46" si="2">IF(AND(F40&gt;=70,G40&gt;=70),"Pass",IF(OR(F40&gt;=70,G40&gt;=70),"Partial Pass","Fail"))</f>
        <v>Pass</v>
      </c>
    </row>
    <row r="41" spans="5:15" x14ac:dyDescent="0.25">
      <c r="E41" s="107" t="s">
        <v>459</v>
      </c>
      <c r="F41" s="107">
        <v>76</v>
      </c>
      <c r="G41" s="107">
        <v>50</v>
      </c>
      <c r="H41" s="107" t="str">
        <f t="shared" si="2"/>
        <v>Partial Pass</v>
      </c>
    </row>
    <row r="42" spans="5:15" x14ac:dyDescent="0.25">
      <c r="E42" s="107" t="s">
        <v>460</v>
      </c>
      <c r="F42" s="107">
        <v>45</v>
      </c>
      <c r="G42" s="107">
        <v>73</v>
      </c>
      <c r="H42" s="107" t="str">
        <f t="shared" si="2"/>
        <v>Partial Pass</v>
      </c>
    </row>
    <row r="43" spans="5:15" x14ac:dyDescent="0.25">
      <c r="E43" s="107" t="s">
        <v>461</v>
      </c>
      <c r="F43" s="107">
        <v>33</v>
      </c>
      <c r="G43" s="107">
        <v>44</v>
      </c>
      <c r="H43" s="107" t="str">
        <f t="shared" si="2"/>
        <v>Fail</v>
      </c>
    </row>
    <row r="44" spans="5:15" x14ac:dyDescent="0.25">
      <c r="E44" s="107" t="s">
        <v>462</v>
      </c>
      <c r="F44" s="107">
        <v>79</v>
      </c>
      <c r="G44" s="107">
        <v>45</v>
      </c>
      <c r="H44" s="107" t="str">
        <f t="shared" si="2"/>
        <v>Partial Pass</v>
      </c>
    </row>
    <row r="45" spans="5:15" x14ac:dyDescent="0.25">
      <c r="E45" s="107" t="s">
        <v>463</v>
      </c>
      <c r="F45" s="107">
        <v>96</v>
      </c>
      <c r="G45" s="107">
        <v>68</v>
      </c>
      <c r="H45" s="107" t="str">
        <f t="shared" si="2"/>
        <v>Partial Pass</v>
      </c>
    </row>
    <row r="46" spans="5:15" x14ac:dyDescent="0.25">
      <c r="E46" s="107" t="s">
        <v>464</v>
      </c>
      <c r="F46" s="107">
        <v>73</v>
      </c>
      <c r="G46" s="107">
        <v>71</v>
      </c>
      <c r="H46" s="107" t="str">
        <f t="shared" si="2"/>
        <v>Pass</v>
      </c>
    </row>
    <row r="48" spans="5:15" x14ac:dyDescent="0.25">
      <c r="O48" s="110"/>
    </row>
    <row r="49" spans="5:15" ht="21" x14ac:dyDescent="0.35">
      <c r="E49" s="173" t="s">
        <v>440</v>
      </c>
      <c r="F49" s="174"/>
      <c r="G49" s="174"/>
      <c r="H49" s="174"/>
      <c r="J49" s="173" t="s">
        <v>440</v>
      </c>
      <c r="K49" s="174"/>
      <c r="L49" s="174"/>
      <c r="M49" s="174"/>
      <c r="N49" s="174"/>
      <c r="O49" s="175"/>
    </row>
    <row r="51" spans="5:15" ht="18.75" x14ac:dyDescent="0.3">
      <c r="E51" s="170" t="s">
        <v>472</v>
      </c>
      <c r="F51" s="171"/>
      <c r="G51" s="171"/>
      <c r="H51" s="171"/>
      <c r="J51" s="170" t="s">
        <v>473</v>
      </c>
      <c r="K51" s="171"/>
      <c r="L51" s="171"/>
      <c r="M51" s="171"/>
      <c r="N51" s="171"/>
      <c r="O51" s="172"/>
    </row>
    <row r="53" spans="5:15" x14ac:dyDescent="0.25">
      <c r="E53" s="106" t="s">
        <v>64</v>
      </c>
      <c r="F53" s="106" t="s">
        <v>454</v>
      </c>
      <c r="G53" s="106" t="s">
        <v>455</v>
      </c>
      <c r="H53" s="106" t="s">
        <v>456</v>
      </c>
      <c r="J53" s="106" t="s">
        <v>64</v>
      </c>
      <c r="K53" s="106" t="s">
        <v>475</v>
      </c>
      <c r="L53" s="106" t="s">
        <v>476</v>
      </c>
      <c r="M53" s="106" t="s">
        <v>477</v>
      </c>
      <c r="N53" s="106" t="s">
        <v>478</v>
      </c>
      <c r="O53" s="106" t="s">
        <v>479</v>
      </c>
    </row>
    <row r="54" spans="5:15" x14ac:dyDescent="0.25">
      <c r="E54" s="106" t="s">
        <v>457</v>
      </c>
      <c r="F54" s="107">
        <v>45</v>
      </c>
      <c r="G54" s="107">
        <v>73</v>
      </c>
      <c r="H54" s="107" t="str">
        <f>IF(AND(F54&gt;=60,G54&gt;=60),"pass","fail")</f>
        <v>fail</v>
      </c>
      <c r="J54" s="106" t="s">
        <v>480</v>
      </c>
      <c r="K54" s="107">
        <v>68.63</v>
      </c>
      <c r="L54" s="107">
        <v>92.85</v>
      </c>
      <c r="M54" s="107">
        <v>71.209999999999994</v>
      </c>
      <c r="N54" s="107">
        <v>38.49</v>
      </c>
      <c r="O54" s="107" t="str">
        <f>IF(OR(K54&lt;=35,L54&lt;=35,M54&lt;=35,N54&lt;=35),"low yield","full")</f>
        <v>full</v>
      </c>
    </row>
    <row r="55" spans="5:15" x14ac:dyDescent="0.25">
      <c r="E55" s="106" t="s">
        <v>458</v>
      </c>
      <c r="F55" s="107">
        <v>73</v>
      </c>
      <c r="G55" s="107">
        <v>75</v>
      </c>
      <c r="H55" s="107" t="str">
        <f t="shared" ref="H55:H61" si="3">IF(AND(F55&gt;=60,G55&gt;=60),"pass","fail")</f>
        <v>pass</v>
      </c>
      <c r="J55" s="106" t="s">
        <v>481</v>
      </c>
      <c r="K55" s="107">
        <v>27.84</v>
      </c>
      <c r="L55" s="107">
        <v>63.54</v>
      </c>
      <c r="M55" s="107">
        <v>61.28</v>
      </c>
      <c r="N55" s="107">
        <v>44.31</v>
      </c>
      <c r="O55" s="107" t="str">
        <f t="shared" ref="O55:O61" si="4">IF(OR(K55&lt;=35,L55&lt;=35,M55&lt;=35,N55&lt;=35),"low yield","full")</f>
        <v>low yield</v>
      </c>
    </row>
    <row r="56" spans="5:15" x14ac:dyDescent="0.25">
      <c r="E56" s="106" t="s">
        <v>459</v>
      </c>
      <c r="F56" s="107">
        <v>76</v>
      </c>
      <c r="G56" s="107">
        <v>50</v>
      </c>
      <c r="H56" s="107" t="str">
        <f t="shared" si="3"/>
        <v>fail</v>
      </c>
      <c r="J56" s="106" t="s">
        <v>482</v>
      </c>
      <c r="K56" s="107">
        <v>17.850000000000001</v>
      </c>
      <c r="L56" s="107">
        <v>94.31</v>
      </c>
      <c r="M56" s="107">
        <v>29.06</v>
      </c>
      <c r="N56" s="107">
        <v>41.67</v>
      </c>
      <c r="O56" s="107" t="str">
        <f t="shared" si="4"/>
        <v>low yield</v>
      </c>
    </row>
    <row r="57" spans="5:15" x14ac:dyDescent="0.25">
      <c r="E57" s="106" t="s">
        <v>460</v>
      </c>
      <c r="F57" s="107">
        <v>45</v>
      </c>
      <c r="G57" s="107">
        <v>73</v>
      </c>
      <c r="H57" s="107" t="str">
        <f t="shared" si="3"/>
        <v>fail</v>
      </c>
      <c r="J57" s="106" t="s">
        <v>483</v>
      </c>
      <c r="K57" s="107">
        <v>94.33</v>
      </c>
      <c r="L57" s="107">
        <v>71.08</v>
      </c>
      <c r="M57" s="107">
        <v>34.25</v>
      </c>
      <c r="N57" s="107">
        <v>69.25</v>
      </c>
      <c r="O57" s="107" t="str">
        <f t="shared" si="4"/>
        <v>low yield</v>
      </c>
    </row>
    <row r="58" spans="5:15" x14ac:dyDescent="0.25">
      <c r="E58" s="106" t="s">
        <v>461</v>
      </c>
      <c r="F58" s="107">
        <v>33</v>
      </c>
      <c r="G58" s="107">
        <v>44</v>
      </c>
      <c r="H58" s="107" t="str">
        <f t="shared" si="3"/>
        <v>fail</v>
      </c>
      <c r="J58" s="106" t="s">
        <v>484</v>
      </c>
      <c r="K58" s="107">
        <v>24.84</v>
      </c>
      <c r="L58" s="107">
        <v>63.59</v>
      </c>
      <c r="M58" s="107">
        <v>61.28</v>
      </c>
      <c r="N58" s="107">
        <v>49.31</v>
      </c>
      <c r="O58" s="107" t="str">
        <f t="shared" si="4"/>
        <v>low yield</v>
      </c>
    </row>
    <row r="59" spans="5:15" x14ac:dyDescent="0.25">
      <c r="E59" s="106" t="s">
        <v>462</v>
      </c>
      <c r="F59" s="107">
        <v>79</v>
      </c>
      <c r="G59" s="107">
        <v>45</v>
      </c>
      <c r="H59" s="107" t="str">
        <f t="shared" si="3"/>
        <v>fail</v>
      </c>
      <c r="J59" s="106" t="s">
        <v>485</v>
      </c>
      <c r="K59" s="107">
        <v>91.33</v>
      </c>
      <c r="L59" s="107">
        <v>71.25</v>
      </c>
      <c r="M59" s="107">
        <v>42.38</v>
      </c>
      <c r="N59" s="107">
        <v>70.849999999999994</v>
      </c>
      <c r="O59" s="107" t="str">
        <f t="shared" si="4"/>
        <v>full</v>
      </c>
    </row>
    <row r="60" spans="5:15" x14ac:dyDescent="0.25">
      <c r="E60" s="106" t="s">
        <v>463</v>
      </c>
      <c r="F60" s="107">
        <v>96</v>
      </c>
      <c r="G60" s="107">
        <v>68</v>
      </c>
      <c r="H60" s="107" t="str">
        <f t="shared" si="3"/>
        <v>pass</v>
      </c>
      <c r="J60" s="106" t="s">
        <v>487</v>
      </c>
      <c r="K60" s="107">
        <v>19.850000000000001</v>
      </c>
      <c r="L60" s="107">
        <v>94.46</v>
      </c>
      <c r="M60" s="107">
        <v>39.06</v>
      </c>
      <c r="N60" s="107">
        <v>41.67</v>
      </c>
      <c r="O60" s="107" t="str">
        <f t="shared" si="4"/>
        <v>low yield</v>
      </c>
    </row>
    <row r="61" spans="5:15" x14ac:dyDescent="0.25">
      <c r="E61" s="106" t="s">
        <v>464</v>
      </c>
      <c r="F61" s="107">
        <v>73</v>
      </c>
      <c r="G61" s="107">
        <v>71</v>
      </c>
      <c r="H61" s="107" t="str">
        <f t="shared" si="3"/>
        <v>pass</v>
      </c>
      <c r="J61" s="106" t="s">
        <v>486</v>
      </c>
      <c r="K61" s="107">
        <v>73.63</v>
      </c>
      <c r="L61" s="107">
        <v>98.85</v>
      </c>
      <c r="M61" s="107">
        <v>71.650000000000006</v>
      </c>
      <c r="N61" s="107">
        <v>38.25</v>
      </c>
      <c r="O61" s="107" t="str">
        <f t="shared" si="4"/>
        <v>full</v>
      </c>
    </row>
    <row r="63" spans="5:15" x14ac:dyDescent="0.25">
      <c r="E63" s="176" t="s">
        <v>469</v>
      </c>
      <c r="F63" s="176" t="s">
        <v>465</v>
      </c>
      <c r="G63" s="108" t="s">
        <v>466</v>
      </c>
      <c r="H63" s="108" t="s">
        <v>467</v>
      </c>
    </row>
    <row r="64" spans="5:15" x14ac:dyDescent="0.25">
      <c r="E64" s="177"/>
      <c r="F64" s="177"/>
      <c r="G64" s="107">
        <v>7</v>
      </c>
      <c r="H64" s="109">
        <v>700</v>
      </c>
    </row>
    <row r="66" spans="5:8" x14ac:dyDescent="0.25">
      <c r="E66" s="106" t="s">
        <v>64</v>
      </c>
      <c r="F66" s="106" t="s">
        <v>466</v>
      </c>
      <c r="G66" s="106" t="s">
        <v>468</v>
      </c>
      <c r="H66" s="106" t="s">
        <v>456</v>
      </c>
    </row>
    <row r="67" spans="5:8" x14ac:dyDescent="0.25">
      <c r="E67" s="106" t="s">
        <v>457</v>
      </c>
      <c r="F67" s="107">
        <v>7</v>
      </c>
      <c r="G67" s="109">
        <v>823</v>
      </c>
      <c r="H67" s="107" t="str">
        <f>IF(AND(F67&lt;=$G$64,G67&gt;$H$64),"Pass","Fail")</f>
        <v>Pass</v>
      </c>
    </row>
    <row r="68" spans="5:8" x14ac:dyDescent="0.25">
      <c r="E68" s="106" t="s">
        <v>458</v>
      </c>
      <c r="F68" s="107">
        <v>6</v>
      </c>
      <c r="G68" s="109">
        <v>932</v>
      </c>
      <c r="H68" s="107" t="str">
        <f t="shared" ref="H68:H70" si="5">IF(AND(F68&lt;=$G$64,G68&gt;$H$64),"Pass","Fail")</f>
        <v>Pass</v>
      </c>
    </row>
    <row r="69" spans="5:8" x14ac:dyDescent="0.25">
      <c r="E69" s="106" t="s">
        <v>459</v>
      </c>
      <c r="F69" s="107">
        <v>4</v>
      </c>
      <c r="G69" s="109">
        <v>433</v>
      </c>
      <c r="H69" s="107" t="str">
        <f t="shared" si="5"/>
        <v>Fail</v>
      </c>
    </row>
    <row r="70" spans="5:8" x14ac:dyDescent="0.25">
      <c r="E70" s="106" t="s">
        <v>460</v>
      </c>
      <c r="F70" s="107">
        <v>6</v>
      </c>
      <c r="G70" s="109">
        <v>531</v>
      </c>
      <c r="H70" s="107" t="str">
        <f t="shared" si="5"/>
        <v>Fail</v>
      </c>
    </row>
    <row r="72" spans="5:8" ht="18.75" x14ac:dyDescent="0.3">
      <c r="E72" s="170" t="s">
        <v>471</v>
      </c>
      <c r="F72" s="171"/>
      <c r="G72" s="171"/>
      <c r="H72" s="172"/>
    </row>
    <row r="74" spans="5:8" x14ac:dyDescent="0.25">
      <c r="E74" s="106" t="s">
        <v>470</v>
      </c>
      <c r="F74" s="107">
        <v>45</v>
      </c>
      <c r="G74" s="107">
        <v>73</v>
      </c>
      <c r="H74" s="107" t="str">
        <f>IF(AND(F74&gt;=70,G74&gt;=70),"Pass",IF(OR(F74&gt;=70,G74&gt;=70),"Partial Pass","Fail"))</f>
        <v>Partial Pass</v>
      </c>
    </row>
    <row r="76" spans="5:8" x14ac:dyDescent="0.25">
      <c r="E76" s="106" t="s">
        <v>64</v>
      </c>
      <c r="F76" s="106" t="s">
        <v>454</v>
      </c>
      <c r="G76" s="106" t="s">
        <v>455</v>
      </c>
      <c r="H76" s="106" t="s">
        <v>456</v>
      </c>
    </row>
    <row r="77" spans="5:8" x14ac:dyDescent="0.25">
      <c r="E77" s="106" t="s">
        <v>457</v>
      </c>
      <c r="F77" s="107">
        <v>45</v>
      </c>
      <c r="G77" s="107">
        <v>73</v>
      </c>
      <c r="H77" s="107" t="str">
        <f>IF(AND(F77&gt;=60,G77&gt;=60),"pass",IF(OR(F77&gt;=60,G77&gt;=60),"half pass","fail"))</f>
        <v>half pass</v>
      </c>
    </row>
    <row r="78" spans="5:8" x14ac:dyDescent="0.25">
      <c r="E78" s="106" t="s">
        <v>458</v>
      </c>
      <c r="F78" s="107">
        <v>73</v>
      </c>
      <c r="G78" s="107">
        <v>75</v>
      </c>
      <c r="H78" s="107" t="str">
        <f t="shared" ref="H78:H84" si="6">IF(AND(F78&gt;=60,G78&gt;=60),"pass",IF(OR(F78&gt;=60,G78&gt;=60),"half pass","fail"))</f>
        <v>pass</v>
      </c>
    </row>
    <row r="79" spans="5:8" x14ac:dyDescent="0.25">
      <c r="E79" s="106" t="s">
        <v>459</v>
      </c>
      <c r="F79" s="107">
        <v>76</v>
      </c>
      <c r="G79" s="107">
        <v>50</v>
      </c>
      <c r="H79" s="107" t="str">
        <f t="shared" si="6"/>
        <v>half pass</v>
      </c>
    </row>
    <row r="80" spans="5:8" x14ac:dyDescent="0.25">
      <c r="E80" s="106" t="s">
        <v>460</v>
      </c>
      <c r="F80" s="107">
        <v>45</v>
      </c>
      <c r="G80" s="107">
        <v>73</v>
      </c>
      <c r="H80" s="107" t="str">
        <f t="shared" si="6"/>
        <v>half pass</v>
      </c>
    </row>
    <row r="81" spans="5:8" x14ac:dyDescent="0.25">
      <c r="E81" s="106" t="s">
        <v>461</v>
      </c>
      <c r="F81" s="107">
        <v>33</v>
      </c>
      <c r="G81" s="107">
        <v>44</v>
      </c>
      <c r="H81" s="107" t="str">
        <f t="shared" si="6"/>
        <v>fail</v>
      </c>
    </row>
    <row r="82" spans="5:8" x14ac:dyDescent="0.25">
      <c r="E82" s="106" t="s">
        <v>462</v>
      </c>
      <c r="F82" s="107">
        <v>79</v>
      </c>
      <c r="G82" s="107">
        <v>45</v>
      </c>
      <c r="H82" s="107" t="str">
        <f t="shared" si="6"/>
        <v>half pass</v>
      </c>
    </row>
    <row r="83" spans="5:8" x14ac:dyDescent="0.25">
      <c r="E83" s="106" t="s">
        <v>463</v>
      </c>
      <c r="F83" s="107">
        <v>96</v>
      </c>
      <c r="G83" s="107">
        <v>68</v>
      </c>
      <c r="H83" s="107" t="str">
        <f t="shared" si="6"/>
        <v>pass</v>
      </c>
    </row>
    <row r="84" spans="5:8" x14ac:dyDescent="0.25">
      <c r="E84" s="106" t="s">
        <v>464</v>
      </c>
      <c r="F84" s="107">
        <v>73</v>
      </c>
      <c r="G84" s="107">
        <v>71</v>
      </c>
      <c r="H84" s="107" t="str">
        <f t="shared" si="6"/>
        <v>pass</v>
      </c>
    </row>
  </sheetData>
  <mergeCells count="13">
    <mergeCell ref="C3:K3"/>
    <mergeCell ref="E36:H36"/>
    <mergeCell ref="E49:H49"/>
    <mergeCell ref="E72:H72"/>
    <mergeCell ref="J15:O15"/>
    <mergeCell ref="E51:H51"/>
    <mergeCell ref="J49:O49"/>
    <mergeCell ref="J51:O51"/>
    <mergeCell ref="F27:F28"/>
    <mergeCell ref="F63:F64"/>
    <mergeCell ref="E27:E28"/>
    <mergeCell ref="E63:E64"/>
    <mergeCell ref="E15:H15"/>
  </mergeCells>
  <conditionalFormatting sqref="O54:O61">
    <cfRule type="cellIs" dxfId="59" priority="7" operator="equal">
      <formula>"Low Yield"</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05300-F7CF-427B-8B4F-26436E12FF12}">
  <sheetPr>
    <tabColor rgb="FF003366"/>
  </sheetPr>
  <dimension ref="A1:AI268"/>
  <sheetViews>
    <sheetView topLeftCell="B18" zoomScale="141" zoomScaleNormal="85" workbookViewId="0">
      <selection activeCell="F33" sqref="F33:F39"/>
    </sheetView>
  </sheetViews>
  <sheetFormatPr defaultColWidth="9.140625" defaultRowHeight="15" x14ac:dyDescent="0.25"/>
  <cols>
    <col min="1" max="1" width="0" style="16" hidden="1" customWidth="1"/>
    <col min="2" max="5" width="9.140625" style="27"/>
    <col min="6" max="6" width="27.42578125" style="27" bestFit="1" customWidth="1"/>
    <col min="7" max="7" width="10.85546875" style="27" bestFit="1" customWidth="1"/>
    <col min="8" max="16384" width="9.140625" style="27"/>
  </cols>
  <sheetData>
    <row r="1" spans="2:35" s="16" customFormat="1" x14ac:dyDescent="0.25"/>
    <row r="2" spans="2:35" s="16" customFormat="1" ht="15.75" thickBot="1" x14ac:dyDescent="0.3">
      <c r="C2" s="20"/>
      <c r="D2" s="20"/>
      <c r="E2" s="20"/>
      <c r="F2" s="20"/>
      <c r="G2" s="20"/>
      <c r="H2" s="20"/>
      <c r="I2" s="20"/>
      <c r="J2" s="20"/>
      <c r="K2" s="20"/>
    </row>
    <row r="3" spans="2:35" s="16" customFormat="1" ht="27" thickBot="1" x14ac:dyDescent="0.45">
      <c r="B3" s="18"/>
      <c r="C3" s="185" t="s">
        <v>45</v>
      </c>
      <c r="D3" s="186"/>
      <c r="E3" s="186"/>
      <c r="F3" s="186"/>
      <c r="G3" s="186"/>
      <c r="H3" s="186"/>
      <c r="I3" s="186"/>
      <c r="J3" s="186"/>
      <c r="K3" s="187"/>
      <c r="L3" s="19"/>
    </row>
    <row r="4" spans="2:35" s="16" customFormat="1" x14ac:dyDescent="0.25">
      <c r="C4" s="21"/>
      <c r="D4" s="21"/>
      <c r="E4" s="21"/>
      <c r="F4" s="21"/>
      <c r="G4" s="21"/>
      <c r="H4" s="21"/>
      <c r="I4" s="21"/>
      <c r="J4" s="21"/>
      <c r="K4" s="21"/>
    </row>
    <row r="5" spans="2:35" s="16" customFormat="1" x14ac:dyDescent="0.25"/>
    <row r="6" spans="2:35" s="16" customFormat="1" x14ac:dyDescent="0.25"/>
    <row r="7" spans="2:35" s="16" customFormat="1" x14ac:dyDescent="0.25">
      <c r="J7" s="17"/>
      <c r="K7" s="17"/>
      <c r="L7" s="17"/>
    </row>
    <row r="8" spans="2:35" s="16" customFormat="1" x14ac:dyDescent="0.25">
      <c r="J8" s="17"/>
      <c r="K8" s="17"/>
      <c r="L8" s="17"/>
    </row>
    <row r="9" spans="2:35" s="16" customFormat="1" x14ac:dyDescent="0.25">
      <c r="B9" s="23"/>
      <c r="C9" s="23"/>
      <c r="D9" s="23"/>
      <c r="E9" s="23"/>
      <c r="F9" s="23"/>
      <c r="G9" s="23"/>
      <c r="H9" s="23"/>
      <c r="I9" s="23"/>
      <c r="J9" s="23"/>
      <c r="K9" s="23"/>
      <c r="L9" s="23"/>
      <c r="M9" s="23"/>
      <c r="N9" s="23"/>
      <c r="O9" s="23"/>
      <c r="P9" s="23"/>
      <c r="Q9" s="23"/>
      <c r="R9" s="23"/>
      <c r="S9" s="23"/>
      <c r="T9" s="23"/>
      <c r="U9" s="23"/>
      <c r="V9" s="23"/>
      <c r="W9" s="23"/>
      <c r="X9" s="22"/>
      <c r="Y9" s="22"/>
      <c r="Z9" s="22"/>
      <c r="AA9" s="22"/>
      <c r="AB9" s="22"/>
      <c r="AC9" s="22"/>
      <c r="AD9" s="22"/>
      <c r="AE9" s="22"/>
      <c r="AF9" s="22"/>
      <c r="AG9" s="22"/>
      <c r="AH9" s="22"/>
      <c r="AI9" s="22"/>
    </row>
    <row r="10" spans="2:35" x14ac:dyDescent="0.25">
      <c r="B10" s="24"/>
      <c r="C10" s="24"/>
      <c r="D10" s="24"/>
      <c r="E10" s="24"/>
      <c r="F10" s="24"/>
      <c r="G10" s="24"/>
      <c r="H10" s="24"/>
      <c r="I10" s="24"/>
      <c r="J10" s="24"/>
      <c r="K10" s="24"/>
      <c r="L10" s="24"/>
      <c r="M10" s="24"/>
      <c r="N10" s="24"/>
      <c r="O10" s="24"/>
      <c r="P10" s="24"/>
      <c r="Q10" s="24"/>
      <c r="R10" s="24"/>
      <c r="S10" s="24"/>
      <c r="T10" s="24"/>
      <c r="U10" s="24"/>
      <c r="V10" s="24"/>
      <c r="W10" s="24"/>
      <c r="X10" s="26"/>
      <c r="Y10" s="26"/>
      <c r="Z10" s="26"/>
      <c r="AA10" s="26"/>
      <c r="AB10" s="26"/>
      <c r="AC10" s="26"/>
      <c r="AD10" s="26"/>
      <c r="AE10" s="26"/>
      <c r="AF10" s="26"/>
      <c r="AG10" s="26"/>
      <c r="AH10" s="26"/>
      <c r="AI10" s="26"/>
    </row>
    <row r="11" spans="2:35" x14ac:dyDescent="0.25">
      <c r="B11" s="24"/>
      <c r="C11" s="24" t="s">
        <v>64</v>
      </c>
      <c r="D11" s="24" t="s">
        <v>65</v>
      </c>
      <c r="E11" s="24" t="s">
        <v>66</v>
      </c>
      <c r="F11" s="183" t="s">
        <v>67</v>
      </c>
      <c r="G11" s="184"/>
      <c r="H11" s="24"/>
      <c r="I11" s="24"/>
      <c r="J11" s="24"/>
      <c r="K11" s="24"/>
      <c r="L11" s="24"/>
      <c r="M11" s="24"/>
      <c r="N11" s="24"/>
      <c r="O11" s="24"/>
      <c r="P11" s="24"/>
      <c r="Q11" s="24"/>
      <c r="R11" s="24"/>
      <c r="S11" s="24"/>
      <c r="T11" s="24"/>
      <c r="U11" s="24"/>
      <c r="V11" s="24"/>
      <c r="W11" s="24"/>
      <c r="X11" s="26"/>
      <c r="Y11" s="26"/>
      <c r="Z11" s="26"/>
      <c r="AA11" s="26"/>
      <c r="AB11" s="26"/>
      <c r="AC11" s="26"/>
      <c r="AD11" s="26"/>
      <c r="AE11" s="26"/>
      <c r="AF11" s="26"/>
      <c r="AG11" s="26"/>
      <c r="AH11" s="26"/>
      <c r="AI11" s="26"/>
    </row>
    <row r="12" spans="2:35" x14ac:dyDescent="0.25">
      <c r="B12" s="24"/>
      <c r="C12" s="24" t="s">
        <v>68</v>
      </c>
      <c r="D12" s="24">
        <v>3461</v>
      </c>
      <c r="E12" s="24" t="s">
        <v>75</v>
      </c>
      <c r="F12" s="183" t="str">
        <f>CONCATENATE(C12,D12,E12)</f>
        <v>SamL3461Paris</v>
      </c>
      <c r="G12" s="184"/>
      <c r="H12" s="24"/>
      <c r="I12" s="24"/>
      <c r="J12" s="24"/>
      <c r="K12" s="24"/>
      <c r="L12" s="24"/>
      <c r="M12" s="24"/>
      <c r="N12" s="24"/>
      <c r="O12" s="24"/>
      <c r="P12" s="24"/>
      <c r="Q12" s="24"/>
      <c r="R12" s="24"/>
      <c r="S12" s="24"/>
      <c r="T12" s="24"/>
      <c r="U12" s="24"/>
      <c r="V12" s="24"/>
      <c r="W12" s="24"/>
      <c r="X12" s="26"/>
      <c r="Y12" s="26"/>
      <c r="Z12" s="26"/>
      <c r="AA12" s="26"/>
      <c r="AB12" s="26"/>
      <c r="AC12" s="26"/>
      <c r="AD12" s="26"/>
      <c r="AE12" s="26"/>
      <c r="AF12" s="26"/>
      <c r="AG12" s="26"/>
      <c r="AH12" s="26"/>
      <c r="AI12" s="26"/>
    </row>
    <row r="13" spans="2:35" x14ac:dyDescent="0.25">
      <c r="B13" s="24"/>
      <c r="C13" s="24" t="s">
        <v>69</v>
      </c>
      <c r="D13" s="24">
        <v>1959</v>
      </c>
      <c r="E13" s="24" t="s">
        <v>76</v>
      </c>
      <c r="F13" s="183" t="str">
        <f t="shared" ref="F13:F18" si="0">CONCATENATE(C13,D13,E13)</f>
        <v>PeterG1959London</v>
      </c>
      <c r="G13" s="184"/>
      <c r="H13" s="24"/>
      <c r="I13" s="24"/>
      <c r="J13" s="24"/>
      <c r="K13" s="24"/>
      <c r="L13" s="24"/>
      <c r="M13" s="24"/>
      <c r="N13" s="24"/>
      <c r="O13" s="24"/>
      <c r="P13" s="24"/>
      <c r="Q13" s="24"/>
      <c r="R13" s="24"/>
      <c r="S13" s="24"/>
      <c r="T13" s="24"/>
      <c r="U13" s="24"/>
      <c r="V13" s="24"/>
      <c r="W13" s="24"/>
      <c r="X13" s="26"/>
      <c r="Y13" s="26"/>
      <c r="Z13" s="26"/>
      <c r="AA13" s="26"/>
      <c r="AB13" s="26"/>
      <c r="AC13" s="26"/>
      <c r="AD13" s="26"/>
      <c r="AE13" s="26"/>
      <c r="AF13" s="26"/>
      <c r="AG13" s="26"/>
      <c r="AH13" s="26"/>
      <c r="AI13" s="26"/>
    </row>
    <row r="14" spans="2:35" x14ac:dyDescent="0.25">
      <c r="B14" s="24"/>
      <c r="C14" s="24" t="s">
        <v>70</v>
      </c>
      <c r="D14" s="24">
        <v>894</v>
      </c>
      <c r="E14" s="24" t="s">
        <v>77</v>
      </c>
      <c r="F14" s="183" t="str">
        <f t="shared" si="0"/>
        <v>SandraL894Moscow</v>
      </c>
      <c r="G14" s="184"/>
      <c r="H14" s="24"/>
      <c r="I14" s="24"/>
      <c r="J14" s="24"/>
      <c r="K14" s="24"/>
      <c r="L14" s="24"/>
      <c r="M14" s="24"/>
      <c r="N14" s="24"/>
      <c r="O14" s="24"/>
      <c r="P14" s="24"/>
      <c r="Q14" s="24"/>
      <c r="R14" s="24"/>
      <c r="S14" s="24"/>
      <c r="T14" s="24"/>
      <c r="U14" s="24"/>
      <c r="V14" s="24"/>
      <c r="W14" s="24"/>
      <c r="X14" s="26"/>
      <c r="Y14" s="26"/>
      <c r="Z14" s="26"/>
      <c r="AA14" s="26"/>
      <c r="AB14" s="26"/>
      <c r="AC14" s="26"/>
      <c r="AD14" s="26"/>
      <c r="AE14" s="26"/>
      <c r="AF14" s="26"/>
      <c r="AG14" s="26"/>
      <c r="AH14" s="26"/>
      <c r="AI14" s="26"/>
    </row>
    <row r="15" spans="2:35" x14ac:dyDescent="0.25">
      <c r="B15" s="24"/>
      <c r="C15" s="24" t="s">
        <v>71</v>
      </c>
      <c r="D15" s="24">
        <v>5284</v>
      </c>
      <c r="E15" s="24" t="s">
        <v>78</v>
      </c>
      <c r="F15" s="183" t="str">
        <f t="shared" si="0"/>
        <v>EmmaH5284Sofia</v>
      </c>
      <c r="G15" s="184"/>
      <c r="H15" s="24"/>
      <c r="I15" s="24"/>
      <c r="J15" s="24"/>
      <c r="K15" s="24"/>
      <c r="L15" s="24"/>
      <c r="M15" s="24"/>
      <c r="N15" s="24"/>
      <c r="O15" s="24"/>
      <c r="P15" s="24"/>
      <c r="Q15" s="24"/>
      <c r="R15" s="24"/>
      <c r="S15" s="24"/>
      <c r="T15" s="24"/>
      <c r="U15" s="24"/>
      <c r="V15" s="24"/>
      <c r="W15" s="24"/>
      <c r="X15" s="26"/>
      <c r="Y15" s="26"/>
      <c r="Z15" s="26"/>
      <c r="AA15" s="26"/>
      <c r="AB15" s="26"/>
      <c r="AC15" s="26"/>
      <c r="AD15" s="26"/>
      <c r="AE15" s="26"/>
      <c r="AF15" s="26"/>
      <c r="AG15" s="26"/>
      <c r="AH15" s="26"/>
      <c r="AI15" s="26"/>
    </row>
    <row r="16" spans="2:35" x14ac:dyDescent="0.25">
      <c r="B16" s="24"/>
      <c r="C16" s="24" t="s">
        <v>72</v>
      </c>
      <c r="D16" s="24">
        <v>2113</v>
      </c>
      <c r="E16" s="24" t="s">
        <v>79</v>
      </c>
      <c r="F16" s="183" t="str">
        <f t="shared" si="0"/>
        <v>BobP2113Rome</v>
      </c>
      <c r="G16" s="184"/>
      <c r="H16" s="24"/>
      <c r="I16" s="24"/>
      <c r="J16" s="24"/>
      <c r="K16" s="24"/>
      <c r="L16" s="24"/>
      <c r="M16" s="24"/>
      <c r="N16" s="24"/>
      <c r="O16" s="24"/>
      <c r="P16" s="24"/>
      <c r="Q16" s="24"/>
      <c r="R16" s="24"/>
      <c r="S16" s="24"/>
      <c r="T16" s="24"/>
      <c r="U16" s="24"/>
      <c r="V16" s="24"/>
      <c r="W16" s="24"/>
      <c r="X16" s="26"/>
      <c r="Y16" s="26"/>
      <c r="Z16" s="26"/>
      <c r="AA16" s="26"/>
      <c r="AB16" s="26"/>
      <c r="AC16" s="26"/>
      <c r="AD16" s="26"/>
      <c r="AE16" s="26"/>
      <c r="AF16" s="26"/>
      <c r="AG16" s="26"/>
      <c r="AH16" s="26"/>
      <c r="AI16" s="26"/>
    </row>
    <row r="17" spans="2:35" x14ac:dyDescent="0.25">
      <c r="B17" s="24"/>
      <c r="C17" s="24" t="s">
        <v>73</v>
      </c>
      <c r="D17" s="24">
        <v>4651</v>
      </c>
      <c r="E17" s="24" t="s">
        <v>80</v>
      </c>
      <c r="F17" s="183" t="str">
        <f t="shared" si="0"/>
        <v>RichardD4651Berlin</v>
      </c>
      <c r="G17" s="184"/>
      <c r="H17" s="24"/>
      <c r="I17" s="24"/>
      <c r="J17" s="24"/>
      <c r="K17" s="24"/>
      <c r="L17" s="24"/>
      <c r="M17" s="24"/>
      <c r="N17" s="24"/>
      <c r="O17" s="24"/>
      <c r="P17" s="24"/>
      <c r="Q17" s="24"/>
      <c r="R17" s="24"/>
      <c r="S17" s="24"/>
      <c r="T17" s="24"/>
      <c r="U17" s="24"/>
      <c r="V17" s="24"/>
      <c r="W17" s="24"/>
      <c r="X17" s="26"/>
      <c r="Y17" s="26"/>
      <c r="Z17" s="26"/>
      <c r="AA17" s="26"/>
      <c r="AB17" s="26"/>
      <c r="AC17" s="26"/>
      <c r="AD17" s="26"/>
      <c r="AE17" s="26"/>
      <c r="AF17" s="26"/>
      <c r="AG17" s="26"/>
      <c r="AH17" s="26"/>
      <c r="AI17" s="26"/>
    </row>
    <row r="18" spans="2:35" x14ac:dyDescent="0.25">
      <c r="B18" s="24"/>
      <c r="C18" s="24" t="s">
        <v>74</v>
      </c>
      <c r="D18" s="24">
        <v>5451</v>
      </c>
      <c r="E18" s="24" t="s">
        <v>81</v>
      </c>
      <c r="F18" s="183" t="str">
        <f t="shared" si="0"/>
        <v>SammyS5451Dubai</v>
      </c>
      <c r="G18" s="184"/>
      <c r="H18" s="24"/>
      <c r="I18" s="24"/>
      <c r="J18" s="24"/>
      <c r="K18" s="24"/>
      <c r="L18" s="24"/>
      <c r="M18" s="24"/>
      <c r="N18" s="24"/>
      <c r="O18" s="24"/>
      <c r="P18" s="24"/>
      <c r="Q18" s="24"/>
      <c r="R18" s="24"/>
      <c r="S18" s="24"/>
      <c r="T18" s="24"/>
      <c r="U18" s="24"/>
      <c r="V18" s="24"/>
      <c r="W18" s="24"/>
      <c r="X18" s="26"/>
      <c r="Y18" s="26"/>
      <c r="Z18" s="26"/>
      <c r="AA18" s="26"/>
      <c r="AB18" s="26"/>
      <c r="AC18" s="26"/>
      <c r="AD18" s="26"/>
      <c r="AE18" s="26"/>
      <c r="AF18" s="26"/>
      <c r="AG18" s="26"/>
      <c r="AH18" s="26"/>
      <c r="AI18" s="26"/>
    </row>
    <row r="19" spans="2:35" x14ac:dyDescent="0.25">
      <c r="B19" s="24"/>
      <c r="C19" s="24"/>
      <c r="D19" s="24"/>
      <c r="E19" s="24"/>
      <c r="F19" s="24"/>
      <c r="G19" s="24"/>
      <c r="H19" s="24"/>
      <c r="I19" s="24"/>
      <c r="J19" s="24"/>
      <c r="K19" s="24"/>
      <c r="L19" s="24"/>
      <c r="M19" s="24"/>
      <c r="N19" s="24"/>
      <c r="O19" s="24"/>
      <c r="P19" s="24"/>
      <c r="Q19" s="24"/>
      <c r="R19" s="24"/>
      <c r="S19" s="24"/>
      <c r="T19" s="24"/>
      <c r="U19" s="24"/>
      <c r="V19" s="24"/>
      <c r="W19" s="24"/>
      <c r="X19" s="26"/>
      <c r="Y19" s="26"/>
      <c r="Z19" s="26"/>
      <c r="AA19" s="26"/>
      <c r="AB19" s="26"/>
      <c r="AC19" s="26"/>
      <c r="AD19" s="26"/>
      <c r="AE19" s="26"/>
      <c r="AF19" s="26"/>
      <c r="AG19" s="26"/>
      <c r="AH19" s="26"/>
      <c r="AI19" s="26"/>
    </row>
    <row r="20" spans="2:35" x14ac:dyDescent="0.25">
      <c r="B20" s="24"/>
      <c r="C20" s="24"/>
      <c r="D20" s="24"/>
      <c r="E20" s="24"/>
      <c r="F20" s="24"/>
      <c r="G20" s="24"/>
      <c r="H20" s="24"/>
      <c r="I20" s="24"/>
      <c r="J20" s="24"/>
      <c r="K20" s="24"/>
      <c r="L20" s="24"/>
      <c r="M20" s="24"/>
      <c r="N20" s="24"/>
      <c r="O20" s="24"/>
      <c r="P20" s="24"/>
      <c r="Q20" s="24"/>
      <c r="R20" s="24"/>
      <c r="S20" s="24"/>
      <c r="T20" s="24"/>
      <c r="U20" s="24"/>
      <c r="V20" s="24"/>
      <c r="W20" s="24"/>
      <c r="X20" s="26"/>
      <c r="Y20" s="26"/>
      <c r="Z20" s="26"/>
      <c r="AA20" s="26"/>
      <c r="AB20" s="26"/>
      <c r="AC20" s="26"/>
      <c r="AD20" s="26"/>
      <c r="AE20" s="26"/>
      <c r="AF20" s="26"/>
      <c r="AG20" s="26"/>
      <c r="AH20" s="26"/>
      <c r="AI20" s="26"/>
    </row>
    <row r="21" spans="2:35" x14ac:dyDescent="0.25">
      <c r="B21" s="24"/>
      <c r="C21" s="24" t="s">
        <v>64</v>
      </c>
      <c r="D21" s="24" t="s">
        <v>65</v>
      </c>
      <c r="E21" s="24" t="s">
        <v>66</v>
      </c>
      <c r="F21" s="183" t="s">
        <v>67</v>
      </c>
      <c r="G21" s="184"/>
      <c r="H21" s="24"/>
      <c r="I21" s="24"/>
      <c r="J21" s="24"/>
      <c r="K21" s="24"/>
      <c r="L21" s="24"/>
      <c r="M21" s="24"/>
      <c r="N21" s="24"/>
      <c r="O21" s="24"/>
      <c r="P21" s="24"/>
      <c r="Q21" s="24"/>
      <c r="R21" s="24"/>
      <c r="S21" s="24"/>
      <c r="T21" s="24"/>
      <c r="U21" s="24"/>
      <c r="V21" s="24"/>
      <c r="W21" s="24"/>
      <c r="X21" s="26"/>
      <c r="Y21" s="26"/>
      <c r="Z21" s="26"/>
      <c r="AA21" s="26"/>
      <c r="AB21" s="26"/>
      <c r="AC21" s="26"/>
      <c r="AD21" s="26"/>
      <c r="AE21" s="26"/>
      <c r="AF21" s="26"/>
      <c r="AG21" s="26"/>
      <c r="AH21" s="26"/>
      <c r="AI21" s="26"/>
    </row>
    <row r="22" spans="2:35" x14ac:dyDescent="0.25">
      <c r="B22" s="24"/>
      <c r="C22" s="24" t="s">
        <v>68</v>
      </c>
      <c r="D22" s="24">
        <v>3461</v>
      </c>
      <c r="E22" s="24" t="s">
        <v>75</v>
      </c>
      <c r="F22" s="183" t="str">
        <f>_xlfn.CONCAT(C22:E22)</f>
        <v>SamL3461Paris</v>
      </c>
      <c r="G22" s="184"/>
      <c r="H22" s="24"/>
      <c r="I22" s="24"/>
      <c r="J22" s="24"/>
      <c r="K22" s="24"/>
      <c r="L22" s="24"/>
      <c r="M22" s="24"/>
      <c r="N22" s="24"/>
      <c r="O22" s="24"/>
      <c r="P22" s="24"/>
      <c r="Q22" s="24"/>
      <c r="R22" s="24"/>
      <c r="S22" s="24"/>
      <c r="T22" s="24"/>
      <c r="U22" s="24"/>
      <c r="V22" s="24"/>
      <c r="W22" s="24"/>
      <c r="X22" s="26"/>
      <c r="Y22" s="26"/>
      <c r="Z22" s="26"/>
      <c r="AA22" s="26"/>
      <c r="AB22" s="26"/>
      <c r="AC22" s="26"/>
      <c r="AD22" s="26"/>
      <c r="AE22" s="26"/>
      <c r="AF22" s="26"/>
      <c r="AG22" s="26"/>
      <c r="AH22" s="26"/>
      <c r="AI22" s="26"/>
    </row>
    <row r="23" spans="2:35" x14ac:dyDescent="0.25">
      <c r="B23" s="24"/>
      <c r="C23" s="24" t="s">
        <v>69</v>
      </c>
      <c r="D23" s="24">
        <v>1959</v>
      </c>
      <c r="E23" s="24" t="s">
        <v>76</v>
      </c>
      <c r="F23" s="183" t="str">
        <f>CONCATENATE(C23,D23,E23)</f>
        <v>PeterG1959London</v>
      </c>
      <c r="G23" s="184"/>
      <c r="H23" s="24"/>
      <c r="I23" s="24"/>
      <c r="J23" s="24"/>
      <c r="K23" s="24"/>
      <c r="L23" s="24"/>
      <c r="M23" s="24"/>
      <c r="N23" s="24"/>
      <c r="O23" s="24"/>
      <c r="P23" s="24"/>
      <c r="Q23" s="24"/>
      <c r="R23" s="24"/>
      <c r="S23" s="24"/>
      <c r="T23" s="24"/>
      <c r="U23" s="24"/>
      <c r="V23" s="24"/>
      <c r="W23" s="24"/>
      <c r="X23" s="26"/>
      <c r="Y23" s="26"/>
      <c r="Z23" s="26"/>
      <c r="AA23" s="26"/>
      <c r="AB23" s="26"/>
      <c r="AC23" s="26"/>
      <c r="AD23" s="26"/>
      <c r="AE23" s="26"/>
      <c r="AF23" s="26"/>
      <c r="AG23" s="26"/>
      <c r="AH23" s="26"/>
      <c r="AI23" s="26"/>
    </row>
    <row r="24" spans="2:35" x14ac:dyDescent="0.25">
      <c r="B24" s="24"/>
      <c r="C24" s="24" t="s">
        <v>70</v>
      </c>
      <c r="D24" s="24">
        <v>894</v>
      </c>
      <c r="E24" s="24" t="s">
        <v>77</v>
      </c>
      <c r="F24" s="183" t="str">
        <f t="shared" ref="F24:F28" si="1">CONCATENATE(C24,D24,E24)</f>
        <v>SandraL894Moscow</v>
      </c>
      <c r="G24" s="184"/>
      <c r="H24" s="24"/>
      <c r="I24" s="24"/>
      <c r="J24" s="24"/>
      <c r="K24" s="24"/>
      <c r="L24" s="24"/>
      <c r="M24" s="24"/>
      <c r="N24" s="24"/>
      <c r="O24" s="24"/>
      <c r="P24" s="24"/>
      <c r="Q24" s="24"/>
      <c r="R24" s="24"/>
      <c r="S24" s="24"/>
      <c r="T24" s="24"/>
      <c r="U24" s="24"/>
      <c r="V24" s="24"/>
      <c r="W24" s="24"/>
      <c r="X24" s="26"/>
      <c r="Y24" s="26"/>
      <c r="Z24" s="26"/>
      <c r="AA24" s="26"/>
      <c r="AB24" s="26"/>
      <c r="AC24" s="26"/>
      <c r="AD24" s="26"/>
      <c r="AE24" s="26"/>
      <c r="AF24" s="26"/>
      <c r="AG24" s="26"/>
      <c r="AH24" s="26"/>
      <c r="AI24" s="26"/>
    </row>
    <row r="25" spans="2:35" x14ac:dyDescent="0.25">
      <c r="B25" s="24"/>
      <c r="C25" s="24" t="s">
        <v>71</v>
      </c>
      <c r="D25" s="24">
        <v>5284</v>
      </c>
      <c r="E25" s="24" t="s">
        <v>78</v>
      </c>
      <c r="F25" s="183" t="str">
        <f t="shared" si="1"/>
        <v>EmmaH5284Sofia</v>
      </c>
      <c r="G25" s="184"/>
      <c r="H25" s="24"/>
      <c r="I25" s="24"/>
      <c r="J25" s="24"/>
      <c r="K25" s="24"/>
      <c r="L25" s="24"/>
      <c r="M25" s="24"/>
      <c r="N25" s="24"/>
      <c r="O25" s="24"/>
      <c r="P25" s="24"/>
      <c r="Q25" s="24"/>
      <c r="R25" s="24"/>
      <c r="S25" s="24"/>
      <c r="T25" s="24"/>
      <c r="U25" s="24"/>
      <c r="V25" s="24"/>
      <c r="W25" s="24"/>
      <c r="X25" s="26"/>
      <c r="Y25" s="26"/>
      <c r="Z25" s="26"/>
      <c r="AA25" s="26"/>
      <c r="AB25" s="26"/>
      <c r="AC25" s="26"/>
      <c r="AD25" s="26"/>
      <c r="AE25" s="26"/>
      <c r="AF25" s="26"/>
      <c r="AG25" s="26"/>
      <c r="AH25" s="26"/>
      <c r="AI25" s="26"/>
    </row>
    <row r="26" spans="2:35" x14ac:dyDescent="0.25">
      <c r="B26" s="24"/>
      <c r="C26" s="24" t="s">
        <v>72</v>
      </c>
      <c r="D26" s="24">
        <v>2113</v>
      </c>
      <c r="E26" s="24" t="s">
        <v>79</v>
      </c>
      <c r="F26" s="183" t="str">
        <f t="shared" si="1"/>
        <v>BobP2113Rome</v>
      </c>
      <c r="G26" s="184"/>
      <c r="H26" s="24"/>
      <c r="I26" s="24"/>
      <c r="J26" s="24"/>
      <c r="K26" s="24"/>
      <c r="L26" s="24"/>
      <c r="M26" s="24"/>
      <c r="N26" s="24"/>
      <c r="O26" s="24"/>
      <c r="P26" s="24"/>
      <c r="Q26" s="24"/>
      <c r="R26" s="24"/>
      <c r="S26" s="24"/>
      <c r="T26" s="24"/>
      <c r="U26" s="24"/>
      <c r="V26" s="24"/>
      <c r="W26" s="24"/>
      <c r="X26" s="26"/>
      <c r="Y26" s="26"/>
      <c r="Z26" s="26"/>
      <c r="AA26" s="26"/>
      <c r="AB26" s="26"/>
      <c r="AC26" s="26"/>
      <c r="AD26" s="26"/>
      <c r="AE26" s="26"/>
      <c r="AF26" s="26"/>
      <c r="AG26" s="26"/>
      <c r="AH26" s="26"/>
      <c r="AI26" s="26"/>
    </row>
    <row r="27" spans="2:35" x14ac:dyDescent="0.25">
      <c r="B27" s="24"/>
      <c r="C27" s="24" t="s">
        <v>73</v>
      </c>
      <c r="D27" s="24">
        <v>4651</v>
      </c>
      <c r="E27" s="24" t="s">
        <v>80</v>
      </c>
      <c r="F27" s="183" t="str">
        <f t="shared" si="1"/>
        <v>RichardD4651Berlin</v>
      </c>
      <c r="G27" s="184"/>
      <c r="H27" s="24"/>
      <c r="I27" s="24"/>
      <c r="J27" s="24"/>
      <c r="K27" s="24"/>
      <c r="L27" s="24"/>
      <c r="M27" s="24"/>
      <c r="N27" s="24"/>
      <c r="O27" s="24"/>
      <c r="P27" s="24"/>
      <c r="Q27" s="24"/>
      <c r="R27" s="24"/>
      <c r="S27" s="24"/>
      <c r="T27" s="24"/>
      <c r="U27" s="24"/>
      <c r="V27" s="24"/>
      <c r="W27" s="24"/>
      <c r="X27" s="26"/>
      <c r="Y27" s="26"/>
      <c r="Z27" s="26"/>
      <c r="AA27" s="26"/>
      <c r="AB27" s="26"/>
      <c r="AC27" s="26"/>
      <c r="AD27" s="26"/>
      <c r="AE27" s="26"/>
      <c r="AF27" s="26"/>
      <c r="AG27" s="26"/>
      <c r="AH27" s="26"/>
      <c r="AI27" s="26"/>
    </row>
    <row r="28" spans="2:35" x14ac:dyDescent="0.25">
      <c r="B28" s="24"/>
      <c r="C28" s="24" t="s">
        <v>74</v>
      </c>
      <c r="D28" s="24">
        <v>5451</v>
      </c>
      <c r="E28" s="24" t="s">
        <v>81</v>
      </c>
      <c r="F28" s="183" t="str">
        <f t="shared" si="1"/>
        <v>SammyS5451Dubai</v>
      </c>
      <c r="G28" s="184"/>
      <c r="H28" s="24"/>
      <c r="I28" s="24"/>
      <c r="J28" s="24"/>
      <c r="K28" s="24"/>
      <c r="L28" s="24"/>
      <c r="M28" s="24"/>
      <c r="N28" s="24"/>
      <c r="O28" s="24"/>
      <c r="P28" s="24"/>
      <c r="Q28" s="24"/>
      <c r="R28" s="24"/>
      <c r="S28" s="24"/>
      <c r="T28" s="24"/>
      <c r="U28" s="24"/>
      <c r="V28" s="24"/>
      <c r="W28" s="24"/>
      <c r="X28" s="26"/>
      <c r="Y28" s="26"/>
      <c r="Z28" s="26"/>
      <c r="AA28" s="26"/>
      <c r="AB28" s="26"/>
      <c r="AC28" s="26"/>
      <c r="AD28" s="26"/>
      <c r="AE28" s="26"/>
      <c r="AF28" s="26"/>
      <c r="AG28" s="26"/>
      <c r="AH28" s="26"/>
      <c r="AI28" s="26"/>
    </row>
    <row r="29" spans="2:35" x14ac:dyDescent="0.25">
      <c r="B29" s="24"/>
      <c r="C29" s="24"/>
      <c r="D29" s="24"/>
      <c r="E29" s="24"/>
      <c r="F29" s="24"/>
      <c r="G29" s="24"/>
      <c r="H29" s="24"/>
      <c r="I29" s="24"/>
      <c r="J29" s="24"/>
      <c r="K29" s="24"/>
      <c r="L29" s="24"/>
      <c r="M29" s="24"/>
      <c r="N29" s="24"/>
      <c r="O29" s="24"/>
      <c r="P29" s="24"/>
      <c r="Q29" s="24"/>
      <c r="R29" s="24"/>
      <c r="S29" s="24"/>
      <c r="T29" s="24"/>
      <c r="U29" s="24"/>
      <c r="V29" s="24"/>
      <c r="W29" s="24"/>
      <c r="X29" s="26"/>
      <c r="Y29" s="26"/>
      <c r="Z29" s="26"/>
      <c r="AA29" s="26"/>
      <c r="AB29" s="26"/>
      <c r="AC29" s="26"/>
      <c r="AD29" s="26"/>
      <c r="AE29" s="26"/>
      <c r="AF29" s="26"/>
      <c r="AG29" s="26"/>
      <c r="AH29" s="26"/>
      <c r="AI29" s="26"/>
    </row>
    <row r="30" spans="2:35" ht="21" x14ac:dyDescent="0.35">
      <c r="B30" s="24"/>
      <c r="C30" s="178" t="s">
        <v>280</v>
      </c>
      <c r="D30" s="179"/>
      <c r="E30" s="179"/>
      <c r="F30" s="179"/>
      <c r="G30" s="180"/>
      <c r="H30" s="24"/>
      <c r="I30" s="24"/>
      <c r="J30" s="24"/>
      <c r="K30" s="24"/>
      <c r="L30" s="24"/>
      <c r="M30" s="24"/>
      <c r="N30" s="24"/>
      <c r="O30" s="24"/>
      <c r="P30" s="24"/>
      <c r="Q30" s="24"/>
      <c r="R30" s="24"/>
      <c r="S30" s="24"/>
      <c r="T30" s="24"/>
      <c r="U30" s="24"/>
      <c r="V30" s="24"/>
      <c r="W30" s="24"/>
      <c r="X30" s="26"/>
      <c r="Y30" s="26"/>
      <c r="Z30" s="26"/>
      <c r="AA30" s="26"/>
      <c r="AB30" s="26"/>
      <c r="AC30" s="26"/>
      <c r="AD30" s="26"/>
      <c r="AE30" s="26"/>
      <c r="AF30" s="26"/>
      <c r="AG30" s="26"/>
      <c r="AH30" s="26"/>
      <c r="AI30" s="26"/>
    </row>
    <row r="31" spans="2:35" x14ac:dyDescent="0.25">
      <c r="B31" s="24"/>
      <c r="H31" s="24"/>
      <c r="I31" s="24"/>
      <c r="J31" s="24"/>
      <c r="K31" s="24"/>
      <c r="L31" s="24"/>
      <c r="M31" s="24"/>
      <c r="N31" s="24"/>
      <c r="O31" s="24"/>
      <c r="P31" s="24"/>
      <c r="Q31" s="24"/>
      <c r="R31" s="24"/>
      <c r="S31" s="24"/>
      <c r="T31" s="24"/>
      <c r="U31" s="24"/>
      <c r="V31" s="24"/>
      <c r="W31" s="24"/>
      <c r="X31" s="26"/>
      <c r="Y31" s="26"/>
      <c r="Z31" s="26"/>
      <c r="AA31" s="26"/>
      <c r="AB31" s="26"/>
      <c r="AC31" s="26"/>
      <c r="AD31" s="26"/>
      <c r="AE31" s="26"/>
      <c r="AF31" s="26"/>
      <c r="AG31" s="26"/>
      <c r="AH31" s="26"/>
      <c r="AI31" s="26"/>
    </row>
    <row r="32" spans="2:35" x14ac:dyDescent="0.25">
      <c r="B32" s="24"/>
      <c r="C32" s="38" t="s">
        <v>64</v>
      </c>
      <c r="D32" s="38" t="s">
        <v>65</v>
      </c>
      <c r="E32" s="38" t="s">
        <v>66</v>
      </c>
      <c r="F32" s="181" t="s">
        <v>279</v>
      </c>
      <c r="G32" s="182"/>
      <c r="H32" s="24"/>
      <c r="I32" s="24"/>
      <c r="J32" s="24"/>
      <c r="K32" s="24"/>
      <c r="L32" s="24"/>
      <c r="M32" s="24"/>
      <c r="N32" s="24"/>
      <c r="O32" s="24"/>
      <c r="P32" s="24"/>
      <c r="Q32" s="24"/>
      <c r="R32" s="24"/>
      <c r="S32" s="24"/>
      <c r="T32" s="24"/>
      <c r="U32" s="24"/>
      <c r="V32" s="24"/>
      <c r="W32" s="24"/>
      <c r="X32" s="26"/>
      <c r="Y32" s="26"/>
      <c r="Z32" s="26"/>
      <c r="AA32" s="26"/>
      <c r="AB32" s="26"/>
      <c r="AC32" s="26"/>
      <c r="AD32" s="26"/>
      <c r="AE32" s="26"/>
      <c r="AF32" s="26"/>
      <c r="AG32" s="26"/>
      <c r="AH32" s="26"/>
      <c r="AI32" s="26"/>
    </row>
    <row r="33" spans="2:35" x14ac:dyDescent="0.25">
      <c r="B33" s="24"/>
      <c r="C33" s="38" t="s">
        <v>68</v>
      </c>
      <c r="D33" s="38">
        <v>3461</v>
      </c>
      <c r="E33" s="38" t="s">
        <v>75</v>
      </c>
      <c r="F33" s="39" t="str">
        <f>C33&amp;" "&amp;D33&amp;E33</f>
        <v>SamL 3461Paris</v>
      </c>
      <c r="G33" s="40"/>
      <c r="H33" s="24"/>
      <c r="I33" s="24"/>
      <c r="J33" s="24"/>
      <c r="K33" s="24"/>
      <c r="L33" s="24"/>
      <c r="M33" s="24"/>
      <c r="N33" s="24"/>
      <c r="O33" s="24"/>
      <c r="P33" s="24"/>
      <c r="Q33" s="24"/>
      <c r="R33" s="24"/>
      <c r="S33" s="24"/>
      <c r="T33" s="24"/>
      <c r="U33" s="24"/>
      <c r="V33" s="24"/>
      <c r="W33" s="24"/>
      <c r="X33" s="26"/>
      <c r="Y33" s="26"/>
      <c r="Z33" s="26"/>
      <c r="AA33" s="26"/>
      <c r="AB33" s="26"/>
      <c r="AC33" s="26"/>
      <c r="AD33" s="26"/>
      <c r="AE33" s="26"/>
      <c r="AF33" s="26"/>
      <c r="AG33" s="26"/>
      <c r="AH33" s="26"/>
      <c r="AI33" s="26"/>
    </row>
    <row r="34" spans="2:35" x14ac:dyDescent="0.25">
      <c r="B34" s="24"/>
      <c r="C34" s="38" t="s">
        <v>69</v>
      </c>
      <c r="D34" s="38">
        <v>1959</v>
      </c>
      <c r="E34" s="38" t="s">
        <v>76</v>
      </c>
      <c r="F34" s="39" t="str">
        <f t="shared" ref="F34:F39" si="2">C34&amp;" "&amp;D34&amp;E34</f>
        <v>PeterG 1959London</v>
      </c>
      <c r="G34" s="40"/>
      <c r="H34" s="24"/>
      <c r="I34" s="24"/>
      <c r="J34" s="24"/>
      <c r="K34" s="24"/>
      <c r="L34" s="24"/>
      <c r="M34" s="24"/>
      <c r="N34" s="24"/>
      <c r="O34" s="24"/>
      <c r="P34" s="24"/>
      <c r="Q34" s="24"/>
      <c r="R34" s="24"/>
      <c r="S34" s="24"/>
      <c r="T34" s="24"/>
      <c r="U34" s="24"/>
      <c r="V34" s="24"/>
      <c r="W34" s="24"/>
      <c r="X34" s="26"/>
      <c r="Y34" s="26"/>
      <c r="Z34" s="26"/>
      <c r="AA34" s="26"/>
      <c r="AB34" s="26"/>
      <c r="AC34" s="26"/>
      <c r="AD34" s="26"/>
      <c r="AE34" s="26"/>
      <c r="AF34" s="26"/>
      <c r="AG34" s="26"/>
      <c r="AH34" s="26"/>
      <c r="AI34" s="26"/>
    </row>
    <row r="35" spans="2:35" x14ac:dyDescent="0.25">
      <c r="B35" s="24"/>
      <c r="C35" s="38" t="s">
        <v>70</v>
      </c>
      <c r="D35" s="38">
        <v>894</v>
      </c>
      <c r="E35" s="38" t="s">
        <v>77</v>
      </c>
      <c r="F35" s="39" t="str">
        <f t="shared" si="2"/>
        <v>SandraL 894Moscow</v>
      </c>
      <c r="G35" s="40"/>
      <c r="H35" s="24"/>
      <c r="I35" s="24"/>
      <c r="J35" s="24"/>
      <c r="K35" s="24"/>
      <c r="L35" s="24"/>
      <c r="M35" s="24"/>
      <c r="N35" s="24"/>
      <c r="O35" s="24"/>
      <c r="P35" s="24"/>
      <c r="Q35" s="24"/>
      <c r="R35" s="24"/>
      <c r="S35" s="24"/>
      <c r="T35" s="24"/>
      <c r="U35" s="24"/>
      <c r="V35" s="24"/>
      <c r="W35" s="24"/>
      <c r="X35" s="26"/>
      <c r="Y35" s="26"/>
      <c r="Z35" s="26"/>
      <c r="AA35" s="26"/>
      <c r="AB35" s="26"/>
      <c r="AC35" s="26"/>
      <c r="AD35" s="26"/>
      <c r="AE35" s="26"/>
      <c r="AF35" s="26"/>
      <c r="AG35" s="26"/>
      <c r="AH35" s="26"/>
      <c r="AI35" s="26"/>
    </row>
    <row r="36" spans="2:35" x14ac:dyDescent="0.25">
      <c r="B36" s="24"/>
      <c r="C36" s="38" t="s">
        <v>71</v>
      </c>
      <c r="D36" s="38">
        <v>5284</v>
      </c>
      <c r="E36" s="38" t="s">
        <v>78</v>
      </c>
      <c r="F36" s="39" t="str">
        <f t="shared" si="2"/>
        <v>EmmaH 5284Sofia</v>
      </c>
      <c r="G36" s="40"/>
      <c r="H36" s="24"/>
      <c r="I36" s="24"/>
      <c r="J36" s="24"/>
      <c r="K36" s="24"/>
      <c r="L36" s="24"/>
      <c r="M36" s="24"/>
      <c r="N36" s="24"/>
      <c r="O36" s="24"/>
      <c r="P36" s="24"/>
      <c r="Q36" s="24"/>
      <c r="R36" s="24"/>
      <c r="S36" s="24"/>
      <c r="T36" s="24"/>
      <c r="U36" s="24"/>
      <c r="V36" s="24"/>
      <c r="W36" s="24"/>
      <c r="X36" s="26"/>
      <c r="Y36" s="26"/>
      <c r="Z36" s="26"/>
      <c r="AA36" s="26"/>
      <c r="AB36" s="26"/>
      <c r="AC36" s="26"/>
      <c r="AD36" s="26"/>
      <c r="AE36" s="26"/>
      <c r="AF36" s="26"/>
      <c r="AG36" s="26"/>
      <c r="AH36" s="26"/>
      <c r="AI36" s="26"/>
    </row>
    <row r="37" spans="2:35" x14ac:dyDescent="0.25">
      <c r="B37" s="24"/>
      <c r="C37" s="38" t="s">
        <v>72</v>
      </c>
      <c r="D37" s="38">
        <v>2113</v>
      </c>
      <c r="E37" s="38" t="s">
        <v>79</v>
      </c>
      <c r="F37" s="39" t="str">
        <f t="shared" si="2"/>
        <v>BobP 2113Rome</v>
      </c>
      <c r="G37" s="40"/>
      <c r="H37" s="24"/>
      <c r="I37" s="24"/>
      <c r="J37" s="24"/>
      <c r="K37" s="24"/>
      <c r="L37" s="24"/>
      <c r="M37" s="24"/>
      <c r="N37" s="24"/>
      <c r="O37" s="24"/>
      <c r="P37" s="24"/>
      <c r="Q37" s="24"/>
      <c r="R37" s="24"/>
      <c r="S37" s="24"/>
      <c r="T37" s="24"/>
      <c r="U37" s="24"/>
      <c r="V37" s="24"/>
      <c r="W37" s="24"/>
      <c r="X37" s="26"/>
      <c r="Y37" s="26"/>
      <c r="Z37" s="26"/>
      <c r="AA37" s="26"/>
      <c r="AB37" s="26"/>
      <c r="AC37" s="26"/>
      <c r="AD37" s="26"/>
      <c r="AE37" s="26"/>
      <c r="AF37" s="26"/>
      <c r="AG37" s="26"/>
      <c r="AH37" s="26"/>
      <c r="AI37" s="26"/>
    </row>
    <row r="38" spans="2:35" x14ac:dyDescent="0.25">
      <c r="B38" s="24"/>
      <c r="C38" s="38" t="s">
        <v>73</v>
      </c>
      <c r="D38" s="38">
        <v>4651</v>
      </c>
      <c r="E38" s="38" t="s">
        <v>80</v>
      </c>
      <c r="F38" s="39" t="str">
        <f t="shared" si="2"/>
        <v>RichardD 4651Berlin</v>
      </c>
      <c r="G38" s="40"/>
      <c r="H38" s="24"/>
      <c r="I38" s="24"/>
      <c r="J38" s="24"/>
      <c r="K38" s="24"/>
      <c r="L38" s="24"/>
      <c r="M38" s="24"/>
      <c r="N38" s="24"/>
      <c r="O38" s="24"/>
      <c r="P38" s="24"/>
      <c r="Q38" s="24"/>
      <c r="R38" s="24"/>
      <c r="S38" s="24"/>
      <c r="T38" s="24"/>
      <c r="U38" s="24"/>
      <c r="V38" s="24"/>
      <c r="W38" s="24"/>
      <c r="X38" s="26"/>
      <c r="Y38" s="26"/>
      <c r="Z38" s="26"/>
      <c r="AA38" s="26"/>
      <c r="AB38" s="26"/>
      <c r="AC38" s="26"/>
      <c r="AD38" s="26"/>
      <c r="AE38" s="26"/>
      <c r="AF38" s="26"/>
      <c r="AG38" s="26"/>
      <c r="AH38" s="26"/>
      <c r="AI38" s="26"/>
    </row>
    <row r="39" spans="2:35" x14ac:dyDescent="0.25">
      <c r="B39" s="24"/>
      <c r="C39" s="38" t="s">
        <v>74</v>
      </c>
      <c r="D39" s="38">
        <v>5451</v>
      </c>
      <c r="E39" s="38" t="s">
        <v>81</v>
      </c>
      <c r="F39" s="39" t="str">
        <f t="shared" si="2"/>
        <v>SammyS 5451Dubai</v>
      </c>
      <c r="G39" s="40"/>
      <c r="H39" s="24"/>
      <c r="I39" s="24"/>
      <c r="J39" s="24"/>
      <c r="K39" s="24"/>
      <c r="L39" s="24"/>
      <c r="M39" s="24"/>
      <c r="N39" s="24"/>
      <c r="O39" s="24"/>
      <c r="P39" s="24"/>
      <c r="Q39" s="24"/>
      <c r="R39" s="24"/>
      <c r="S39" s="24"/>
      <c r="T39" s="24"/>
      <c r="U39" s="24"/>
      <c r="V39" s="24"/>
      <c r="W39" s="24"/>
      <c r="X39" s="26"/>
      <c r="Y39" s="26"/>
      <c r="Z39" s="26"/>
      <c r="AA39" s="26"/>
      <c r="AB39" s="26"/>
      <c r="AC39" s="26"/>
      <c r="AD39" s="26"/>
      <c r="AE39" s="26"/>
      <c r="AF39" s="26"/>
      <c r="AG39" s="26"/>
      <c r="AH39" s="26"/>
      <c r="AI39" s="26"/>
    </row>
    <row r="40" spans="2:35" x14ac:dyDescent="0.25">
      <c r="B40" s="24"/>
      <c r="H40" s="24"/>
      <c r="I40" s="24"/>
      <c r="J40" s="24"/>
      <c r="K40" s="24"/>
      <c r="L40" s="24"/>
      <c r="M40" s="24"/>
      <c r="N40" s="24"/>
      <c r="O40" s="24"/>
      <c r="P40" s="24"/>
      <c r="Q40" s="24"/>
      <c r="R40" s="24"/>
      <c r="S40" s="24"/>
      <c r="T40" s="24"/>
      <c r="U40" s="24"/>
      <c r="V40" s="24"/>
      <c r="W40" s="24"/>
      <c r="X40" s="26"/>
      <c r="Y40" s="26"/>
      <c r="Z40" s="26"/>
      <c r="AA40" s="26"/>
      <c r="AB40" s="26"/>
      <c r="AC40" s="26"/>
      <c r="AD40" s="26"/>
      <c r="AE40" s="26"/>
      <c r="AF40" s="26"/>
      <c r="AG40" s="26"/>
      <c r="AH40" s="26"/>
      <c r="AI40" s="26"/>
    </row>
    <row r="41" spans="2:35" x14ac:dyDescent="0.25">
      <c r="B41" s="24"/>
      <c r="H41" s="24"/>
      <c r="I41" s="24"/>
      <c r="J41" s="24"/>
      <c r="K41" s="24"/>
      <c r="L41" s="24"/>
      <c r="M41" s="24"/>
      <c r="N41" s="24"/>
      <c r="O41" s="24"/>
      <c r="P41" s="24"/>
      <c r="Q41" s="24"/>
      <c r="R41" s="24"/>
      <c r="S41" s="24"/>
      <c r="T41" s="24"/>
      <c r="U41" s="24"/>
      <c r="V41" s="24"/>
      <c r="W41" s="24"/>
      <c r="X41" s="26"/>
      <c r="Y41" s="26"/>
      <c r="Z41" s="26"/>
      <c r="AA41" s="26"/>
      <c r="AB41" s="26"/>
      <c r="AC41" s="26"/>
      <c r="AD41" s="26"/>
      <c r="AE41" s="26"/>
      <c r="AF41" s="26"/>
      <c r="AG41" s="26"/>
      <c r="AH41" s="26"/>
      <c r="AI41" s="26"/>
    </row>
    <row r="42" spans="2:35" x14ac:dyDescent="0.25">
      <c r="B42" s="24"/>
      <c r="H42" s="24"/>
      <c r="I42" s="24"/>
      <c r="J42" s="24"/>
      <c r="K42" s="24"/>
      <c r="L42" s="24"/>
      <c r="M42" s="24"/>
      <c r="N42" s="24"/>
      <c r="O42" s="24"/>
      <c r="P42" s="24"/>
      <c r="Q42" s="24"/>
      <c r="R42" s="24"/>
      <c r="S42" s="24"/>
      <c r="T42" s="24"/>
      <c r="U42" s="24"/>
      <c r="V42" s="24"/>
      <c r="W42" s="24"/>
      <c r="X42" s="26"/>
      <c r="Y42" s="26"/>
      <c r="Z42" s="26"/>
      <c r="AA42" s="26"/>
      <c r="AB42" s="26"/>
      <c r="AC42" s="26"/>
      <c r="AD42" s="26"/>
      <c r="AE42" s="26"/>
      <c r="AF42" s="26"/>
      <c r="AG42" s="26"/>
      <c r="AH42" s="26"/>
      <c r="AI42" s="26"/>
    </row>
    <row r="43" spans="2:35" x14ac:dyDescent="0.25">
      <c r="B43" s="24"/>
      <c r="H43" s="24"/>
      <c r="I43" s="24"/>
      <c r="J43" s="24"/>
      <c r="K43" s="24"/>
      <c r="L43" s="24"/>
      <c r="M43" s="24"/>
      <c r="N43" s="24"/>
      <c r="O43" s="24"/>
      <c r="P43" s="24"/>
      <c r="Q43" s="24"/>
      <c r="R43" s="24"/>
      <c r="S43" s="24"/>
      <c r="T43" s="24"/>
      <c r="U43" s="24"/>
      <c r="V43" s="24"/>
      <c r="W43" s="24"/>
      <c r="X43" s="26"/>
      <c r="Y43" s="26"/>
      <c r="Z43" s="26"/>
      <c r="AA43" s="26"/>
      <c r="AB43" s="26"/>
      <c r="AC43" s="26"/>
      <c r="AD43" s="26"/>
      <c r="AE43" s="26"/>
      <c r="AF43" s="26"/>
      <c r="AG43" s="26"/>
      <c r="AH43" s="26"/>
      <c r="AI43" s="26"/>
    </row>
    <row r="44" spans="2:35" x14ac:dyDescent="0.25">
      <c r="B44" s="24"/>
      <c r="C44" s="24"/>
      <c r="D44" s="24"/>
      <c r="E44" s="24"/>
      <c r="F44" s="24"/>
      <c r="G44" s="24"/>
      <c r="H44" s="24"/>
      <c r="I44" s="24"/>
      <c r="J44" s="24"/>
      <c r="K44" s="24"/>
      <c r="L44" s="24"/>
      <c r="M44" s="24"/>
      <c r="N44" s="24"/>
      <c r="O44" s="24"/>
      <c r="P44" s="24"/>
      <c r="Q44" s="24"/>
      <c r="R44" s="24"/>
      <c r="S44" s="24"/>
      <c r="T44" s="24"/>
      <c r="U44" s="24"/>
      <c r="V44" s="24"/>
      <c r="W44" s="24"/>
      <c r="X44" s="26"/>
      <c r="Y44" s="26"/>
      <c r="Z44" s="26"/>
      <c r="AA44" s="26"/>
      <c r="AB44" s="26"/>
      <c r="AC44" s="26"/>
      <c r="AD44" s="26"/>
      <c r="AE44" s="26"/>
      <c r="AF44" s="26"/>
      <c r="AG44" s="26"/>
      <c r="AH44" s="26"/>
      <c r="AI44" s="26"/>
    </row>
    <row r="45" spans="2:35" x14ac:dyDescent="0.25">
      <c r="B45" s="24"/>
      <c r="C45" s="24"/>
      <c r="D45" s="24"/>
      <c r="E45" s="24"/>
      <c r="F45" s="24"/>
      <c r="G45" s="24"/>
      <c r="H45" s="24"/>
      <c r="I45" s="24"/>
      <c r="J45" s="24"/>
      <c r="K45" s="24"/>
      <c r="L45" s="24"/>
      <c r="M45" s="24"/>
      <c r="N45" s="24"/>
      <c r="O45" s="24"/>
      <c r="P45" s="24"/>
      <c r="Q45" s="24"/>
      <c r="R45" s="24"/>
      <c r="S45" s="24"/>
      <c r="T45" s="24"/>
      <c r="U45" s="24"/>
      <c r="V45" s="24"/>
      <c r="W45" s="24"/>
      <c r="X45" s="26"/>
      <c r="Y45" s="26"/>
      <c r="Z45" s="26"/>
      <c r="AA45" s="26"/>
      <c r="AB45" s="26"/>
      <c r="AC45" s="26"/>
      <c r="AD45" s="26"/>
      <c r="AE45" s="26"/>
      <c r="AF45" s="26"/>
      <c r="AG45" s="26"/>
      <c r="AH45" s="26"/>
      <c r="AI45" s="26"/>
    </row>
    <row r="46" spans="2:35" x14ac:dyDescent="0.25">
      <c r="B46" s="24"/>
      <c r="C46" s="24"/>
      <c r="D46" s="24"/>
      <c r="E46" s="24"/>
      <c r="F46" s="24"/>
      <c r="G46" s="24"/>
      <c r="H46" s="24"/>
      <c r="I46" s="24"/>
      <c r="J46" s="24"/>
      <c r="K46" s="24"/>
      <c r="L46" s="24"/>
      <c r="M46" s="24"/>
      <c r="N46" s="24"/>
      <c r="O46" s="24"/>
      <c r="P46" s="24"/>
      <c r="Q46" s="24"/>
      <c r="R46" s="24"/>
      <c r="S46" s="24"/>
      <c r="T46" s="24"/>
      <c r="U46" s="24"/>
      <c r="V46" s="24"/>
      <c r="W46" s="24"/>
      <c r="X46" s="26"/>
      <c r="Y46" s="26"/>
      <c r="Z46" s="26"/>
      <c r="AA46" s="26"/>
      <c r="AB46" s="26"/>
      <c r="AC46" s="26"/>
      <c r="AD46" s="26"/>
      <c r="AE46" s="26"/>
      <c r="AF46" s="26"/>
      <c r="AG46" s="26"/>
      <c r="AH46" s="26"/>
      <c r="AI46" s="26"/>
    </row>
    <row r="47" spans="2:35" x14ac:dyDescent="0.25">
      <c r="B47" s="24"/>
      <c r="C47" s="24"/>
      <c r="D47" s="24"/>
      <c r="E47" s="24"/>
      <c r="F47" s="24"/>
      <c r="G47" s="24"/>
      <c r="H47" s="24"/>
      <c r="I47" s="24"/>
      <c r="J47" s="24"/>
      <c r="K47" s="24"/>
      <c r="L47" s="24"/>
      <c r="M47" s="24"/>
      <c r="N47" s="24"/>
      <c r="O47" s="24"/>
      <c r="P47" s="24"/>
      <c r="Q47" s="24"/>
      <c r="R47" s="24"/>
      <c r="S47" s="24"/>
      <c r="T47" s="24"/>
      <c r="U47" s="24"/>
      <c r="V47" s="24"/>
      <c r="W47" s="24"/>
      <c r="X47" s="26"/>
      <c r="Y47" s="26"/>
      <c r="Z47" s="26"/>
      <c r="AA47" s="26"/>
      <c r="AB47" s="26"/>
      <c r="AC47" s="26"/>
      <c r="AD47" s="26"/>
      <c r="AE47" s="26"/>
      <c r="AF47" s="26"/>
      <c r="AG47" s="26"/>
      <c r="AH47" s="26"/>
      <c r="AI47" s="26"/>
    </row>
    <row r="48" spans="2:35" x14ac:dyDescent="0.25">
      <c r="B48" s="24"/>
      <c r="C48" s="24"/>
      <c r="D48" s="24"/>
      <c r="E48" s="24"/>
      <c r="F48" s="24"/>
      <c r="G48" s="24"/>
      <c r="H48" s="24"/>
      <c r="I48" s="24"/>
      <c r="J48" s="24"/>
      <c r="K48" s="24"/>
      <c r="L48" s="24"/>
      <c r="M48" s="24"/>
      <c r="N48" s="24"/>
      <c r="O48" s="24"/>
      <c r="P48" s="24"/>
      <c r="Q48" s="24"/>
      <c r="R48" s="24"/>
      <c r="S48" s="24"/>
      <c r="T48" s="24"/>
      <c r="U48" s="24"/>
      <c r="V48" s="24"/>
      <c r="W48" s="24"/>
      <c r="X48" s="26"/>
      <c r="Y48" s="26"/>
      <c r="Z48" s="26"/>
      <c r="AA48" s="26"/>
      <c r="AB48" s="26"/>
      <c r="AC48" s="26"/>
      <c r="AD48" s="26"/>
      <c r="AE48" s="26"/>
      <c r="AF48" s="26"/>
      <c r="AG48" s="26"/>
      <c r="AH48" s="26"/>
      <c r="AI48" s="26"/>
    </row>
    <row r="49" spans="2:35" x14ac:dyDescent="0.25">
      <c r="B49" s="24"/>
      <c r="C49" s="24"/>
      <c r="D49" s="24"/>
      <c r="E49" s="24"/>
      <c r="F49" s="24"/>
      <c r="G49" s="24"/>
      <c r="H49" s="24"/>
      <c r="I49" s="24"/>
      <c r="J49" s="24"/>
      <c r="K49" s="24"/>
      <c r="L49" s="24"/>
      <c r="M49" s="24"/>
      <c r="N49" s="24"/>
      <c r="O49" s="24"/>
      <c r="P49" s="24"/>
      <c r="Q49" s="24"/>
      <c r="R49" s="24"/>
      <c r="S49" s="24"/>
      <c r="T49" s="24"/>
      <c r="U49" s="24"/>
      <c r="V49" s="24"/>
      <c r="W49" s="24"/>
      <c r="X49" s="26"/>
      <c r="Y49" s="26"/>
      <c r="Z49" s="26"/>
      <c r="AA49" s="26"/>
      <c r="AB49" s="26"/>
      <c r="AC49" s="26"/>
      <c r="AD49" s="26"/>
      <c r="AE49" s="26"/>
      <c r="AF49" s="26"/>
      <c r="AG49" s="26"/>
      <c r="AH49" s="26"/>
      <c r="AI49" s="26"/>
    </row>
    <row r="50" spans="2:35" x14ac:dyDescent="0.25">
      <c r="B50" s="24"/>
      <c r="C50" s="24"/>
      <c r="D50" s="24"/>
      <c r="E50" s="24"/>
      <c r="F50" s="24"/>
      <c r="G50" s="24"/>
      <c r="H50" s="24"/>
      <c r="I50" s="24"/>
      <c r="J50" s="24"/>
      <c r="K50" s="24"/>
      <c r="L50" s="24"/>
      <c r="M50" s="24"/>
      <c r="N50" s="24"/>
      <c r="O50" s="24"/>
      <c r="P50" s="24"/>
      <c r="Q50" s="24"/>
      <c r="R50" s="24"/>
      <c r="S50" s="24"/>
      <c r="T50" s="24"/>
      <c r="U50" s="24"/>
      <c r="V50" s="24"/>
      <c r="W50" s="24"/>
      <c r="X50" s="26"/>
      <c r="Y50" s="26"/>
      <c r="Z50" s="26"/>
      <c r="AA50" s="26"/>
      <c r="AB50" s="26"/>
      <c r="AC50" s="26"/>
      <c r="AD50" s="26"/>
      <c r="AE50" s="26"/>
      <c r="AF50" s="26"/>
      <c r="AG50" s="26"/>
      <c r="AH50" s="26"/>
      <c r="AI50" s="26"/>
    </row>
    <row r="51" spans="2:35" x14ac:dyDescent="0.25">
      <c r="B51" s="24"/>
      <c r="C51" s="24"/>
      <c r="D51" s="24"/>
      <c r="E51" s="24"/>
      <c r="F51" s="24"/>
      <c r="G51" s="24"/>
      <c r="H51" s="24"/>
      <c r="I51" s="24"/>
      <c r="J51" s="24"/>
      <c r="K51" s="24"/>
      <c r="L51" s="24"/>
      <c r="M51" s="24"/>
      <c r="N51" s="24"/>
      <c r="O51" s="24"/>
      <c r="P51" s="24"/>
      <c r="Q51" s="24"/>
      <c r="R51" s="24"/>
      <c r="S51" s="24"/>
      <c r="T51" s="24"/>
      <c r="U51" s="24"/>
      <c r="V51" s="24"/>
      <c r="W51" s="24"/>
      <c r="X51" s="26"/>
      <c r="Y51" s="26"/>
      <c r="Z51" s="26"/>
      <c r="AA51" s="26"/>
      <c r="AB51" s="26"/>
      <c r="AC51" s="26"/>
      <c r="AD51" s="26"/>
      <c r="AE51" s="26"/>
      <c r="AF51" s="26"/>
      <c r="AG51" s="26"/>
      <c r="AH51" s="26"/>
      <c r="AI51" s="26"/>
    </row>
    <row r="52" spans="2:35" x14ac:dyDescent="0.25">
      <c r="B52" s="24"/>
      <c r="C52" s="24"/>
      <c r="D52" s="24"/>
      <c r="E52" s="24"/>
      <c r="F52" s="24"/>
      <c r="G52" s="24"/>
      <c r="H52" s="24"/>
      <c r="I52" s="24"/>
      <c r="J52" s="24"/>
      <c r="K52" s="24"/>
      <c r="L52" s="24"/>
      <c r="M52" s="24"/>
      <c r="N52" s="24"/>
      <c r="O52" s="24"/>
      <c r="P52" s="24"/>
      <c r="Q52" s="24"/>
      <c r="R52" s="24"/>
      <c r="S52" s="24"/>
      <c r="T52" s="24"/>
      <c r="U52" s="24"/>
      <c r="V52" s="24"/>
      <c r="W52" s="24"/>
      <c r="X52" s="26"/>
      <c r="Y52" s="26"/>
      <c r="Z52" s="26"/>
      <c r="AA52" s="26"/>
      <c r="AB52" s="26"/>
      <c r="AC52" s="26"/>
      <c r="AD52" s="26"/>
      <c r="AE52" s="26"/>
      <c r="AF52" s="26"/>
      <c r="AG52" s="26"/>
      <c r="AH52" s="26"/>
      <c r="AI52" s="26"/>
    </row>
    <row r="53" spans="2:35" x14ac:dyDescent="0.25">
      <c r="B53" s="24"/>
      <c r="C53" s="24"/>
      <c r="D53" s="24"/>
      <c r="E53" s="24"/>
      <c r="F53" s="24"/>
      <c r="G53" s="24"/>
      <c r="H53" s="24"/>
      <c r="I53" s="24"/>
      <c r="J53" s="24"/>
      <c r="K53" s="24"/>
      <c r="L53" s="24"/>
      <c r="M53" s="24"/>
      <c r="N53" s="24"/>
      <c r="O53" s="24"/>
      <c r="P53" s="24"/>
      <c r="Q53" s="24"/>
      <c r="R53" s="24"/>
      <c r="S53" s="24"/>
      <c r="T53" s="24"/>
      <c r="U53" s="24"/>
      <c r="V53" s="24"/>
      <c r="W53" s="24"/>
      <c r="X53" s="26"/>
      <c r="Y53" s="26"/>
      <c r="Z53" s="26"/>
      <c r="AA53" s="26"/>
      <c r="AB53" s="26"/>
      <c r="AC53" s="26"/>
      <c r="AD53" s="26"/>
      <c r="AE53" s="26"/>
      <c r="AF53" s="26"/>
      <c r="AG53" s="26"/>
      <c r="AH53" s="26"/>
      <c r="AI53" s="26"/>
    </row>
    <row r="54" spans="2:35" x14ac:dyDescent="0.25">
      <c r="B54" s="24"/>
      <c r="C54" s="24"/>
      <c r="D54" s="24"/>
      <c r="E54" s="24"/>
      <c r="F54" s="24"/>
      <c r="G54" s="24"/>
      <c r="H54" s="24"/>
      <c r="I54" s="24"/>
      <c r="J54" s="24"/>
      <c r="K54" s="24"/>
      <c r="L54" s="24"/>
      <c r="M54" s="24"/>
      <c r="N54" s="24"/>
      <c r="O54" s="24"/>
      <c r="P54" s="24"/>
      <c r="Q54" s="24"/>
      <c r="R54" s="24"/>
      <c r="S54" s="24"/>
      <c r="T54" s="24"/>
      <c r="U54" s="24"/>
      <c r="V54" s="24"/>
      <c r="W54" s="24"/>
      <c r="X54" s="26"/>
      <c r="Y54" s="26"/>
      <c r="Z54" s="26"/>
      <c r="AA54" s="26"/>
      <c r="AB54" s="26"/>
      <c r="AC54" s="26"/>
      <c r="AD54" s="26"/>
      <c r="AE54" s="26"/>
      <c r="AF54" s="26"/>
      <c r="AG54" s="26"/>
      <c r="AH54" s="26"/>
      <c r="AI54" s="26"/>
    </row>
    <row r="55" spans="2:35" x14ac:dyDescent="0.25">
      <c r="B55" s="24"/>
      <c r="C55" s="24"/>
      <c r="D55" s="24"/>
      <c r="E55" s="24"/>
      <c r="F55" s="24"/>
      <c r="G55" s="24"/>
      <c r="H55" s="24"/>
      <c r="I55" s="24"/>
      <c r="J55" s="24"/>
      <c r="K55" s="24"/>
      <c r="L55" s="24"/>
      <c r="M55" s="24"/>
      <c r="N55" s="24"/>
      <c r="O55" s="24"/>
      <c r="P55" s="24"/>
      <c r="Q55" s="24"/>
      <c r="R55" s="24"/>
      <c r="S55" s="24"/>
      <c r="T55" s="24"/>
      <c r="U55" s="24"/>
      <c r="V55" s="24"/>
      <c r="W55" s="24"/>
      <c r="X55" s="26"/>
      <c r="Y55" s="26"/>
      <c r="Z55" s="26"/>
      <c r="AA55" s="26"/>
      <c r="AB55" s="26"/>
      <c r="AC55" s="26"/>
      <c r="AD55" s="26"/>
      <c r="AE55" s="26"/>
      <c r="AF55" s="26"/>
      <c r="AG55" s="26"/>
      <c r="AH55" s="26"/>
      <c r="AI55" s="26"/>
    </row>
    <row r="56" spans="2:35" x14ac:dyDescent="0.25">
      <c r="B56" s="24"/>
      <c r="C56" s="24"/>
      <c r="D56" s="24"/>
      <c r="E56" s="24"/>
      <c r="F56" s="24"/>
      <c r="G56" s="24"/>
      <c r="H56" s="24"/>
      <c r="I56" s="24"/>
      <c r="J56" s="24"/>
      <c r="K56" s="24"/>
      <c r="L56" s="24"/>
      <c r="M56" s="24"/>
      <c r="N56" s="24"/>
      <c r="O56" s="24"/>
      <c r="P56" s="24"/>
      <c r="Q56" s="24"/>
      <c r="R56" s="24"/>
      <c r="S56" s="24"/>
      <c r="T56" s="24"/>
      <c r="U56" s="24"/>
      <c r="V56" s="24"/>
      <c r="W56" s="24"/>
      <c r="X56" s="26"/>
      <c r="Y56" s="26"/>
      <c r="Z56" s="26"/>
      <c r="AA56" s="26"/>
      <c r="AB56" s="26"/>
      <c r="AC56" s="26"/>
      <c r="AD56" s="26"/>
      <c r="AE56" s="26"/>
      <c r="AF56" s="26"/>
      <c r="AG56" s="26"/>
      <c r="AH56" s="26"/>
      <c r="AI56" s="26"/>
    </row>
    <row r="57" spans="2:35" x14ac:dyDescent="0.25">
      <c r="B57" s="24"/>
      <c r="C57" s="24"/>
      <c r="D57" s="24"/>
      <c r="E57" s="24"/>
      <c r="F57" s="24"/>
      <c r="G57" s="24"/>
      <c r="H57" s="24"/>
      <c r="I57" s="24"/>
      <c r="J57" s="24"/>
      <c r="K57" s="24"/>
      <c r="L57" s="24"/>
      <c r="M57" s="24"/>
      <c r="N57" s="24"/>
      <c r="O57" s="24"/>
      <c r="P57" s="24"/>
      <c r="Q57" s="24"/>
      <c r="R57" s="24"/>
      <c r="S57" s="24"/>
      <c r="T57" s="24"/>
      <c r="U57" s="24"/>
      <c r="V57" s="24"/>
      <c r="W57" s="24"/>
      <c r="X57" s="26"/>
      <c r="Y57" s="26"/>
      <c r="Z57" s="26"/>
      <c r="AA57" s="26"/>
      <c r="AB57" s="26"/>
      <c r="AC57" s="26"/>
      <c r="AD57" s="26"/>
      <c r="AE57" s="26"/>
      <c r="AF57" s="26"/>
      <c r="AG57" s="26"/>
      <c r="AH57" s="26"/>
      <c r="AI57" s="26"/>
    </row>
    <row r="58" spans="2:35" x14ac:dyDescent="0.25">
      <c r="B58" s="24"/>
      <c r="C58" s="24"/>
      <c r="D58" s="24"/>
      <c r="E58" s="24"/>
      <c r="F58" s="24"/>
      <c r="G58" s="24"/>
      <c r="H58" s="24"/>
      <c r="I58" s="24"/>
      <c r="J58" s="24"/>
      <c r="K58" s="24"/>
      <c r="L58" s="24"/>
      <c r="M58" s="24"/>
      <c r="N58" s="24"/>
      <c r="O58" s="24"/>
      <c r="P58" s="24"/>
      <c r="Q58" s="24"/>
      <c r="R58" s="24"/>
      <c r="S58" s="24"/>
      <c r="T58" s="24"/>
      <c r="U58" s="24"/>
      <c r="V58" s="24"/>
      <c r="W58" s="24"/>
      <c r="X58" s="26"/>
      <c r="Y58" s="26"/>
      <c r="Z58" s="26"/>
      <c r="AA58" s="26"/>
      <c r="AB58" s="26"/>
      <c r="AC58" s="26"/>
      <c r="AD58" s="26"/>
      <c r="AE58" s="26"/>
      <c r="AF58" s="26"/>
      <c r="AG58" s="26"/>
      <c r="AH58" s="26"/>
      <c r="AI58" s="26"/>
    </row>
    <row r="59" spans="2:35" x14ac:dyDescent="0.25">
      <c r="B59" s="24"/>
      <c r="C59" s="24"/>
      <c r="D59" s="24"/>
      <c r="E59" s="24"/>
      <c r="F59" s="24"/>
      <c r="G59" s="24"/>
      <c r="H59" s="24"/>
      <c r="I59" s="24"/>
      <c r="J59" s="24"/>
      <c r="K59" s="24"/>
      <c r="L59" s="24"/>
      <c r="M59" s="24"/>
      <c r="N59" s="24"/>
      <c r="O59" s="24"/>
      <c r="P59" s="24"/>
      <c r="Q59" s="24"/>
      <c r="R59" s="24"/>
      <c r="S59" s="24"/>
      <c r="T59" s="24"/>
      <c r="U59" s="24"/>
      <c r="V59" s="24"/>
      <c r="W59" s="24"/>
      <c r="X59" s="26"/>
      <c r="Y59" s="26"/>
      <c r="Z59" s="26"/>
      <c r="AA59" s="26"/>
      <c r="AB59" s="26"/>
      <c r="AC59" s="26"/>
      <c r="AD59" s="26"/>
      <c r="AE59" s="26"/>
      <c r="AF59" s="26"/>
      <c r="AG59" s="26"/>
      <c r="AH59" s="26"/>
      <c r="AI59" s="26"/>
    </row>
    <row r="60" spans="2:35" x14ac:dyDescent="0.25">
      <c r="B60" s="24"/>
      <c r="C60" s="24"/>
      <c r="D60" s="24"/>
      <c r="E60" s="24"/>
      <c r="F60" s="24"/>
      <c r="G60" s="24"/>
      <c r="H60" s="24"/>
      <c r="I60" s="24"/>
      <c r="J60" s="24"/>
      <c r="K60" s="24"/>
      <c r="L60" s="24"/>
      <c r="M60" s="24"/>
      <c r="N60" s="24"/>
      <c r="O60" s="24"/>
      <c r="P60" s="24"/>
      <c r="Q60" s="24"/>
      <c r="R60" s="24"/>
      <c r="S60" s="24"/>
      <c r="T60" s="24"/>
      <c r="U60" s="24"/>
      <c r="V60" s="24"/>
      <c r="W60" s="24"/>
      <c r="X60" s="26"/>
      <c r="Y60" s="26"/>
      <c r="Z60" s="26"/>
      <c r="AA60" s="26"/>
      <c r="AB60" s="26"/>
      <c r="AC60" s="26"/>
      <c r="AD60" s="26"/>
      <c r="AE60" s="26"/>
      <c r="AF60" s="26"/>
      <c r="AG60" s="26"/>
      <c r="AH60" s="26"/>
      <c r="AI60" s="26"/>
    </row>
    <row r="61" spans="2:35" x14ac:dyDescent="0.25">
      <c r="B61" s="24"/>
      <c r="C61" s="24"/>
      <c r="D61" s="24"/>
      <c r="E61" s="24"/>
      <c r="F61" s="24"/>
      <c r="G61" s="24"/>
      <c r="H61" s="24"/>
      <c r="I61" s="24"/>
      <c r="J61" s="24"/>
      <c r="K61" s="24"/>
      <c r="L61" s="24"/>
      <c r="M61" s="24"/>
      <c r="N61" s="24"/>
      <c r="O61" s="24"/>
      <c r="P61" s="24"/>
      <c r="Q61" s="24"/>
      <c r="R61" s="24"/>
      <c r="S61" s="24"/>
      <c r="T61" s="24"/>
      <c r="U61" s="24"/>
      <c r="V61" s="24"/>
      <c r="W61" s="24"/>
      <c r="X61" s="26"/>
      <c r="Y61" s="26"/>
      <c r="Z61" s="26"/>
      <c r="AA61" s="26"/>
      <c r="AB61" s="26"/>
      <c r="AC61" s="26"/>
      <c r="AD61" s="26"/>
      <c r="AE61" s="26"/>
      <c r="AF61" s="26"/>
      <c r="AG61" s="26"/>
      <c r="AH61" s="26"/>
      <c r="AI61" s="26"/>
    </row>
    <row r="62" spans="2:35" x14ac:dyDescent="0.25">
      <c r="B62" s="24"/>
      <c r="C62" s="24"/>
      <c r="D62" s="24"/>
      <c r="E62" s="24"/>
      <c r="F62" s="24"/>
      <c r="G62" s="24"/>
      <c r="H62" s="24"/>
      <c r="I62" s="24"/>
      <c r="J62" s="24"/>
      <c r="K62" s="24"/>
      <c r="L62" s="24"/>
      <c r="M62" s="24"/>
      <c r="N62" s="24"/>
      <c r="O62" s="24"/>
      <c r="P62" s="24"/>
      <c r="Q62" s="24"/>
      <c r="R62" s="24"/>
      <c r="S62" s="24"/>
      <c r="T62" s="24"/>
      <c r="U62" s="24"/>
      <c r="V62" s="24"/>
      <c r="W62" s="24"/>
      <c r="X62" s="26"/>
      <c r="Y62" s="26"/>
      <c r="Z62" s="26"/>
      <c r="AA62" s="26"/>
      <c r="AB62" s="26"/>
      <c r="AC62" s="26"/>
      <c r="AD62" s="26"/>
      <c r="AE62" s="26"/>
      <c r="AF62" s="26"/>
      <c r="AG62" s="26"/>
      <c r="AH62" s="26"/>
      <c r="AI62" s="26"/>
    </row>
    <row r="63" spans="2:35" x14ac:dyDescent="0.25">
      <c r="B63" s="24"/>
      <c r="C63" s="24"/>
      <c r="D63" s="24"/>
      <c r="E63" s="24"/>
      <c r="F63" s="24"/>
      <c r="G63" s="24"/>
      <c r="H63" s="24"/>
      <c r="I63" s="24"/>
      <c r="J63" s="24"/>
      <c r="K63" s="24"/>
      <c r="L63" s="24"/>
      <c r="M63" s="24"/>
      <c r="N63" s="24"/>
      <c r="O63" s="24"/>
      <c r="P63" s="24"/>
      <c r="Q63" s="24"/>
      <c r="R63" s="24"/>
      <c r="S63" s="24"/>
      <c r="T63" s="24"/>
      <c r="U63" s="24"/>
      <c r="V63" s="24"/>
      <c r="W63" s="24"/>
      <c r="X63" s="26"/>
      <c r="Y63" s="26"/>
      <c r="Z63" s="26"/>
      <c r="AA63" s="26"/>
      <c r="AB63" s="26"/>
      <c r="AC63" s="26"/>
      <c r="AD63" s="26"/>
      <c r="AE63" s="26"/>
      <c r="AF63" s="26"/>
      <c r="AG63" s="26"/>
      <c r="AH63" s="26"/>
      <c r="AI63" s="26"/>
    </row>
    <row r="64" spans="2:35" x14ac:dyDescent="0.25">
      <c r="B64" s="24"/>
      <c r="C64" s="24"/>
      <c r="D64" s="24"/>
      <c r="E64" s="24"/>
      <c r="F64" s="24"/>
      <c r="G64" s="24"/>
      <c r="H64" s="24"/>
      <c r="I64" s="24"/>
      <c r="J64" s="24"/>
      <c r="K64" s="24"/>
      <c r="L64" s="24"/>
      <c r="M64" s="24"/>
      <c r="N64" s="24"/>
      <c r="O64" s="24"/>
      <c r="P64" s="24"/>
      <c r="Q64" s="24"/>
      <c r="R64" s="24"/>
      <c r="S64" s="24"/>
      <c r="T64" s="24"/>
      <c r="U64" s="24"/>
      <c r="V64" s="24"/>
      <c r="W64" s="24"/>
      <c r="X64" s="26"/>
      <c r="Y64" s="26"/>
      <c r="Z64" s="26"/>
      <c r="AA64" s="26"/>
      <c r="AB64" s="26"/>
      <c r="AC64" s="26"/>
      <c r="AD64" s="26"/>
      <c r="AE64" s="26"/>
      <c r="AF64" s="26"/>
      <c r="AG64" s="26"/>
      <c r="AH64" s="26"/>
      <c r="AI64" s="26"/>
    </row>
    <row r="65" spans="2:35" x14ac:dyDescent="0.25">
      <c r="B65" s="24"/>
      <c r="C65" s="24"/>
      <c r="D65" s="24"/>
      <c r="E65" s="24"/>
      <c r="F65" s="24"/>
      <c r="G65" s="24"/>
      <c r="H65" s="24"/>
      <c r="I65" s="24"/>
      <c r="J65" s="24"/>
      <c r="K65" s="24"/>
      <c r="L65" s="24"/>
      <c r="M65" s="24"/>
      <c r="N65" s="24"/>
      <c r="O65" s="24"/>
      <c r="P65" s="24"/>
      <c r="Q65" s="24"/>
      <c r="R65" s="24"/>
      <c r="S65" s="24"/>
      <c r="T65" s="24"/>
      <c r="U65" s="24"/>
      <c r="V65" s="24"/>
      <c r="W65" s="24"/>
      <c r="X65" s="26"/>
      <c r="Y65" s="26"/>
      <c r="Z65" s="26"/>
      <c r="AA65" s="26"/>
      <c r="AB65" s="26"/>
      <c r="AC65" s="26"/>
      <c r="AD65" s="26"/>
      <c r="AE65" s="26"/>
      <c r="AF65" s="26"/>
      <c r="AG65" s="26"/>
      <c r="AH65" s="26"/>
      <c r="AI65" s="26"/>
    </row>
    <row r="66" spans="2:35" x14ac:dyDescent="0.25">
      <c r="B66" s="24"/>
      <c r="C66" s="24"/>
      <c r="D66" s="24"/>
      <c r="E66" s="24"/>
      <c r="F66" s="24"/>
      <c r="G66" s="24"/>
      <c r="H66" s="24"/>
      <c r="I66" s="24"/>
      <c r="J66" s="24"/>
      <c r="K66" s="24"/>
      <c r="L66" s="24"/>
      <c r="M66" s="24"/>
      <c r="N66" s="24"/>
      <c r="O66" s="24"/>
      <c r="P66" s="24"/>
      <c r="Q66" s="24"/>
      <c r="R66" s="24"/>
      <c r="S66" s="24"/>
      <c r="T66" s="24"/>
      <c r="U66" s="24"/>
      <c r="V66" s="24"/>
      <c r="W66" s="24"/>
      <c r="X66" s="26"/>
      <c r="Y66" s="26"/>
      <c r="Z66" s="26"/>
      <c r="AA66" s="26"/>
      <c r="AB66" s="26"/>
      <c r="AC66" s="26"/>
      <c r="AD66" s="26"/>
      <c r="AE66" s="26"/>
      <c r="AF66" s="26"/>
      <c r="AG66" s="26"/>
      <c r="AH66" s="26"/>
      <c r="AI66" s="26"/>
    </row>
    <row r="67" spans="2:35" x14ac:dyDescent="0.25">
      <c r="B67" s="24"/>
      <c r="C67" s="24"/>
      <c r="D67" s="24"/>
      <c r="E67" s="24"/>
      <c r="F67" s="24"/>
      <c r="G67" s="24"/>
      <c r="H67" s="24"/>
      <c r="I67" s="24"/>
      <c r="J67" s="24"/>
      <c r="K67" s="24"/>
      <c r="L67" s="24"/>
      <c r="M67" s="24"/>
      <c r="N67" s="24"/>
      <c r="O67" s="24"/>
      <c r="P67" s="24"/>
      <c r="Q67" s="24"/>
      <c r="R67" s="24"/>
      <c r="S67" s="24"/>
      <c r="T67" s="24"/>
      <c r="U67" s="24"/>
      <c r="V67" s="24"/>
      <c r="W67" s="24"/>
      <c r="X67" s="26"/>
      <c r="Y67" s="26"/>
      <c r="Z67" s="26"/>
      <c r="AA67" s="26"/>
      <c r="AB67" s="26"/>
      <c r="AC67" s="26"/>
      <c r="AD67" s="26"/>
      <c r="AE67" s="26"/>
      <c r="AF67" s="26"/>
      <c r="AG67" s="26"/>
      <c r="AH67" s="26"/>
      <c r="AI67" s="26"/>
    </row>
    <row r="68" spans="2:35" x14ac:dyDescent="0.25">
      <c r="B68" s="24"/>
      <c r="C68" s="24"/>
      <c r="D68" s="24"/>
      <c r="E68" s="24"/>
      <c r="F68" s="24"/>
      <c r="G68" s="24"/>
      <c r="H68" s="24"/>
      <c r="I68" s="24"/>
      <c r="J68" s="24"/>
      <c r="K68" s="24"/>
      <c r="L68" s="24"/>
      <c r="M68" s="24"/>
      <c r="N68" s="24"/>
      <c r="O68" s="24"/>
      <c r="P68" s="24"/>
      <c r="Q68" s="24"/>
      <c r="R68" s="24"/>
      <c r="S68" s="24"/>
      <c r="T68" s="24"/>
      <c r="U68" s="24"/>
      <c r="V68" s="24"/>
      <c r="W68" s="24"/>
      <c r="X68" s="26"/>
      <c r="Y68" s="26"/>
      <c r="Z68" s="26"/>
      <c r="AA68" s="26"/>
      <c r="AB68" s="26"/>
      <c r="AC68" s="26"/>
      <c r="AD68" s="26"/>
      <c r="AE68" s="26"/>
      <c r="AF68" s="26"/>
      <c r="AG68" s="26"/>
      <c r="AH68" s="26"/>
      <c r="AI68" s="26"/>
    </row>
    <row r="69" spans="2:35" x14ac:dyDescent="0.25">
      <c r="B69" s="24"/>
      <c r="C69" s="24"/>
      <c r="D69" s="24"/>
      <c r="E69" s="24"/>
      <c r="F69" s="24"/>
      <c r="G69" s="24"/>
      <c r="H69" s="24"/>
      <c r="I69" s="24"/>
      <c r="J69" s="24"/>
      <c r="K69" s="24"/>
      <c r="L69" s="24"/>
      <c r="M69" s="24"/>
      <c r="N69" s="24"/>
      <c r="O69" s="24"/>
      <c r="P69" s="24"/>
      <c r="Q69" s="24"/>
      <c r="R69" s="24"/>
      <c r="S69" s="24"/>
      <c r="T69" s="24"/>
      <c r="U69" s="24"/>
      <c r="V69" s="24"/>
      <c r="W69" s="24"/>
      <c r="X69" s="26"/>
      <c r="Y69" s="26"/>
      <c r="Z69" s="26"/>
      <c r="AA69" s="26"/>
      <c r="AB69" s="26"/>
      <c r="AC69" s="26"/>
      <c r="AD69" s="26"/>
      <c r="AE69" s="26"/>
      <c r="AF69" s="26"/>
      <c r="AG69" s="26"/>
      <c r="AH69" s="26"/>
      <c r="AI69" s="26"/>
    </row>
    <row r="70" spans="2:35" x14ac:dyDescent="0.25">
      <c r="B70" s="24"/>
      <c r="C70" s="24"/>
      <c r="D70" s="24"/>
      <c r="E70" s="24"/>
      <c r="F70" s="24"/>
      <c r="G70" s="24"/>
      <c r="H70" s="24"/>
      <c r="I70" s="24"/>
      <c r="J70" s="24"/>
      <c r="K70" s="24"/>
      <c r="L70" s="24"/>
      <c r="M70" s="24"/>
      <c r="N70" s="24"/>
      <c r="O70" s="24"/>
      <c r="P70" s="24"/>
      <c r="Q70" s="24"/>
      <c r="R70" s="24"/>
      <c r="S70" s="24"/>
      <c r="T70" s="24"/>
      <c r="U70" s="24"/>
      <c r="V70" s="24"/>
      <c r="W70" s="24"/>
      <c r="X70" s="26"/>
      <c r="Y70" s="26"/>
      <c r="Z70" s="26"/>
      <c r="AA70" s="26"/>
      <c r="AB70" s="26"/>
      <c r="AC70" s="26"/>
      <c r="AD70" s="26"/>
      <c r="AE70" s="26"/>
      <c r="AF70" s="26"/>
      <c r="AG70" s="26"/>
      <c r="AH70" s="26"/>
      <c r="AI70" s="26"/>
    </row>
    <row r="71" spans="2:35" x14ac:dyDescent="0.25">
      <c r="B71" s="24"/>
      <c r="C71" s="24"/>
      <c r="D71" s="24"/>
      <c r="E71" s="24"/>
      <c r="F71" s="24"/>
      <c r="G71" s="24"/>
      <c r="H71" s="24"/>
      <c r="I71" s="24"/>
      <c r="J71" s="24"/>
      <c r="K71" s="24"/>
      <c r="L71" s="24"/>
      <c r="M71" s="24"/>
      <c r="N71" s="24"/>
      <c r="O71" s="24"/>
      <c r="P71" s="24"/>
      <c r="Q71" s="24"/>
      <c r="R71" s="24"/>
      <c r="S71" s="24"/>
      <c r="T71" s="24"/>
      <c r="U71" s="24"/>
      <c r="V71" s="24"/>
      <c r="W71" s="24"/>
      <c r="X71" s="26"/>
      <c r="Y71" s="26"/>
      <c r="Z71" s="26"/>
      <c r="AA71" s="26"/>
      <c r="AB71" s="26"/>
      <c r="AC71" s="26"/>
      <c r="AD71" s="26"/>
      <c r="AE71" s="26"/>
      <c r="AF71" s="26"/>
      <c r="AG71" s="26"/>
      <c r="AH71" s="26"/>
      <c r="AI71" s="26"/>
    </row>
    <row r="72" spans="2:35" x14ac:dyDescent="0.25">
      <c r="B72" s="24"/>
      <c r="C72" s="24"/>
      <c r="D72" s="24"/>
      <c r="E72" s="24"/>
      <c r="F72" s="24"/>
      <c r="G72" s="24"/>
      <c r="H72" s="24"/>
      <c r="I72" s="24"/>
      <c r="J72" s="24"/>
      <c r="K72" s="24"/>
      <c r="L72" s="24"/>
      <c r="M72" s="24"/>
      <c r="N72" s="24"/>
      <c r="O72" s="24"/>
      <c r="P72" s="24"/>
      <c r="Q72" s="24"/>
      <c r="R72" s="24"/>
      <c r="S72" s="24"/>
      <c r="T72" s="24"/>
      <c r="U72" s="24"/>
      <c r="V72" s="24"/>
      <c r="W72" s="24"/>
      <c r="X72" s="26"/>
      <c r="Y72" s="26"/>
      <c r="Z72" s="26"/>
      <c r="AA72" s="26"/>
      <c r="AB72" s="26"/>
      <c r="AC72" s="26"/>
      <c r="AD72" s="26"/>
      <c r="AE72" s="26"/>
      <c r="AF72" s="26"/>
      <c r="AG72" s="26"/>
      <c r="AH72" s="26"/>
      <c r="AI72" s="26"/>
    </row>
    <row r="73" spans="2:35" x14ac:dyDescent="0.25">
      <c r="B73" s="24"/>
      <c r="C73" s="24"/>
      <c r="D73" s="24"/>
      <c r="E73" s="24"/>
      <c r="F73" s="24"/>
      <c r="G73" s="24"/>
      <c r="H73" s="24"/>
      <c r="I73" s="24"/>
      <c r="J73" s="24"/>
      <c r="K73" s="24"/>
      <c r="L73" s="24"/>
      <c r="M73" s="24"/>
      <c r="N73" s="24"/>
      <c r="O73" s="24"/>
      <c r="P73" s="24"/>
      <c r="Q73" s="24"/>
      <c r="R73" s="24"/>
      <c r="S73" s="24"/>
      <c r="T73" s="24"/>
      <c r="U73" s="24"/>
      <c r="V73" s="24"/>
      <c r="W73" s="24"/>
      <c r="X73" s="26"/>
      <c r="Y73" s="26"/>
      <c r="Z73" s="26"/>
      <c r="AA73" s="26"/>
      <c r="AB73" s="26"/>
      <c r="AC73" s="26"/>
      <c r="AD73" s="26"/>
      <c r="AE73" s="26"/>
      <c r="AF73" s="26"/>
      <c r="AG73" s="26"/>
      <c r="AH73" s="26"/>
      <c r="AI73" s="26"/>
    </row>
    <row r="74" spans="2:35" x14ac:dyDescent="0.25">
      <c r="B74" s="24"/>
      <c r="C74" s="24"/>
      <c r="D74" s="24"/>
      <c r="E74" s="24"/>
      <c r="F74" s="24"/>
      <c r="G74" s="24"/>
      <c r="H74" s="24"/>
      <c r="I74" s="24"/>
      <c r="J74" s="24"/>
      <c r="K74" s="24"/>
      <c r="L74" s="24"/>
      <c r="M74" s="24"/>
      <c r="N74" s="24"/>
      <c r="O74" s="24"/>
      <c r="P74" s="24"/>
      <c r="Q74" s="24"/>
      <c r="R74" s="24"/>
      <c r="S74" s="24"/>
      <c r="T74" s="24"/>
      <c r="U74" s="24"/>
      <c r="V74" s="24"/>
      <c r="W74" s="24"/>
      <c r="X74" s="26"/>
      <c r="Y74" s="26"/>
      <c r="Z74" s="26"/>
      <c r="AA74" s="26"/>
      <c r="AB74" s="26"/>
      <c r="AC74" s="26"/>
      <c r="AD74" s="26"/>
      <c r="AE74" s="26"/>
      <c r="AF74" s="26"/>
      <c r="AG74" s="26"/>
      <c r="AH74" s="26"/>
      <c r="AI74" s="26"/>
    </row>
    <row r="75" spans="2:35" x14ac:dyDescent="0.25">
      <c r="B75" s="24"/>
      <c r="C75" s="24"/>
      <c r="D75" s="24"/>
      <c r="E75" s="24"/>
      <c r="F75" s="24"/>
      <c r="G75" s="24"/>
      <c r="H75" s="24"/>
      <c r="I75" s="24"/>
      <c r="J75" s="24"/>
      <c r="K75" s="24"/>
      <c r="L75" s="24"/>
      <c r="M75" s="24"/>
      <c r="N75" s="24"/>
      <c r="O75" s="24"/>
      <c r="P75" s="24"/>
      <c r="Q75" s="24"/>
      <c r="R75" s="24"/>
      <c r="S75" s="24"/>
      <c r="T75" s="24"/>
      <c r="U75" s="24"/>
      <c r="V75" s="24"/>
      <c r="W75" s="24"/>
      <c r="X75" s="26"/>
      <c r="Y75" s="26"/>
      <c r="Z75" s="26"/>
      <c r="AA75" s="26"/>
      <c r="AB75" s="26"/>
      <c r="AC75" s="26"/>
      <c r="AD75" s="26"/>
      <c r="AE75" s="26"/>
      <c r="AF75" s="26"/>
      <c r="AG75" s="26"/>
      <c r="AH75" s="26"/>
      <c r="AI75" s="26"/>
    </row>
    <row r="76" spans="2:35" x14ac:dyDescent="0.25">
      <c r="B76" s="24"/>
      <c r="C76" s="24"/>
      <c r="D76" s="24"/>
      <c r="E76" s="24"/>
      <c r="F76" s="24"/>
      <c r="G76" s="24"/>
      <c r="H76" s="24"/>
      <c r="I76" s="24"/>
      <c r="J76" s="24"/>
      <c r="K76" s="24"/>
      <c r="L76" s="24"/>
      <c r="M76" s="24"/>
      <c r="N76" s="24"/>
      <c r="O76" s="24"/>
      <c r="P76" s="24"/>
      <c r="Q76" s="24"/>
      <c r="R76" s="24"/>
      <c r="S76" s="24"/>
      <c r="T76" s="24"/>
      <c r="U76" s="24"/>
      <c r="V76" s="24"/>
      <c r="W76" s="24"/>
      <c r="X76" s="26"/>
      <c r="Y76" s="26"/>
      <c r="Z76" s="26"/>
      <c r="AA76" s="26"/>
      <c r="AB76" s="26"/>
      <c r="AC76" s="26"/>
      <c r="AD76" s="26"/>
      <c r="AE76" s="26"/>
      <c r="AF76" s="26"/>
      <c r="AG76" s="26"/>
      <c r="AH76" s="26"/>
      <c r="AI76" s="26"/>
    </row>
    <row r="77" spans="2:35" x14ac:dyDescent="0.25">
      <c r="B77" s="24"/>
      <c r="C77" s="24"/>
      <c r="D77" s="24"/>
      <c r="E77" s="24"/>
      <c r="F77" s="24"/>
      <c r="G77" s="24"/>
      <c r="H77" s="24"/>
      <c r="I77" s="24"/>
      <c r="J77" s="24"/>
      <c r="K77" s="24"/>
      <c r="L77" s="24"/>
      <c r="M77" s="24"/>
      <c r="N77" s="24"/>
      <c r="O77" s="24"/>
      <c r="P77" s="24"/>
      <c r="Q77" s="24"/>
      <c r="R77" s="24"/>
      <c r="S77" s="24"/>
      <c r="T77" s="24"/>
      <c r="U77" s="24"/>
      <c r="V77" s="24"/>
      <c r="W77" s="24"/>
      <c r="X77" s="26"/>
      <c r="Y77" s="26"/>
      <c r="Z77" s="26"/>
      <c r="AA77" s="26"/>
      <c r="AB77" s="26"/>
      <c r="AC77" s="26"/>
      <c r="AD77" s="26"/>
      <c r="AE77" s="26"/>
      <c r="AF77" s="26"/>
      <c r="AG77" s="26"/>
      <c r="AH77" s="26"/>
      <c r="AI77" s="26"/>
    </row>
    <row r="78" spans="2:35" x14ac:dyDescent="0.25">
      <c r="B78" s="24"/>
      <c r="C78" s="24"/>
      <c r="D78" s="24"/>
      <c r="E78" s="24"/>
      <c r="F78" s="24"/>
      <c r="G78" s="24"/>
      <c r="H78" s="24"/>
      <c r="I78" s="24"/>
      <c r="J78" s="24"/>
      <c r="K78" s="24"/>
      <c r="L78" s="24"/>
      <c r="M78" s="24"/>
      <c r="N78" s="24"/>
      <c r="O78" s="24"/>
      <c r="P78" s="24"/>
      <c r="Q78" s="24"/>
      <c r="R78" s="24"/>
      <c r="S78" s="24"/>
      <c r="T78" s="24"/>
      <c r="U78" s="24"/>
      <c r="V78" s="24"/>
      <c r="W78" s="24"/>
      <c r="X78" s="26"/>
      <c r="Y78" s="26"/>
      <c r="Z78" s="26"/>
      <c r="AA78" s="26"/>
      <c r="AB78" s="26"/>
      <c r="AC78" s="26"/>
      <c r="AD78" s="26"/>
      <c r="AE78" s="26"/>
      <c r="AF78" s="26"/>
      <c r="AG78" s="26"/>
      <c r="AH78" s="26"/>
      <c r="AI78" s="26"/>
    </row>
    <row r="79" spans="2:35" x14ac:dyDescent="0.25">
      <c r="B79" s="24"/>
      <c r="C79" s="24"/>
      <c r="D79" s="24"/>
      <c r="E79" s="24"/>
      <c r="F79" s="24"/>
      <c r="G79" s="24"/>
      <c r="H79" s="24"/>
      <c r="I79" s="24"/>
      <c r="J79" s="24"/>
      <c r="K79" s="24"/>
      <c r="L79" s="24"/>
      <c r="M79" s="24"/>
      <c r="N79" s="24"/>
      <c r="O79" s="24"/>
      <c r="P79" s="24"/>
      <c r="Q79" s="24"/>
      <c r="R79" s="24"/>
      <c r="S79" s="24"/>
      <c r="T79" s="24"/>
      <c r="U79" s="24"/>
      <c r="V79" s="24"/>
      <c r="W79" s="24"/>
      <c r="X79" s="26"/>
      <c r="Y79" s="26"/>
      <c r="Z79" s="26"/>
      <c r="AA79" s="26"/>
      <c r="AB79" s="26"/>
      <c r="AC79" s="26"/>
      <c r="AD79" s="26"/>
      <c r="AE79" s="26"/>
      <c r="AF79" s="26"/>
      <c r="AG79" s="26"/>
      <c r="AH79" s="26"/>
      <c r="AI79" s="26"/>
    </row>
    <row r="80" spans="2:35" x14ac:dyDescent="0.25">
      <c r="B80" s="24"/>
      <c r="C80" s="24"/>
      <c r="D80" s="24"/>
      <c r="E80" s="24"/>
      <c r="F80" s="24"/>
      <c r="G80" s="24"/>
      <c r="H80" s="24"/>
      <c r="I80" s="24"/>
      <c r="J80" s="24"/>
      <c r="K80" s="24"/>
      <c r="L80" s="24"/>
      <c r="M80" s="24"/>
      <c r="N80" s="24"/>
      <c r="O80" s="24"/>
      <c r="P80" s="24"/>
      <c r="Q80" s="24"/>
      <c r="R80" s="24"/>
      <c r="S80" s="24"/>
      <c r="T80" s="24"/>
      <c r="U80" s="24"/>
      <c r="V80" s="24"/>
      <c r="W80" s="24"/>
      <c r="X80" s="26"/>
      <c r="Y80" s="26"/>
      <c r="Z80" s="26"/>
      <c r="AA80" s="26"/>
      <c r="AB80" s="26"/>
      <c r="AC80" s="26"/>
      <c r="AD80" s="26"/>
      <c r="AE80" s="26"/>
      <c r="AF80" s="26"/>
      <c r="AG80" s="26"/>
      <c r="AH80" s="26"/>
      <c r="AI80" s="26"/>
    </row>
    <row r="81" spans="2:35" x14ac:dyDescent="0.25">
      <c r="B81" s="24"/>
      <c r="C81" s="24"/>
      <c r="D81" s="24"/>
      <c r="E81" s="24"/>
      <c r="F81" s="24"/>
      <c r="G81" s="24"/>
      <c r="H81" s="24"/>
      <c r="I81" s="24"/>
      <c r="J81" s="24"/>
      <c r="K81" s="24"/>
      <c r="L81" s="24"/>
      <c r="M81" s="24"/>
      <c r="N81" s="24"/>
      <c r="O81" s="24"/>
      <c r="P81" s="24"/>
      <c r="Q81" s="24"/>
      <c r="R81" s="24"/>
      <c r="S81" s="24"/>
      <c r="T81" s="24"/>
      <c r="U81" s="24"/>
      <c r="V81" s="24"/>
      <c r="W81" s="24"/>
      <c r="X81" s="26"/>
      <c r="Y81" s="26"/>
      <c r="Z81" s="26"/>
      <c r="AA81" s="26"/>
      <c r="AB81" s="26"/>
      <c r="AC81" s="26"/>
      <c r="AD81" s="26"/>
      <c r="AE81" s="26"/>
      <c r="AF81" s="26"/>
      <c r="AG81" s="26"/>
      <c r="AH81" s="26"/>
      <c r="AI81" s="26"/>
    </row>
    <row r="82" spans="2:35" x14ac:dyDescent="0.25">
      <c r="B82" s="24"/>
      <c r="C82" s="24"/>
      <c r="D82" s="24"/>
      <c r="E82" s="24"/>
      <c r="F82" s="24"/>
      <c r="G82" s="24"/>
      <c r="H82" s="24"/>
      <c r="I82" s="24"/>
      <c r="J82" s="24"/>
      <c r="K82" s="24"/>
      <c r="L82" s="24"/>
      <c r="M82" s="24"/>
      <c r="N82" s="24"/>
      <c r="O82" s="24"/>
      <c r="P82" s="24"/>
      <c r="Q82" s="24"/>
      <c r="R82" s="24"/>
      <c r="S82" s="24"/>
      <c r="T82" s="24"/>
      <c r="U82" s="24"/>
      <c r="V82" s="24"/>
      <c r="W82" s="24"/>
      <c r="X82" s="26"/>
      <c r="Y82" s="26"/>
      <c r="Z82" s="26"/>
      <c r="AA82" s="26"/>
      <c r="AB82" s="26"/>
      <c r="AC82" s="26"/>
      <c r="AD82" s="26"/>
      <c r="AE82" s="26"/>
      <c r="AF82" s="26"/>
      <c r="AG82" s="26"/>
      <c r="AH82" s="26"/>
      <c r="AI82" s="26"/>
    </row>
    <row r="83" spans="2:35" x14ac:dyDescent="0.25">
      <c r="B83" s="24"/>
      <c r="C83" s="24"/>
      <c r="D83" s="24"/>
      <c r="E83" s="24"/>
      <c r="F83" s="24"/>
      <c r="G83" s="24"/>
      <c r="H83" s="24"/>
      <c r="I83" s="24"/>
      <c r="J83" s="24"/>
      <c r="K83" s="24"/>
      <c r="L83" s="24"/>
      <c r="M83" s="24"/>
      <c r="N83" s="24"/>
      <c r="O83" s="24"/>
      <c r="P83" s="24"/>
      <c r="Q83" s="24"/>
      <c r="R83" s="24"/>
      <c r="S83" s="24"/>
      <c r="T83" s="24"/>
      <c r="U83" s="24"/>
      <c r="V83" s="24"/>
      <c r="W83" s="24"/>
      <c r="X83" s="26"/>
      <c r="Y83" s="26"/>
      <c r="Z83" s="26"/>
      <c r="AA83" s="26"/>
      <c r="AB83" s="26"/>
      <c r="AC83" s="26"/>
      <c r="AD83" s="26"/>
      <c r="AE83" s="26"/>
      <c r="AF83" s="26"/>
      <c r="AG83" s="26"/>
      <c r="AH83" s="26"/>
      <c r="AI83" s="26"/>
    </row>
    <row r="84" spans="2:35" x14ac:dyDescent="0.25">
      <c r="B84" s="24"/>
      <c r="C84" s="24"/>
      <c r="D84" s="24"/>
      <c r="E84" s="24"/>
      <c r="F84" s="24"/>
      <c r="G84" s="24"/>
      <c r="H84" s="24"/>
      <c r="I84" s="24"/>
      <c r="J84" s="24"/>
      <c r="K84" s="24"/>
      <c r="L84" s="24"/>
      <c r="M84" s="24"/>
      <c r="N84" s="24"/>
      <c r="O84" s="24"/>
      <c r="P84" s="24"/>
      <c r="Q84" s="24"/>
      <c r="R84" s="24"/>
      <c r="S84" s="24"/>
      <c r="T84" s="24"/>
      <c r="U84" s="24"/>
      <c r="V84" s="24"/>
      <c r="W84" s="24"/>
      <c r="X84" s="26"/>
      <c r="Y84" s="26"/>
      <c r="Z84" s="26"/>
      <c r="AA84" s="26"/>
      <c r="AB84" s="26"/>
      <c r="AC84" s="26"/>
      <c r="AD84" s="26"/>
      <c r="AE84" s="26"/>
      <c r="AF84" s="26"/>
      <c r="AG84" s="26"/>
      <c r="AH84" s="26"/>
      <c r="AI84" s="26"/>
    </row>
    <row r="85" spans="2:35" x14ac:dyDescent="0.25">
      <c r="B85" s="24"/>
      <c r="C85" s="24"/>
      <c r="D85" s="24"/>
      <c r="E85" s="24"/>
      <c r="F85" s="24"/>
      <c r="G85" s="24"/>
      <c r="H85" s="24"/>
      <c r="I85" s="24"/>
      <c r="J85" s="24"/>
      <c r="K85" s="24"/>
      <c r="L85" s="24"/>
      <c r="M85" s="24"/>
      <c r="N85" s="24"/>
      <c r="O85" s="24"/>
      <c r="P85" s="24"/>
      <c r="Q85" s="24"/>
      <c r="R85" s="24"/>
      <c r="S85" s="24"/>
      <c r="T85" s="24"/>
      <c r="U85" s="24"/>
      <c r="V85" s="24"/>
      <c r="W85" s="24"/>
      <c r="X85" s="26"/>
      <c r="Y85" s="26"/>
      <c r="Z85" s="26"/>
      <c r="AA85" s="26"/>
      <c r="AB85" s="26"/>
      <c r="AC85" s="26"/>
      <c r="AD85" s="26"/>
      <c r="AE85" s="26"/>
      <c r="AF85" s="26"/>
      <c r="AG85" s="26"/>
      <c r="AH85" s="26"/>
      <c r="AI85" s="26"/>
    </row>
    <row r="86" spans="2:35" x14ac:dyDescent="0.25">
      <c r="B86" s="24"/>
      <c r="C86" s="24"/>
      <c r="D86" s="24"/>
      <c r="E86" s="24"/>
      <c r="F86" s="24"/>
      <c r="G86" s="24"/>
      <c r="H86" s="24"/>
      <c r="I86" s="24"/>
      <c r="J86" s="24"/>
      <c r="K86" s="24"/>
      <c r="L86" s="24"/>
      <c r="M86" s="24"/>
      <c r="N86" s="24"/>
      <c r="O86" s="24"/>
      <c r="P86" s="24"/>
      <c r="Q86" s="24"/>
      <c r="R86" s="24"/>
      <c r="S86" s="24"/>
      <c r="T86" s="24"/>
      <c r="U86" s="24"/>
      <c r="V86" s="24"/>
      <c r="W86" s="24"/>
      <c r="X86" s="26"/>
      <c r="Y86" s="26"/>
      <c r="Z86" s="26"/>
      <c r="AA86" s="26"/>
      <c r="AB86" s="26"/>
      <c r="AC86" s="26"/>
      <c r="AD86" s="26"/>
      <c r="AE86" s="26"/>
      <c r="AF86" s="26"/>
      <c r="AG86" s="26"/>
      <c r="AH86" s="26"/>
      <c r="AI86" s="26"/>
    </row>
    <row r="87" spans="2:35" x14ac:dyDescent="0.25">
      <c r="B87" s="24"/>
      <c r="C87" s="24"/>
      <c r="D87" s="24"/>
      <c r="E87" s="24"/>
      <c r="F87" s="24"/>
      <c r="G87" s="24"/>
      <c r="H87" s="24"/>
      <c r="I87" s="24"/>
      <c r="J87" s="24"/>
      <c r="K87" s="24"/>
      <c r="L87" s="24"/>
      <c r="M87" s="24"/>
      <c r="N87" s="24"/>
      <c r="O87" s="24"/>
      <c r="P87" s="24"/>
      <c r="Q87" s="24"/>
      <c r="R87" s="24"/>
      <c r="S87" s="24"/>
      <c r="T87" s="24"/>
      <c r="U87" s="24"/>
      <c r="V87" s="24"/>
      <c r="W87" s="24"/>
      <c r="X87" s="26"/>
      <c r="Y87" s="26"/>
      <c r="Z87" s="26"/>
      <c r="AA87" s="26"/>
      <c r="AB87" s="26"/>
      <c r="AC87" s="26"/>
      <c r="AD87" s="26"/>
      <c r="AE87" s="26"/>
      <c r="AF87" s="26"/>
      <c r="AG87" s="26"/>
      <c r="AH87" s="26"/>
      <c r="AI87" s="26"/>
    </row>
    <row r="88" spans="2:35" x14ac:dyDescent="0.25">
      <c r="B88" s="24"/>
      <c r="C88" s="24"/>
      <c r="D88" s="24"/>
      <c r="E88" s="24"/>
      <c r="F88" s="24"/>
      <c r="G88" s="24"/>
      <c r="H88" s="24"/>
      <c r="I88" s="24"/>
      <c r="J88" s="24"/>
      <c r="K88" s="24"/>
      <c r="L88" s="24"/>
      <c r="M88" s="24"/>
      <c r="N88" s="24"/>
      <c r="O88" s="24"/>
      <c r="P88" s="24"/>
      <c r="Q88" s="24"/>
      <c r="R88" s="24"/>
      <c r="S88" s="24"/>
      <c r="T88" s="24"/>
      <c r="U88" s="24"/>
      <c r="V88" s="24"/>
      <c r="W88" s="24"/>
      <c r="X88" s="26"/>
      <c r="Y88" s="26"/>
      <c r="Z88" s="26"/>
      <c r="AA88" s="26"/>
      <c r="AB88" s="26"/>
      <c r="AC88" s="26"/>
      <c r="AD88" s="26"/>
      <c r="AE88" s="26"/>
      <c r="AF88" s="26"/>
      <c r="AG88" s="26"/>
      <c r="AH88" s="26"/>
      <c r="AI88" s="26"/>
    </row>
    <row r="89" spans="2:35" x14ac:dyDescent="0.25">
      <c r="B89" s="24"/>
      <c r="C89" s="24"/>
      <c r="D89" s="24"/>
      <c r="E89" s="24"/>
      <c r="F89" s="24"/>
      <c r="G89" s="24"/>
      <c r="H89" s="24"/>
      <c r="I89" s="24"/>
      <c r="J89" s="24"/>
      <c r="K89" s="24"/>
      <c r="L89" s="24"/>
      <c r="M89" s="24"/>
      <c r="N89" s="24"/>
      <c r="O89" s="24"/>
      <c r="P89" s="24"/>
      <c r="Q89" s="24"/>
      <c r="R89" s="24"/>
      <c r="S89" s="24"/>
      <c r="T89" s="24"/>
      <c r="U89" s="24"/>
      <c r="V89" s="24"/>
      <c r="W89" s="24"/>
      <c r="X89" s="26"/>
      <c r="Y89" s="26"/>
      <c r="Z89" s="26"/>
      <c r="AA89" s="26"/>
      <c r="AB89" s="26"/>
      <c r="AC89" s="26"/>
      <c r="AD89" s="26"/>
      <c r="AE89" s="26"/>
      <c r="AF89" s="26"/>
      <c r="AG89" s="26"/>
      <c r="AH89" s="26"/>
      <c r="AI89" s="26"/>
    </row>
    <row r="90" spans="2:35" x14ac:dyDescent="0.25">
      <c r="B90" s="24"/>
      <c r="C90" s="24"/>
      <c r="D90" s="24"/>
      <c r="E90" s="24"/>
      <c r="F90" s="24"/>
      <c r="G90" s="24"/>
      <c r="H90" s="24"/>
      <c r="I90" s="24"/>
      <c r="J90" s="24"/>
      <c r="K90" s="24"/>
      <c r="L90" s="24"/>
      <c r="M90" s="24"/>
      <c r="N90" s="24"/>
      <c r="O90" s="24"/>
      <c r="P90" s="24"/>
      <c r="Q90" s="24"/>
      <c r="R90" s="24"/>
      <c r="S90" s="24"/>
      <c r="T90" s="24"/>
      <c r="U90" s="24"/>
      <c r="V90" s="24"/>
      <c r="W90" s="24"/>
      <c r="X90" s="26"/>
      <c r="Y90" s="26"/>
      <c r="Z90" s="26"/>
      <c r="AA90" s="26"/>
      <c r="AB90" s="26"/>
      <c r="AC90" s="26"/>
      <c r="AD90" s="26"/>
      <c r="AE90" s="26"/>
      <c r="AF90" s="26"/>
      <c r="AG90" s="26"/>
      <c r="AH90" s="26"/>
      <c r="AI90" s="26"/>
    </row>
    <row r="91" spans="2:35" x14ac:dyDescent="0.25">
      <c r="B91" s="24"/>
      <c r="C91" s="24"/>
      <c r="D91" s="24"/>
      <c r="E91" s="24"/>
      <c r="F91" s="24"/>
      <c r="G91" s="24"/>
      <c r="H91" s="24"/>
      <c r="I91" s="24"/>
      <c r="J91" s="24"/>
      <c r="K91" s="24"/>
      <c r="L91" s="24"/>
      <c r="M91" s="24"/>
      <c r="N91" s="24"/>
      <c r="O91" s="24"/>
      <c r="P91" s="24"/>
      <c r="Q91" s="24"/>
      <c r="R91" s="24"/>
      <c r="S91" s="24"/>
      <c r="T91" s="24"/>
      <c r="U91" s="24"/>
      <c r="V91" s="24"/>
      <c r="W91" s="24"/>
      <c r="X91" s="26"/>
      <c r="Y91" s="26"/>
      <c r="Z91" s="26"/>
      <c r="AA91" s="26"/>
      <c r="AB91" s="26"/>
      <c r="AC91" s="26"/>
      <c r="AD91" s="26"/>
      <c r="AE91" s="26"/>
      <c r="AF91" s="26"/>
      <c r="AG91" s="26"/>
      <c r="AH91" s="26"/>
      <c r="AI91" s="26"/>
    </row>
    <row r="92" spans="2:35" x14ac:dyDescent="0.25">
      <c r="B92" s="24"/>
      <c r="C92" s="24"/>
      <c r="D92" s="24"/>
      <c r="E92" s="24"/>
      <c r="F92" s="24"/>
      <c r="G92" s="24"/>
      <c r="H92" s="24"/>
      <c r="I92" s="24"/>
      <c r="J92" s="24"/>
      <c r="K92" s="24"/>
      <c r="L92" s="24"/>
      <c r="M92" s="24"/>
      <c r="N92" s="24"/>
      <c r="O92" s="24"/>
      <c r="P92" s="24"/>
      <c r="Q92" s="24"/>
      <c r="R92" s="24"/>
      <c r="S92" s="24"/>
      <c r="T92" s="24"/>
      <c r="U92" s="24"/>
      <c r="V92" s="24"/>
      <c r="W92" s="24"/>
      <c r="X92" s="26"/>
      <c r="Y92" s="26"/>
      <c r="Z92" s="26"/>
      <c r="AA92" s="26"/>
      <c r="AB92" s="26"/>
      <c r="AC92" s="26"/>
      <c r="AD92" s="26"/>
      <c r="AE92" s="26"/>
      <c r="AF92" s="26"/>
      <c r="AG92" s="26"/>
      <c r="AH92" s="26"/>
      <c r="AI92" s="26"/>
    </row>
    <row r="93" spans="2:35" x14ac:dyDescent="0.25">
      <c r="B93" s="24"/>
      <c r="C93" s="24"/>
      <c r="D93" s="24"/>
      <c r="E93" s="24"/>
      <c r="F93" s="24"/>
      <c r="G93" s="24"/>
      <c r="H93" s="24"/>
      <c r="I93" s="24"/>
      <c r="J93" s="24"/>
      <c r="K93" s="24"/>
      <c r="L93" s="24"/>
      <c r="M93" s="24"/>
      <c r="N93" s="24"/>
      <c r="O93" s="24"/>
      <c r="P93" s="24"/>
      <c r="Q93" s="24"/>
      <c r="R93" s="24"/>
      <c r="S93" s="24"/>
      <c r="T93" s="24"/>
      <c r="U93" s="24"/>
      <c r="V93" s="24"/>
      <c r="W93" s="24"/>
      <c r="X93" s="26"/>
      <c r="Y93" s="26"/>
      <c r="Z93" s="26"/>
      <c r="AA93" s="26"/>
      <c r="AB93" s="26"/>
      <c r="AC93" s="26"/>
      <c r="AD93" s="26"/>
      <c r="AE93" s="26"/>
      <c r="AF93" s="26"/>
      <c r="AG93" s="26"/>
      <c r="AH93" s="26"/>
      <c r="AI93" s="26"/>
    </row>
    <row r="94" spans="2:35" x14ac:dyDescent="0.25">
      <c r="B94" s="24"/>
      <c r="C94" s="24"/>
      <c r="D94" s="24"/>
      <c r="E94" s="24"/>
      <c r="F94" s="24"/>
      <c r="G94" s="24"/>
      <c r="H94" s="24"/>
      <c r="I94" s="24"/>
      <c r="J94" s="24"/>
      <c r="K94" s="24"/>
      <c r="L94" s="24"/>
      <c r="M94" s="24"/>
      <c r="N94" s="24"/>
      <c r="O94" s="24"/>
      <c r="P94" s="24"/>
      <c r="Q94" s="24"/>
      <c r="R94" s="24"/>
      <c r="S94" s="24"/>
      <c r="T94" s="24"/>
      <c r="U94" s="24"/>
      <c r="V94" s="24"/>
      <c r="W94" s="24"/>
      <c r="X94" s="26"/>
      <c r="Y94" s="26"/>
      <c r="Z94" s="26"/>
      <c r="AA94" s="26"/>
      <c r="AB94" s="26"/>
      <c r="AC94" s="26"/>
      <c r="AD94" s="26"/>
      <c r="AE94" s="26"/>
      <c r="AF94" s="26"/>
      <c r="AG94" s="26"/>
      <c r="AH94" s="26"/>
      <c r="AI94" s="26"/>
    </row>
    <row r="95" spans="2:35" x14ac:dyDescent="0.25">
      <c r="B95" s="24"/>
      <c r="C95" s="24"/>
      <c r="D95" s="24"/>
      <c r="E95" s="24"/>
      <c r="F95" s="24"/>
      <c r="G95" s="24"/>
      <c r="H95" s="24"/>
      <c r="I95" s="24"/>
      <c r="J95" s="24"/>
      <c r="K95" s="24"/>
      <c r="L95" s="24"/>
      <c r="M95" s="24"/>
      <c r="N95" s="24"/>
      <c r="O95" s="24"/>
      <c r="P95" s="24"/>
      <c r="Q95" s="24"/>
      <c r="R95" s="24"/>
      <c r="S95" s="24"/>
      <c r="T95" s="24"/>
      <c r="U95" s="24"/>
      <c r="V95" s="24"/>
      <c r="W95" s="24"/>
      <c r="X95" s="26"/>
      <c r="Y95" s="26"/>
      <c r="Z95" s="26"/>
      <c r="AA95" s="26"/>
      <c r="AB95" s="26"/>
      <c r="AC95" s="26"/>
      <c r="AD95" s="26"/>
      <c r="AE95" s="26"/>
      <c r="AF95" s="26"/>
      <c r="AG95" s="26"/>
      <c r="AH95" s="26"/>
      <c r="AI95" s="26"/>
    </row>
    <row r="96" spans="2:35" x14ac:dyDescent="0.25">
      <c r="B96" s="24"/>
      <c r="C96" s="24"/>
      <c r="D96" s="24"/>
      <c r="E96" s="24"/>
      <c r="F96" s="24"/>
      <c r="G96" s="24"/>
      <c r="H96" s="24"/>
      <c r="I96" s="24"/>
      <c r="J96" s="24"/>
      <c r="K96" s="24"/>
      <c r="L96" s="24"/>
      <c r="M96" s="24"/>
      <c r="N96" s="24"/>
      <c r="O96" s="24"/>
      <c r="P96" s="24"/>
      <c r="Q96" s="24"/>
      <c r="R96" s="24"/>
      <c r="S96" s="24"/>
      <c r="T96" s="24"/>
      <c r="U96" s="24"/>
      <c r="V96" s="24"/>
      <c r="W96" s="24"/>
      <c r="X96" s="26"/>
      <c r="Y96" s="26"/>
      <c r="Z96" s="26"/>
      <c r="AA96" s="26"/>
      <c r="AB96" s="26"/>
      <c r="AC96" s="26"/>
      <c r="AD96" s="26"/>
      <c r="AE96" s="26"/>
      <c r="AF96" s="26"/>
      <c r="AG96" s="26"/>
      <c r="AH96" s="26"/>
      <c r="AI96" s="26"/>
    </row>
    <row r="97" spans="2:35" x14ac:dyDescent="0.25">
      <c r="B97" s="24"/>
      <c r="C97" s="24"/>
      <c r="D97" s="24"/>
      <c r="E97" s="24"/>
      <c r="F97" s="24"/>
      <c r="G97" s="24"/>
      <c r="H97" s="24"/>
      <c r="I97" s="24"/>
      <c r="J97" s="24"/>
      <c r="K97" s="24"/>
      <c r="L97" s="24"/>
      <c r="M97" s="24"/>
      <c r="N97" s="24"/>
      <c r="O97" s="24"/>
      <c r="P97" s="24"/>
      <c r="Q97" s="24"/>
      <c r="R97" s="24"/>
      <c r="S97" s="24"/>
      <c r="T97" s="24"/>
      <c r="U97" s="24"/>
      <c r="V97" s="24"/>
      <c r="W97" s="24"/>
      <c r="X97" s="26"/>
      <c r="Y97" s="26"/>
      <c r="Z97" s="26"/>
      <c r="AA97" s="26"/>
      <c r="AB97" s="26"/>
      <c r="AC97" s="26"/>
      <c r="AD97" s="26"/>
      <c r="AE97" s="26"/>
      <c r="AF97" s="26"/>
      <c r="AG97" s="26"/>
      <c r="AH97" s="26"/>
      <c r="AI97" s="26"/>
    </row>
    <row r="98" spans="2:35" x14ac:dyDescent="0.25">
      <c r="B98" s="24"/>
      <c r="C98" s="24"/>
      <c r="D98" s="24"/>
      <c r="E98" s="24"/>
      <c r="F98" s="24"/>
      <c r="G98" s="24"/>
      <c r="H98" s="24"/>
      <c r="I98" s="24"/>
      <c r="J98" s="24"/>
      <c r="K98" s="24"/>
      <c r="L98" s="24"/>
      <c r="M98" s="24"/>
      <c r="N98" s="24"/>
      <c r="O98" s="24"/>
      <c r="P98" s="24"/>
      <c r="Q98" s="24"/>
      <c r="R98" s="24"/>
      <c r="S98" s="24"/>
      <c r="T98" s="24"/>
      <c r="U98" s="24"/>
      <c r="V98" s="24"/>
      <c r="W98" s="24"/>
      <c r="X98" s="26"/>
      <c r="Y98" s="26"/>
      <c r="Z98" s="26"/>
      <c r="AA98" s="26"/>
      <c r="AB98" s="26"/>
      <c r="AC98" s="26"/>
      <c r="AD98" s="26"/>
      <c r="AE98" s="26"/>
      <c r="AF98" s="26"/>
      <c r="AG98" s="26"/>
      <c r="AH98" s="26"/>
      <c r="AI98" s="26"/>
    </row>
    <row r="99" spans="2:35" x14ac:dyDescent="0.25">
      <c r="B99" s="24"/>
      <c r="C99" s="24"/>
      <c r="D99" s="24"/>
      <c r="E99" s="24"/>
      <c r="F99" s="24"/>
      <c r="G99" s="24"/>
      <c r="H99" s="24"/>
      <c r="I99" s="24"/>
      <c r="J99" s="24"/>
      <c r="K99" s="24"/>
      <c r="L99" s="24"/>
      <c r="M99" s="24"/>
      <c r="N99" s="24"/>
      <c r="O99" s="24"/>
      <c r="P99" s="24"/>
      <c r="Q99" s="24"/>
      <c r="R99" s="24"/>
      <c r="S99" s="24"/>
      <c r="T99" s="24"/>
      <c r="U99" s="24"/>
      <c r="V99" s="24"/>
      <c r="W99" s="24"/>
      <c r="X99" s="26"/>
      <c r="Y99" s="26"/>
      <c r="Z99" s="26"/>
      <c r="AA99" s="26"/>
      <c r="AB99" s="26"/>
      <c r="AC99" s="26"/>
      <c r="AD99" s="26"/>
      <c r="AE99" s="26"/>
      <c r="AF99" s="26"/>
      <c r="AG99" s="26"/>
      <c r="AH99" s="26"/>
      <c r="AI99" s="26"/>
    </row>
    <row r="100" spans="2:35" x14ac:dyDescent="0.25">
      <c r="B100" s="24"/>
      <c r="C100" s="24"/>
      <c r="D100" s="24"/>
      <c r="E100" s="24"/>
      <c r="F100" s="24"/>
      <c r="G100" s="24"/>
      <c r="H100" s="24"/>
      <c r="I100" s="24"/>
      <c r="J100" s="24"/>
      <c r="K100" s="24"/>
      <c r="L100" s="24"/>
      <c r="M100" s="24"/>
      <c r="N100" s="24"/>
      <c r="O100" s="24"/>
      <c r="P100" s="24"/>
      <c r="Q100" s="24"/>
      <c r="R100" s="24"/>
      <c r="S100" s="24"/>
      <c r="T100" s="24"/>
      <c r="U100" s="24"/>
      <c r="V100" s="24"/>
      <c r="W100" s="24"/>
      <c r="X100" s="26"/>
      <c r="Y100" s="26"/>
      <c r="Z100" s="26"/>
      <c r="AA100" s="26"/>
      <c r="AB100" s="26"/>
      <c r="AC100" s="26"/>
      <c r="AD100" s="26"/>
      <c r="AE100" s="26"/>
      <c r="AF100" s="26"/>
      <c r="AG100" s="26"/>
      <c r="AH100" s="26"/>
      <c r="AI100" s="26"/>
    </row>
    <row r="101" spans="2:35" x14ac:dyDescent="0.25">
      <c r="B101" s="24"/>
      <c r="C101" s="24"/>
      <c r="D101" s="24"/>
      <c r="E101" s="24"/>
      <c r="F101" s="24"/>
      <c r="G101" s="24"/>
      <c r="H101" s="24"/>
      <c r="I101" s="24"/>
      <c r="J101" s="24"/>
      <c r="K101" s="24"/>
      <c r="L101" s="24"/>
      <c r="M101" s="24"/>
      <c r="N101" s="24"/>
      <c r="O101" s="24"/>
      <c r="P101" s="24"/>
      <c r="Q101" s="24"/>
      <c r="R101" s="24"/>
      <c r="S101" s="24"/>
      <c r="T101" s="24"/>
      <c r="U101" s="24"/>
      <c r="V101" s="24"/>
      <c r="W101" s="24"/>
      <c r="X101" s="26"/>
      <c r="Y101" s="26"/>
      <c r="Z101" s="26"/>
      <c r="AA101" s="26"/>
      <c r="AB101" s="26"/>
      <c r="AC101" s="26"/>
      <c r="AD101" s="26"/>
      <c r="AE101" s="26"/>
      <c r="AF101" s="26"/>
      <c r="AG101" s="26"/>
      <c r="AH101" s="26"/>
      <c r="AI101" s="26"/>
    </row>
    <row r="102" spans="2:35" x14ac:dyDescent="0.25">
      <c r="B102" s="24"/>
      <c r="C102" s="24"/>
      <c r="D102" s="24"/>
      <c r="E102" s="24"/>
      <c r="F102" s="24"/>
      <c r="G102" s="24"/>
      <c r="H102" s="24"/>
      <c r="I102" s="24"/>
      <c r="J102" s="24"/>
      <c r="K102" s="24"/>
      <c r="L102" s="24"/>
      <c r="M102" s="24"/>
      <c r="N102" s="24"/>
      <c r="O102" s="24"/>
      <c r="P102" s="24"/>
      <c r="Q102" s="24"/>
      <c r="R102" s="24"/>
      <c r="S102" s="24"/>
      <c r="T102" s="24"/>
      <c r="U102" s="24"/>
      <c r="V102" s="24"/>
      <c r="W102" s="24"/>
      <c r="X102" s="26"/>
      <c r="Y102" s="26"/>
      <c r="Z102" s="26"/>
      <c r="AA102" s="26"/>
      <c r="AB102" s="26"/>
      <c r="AC102" s="26"/>
      <c r="AD102" s="26"/>
      <c r="AE102" s="26"/>
      <c r="AF102" s="26"/>
      <c r="AG102" s="26"/>
      <c r="AH102" s="26"/>
      <c r="AI102" s="26"/>
    </row>
    <row r="103" spans="2:35" x14ac:dyDescent="0.25">
      <c r="B103" s="24"/>
      <c r="C103" s="24"/>
      <c r="D103" s="24"/>
      <c r="E103" s="24"/>
      <c r="F103" s="24"/>
      <c r="G103" s="24"/>
      <c r="H103" s="24"/>
      <c r="I103" s="24"/>
      <c r="J103" s="24"/>
      <c r="K103" s="24"/>
      <c r="L103" s="24"/>
      <c r="M103" s="24"/>
      <c r="N103" s="24"/>
      <c r="O103" s="24"/>
      <c r="P103" s="24"/>
      <c r="Q103" s="24"/>
      <c r="R103" s="24"/>
      <c r="S103" s="24"/>
      <c r="T103" s="24"/>
      <c r="U103" s="24"/>
      <c r="V103" s="24"/>
      <c r="W103" s="24"/>
      <c r="X103" s="26"/>
      <c r="Y103" s="26"/>
      <c r="Z103" s="26"/>
      <c r="AA103" s="26"/>
      <c r="AB103" s="26"/>
      <c r="AC103" s="26"/>
      <c r="AD103" s="26"/>
      <c r="AE103" s="26"/>
      <c r="AF103" s="26"/>
      <c r="AG103" s="26"/>
      <c r="AH103" s="26"/>
      <c r="AI103" s="26"/>
    </row>
    <row r="104" spans="2:35" x14ac:dyDescent="0.25">
      <c r="B104" s="24"/>
      <c r="C104" s="24"/>
      <c r="D104" s="24"/>
      <c r="E104" s="24"/>
      <c r="F104" s="24"/>
      <c r="G104" s="24"/>
      <c r="H104" s="24"/>
      <c r="I104" s="24"/>
      <c r="J104" s="24"/>
      <c r="K104" s="24"/>
      <c r="L104" s="24"/>
      <c r="M104" s="24"/>
      <c r="N104" s="24"/>
      <c r="O104" s="24"/>
      <c r="P104" s="24"/>
      <c r="Q104" s="24"/>
      <c r="R104" s="24"/>
      <c r="S104" s="24"/>
      <c r="T104" s="24"/>
      <c r="U104" s="24"/>
      <c r="V104" s="24"/>
      <c r="W104" s="24"/>
      <c r="X104" s="26"/>
      <c r="Y104" s="26"/>
      <c r="Z104" s="26"/>
      <c r="AA104" s="26"/>
      <c r="AB104" s="26"/>
      <c r="AC104" s="26"/>
      <c r="AD104" s="26"/>
      <c r="AE104" s="26"/>
      <c r="AF104" s="26"/>
      <c r="AG104" s="26"/>
      <c r="AH104" s="26"/>
      <c r="AI104" s="26"/>
    </row>
    <row r="105" spans="2:35" x14ac:dyDescent="0.25">
      <c r="B105" s="24"/>
      <c r="C105" s="24"/>
      <c r="D105" s="24"/>
      <c r="E105" s="24"/>
      <c r="F105" s="24"/>
      <c r="G105" s="24"/>
      <c r="H105" s="24"/>
      <c r="I105" s="24"/>
      <c r="J105" s="24"/>
      <c r="K105" s="24"/>
      <c r="L105" s="24"/>
      <c r="M105" s="24"/>
      <c r="N105" s="24"/>
      <c r="O105" s="24"/>
      <c r="P105" s="24"/>
      <c r="Q105" s="24"/>
      <c r="R105" s="24"/>
      <c r="S105" s="24"/>
      <c r="T105" s="24"/>
      <c r="U105" s="24"/>
      <c r="V105" s="24"/>
      <c r="W105" s="24"/>
      <c r="X105" s="26"/>
      <c r="Y105" s="26"/>
      <c r="Z105" s="26"/>
      <c r="AA105" s="26"/>
      <c r="AB105" s="26"/>
      <c r="AC105" s="26"/>
      <c r="AD105" s="26"/>
      <c r="AE105" s="26"/>
      <c r="AF105" s="26"/>
      <c r="AG105" s="26"/>
      <c r="AH105" s="26"/>
      <c r="AI105" s="26"/>
    </row>
    <row r="106" spans="2:35" x14ac:dyDescent="0.25">
      <c r="B106" s="24"/>
      <c r="C106" s="24"/>
      <c r="D106" s="24"/>
      <c r="E106" s="24"/>
      <c r="F106" s="24"/>
      <c r="G106" s="24"/>
      <c r="H106" s="24"/>
      <c r="I106" s="24"/>
      <c r="J106" s="24"/>
      <c r="K106" s="24"/>
      <c r="L106" s="24"/>
      <c r="M106" s="24"/>
      <c r="N106" s="24"/>
      <c r="O106" s="24"/>
      <c r="P106" s="24"/>
      <c r="Q106" s="24"/>
      <c r="R106" s="24"/>
      <c r="S106" s="24"/>
      <c r="T106" s="24"/>
      <c r="U106" s="24"/>
      <c r="V106" s="24"/>
      <c r="W106" s="24"/>
      <c r="X106" s="26"/>
      <c r="Y106" s="26"/>
      <c r="Z106" s="26"/>
      <c r="AA106" s="26"/>
      <c r="AB106" s="26"/>
      <c r="AC106" s="26"/>
      <c r="AD106" s="26"/>
      <c r="AE106" s="26"/>
      <c r="AF106" s="26"/>
      <c r="AG106" s="26"/>
      <c r="AH106" s="26"/>
      <c r="AI106" s="26"/>
    </row>
    <row r="107" spans="2:35" x14ac:dyDescent="0.25">
      <c r="B107" s="24"/>
      <c r="C107" s="24"/>
      <c r="D107" s="24"/>
      <c r="E107" s="24"/>
      <c r="F107" s="24"/>
      <c r="G107" s="24"/>
      <c r="H107" s="24"/>
      <c r="I107" s="24"/>
      <c r="J107" s="24"/>
      <c r="K107" s="24"/>
      <c r="L107" s="24"/>
      <c r="M107" s="24"/>
      <c r="N107" s="24"/>
      <c r="O107" s="24"/>
      <c r="P107" s="24"/>
      <c r="Q107" s="24"/>
      <c r="R107" s="24"/>
      <c r="S107" s="24"/>
      <c r="T107" s="24"/>
      <c r="U107" s="24"/>
      <c r="V107" s="24"/>
      <c r="W107" s="24"/>
      <c r="X107" s="26"/>
      <c r="Y107" s="26"/>
      <c r="Z107" s="26"/>
      <c r="AA107" s="26"/>
      <c r="AB107" s="26"/>
      <c r="AC107" s="26"/>
      <c r="AD107" s="26"/>
      <c r="AE107" s="26"/>
      <c r="AF107" s="26"/>
      <c r="AG107" s="26"/>
      <c r="AH107" s="26"/>
      <c r="AI107" s="26"/>
    </row>
    <row r="108" spans="2:35" x14ac:dyDescent="0.25">
      <c r="B108" s="24"/>
      <c r="C108" s="24"/>
      <c r="D108" s="24"/>
      <c r="E108" s="24"/>
      <c r="F108" s="24"/>
      <c r="G108" s="24"/>
      <c r="H108" s="24"/>
      <c r="I108" s="24"/>
      <c r="J108" s="24"/>
      <c r="K108" s="24"/>
      <c r="L108" s="24"/>
      <c r="M108" s="24"/>
      <c r="N108" s="24"/>
      <c r="O108" s="24"/>
      <c r="P108" s="24"/>
      <c r="Q108" s="24"/>
      <c r="R108" s="24"/>
      <c r="S108" s="24"/>
      <c r="T108" s="24"/>
      <c r="U108" s="24"/>
      <c r="V108" s="24"/>
      <c r="W108" s="24"/>
      <c r="X108" s="26"/>
      <c r="Y108" s="26"/>
      <c r="Z108" s="26"/>
      <c r="AA108" s="26"/>
      <c r="AB108" s="26"/>
      <c r="AC108" s="26"/>
      <c r="AD108" s="26"/>
      <c r="AE108" s="26"/>
      <c r="AF108" s="26"/>
      <c r="AG108" s="26"/>
      <c r="AH108" s="26"/>
      <c r="AI108" s="26"/>
    </row>
    <row r="109" spans="2:35" x14ac:dyDescent="0.25">
      <c r="B109" s="24"/>
      <c r="C109" s="24"/>
      <c r="D109" s="24"/>
      <c r="E109" s="24"/>
      <c r="F109" s="24"/>
      <c r="G109" s="24"/>
      <c r="H109" s="24"/>
      <c r="I109" s="24"/>
      <c r="J109" s="24"/>
      <c r="K109" s="24"/>
      <c r="L109" s="24"/>
      <c r="M109" s="24"/>
      <c r="N109" s="24"/>
      <c r="O109" s="24"/>
      <c r="P109" s="24"/>
      <c r="Q109" s="24"/>
      <c r="R109" s="24"/>
      <c r="S109" s="24"/>
      <c r="T109" s="24"/>
      <c r="U109" s="24"/>
      <c r="V109" s="24"/>
      <c r="W109" s="24"/>
      <c r="X109" s="26"/>
      <c r="Y109" s="26"/>
      <c r="Z109" s="26"/>
      <c r="AA109" s="26"/>
      <c r="AB109" s="26"/>
      <c r="AC109" s="26"/>
      <c r="AD109" s="26"/>
      <c r="AE109" s="26"/>
      <c r="AF109" s="26"/>
      <c r="AG109" s="26"/>
      <c r="AH109" s="26"/>
      <c r="AI109" s="26"/>
    </row>
    <row r="110" spans="2:35" x14ac:dyDescent="0.25">
      <c r="B110" s="24"/>
      <c r="C110" s="24"/>
      <c r="D110" s="24"/>
      <c r="E110" s="24"/>
      <c r="F110" s="24"/>
      <c r="G110" s="24"/>
      <c r="H110" s="24"/>
      <c r="I110" s="24"/>
      <c r="J110" s="24"/>
      <c r="K110" s="24"/>
      <c r="L110" s="24"/>
      <c r="M110" s="24"/>
      <c r="N110" s="24"/>
      <c r="O110" s="24"/>
      <c r="P110" s="24"/>
      <c r="Q110" s="24"/>
      <c r="R110" s="24"/>
      <c r="S110" s="24"/>
      <c r="T110" s="24"/>
      <c r="U110" s="24"/>
      <c r="V110" s="24"/>
      <c r="W110" s="24"/>
      <c r="X110" s="26"/>
      <c r="Y110" s="26"/>
      <c r="Z110" s="26"/>
      <c r="AA110" s="26"/>
      <c r="AB110" s="26"/>
      <c r="AC110" s="26"/>
      <c r="AD110" s="26"/>
      <c r="AE110" s="26"/>
      <c r="AF110" s="26"/>
      <c r="AG110" s="26"/>
      <c r="AH110" s="26"/>
      <c r="AI110" s="26"/>
    </row>
    <row r="111" spans="2:35" x14ac:dyDescent="0.25">
      <c r="B111" s="24"/>
      <c r="C111" s="24"/>
      <c r="D111" s="24"/>
      <c r="E111" s="24"/>
      <c r="F111" s="24"/>
      <c r="G111" s="24"/>
      <c r="H111" s="24"/>
      <c r="I111" s="24"/>
      <c r="J111" s="24"/>
      <c r="K111" s="24"/>
      <c r="L111" s="24"/>
      <c r="M111" s="24"/>
      <c r="N111" s="24"/>
      <c r="O111" s="24"/>
      <c r="P111" s="24"/>
      <c r="Q111" s="24"/>
      <c r="R111" s="24"/>
      <c r="S111" s="24"/>
      <c r="T111" s="24"/>
      <c r="U111" s="24"/>
      <c r="V111" s="24"/>
      <c r="W111" s="24"/>
      <c r="X111" s="26"/>
      <c r="Y111" s="26"/>
      <c r="Z111" s="26"/>
      <c r="AA111" s="26"/>
      <c r="AB111" s="26"/>
      <c r="AC111" s="26"/>
      <c r="AD111" s="26"/>
      <c r="AE111" s="26"/>
      <c r="AF111" s="26"/>
      <c r="AG111" s="26"/>
      <c r="AH111" s="26"/>
      <c r="AI111" s="26"/>
    </row>
    <row r="112" spans="2:35" x14ac:dyDescent="0.25">
      <c r="B112" s="24"/>
      <c r="C112" s="24"/>
      <c r="D112" s="24"/>
      <c r="E112" s="24"/>
      <c r="F112" s="24"/>
      <c r="G112" s="24"/>
      <c r="H112" s="24"/>
      <c r="I112" s="24"/>
      <c r="J112" s="24"/>
      <c r="K112" s="24"/>
      <c r="L112" s="24"/>
      <c r="M112" s="24"/>
      <c r="N112" s="24"/>
      <c r="O112" s="24"/>
      <c r="P112" s="24"/>
      <c r="Q112" s="24"/>
      <c r="R112" s="24"/>
      <c r="S112" s="24"/>
      <c r="T112" s="24"/>
      <c r="U112" s="24"/>
      <c r="V112" s="24"/>
      <c r="W112" s="24"/>
      <c r="X112" s="26"/>
      <c r="Y112" s="26"/>
      <c r="Z112" s="26"/>
      <c r="AA112" s="26"/>
      <c r="AB112" s="26"/>
      <c r="AC112" s="26"/>
      <c r="AD112" s="26"/>
      <c r="AE112" s="26"/>
      <c r="AF112" s="26"/>
      <c r="AG112" s="26"/>
      <c r="AH112" s="26"/>
      <c r="AI112" s="26"/>
    </row>
    <row r="113" spans="2:35" x14ac:dyDescent="0.25">
      <c r="B113" s="24"/>
      <c r="C113" s="24"/>
      <c r="D113" s="24"/>
      <c r="E113" s="24"/>
      <c r="F113" s="24"/>
      <c r="G113" s="24"/>
      <c r="H113" s="24"/>
      <c r="I113" s="24"/>
      <c r="J113" s="24"/>
      <c r="K113" s="24"/>
      <c r="L113" s="24"/>
      <c r="M113" s="24"/>
      <c r="N113" s="24"/>
      <c r="O113" s="24"/>
      <c r="P113" s="24"/>
      <c r="Q113" s="24"/>
      <c r="R113" s="24"/>
      <c r="S113" s="24"/>
      <c r="T113" s="24"/>
      <c r="U113" s="24"/>
      <c r="V113" s="24"/>
      <c r="W113" s="24"/>
      <c r="X113" s="26"/>
      <c r="Y113" s="26"/>
      <c r="Z113" s="26"/>
      <c r="AA113" s="26"/>
      <c r="AB113" s="26"/>
      <c r="AC113" s="26"/>
      <c r="AD113" s="26"/>
      <c r="AE113" s="26"/>
      <c r="AF113" s="26"/>
      <c r="AG113" s="26"/>
      <c r="AH113" s="26"/>
      <c r="AI113" s="26"/>
    </row>
    <row r="114" spans="2:35" x14ac:dyDescent="0.25">
      <c r="B114" s="24"/>
      <c r="C114" s="24"/>
      <c r="D114" s="24"/>
      <c r="E114" s="24"/>
      <c r="F114" s="24"/>
      <c r="G114" s="24"/>
      <c r="H114" s="24"/>
      <c r="I114" s="24"/>
      <c r="J114" s="24"/>
      <c r="K114" s="24"/>
      <c r="L114" s="24"/>
      <c r="M114" s="24"/>
      <c r="N114" s="24"/>
      <c r="O114" s="24"/>
      <c r="P114" s="24"/>
      <c r="Q114" s="24"/>
      <c r="R114" s="24"/>
      <c r="S114" s="24"/>
      <c r="T114" s="24"/>
      <c r="U114" s="24"/>
      <c r="V114" s="24"/>
      <c r="W114" s="24"/>
      <c r="X114" s="26"/>
      <c r="Y114" s="26"/>
      <c r="Z114" s="26"/>
      <c r="AA114" s="26"/>
      <c r="AB114" s="26"/>
      <c r="AC114" s="26"/>
      <c r="AD114" s="26"/>
      <c r="AE114" s="26"/>
      <c r="AF114" s="26"/>
      <c r="AG114" s="26"/>
      <c r="AH114" s="26"/>
      <c r="AI114" s="26"/>
    </row>
    <row r="115" spans="2:35" x14ac:dyDescent="0.25">
      <c r="B115" s="24"/>
      <c r="C115" s="24"/>
      <c r="D115" s="24"/>
      <c r="E115" s="24"/>
      <c r="F115" s="24"/>
      <c r="G115" s="24"/>
      <c r="H115" s="24"/>
      <c r="I115" s="24"/>
      <c r="J115" s="24"/>
      <c r="K115" s="24"/>
      <c r="L115" s="24"/>
      <c r="M115" s="24"/>
      <c r="N115" s="24"/>
      <c r="O115" s="24"/>
      <c r="P115" s="24"/>
      <c r="Q115" s="24"/>
      <c r="R115" s="24"/>
      <c r="S115" s="24"/>
      <c r="T115" s="24"/>
      <c r="U115" s="24"/>
      <c r="V115" s="24"/>
      <c r="W115" s="24"/>
      <c r="X115" s="26"/>
      <c r="Y115" s="26"/>
      <c r="Z115" s="26"/>
      <c r="AA115" s="26"/>
      <c r="AB115" s="26"/>
      <c r="AC115" s="26"/>
      <c r="AD115" s="26"/>
      <c r="AE115" s="26"/>
      <c r="AF115" s="26"/>
      <c r="AG115" s="26"/>
      <c r="AH115" s="26"/>
      <c r="AI115" s="26"/>
    </row>
    <row r="116" spans="2:35" x14ac:dyDescent="0.25">
      <c r="B116" s="24"/>
      <c r="C116" s="24"/>
      <c r="D116" s="24"/>
      <c r="E116" s="24"/>
      <c r="F116" s="24"/>
      <c r="G116" s="24"/>
      <c r="H116" s="24"/>
      <c r="I116" s="24"/>
      <c r="J116" s="24"/>
      <c r="K116" s="24"/>
      <c r="L116" s="24"/>
      <c r="M116" s="24"/>
      <c r="N116" s="24"/>
      <c r="O116" s="24"/>
      <c r="P116" s="24"/>
      <c r="Q116" s="24"/>
      <c r="R116" s="24"/>
      <c r="S116" s="24"/>
      <c r="T116" s="24"/>
      <c r="U116" s="24"/>
      <c r="V116" s="24"/>
      <c r="W116" s="24"/>
      <c r="X116" s="26"/>
      <c r="Y116" s="26"/>
      <c r="Z116" s="26"/>
      <c r="AA116" s="26"/>
      <c r="AB116" s="26"/>
      <c r="AC116" s="26"/>
      <c r="AD116" s="26"/>
      <c r="AE116" s="26"/>
      <c r="AF116" s="26"/>
      <c r="AG116" s="26"/>
      <c r="AH116" s="26"/>
      <c r="AI116" s="26"/>
    </row>
    <row r="117" spans="2:35" x14ac:dyDescent="0.25">
      <c r="B117" s="24"/>
      <c r="C117" s="24"/>
      <c r="D117" s="24"/>
      <c r="E117" s="24"/>
      <c r="F117" s="24"/>
      <c r="G117" s="24"/>
      <c r="H117" s="24"/>
      <c r="I117" s="24"/>
      <c r="J117" s="24"/>
      <c r="K117" s="24"/>
      <c r="L117" s="24"/>
      <c r="M117" s="24"/>
      <c r="N117" s="24"/>
      <c r="O117" s="24"/>
      <c r="P117" s="24"/>
      <c r="Q117" s="24"/>
      <c r="R117" s="24"/>
      <c r="S117" s="24"/>
      <c r="T117" s="24"/>
      <c r="U117" s="24"/>
      <c r="V117" s="24"/>
      <c r="W117" s="24"/>
      <c r="X117" s="26"/>
      <c r="Y117" s="26"/>
      <c r="Z117" s="26"/>
      <c r="AA117" s="26"/>
      <c r="AB117" s="26"/>
      <c r="AC117" s="26"/>
      <c r="AD117" s="26"/>
      <c r="AE117" s="26"/>
      <c r="AF117" s="26"/>
      <c r="AG117" s="26"/>
      <c r="AH117" s="26"/>
      <c r="AI117" s="26"/>
    </row>
    <row r="118" spans="2:35" x14ac:dyDescent="0.25">
      <c r="B118" s="24"/>
      <c r="C118" s="24"/>
      <c r="D118" s="24"/>
      <c r="E118" s="24"/>
      <c r="F118" s="24"/>
      <c r="G118" s="24"/>
      <c r="H118" s="24"/>
      <c r="I118" s="24"/>
      <c r="J118" s="24"/>
      <c r="K118" s="24"/>
      <c r="L118" s="24"/>
      <c r="M118" s="24"/>
      <c r="N118" s="24"/>
      <c r="O118" s="24"/>
      <c r="P118" s="24"/>
      <c r="Q118" s="24"/>
      <c r="R118" s="24"/>
      <c r="S118" s="24"/>
      <c r="T118" s="24"/>
      <c r="U118" s="24"/>
      <c r="V118" s="24"/>
      <c r="W118" s="24"/>
      <c r="X118" s="26"/>
      <c r="Y118" s="26"/>
      <c r="Z118" s="26"/>
      <c r="AA118" s="26"/>
      <c r="AB118" s="26"/>
      <c r="AC118" s="26"/>
      <c r="AD118" s="26"/>
      <c r="AE118" s="26"/>
      <c r="AF118" s="26"/>
      <c r="AG118" s="26"/>
      <c r="AH118" s="26"/>
      <c r="AI118" s="26"/>
    </row>
    <row r="119" spans="2:35" x14ac:dyDescent="0.25">
      <c r="B119" s="24"/>
      <c r="C119" s="24"/>
      <c r="D119" s="24"/>
      <c r="E119" s="24"/>
      <c r="F119" s="24"/>
      <c r="G119" s="24"/>
      <c r="H119" s="24"/>
      <c r="I119" s="24"/>
      <c r="J119" s="24"/>
      <c r="K119" s="24"/>
      <c r="L119" s="24"/>
      <c r="M119" s="24"/>
      <c r="N119" s="24"/>
      <c r="O119" s="24"/>
      <c r="P119" s="24"/>
      <c r="Q119" s="24"/>
      <c r="R119" s="24"/>
      <c r="S119" s="24"/>
      <c r="T119" s="24"/>
      <c r="U119" s="24"/>
      <c r="V119" s="24"/>
      <c r="W119" s="24"/>
      <c r="X119" s="26"/>
      <c r="Y119" s="26"/>
      <c r="Z119" s="26"/>
      <c r="AA119" s="26"/>
      <c r="AB119" s="26"/>
      <c r="AC119" s="26"/>
      <c r="AD119" s="26"/>
      <c r="AE119" s="26"/>
      <c r="AF119" s="26"/>
      <c r="AG119" s="26"/>
      <c r="AH119" s="26"/>
      <c r="AI119" s="26"/>
    </row>
    <row r="120" spans="2:35" x14ac:dyDescent="0.25">
      <c r="B120" s="24"/>
      <c r="C120" s="24"/>
      <c r="D120" s="24"/>
      <c r="E120" s="24"/>
      <c r="F120" s="24"/>
      <c r="G120" s="24"/>
      <c r="H120" s="24"/>
      <c r="I120" s="24"/>
      <c r="J120" s="24"/>
      <c r="K120" s="24"/>
      <c r="L120" s="24"/>
      <c r="M120" s="24"/>
      <c r="N120" s="24"/>
      <c r="O120" s="24"/>
      <c r="P120" s="24"/>
      <c r="Q120" s="24"/>
      <c r="R120" s="24"/>
      <c r="S120" s="24"/>
      <c r="T120" s="24"/>
      <c r="U120" s="24"/>
      <c r="V120" s="24"/>
      <c r="W120" s="24"/>
      <c r="X120" s="26"/>
      <c r="Y120" s="26"/>
      <c r="Z120" s="26"/>
      <c r="AA120" s="26"/>
      <c r="AB120" s="26"/>
      <c r="AC120" s="26"/>
      <c r="AD120" s="26"/>
      <c r="AE120" s="26"/>
      <c r="AF120" s="26"/>
      <c r="AG120" s="26"/>
      <c r="AH120" s="26"/>
      <c r="AI120" s="26"/>
    </row>
    <row r="121" spans="2:35" x14ac:dyDescent="0.25">
      <c r="B121" s="24"/>
      <c r="C121" s="24"/>
      <c r="D121" s="24"/>
      <c r="E121" s="24"/>
      <c r="F121" s="24"/>
      <c r="G121" s="24"/>
      <c r="H121" s="24"/>
      <c r="I121" s="24"/>
      <c r="J121" s="24"/>
      <c r="K121" s="24"/>
      <c r="L121" s="24"/>
      <c r="M121" s="24"/>
      <c r="N121" s="24"/>
      <c r="O121" s="24"/>
      <c r="P121" s="24"/>
      <c r="Q121" s="24"/>
      <c r="R121" s="24"/>
      <c r="S121" s="24"/>
      <c r="T121" s="24"/>
      <c r="U121" s="24"/>
      <c r="V121" s="24"/>
      <c r="W121" s="24"/>
      <c r="X121" s="26"/>
      <c r="Y121" s="26"/>
      <c r="Z121" s="26"/>
      <c r="AA121" s="26"/>
      <c r="AB121" s="26"/>
      <c r="AC121" s="26"/>
      <c r="AD121" s="26"/>
      <c r="AE121" s="26"/>
      <c r="AF121" s="26"/>
      <c r="AG121" s="26"/>
      <c r="AH121" s="26"/>
      <c r="AI121" s="26"/>
    </row>
    <row r="122" spans="2:35" x14ac:dyDescent="0.25">
      <c r="B122" s="24"/>
      <c r="C122" s="24"/>
      <c r="D122" s="24"/>
      <c r="E122" s="24"/>
      <c r="F122" s="24"/>
      <c r="G122" s="24"/>
      <c r="H122" s="24"/>
      <c r="I122" s="24"/>
      <c r="J122" s="24"/>
      <c r="K122" s="24"/>
      <c r="L122" s="24"/>
      <c r="M122" s="24"/>
      <c r="N122" s="24"/>
      <c r="O122" s="24"/>
      <c r="P122" s="24"/>
      <c r="Q122" s="24"/>
      <c r="R122" s="24"/>
      <c r="S122" s="24"/>
      <c r="T122" s="24"/>
      <c r="U122" s="24"/>
      <c r="V122" s="24"/>
      <c r="W122" s="24"/>
      <c r="X122" s="26"/>
      <c r="Y122" s="26"/>
      <c r="Z122" s="26"/>
      <c r="AA122" s="26"/>
      <c r="AB122" s="26"/>
      <c r="AC122" s="26"/>
      <c r="AD122" s="26"/>
      <c r="AE122" s="26"/>
      <c r="AF122" s="26"/>
      <c r="AG122" s="26"/>
      <c r="AH122" s="26"/>
      <c r="AI122" s="26"/>
    </row>
    <row r="123" spans="2:35" x14ac:dyDescent="0.25">
      <c r="B123" s="24"/>
      <c r="C123" s="24"/>
      <c r="D123" s="24"/>
      <c r="E123" s="24"/>
      <c r="F123" s="24"/>
      <c r="G123" s="24"/>
      <c r="H123" s="24"/>
      <c r="I123" s="24"/>
      <c r="J123" s="24"/>
      <c r="K123" s="24"/>
      <c r="L123" s="24"/>
      <c r="M123" s="24"/>
      <c r="N123" s="24"/>
      <c r="O123" s="24"/>
      <c r="P123" s="24"/>
      <c r="Q123" s="24"/>
      <c r="R123" s="24"/>
      <c r="S123" s="24"/>
      <c r="T123" s="24"/>
      <c r="U123" s="24"/>
      <c r="V123" s="24"/>
      <c r="W123" s="24"/>
      <c r="X123" s="26"/>
      <c r="Y123" s="26"/>
      <c r="Z123" s="26"/>
      <c r="AA123" s="26"/>
      <c r="AB123" s="26"/>
      <c r="AC123" s="26"/>
      <c r="AD123" s="26"/>
      <c r="AE123" s="26"/>
      <c r="AF123" s="26"/>
      <c r="AG123" s="26"/>
      <c r="AH123" s="26"/>
      <c r="AI123" s="26"/>
    </row>
    <row r="124" spans="2:35" x14ac:dyDescent="0.25">
      <c r="B124" s="24"/>
      <c r="C124" s="24"/>
      <c r="D124" s="24"/>
      <c r="E124" s="24"/>
      <c r="F124" s="24"/>
      <c r="G124" s="24"/>
      <c r="H124" s="24"/>
      <c r="I124" s="24"/>
      <c r="J124" s="24"/>
      <c r="K124" s="24"/>
      <c r="L124" s="24"/>
      <c r="M124" s="24"/>
      <c r="N124" s="24"/>
      <c r="O124" s="24"/>
      <c r="P124" s="24"/>
      <c r="Q124" s="24"/>
      <c r="R124" s="24"/>
      <c r="S124" s="24"/>
      <c r="T124" s="24"/>
      <c r="U124" s="24"/>
      <c r="V124" s="24"/>
      <c r="W124" s="24"/>
      <c r="X124" s="26"/>
      <c r="Y124" s="26"/>
      <c r="Z124" s="26"/>
      <c r="AA124" s="26"/>
      <c r="AB124" s="26"/>
      <c r="AC124" s="26"/>
      <c r="AD124" s="26"/>
      <c r="AE124" s="26"/>
      <c r="AF124" s="26"/>
      <c r="AG124" s="26"/>
      <c r="AH124" s="26"/>
      <c r="AI124" s="26"/>
    </row>
    <row r="125" spans="2:35" x14ac:dyDescent="0.25">
      <c r="B125" s="24"/>
      <c r="C125" s="24"/>
      <c r="D125" s="24"/>
      <c r="E125" s="24"/>
      <c r="F125" s="24"/>
      <c r="G125" s="24"/>
      <c r="H125" s="24"/>
      <c r="I125" s="24"/>
      <c r="J125" s="24"/>
      <c r="K125" s="24"/>
      <c r="L125" s="24"/>
      <c r="M125" s="24"/>
      <c r="N125" s="24"/>
      <c r="O125" s="24"/>
      <c r="P125" s="24"/>
      <c r="Q125" s="24"/>
      <c r="R125" s="24"/>
      <c r="S125" s="24"/>
      <c r="T125" s="24"/>
      <c r="U125" s="24"/>
      <c r="V125" s="24"/>
      <c r="W125" s="24"/>
      <c r="X125" s="26"/>
      <c r="Y125" s="26"/>
      <c r="Z125" s="26"/>
      <c r="AA125" s="26"/>
      <c r="AB125" s="26"/>
      <c r="AC125" s="26"/>
      <c r="AD125" s="26"/>
      <c r="AE125" s="26"/>
      <c r="AF125" s="26"/>
      <c r="AG125" s="26"/>
      <c r="AH125" s="26"/>
      <c r="AI125" s="26"/>
    </row>
    <row r="126" spans="2:35" x14ac:dyDescent="0.25">
      <c r="B126" s="24"/>
      <c r="C126" s="24"/>
      <c r="D126" s="24"/>
      <c r="E126" s="24"/>
      <c r="F126" s="24"/>
      <c r="G126" s="24"/>
      <c r="H126" s="24"/>
      <c r="I126" s="24"/>
      <c r="J126" s="24"/>
      <c r="K126" s="24"/>
      <c r="L126" s="24"/>
      <c r="M126" s="24"/>
      <c r="N126" s="24"/>
      <c r="O126" s="24"/>
      <c r="P126" s="24"/>
      <c r="Q126" s="24"/>
      <c r="R126" s="24"/>
      <c r="S126" s="24"/>
      <c r="T126" s="24"/>
      <c r="U126" s="24"/>
      <c r="V126" s="24"/>
      <c r="W126" s="24"/>
      <c r="X126" s="26"/>
      <c r="Y126" s="26"/>
      <c r="Z126" s="26"/>
      <c r="AA126" s="26"/>
      <c r="AB126" s="26"/>
      <c r="AC126" s="26"/>
      <c r="AD126" s="26"/>
      <c r="AE126" s="26"/>
      <c r="AF126" s="26"/>
      <c r="AG126" s="26"/>
      <c r="AH126" s="26"/>
      <c r="AI126" s="26"/>
    </row>
    <row r="127" spans="2:35" x14ac:dyDescent="0.25">
      <c r="B127" s="24"/>
      <c r="C127" s="24"/>
      <c r="D127" s="24"/>
      <c r="E127" s="24"/>
      <c r="F127" s="24"/>
      <c r="G127" s="24"/>
      <c r="H127" s="24"/>
      <c r="I127" s="24"/>
      <c r="J127" s="24"/>
      <c r="K127" s="24"/>
      <c r="L127" s="24"/>
      <c r="M127" s="24"/>
      <c r="N127" s="24"/>
      <c r="O127" s="24"/>
      <c r="P127" s="24"/>
      <c r="Q127" s="24"/>
      <c r="R127" s="24"/>
      <c r="S127" s="24"/>
      <c r="T127" s="24"/>
      <c r="U127" s="24"/>
      <c r="V127" s="24"/>
      <c r="W127" s="24"/>
      <c r="X127" s="26"/>
      <c r="Y127" s="26"/>
      <c r="Z127" s="26"/>
      <c r="AA127" s="26"/>
      <c r="AB127" s="26"/>
      <c r="AC127" s="26"/>
      <c r="AD127" s="26"/>
      <c r="AE127" s="26"/>
      <c r="AF127" s="26"/>
      <c r="AG127" s="26"/>
      <c r="AH127" s="26"/>
      <c r="AI127" s="26"/>
    </row>
    <row r="128" spans="2:35" x14ac:dyDescent="0.25">
      <c r="B128" s="24"/>
      <c r="C128" s="24"/>
      <c r="D128" s="24"/>
      <c r="E128" s="24"/>
      <c r="F128" s="24"/>
      <c r="G128" s="24"/>
      <c r="H128" s="24"/>
      <c r="I128" s="24"/>
      <c r="J128" s="24"/>
      <c r="K128" s="24"/>
      <c r="L128" s="24"/>
      <c r="M128" s="24"/>
      <c r="N128" s="24"/>
      <c r="O128" s="24"/>
      <c r="P128" s="24"/>
      <c r="Q128" s="24"/>
      <c r="R128" s="24"/>
      <c r="S128" s="24"/>
      <c r="T128" s="24"/>
      <c r="U128" s="24"/>
      <c r="V128" s="24"/>
      <c r="W128" s="24"/>
      <c r="X128" s="26"/>
      <c r="Y128" s="26"/>
      <c r="Z128" s="26"/>
      <c r="AA128" s="26"/>
      <c r="AB128" s="26"/>
      <c r="AC128" s="26"/>
      <c r="AD128" s="26"/>
      <c r="AE128" s="26"/>
      <c r="AF128" s="26"/>
      <c r="AG128" s="26"/>
      <c r="AH128" s="26"/>
      <c r="AI128" s="26"/>
    </row>
    <row r="129" spans="2:35" x14ac:dyDescent="0.25">
      <c r="B129" s="24"/>
      <c r="C129" s="24"/>
      <c r="D129" s="24"/>
      <c r="E129" s="24"/>
      <c r="F129" s="24"/>
      <c r="G129" s="24"/>
      <c r="H129" s="24"/>
      <c r="I129" s="24"/>
      <c r="J129" s="24"/>
      <c r="K129" s="24"/>
      <c r="L129" s="24"/>
      <c r="M129" s="24"/>
      <c r="N129" s="24"/>
      <c r="O129" s="24"/>
      <c r="P129" s="24"/>
      <c r="Q129" s="24"/>
      <c r="R129" s="24"/>
      <c r="S129" s="24"/>
      <c r="T129" s="24"/>
      <c r="U129" s="24"/>
      <c r="V129" s="24"/>
      <c r="W129" s="24"/>
      <c r="X129" s="26"/>
      <c r="Y129" s="26"/>
      <c r="Z129" s="26"/>
      <c r="AA129" s="26"/>
      <c r="AB129" s="26"/>
      <c r="AC129" s="26"/>
      <c r="AD129" s="26"/>
      <c r="AE129" s="26"/>
      <c r="AF129" s="26"/>
      <c r="AG129" s="26"/>
      <c r="AH129" s="26"/>
      <c r="AI129" s="26"/>
    </row>
    <row r="130" spans="2:35" x14ac:dyDescent="0.25">
      <c r="B130" s="24"/>
      <c r="C130" s="24"/>
      <c r="D130" s="24"/>
      <c r="E130" s="24"/>
      <c r="F130" s="24"/>
      <c r="G130" s="24"/>
      <c r="H130" s="24"/>
      <c r="I130" s="24"/>
      <c r="J130" s="24"/>
      <c r="K130" s="24"/>
      <c r="L130" s="24"/>
      <c r="M130" s="24"/>
      <c r="N130" s="24"/>
      <c r="O130" s="24"/>
      <c r="P130" s="24"/>
      <c r="Q130" s="24"/>
      <c r="R130" s="24"/>
      <c r="S130" s="24"/>
      <c r="T130" s="24"/>
      <c r="U130" s="24"/>
      <c r="V130" s="24"/>
      <c r="W130" s="24"/>
      <c r="X130" s="26"/>
      <c r="Y130" s="26"/>
      <c r="Z130" s="26"/>
      <c r="AA130" s="26"/>
      <c r="AB130" s="26"/>
      <c r="AC130" s="26"/>
      <c r="AD130" s="26"/>
      <c r="AE130" s="26"/>
      <c r="AF130" s="26"/>
      <c r="AG130" s="26"/>
      <c r="AH130" s="26"/>
      <c r="AI130" s="26"/>
    </row>
    <row r="131" spans="2:35" x14ac:dyDescent="0.25">
      <c r="B131" s="24"/>
      <c r="C131" s="24"/>
      <c r="D131" s="24"/>
      <c r="E131" s="24"/>
      <c r="F131" s="24"/>
      <c r="G131" s="24"/>
      <c r="H131" s="24"/>
      <c r="I131" s="24"/>
      <c r="J131" s="24"/>
      <c r="K131" s="24"/>
      <c r="L131" s="24"/>
      <c r="M131" s="24"/>
      <c r="N131" s="24"/>
      <c r="O131" s="24"/>
      <c r="P131" s="24"/>
      <c r="Q131" s="24"/>
      <c r="R131" s="24"/>
      <c r="S131" s="24"/>
      <c r="T131" s="24"/>
      <c r="U131" s="24"/>
      <c r="V131" s="24"/>
      <c r="W131" s="24"/>
      <c r="X131" s="26"/>
      <c r="Y131" s="26"/>
      <c r="Z131" s="26"/>
      <c r="AA131" s="26"/>
      <c r="AB131" s="26"/>
      <c r="AC131" s="26"/>
      <c r="AD131" s="26"/>
      <c r="AE131" s="26"/>
      <c r="AF131" s="26"/>
      <c r="AG131" s="26"/>
      <c r="AH131" s="26"/>
      <c r="AI131" s="26"/>
    </row>
    <row r="132" spans="2:35" x14ac:dyDescent="0.25">
      <c r="B132" s="24"/>
      <c r="C132" s="24"/>
      <c r="D132" s="24"/>
      <c r="E132" s="24"/>
      <c r="F132" s="24"/>
      <c r="G132" s="24"/>
      <c r="H132" s="24"/>
      <c r="I132" s="24"/>
      <c r="J132" s="24"/>
      <c r="K132" s="24"/>
      <c r="L132" s="24"/>
      <c r="M132" s="24"/>
      <c r="N132" s="24"/>
      <c r="O132" s="24"/>
      <c r="P132" s="24"/>
      <c r="Q132" s="24"/>
      <c r="R132" s="24"/>
      <c r="S132" s="24"/>
      <c r="T132" s="24"/>
      <c r="U132" s="24"/>
      <c r="V132" s="24"/>
      <c r="W132" s="24"/>
      <c r="X132" s="26"/>
      <c r="Y132" s="26"/>
      <c r="Z132" s="26"/>
      <c r="AA132" s="26"/>
      <c r="AB132" s="26"/>
      <c r="AC132" s="26"/>
      <c r="AD132" s="26"/>
      <c r="AE132" s="26"/>
      <c r="AF132" s="26"/>
      <c r="AG132" s="26"/>
      <c r="AH132" s="26"/>
      <c r="AI132" s="26"/>
    </row>
    <row r="133" spans="2:35" x14ac:dyDescent="0.25">
      <c r="B133" s="24"/>
      <c r="C133" s="24"/>
      <c r="D133" s="24"/>
      <c r="E133" s="24"/>
      <c r="F133" s="24"/>
      <c r="G133" s="24"/>
      <c r="H133" s="24"/>
      <c r="I133" s="24"/>
      <c r="J133" s="24"/>
      <c r="K133" s="24"/>
      <c r="L133" s="24"/>
      <c r="M133" s="24"/>
      <c r="N133" s="24"/>
      <c r="O133" s="24"/>
      <c r="P133" s="24"/>
      <c r="Q133" s="24"/>
      <c r="R133" s="24"/>
      <c r="S133" s="24"/>
      <c r="T133" s="24"/>
      <c r="U133" s="24"/>
      <c r="V133" s="24"/>
      <c r="W133" s="24"/>
      <c r="X133" s="26"/>
      <c r="Y133" s="26"/>
      <c r="Z133" s="26"/>
      <c r="AA133" s="26"/>
      <c r="AB133" s="26"/>
      <c r="AC133" s="26"/>
      <c r="AD133" s="26"/>
      <c r="AE133" s="26"/>
      <c r="AF133" s="26"/>
      <c r="AG133" s="26"/>
      <c r="AH133" s="26"/>
      <c r="AI133" s="26"/>
    </row>
    <row r="134" spans="2:35" x14ac:dyDescent="0.25">
      <c r="B134" s="24"/>
      <c r="C134" s="24"/>
      <c r="D134" s="24"/>
      <c r="E134" s="24"/>
      <c r="F134" s="24"/>
      <c r="G134" s="24"/>
      <c r="H134" s="24"/>
      <c r="I134" s="24"/>
      <c r="J134" s="24"/>
      <c r="K134" s="24"/>
      <c r="L134" s="24"/>
      <c r="M134" s="24"/>
      <c r="N134" s="24"/>
      <c r="O134" s="24"/>
      <c r="P134" s="24"/>
      <c r="Q134" s="24"/>
      <c r="R134" s="24"/>
      <c r="S134" s="24"/>
      <c r="T134" s="24"/>
      <c r="U134" s="24"/>
      <c r="V134" s="24"/>
      <c r="W134" s="24"/>
      <c r="X134" s="26"/>
      <c r="Y134" s="26"/>
      <c r="Z134" s="26"/>
      <c r="AA134" s="26"/>
      <c r="AB134" s="26"/>
      <c r="AC134" s="26"/>
      <c r="AD134" s="26"/>
      <c r="AE134" s="26"/>
      <c r="AF134" s="26"/>
      <c r="AG134" s="26"/>
      <c r="AH134" s="26"/>
      <c r="AI134" s="26"/>
    </row>
    <row r="135" spans="2:35" x14ac:dyDescent="0.25">
      <c r="B135" s="24"/>
      <c r="C135" s="24"/>
      <c r="D135" s="24"/>
      <c r="E135" s="24"/>
      <c r="F135" s="24"/>
      <c r="G135" s="24"/>
      <c r="H135" s="24"/>
      <c r="I135" s="24"/>
      <c r="J135" s="24"/>
      <c r="K135" s="24"/>
      <c r="L135" s="24"/>
      <c r="M135" s="24"/>
      <c r="N135" s="24"/>
      <c r="O135" s="24"/>
      <c r="P135" s="24"/>
      <c r="Q135" s="24"/>
      <c r="R135" s="24"/>
      <c r="S135" s="24"/>
      <c r="T135" s="24"/>
      <c r="U135" s="24"/>
      <c r="V135" s="24"/>
      <c r="W135" s="24"/>
      <c r="X135" s="26"/>
      <c r="Y135" s="26"/>
      <c r="Z135" s="26"/>
      <c r="AA135" s="26"/>
      <c r="AB135" s="26"/>
      <c r="AC135" s="26"/>
      <c r="AD135" s="26"/>
      <c r="AE135" s="26"/>
      <c r="AF135" s="26"/>
      <c r="AG135" s="26"/>
      <c r="AH135" s="26"/>
      <c r="AI135" s="26"/>
    </row>
    <row r="136" spans="2:35" x14ac:dyDescent="0.25">
      <c r="B136" s="24"/>
      <c r="C136" s="24"/>
      <c r="D136" s="24"/>
      <c r="E136" s="24"/>
      <c r="F136" s="24"/>
      <c r="G136" s="24"/>
      <c r="H136" s="24"/>
      <c r="I136" s="24"/>
      <c r="J136" s="24"/>
      <c r="K136" s="24"/>
      <c r="L136" s="24"/>
      <c r="M136" s="24"/>
      <c r="N136" s="24"/>
      <c r="O136" s="24"/>
      <c r="P136" s="24"/>
      <c r="Q136" s="24"/>
      <c r="R136" s="24"/>
      <c r="S136" s="24"/>
      <c r="T136" s="24"/>
      <c r="U136" s="24"/>
      <c r="V136" s="24"/>
      <c r="W136" s="24"/>
      <c r="X136" s="26"/>
      <c r="Y136" s="26"/>
      <c r="Z136" s="26"/>
      <c r="AA136" s="26"/>
      <c r="AB136" s="26"/>
      <c r="AC136" s="26"/>
      <c r="AD136" s="26"/>
      <c r="AE136" s="26"/>
      <c r="AF136" s="26"/>
      <c r="AG136" s="26"/>
      <c r="AH136" s="26"/>
      <c r="AI136" s="26"/>
    </row>
    <row r="137" spans="2:35" x14ac:dyDescent="0.25">
      <c r="B137" s="24"/>
      <c r="C137" s="24"/>
      <c r="D137" s="24"/>
      <c r="E137" s="24"/>
      <c r="F137" s="24"/>
      <c r="G137" s="24"/>
      <c r="H137" s="24"/>
      <c r="I137" s="24"/>
      <c r="J137" s="24"/>
      <c r="K137" s="24"/>
      <c r="L137" s="24"/>
      <c r="M137" s="24"/>
      <c r="N137" s="24"/>
      <c r="O137" s="24"/>
      <c r="P137" s="24"/>
      <c r="Q137" s="24"/>
      <c r="R137" s="24"/>
      <c r="S137" s="24"/>
      <c r="T137" s="24"/>
      <c r="U137" s="24"/>
      <c r="V137" s="24"/>
      <c r="W137" s="24"/>
      <c r="X137" s="26"/>
      <c r="Y137" s="26"/>
      <c r="Z137" s="26"/>
      <c r="AA137" s="26"/>
      <c r="AB137" s="26"/>
      <c r="AC137" s="26"/>
      <c r="AD137" s="26"/>
      <c r="AE137" s="26"/>
      <c r="AF137" s="26"/>
      <c r="AG137" s="26"/>
      <c r="AH137" s="26"/>
      <c r="AI137" s="26"/>
    </row>
    <row r="138" spans="2:35" x14ac:dyDescent="0.25">
      <c r="B138" s="24"/>
      <c r="C138" s="24"/>
      <c r="D138" s="24"/>
      <c r="E138" s="24"/>
      <c r="F138" s="24"/>
      <c r="G138" s="24"/>
      <c r="H138" s="24"/>
      <c r="I138" s="24"/>
      <c r="J138" s="24"/>
      <c r="K138" s="24"/>
      <c r="L138" s="24"/>
      <c r="M138" s="24"/>
      <c r="N138" s="24"/>
      <c r="O138" s="24"/>
      <c r="P138" s="24"/>
      <c r="Q138" s="24"/>
      <c r="R138" s="24"/>
      <c r="S138" s="24"/>
      <c r="T138" s="24"/>
      <c r="U138" s="24"/>
      <c r="V138" s="24"/>
      <c r="W138" s="24"/>
      <c r="X138" s="26"/>
      <c r="Y138" s="26"/>
      <c r="Z138" s="26"/>
      <c r="AA138" s="26"/>
      <c r="AB138" s="26"/>
      <c r="AC138" s="26"/>
      <c r="AD138" s="26"/>
      <c r="AE138" s="26"/>
      <c r="AF138" s="26"/>
      <c r="AG138" s="26"/>
      <c r="AH138" s="26"/>
      <c r="AI138" s="26"/>
    </row>
    <row r="139" spans="2:35" x14ac:dyDescent="0.25">
      <c r="B139" s="24"/>
      <c r="C139" s="24"/>
      <c r="D139" s="24"/>
      <c r="E139" s="24"/>
      <c r="F139" s="24"/>
      <c r="G139" s="24"/>
      <c r="H139" s="24"/>
      <c r="I139" s="24"/>
      <c r="J139" s="24"/>
      <c r="K139" s="24"/>
      <c r="L139" s="24"/>
      <c r="M139" s="24"/>
      <c r="N139" s="24"/>
      <c r="O139" s="24"/>
      <c r="P139" s="24"/>
      <c r="Q139" s="24"/>
      <c r="R139" s="24"/>
      <c r="S139" s="24"/>
      <c r="T139" s="24"/>
      <c r="U139" s="24"/>
      <c r="V139" s="24"/>
      <c r="W139" s="24"/>
      <c r="X139" s="26"/>
      <c r="Y139" s="26"/>
      <c r="Z139" s="26"/>
      <c r="AA139" s="26"/>
      <c r="AB139" s="26"/>
      <c r="AC139" s="26"/>
      <c r="AD139" s="26"/>
      <c r="AE139" s="26"/>
      <c r="AF139" s="26"/>
      <c r="AG139" s="26"/>
      <c r="AH139" s="26"/>
      <c r="AI139" s="26"/>
    </row>
    <row r="140" spans="2:35" x14ac:dyDescent="0.25">
      <c r="B140" s="24"/>
      <c r="C140" s="24"/>
      <c r="D140" s="24"/>
      <c r="E140" s="24"/>
      <c r="F140" s="24"/>
      <c r="G140" s="24"/>
      <c r="H140" s="24"/>
      <c r="I140" s="24"/>
      <c r="J140" s="24"/>
      <c r="K140" s="24"/>
      <c r="L140" s="24"/>
      <c r="M140" s="24"/>
      <c r="N140" s="24"/>
      <c r="O140" s="24"/>
      <c r="P140" s="24"/>
      <c r="Q140" s="24"/>
      <c r="R140" s="24"/>
      <c r="S140" s="24"/>
      <c r="T140" s="24"/>
      <c r="U140" s="24"/>
      <c r="V140" s="24"/>
      <c r="W140" s="24"/>
      <c r="X140" s="26"/>
      <c r="Y140" s="26"/>
      <c r="Z140" s="26"/>
      <c r="AA140" s="26"/>
      <c r="AB140" s="26"/>
      <c r="AC140" s="26"/>
      <c r="AD140" s="26"/>
      <c r="AE140" s="26"/>
      <c r="AF140" s="26"/>
      <c r="AG140" s="26"/>
      <c r="AH140" s="26"/>
      <c r="AI140" s="26"/>
    </row>
    <row r="141" spans="2:35" x14ac:dyDescent="0.25">
      <c r="B141" s="24"/>
      <c r="C141" s="24"/>
      <c r="D141" s="24"/>
      <c r="E141" s="24"/>
      <c r="F141" s="24"/>
      <c r="G141" s="24"/>
      <c r="H141" s="24"/>
      <c r="I141" s="24"/>
      <c r="J141" s="24"/>
      <c r="K141" s="24"/>
      <c r="L141" s="24"/>
      <c r="M141" s="24"/>
      <c r="N141" s="24"/>
      <c r="O141" s="24"/>
      <c r="P141" s="24"/>
      <c r="Q141" s="24"/>
      <c r="R141" s="24"/>
      <c r="S141" s="24"/>
      <c r="T141" s="24"/>
      <c r="U141" s="24"/>
      <c r="V141" s="24"/>
      <c r="W141" s="24"/>
      <c r="X141" s="26"/>
      <c r="Y141" s="26"/>
      <c r="Z141" s="26"/>
      <c r="AA141" s="26"/>
      <c r="AB141" s="26"/>
      <c r="AC141" s="26"/>
      <c r="AD141" s="26"/>
      <c r="AE141" s="26"/>
      <c r="AF141" s="26"/>
      <c r="AG141" s="26"/>
      <c r="AH141" s="26"/>
      <c r="AI141" s="26"/>
    </row>
    <row r="142" spans="2:35" x14ac:dyDescent="0.25">
      <c r="B142" s="24"/>
      <c r="C142" s="24"/>
      <c r="D142" s="24"/>
      <c r="E142" s="24"/>
      <c r="F142" s="24"/>
      <c r="G142" s="24"/>
      <c r="H142" s="24"/>
      <c r="I142" s="24"/>
      <c r="J142" s="24"/>
      <c r="K142" s="24"/>
      <c r="L142" s="24"/>
      <c r="M142" s="24"/>
      <c r="N142" s="24"/>
      <c r="O142" s="24"/>
      <c r="P142" s="24"/>
      <c r="Q142" s="24"/>
      <c r="R142" s="24"/>
      <c r="S142" s="24"/>
      <c r="T142" s="24"/>
      <c r="U142" s="24"/>
      <c r="V142" s="24"/>
      <c r="W142" s="24"/>
      <c r="X142" s="26"/>
      <c r="Y142" s="26"/>
      <c r="Z142" s="26"/>
      <c r="AA142" s="26"/>
      <c r="AB142" s="26"/>
      <c r="AC142" s="26"/>
      <c r="AD142" s="26"/>
      <c r="AE142" s="26"/>
      <c r="AF142" s="26"/>
      <c r="AG142" s="26"/>
      <c r="AH142" s="26"/>
      <c r="AI142" s="26"/>
    </row>
    <row r="143" spans="2:35" x14ac:dyDescent="0.25">
      <c r="B143" s="24"/>
      <c r="C143" s="24"/>
      <c r="D143" s="24"/>
      <c r="E143" s="24"/>
      <c r="F143" s="24"/>
      <c r="G143" s="24"/>
      <c r="H143" s="24"/>
      <c r="I143" s="24"/>
      <c r="J143" s="24"/>
      <c r="K143" s="24"/>
      <c r="L143" s="24"/>
      <c r="M143" s="24"/>
      <c r="N143" s="24"/>
      <c r="O143" s="24"/>
      <c r="P143" s="24"/>
      <c r="Q143" s="24"/>
      <c r="R143" s="24"/>
      <c r="S143" s="24"/>
      <c r="T143" s="24"/>
      <c r="U143" s="24"/>
      <c r="V143" s="24"/>
      <c r="W143" s="24"/>
      <c r="X143" s="26"/>
      <c r="Y143" s="26"/>
      <c r="Z143" s="26"/>
      <c r="AA143" s="26"/>
      <c r="AB143" s="26"/>
      <c r="AC143" s="26"/>
      <c r="AD143" s="26"/>
      <c r="AE143" s="26"/>
      <c r="AF143" s="26"/>
      <c r="AG143" s="26"/>
      <c r="AH143" s="26"/>
      <c r="AI143" s="26"/>
    </row>
    <row r="144" spans="2:35" x14ac:dyDescent="0.25">
      <c r="B144" s="24"/>
      <c r="C144" s="24"/>
      <c r="D144" s="24"/>
      <c r="E144" s="24"/>
      <c r="F144" s="24"/>
      <c r="G144" s="24"/>
      <c r="H144" s="24"/>
      <c r="I144" s="24"/>
      <c r="J144" s="24"/>
      <c r="K144" s="24"/>
      <c r="L144" s="24"/>
      <c r="M144" s="24"/>
      <c r="N144" s="24"/>
      <c r="O144" s="24"/>
      <c r="P144" s="24"/>
      <c r="Q144" s="24"/>
      <c r="R144" s="24"/>
      <c r="S144" s="24"/>
      <c r="T144" s="24"/>
      <c r="U144" s="24"/>
      <c r="V144" s="24"/>
      <c r="W144" s="24"/>
      <c r="X144" s="26"/>
      <c r="Y144" s="26"/>
      <c r="Z144" s="26"/>
      <c r="AA144" s="26"/>
      <c r="AB144" s="26"/>
      <c r="AC144" s="26"/>
      <c r="AD144" s="26"/>
      <c r="AE144" s="26"/>
      <c r="AF144" s="26"/>
      <c r="AG144" s="26"/>
      <c r="AH144" s="26"/>
      <c r="AI144" s="26"/>
    </row>
    <row r="145" spans="2:35" x14ac:dyDescent="0.25">
      <c r="B145" s="24"/>
      <c r="C145" s="24"/>
      <c r="D145" s="24"/>
      <c r="E145" s="24"/>
      <c r="F145" s="24"/>
      <c r="G145" s="24"/>
      <c r="H145" s="24"/>
      <c r="I145" s="24"/>
      <c r="J145" s="24"/>
      <c r="K145" s="24"/>
      <c r="L145" s="24"/>
      <c r="M145" s="24"/>
      <c r="N145" s="24"/>
      <c r="O145" s="24"/>
      <c r="P145" s="24"/>
      <c r="Q145" s="24"/>
      <c r="R145" s="24"/>
      <c r="S145" s="24"/>
      <c r="T145" s="24"/>
      <c r="U145" s="24"/>
      <c r="V145" s="24"/>
      <c r="W145" s="24"/>
      <c r="X145" s="26"/>
      <c r="Y145" s="26"/>
      <c r="Z145" s="26"/>
      <c r="AA145" s="26"/>
      <c r="AB145" s="26"/>
      <c r="AC145" s="26"/>
      <c r="AD145" s="26"/>
      <c r="AE145" s="26"/>
      <c r="AF145" s="26"/>
      <c r="AG145" s="26"/>
      <c r="AH145" s="26"/>
      <c r="AI145" s="26"/>
    </row>
    <row r="146" spans="2:35" x14ac:dyDescent="0.25">
      <c r="B146" s="24"/>
      <c r="C146" s="24"/>
      <c r="D146" s="24"/>
      <c r="E146" s="24"/>
      <c r="F146" s="24"/>
      <c r="G146" s="24"/>
      <c r="H146" s="24"/>
      <c r="I146" s="24"/>
      <c r="J146" s="24"/>
      <c r="K146" s="24"/>
      <c r="L146" s="24"/>
      <c r="M146" s="24"/>
      <c r="N146" s="24"/>
      <c r="O146" s="24"/>
      <c r="P146" s="24"/>
      <c r="Q146" s="24"/>
      <c r="R146" s="24"/>
      <c r="S146" s="24"/>
      <c r="T146" s="24"/>
      <c r="U146" s="24"/>
      <c r="V146" s="24"/>
      <c r="W146" s="24"/>
      <c r="X146" s="26"/>
      <c r="Y146" s="26"/>
      <c r="Z146" s="26"/>
      <c r="AA146" s="26"/>
      <c r="AB146" s="26"/>
      <c r="AC146" s="26"/>
      <c r="AD146" s="26"/>
      <c r="AE146" s="26"/>
      <c r="AF146" s="26"/>
      <c r="AG146" s="26"/>
      <c r="AH146" s="26"/>
      <c r="AI146" s="26"/>
    </row>
    <row r="147" spans="2:35" x14ac:dyDescent="0.25">
      <c r="B147" s="24"/>
      <c r="C147" s="24"/>
      <c r="D147" s="24"/>
      <c r="E147" s="24"/>
      <c r="F147" s="24"/>
      <c r="G147" s="24"/>
      <c r="H147" s="24"/>
      <c r="I147" s="24"/>
      <c r="J147" s="24"/>
      <c r="K147" s="24"/>
      <c r="L147" s="24"/>
      <c r="M147" s="24"/>
      <c r="N147" s="24"/>
      <c r="O147" s="24"/>
      <c r="P147" s="24"/>
      <c r="Q147" s="24"/>
      <c r="R147" s="24"/>
      <c r="S147" s="24"/>
      <c r="T147" s="24"/>
      <c r="U147" s="24"/>
      <c r="V147" s="24"/>
      <c r="W147" s="24"/>
      <c r="X147" s="26"/>
      <c r="Y147" s="26"/>
      <c r="Z147" s="26"/>
      <c r="AA147" s="26"/>
      <c r="AB147" s="26"/>
      <c r="AC147" s="26"/>
      <c r="AD147" s="26"/>
      <c r="AE147" s="26"/>
      <c r="AF147" s="26"/>
      <c r="AG147" s="26"/>
      <c r="AH147" s="26"/>
      <c r="AI147" s="26"/>
    </row>
    <row r="148" spans="2:35" x14ac:dyDescent="0.25">
      <c r="B148" s="24"/>
      <c r="C148" s="24"/>
      <c r="D148" s="24"/>
      <c r="E148" s="24"/>
      <c r="F148" s="24"/>
      <c r="G148" s="24"/>
      <c r="H148" s="24"/>
      <c r="I148" s="24"/>
      <c r="J148" s="24"/>
      <c r="K148" s="24"/>
      <c r="L148" s="24"/>
      <c r="M148" s="24"/>
      <c r="N148" s="24"/>
      <c r="O148" s="24"/>
      <c r="P148" s="24"/>
      <c r="Q148" s="24"/>
      <c r="R148" s="24"/>
      <c r="S148" s="24"/>
      <c r="T148" s="24"/>
      <c r="U148" s="24"/>
      <c r="V148" s="24"/>
      <c r="W148" s="24"/>
      <c r="X148" s="26"/>
      <c r="Y148" s="26"/>
      <c r="Z148" s="26"/>
      <c r="AA148" s="26"/>
      <c r="AB148" s="26"/>
      <c r="AC148" s="26"/>
      <c r="AD148" s="26"/>
      <c r="AE148" s="26"/>
      <c r="AF148" s="26"/>
      <c r="AG148" s="26"/>
      <c r="AH148" s="26"/>
      <c r="AI148" s="26"/>
    </row>
    <row r="149" spans="2:35" x14ac:dyDescent="0.25">
      <c r="B149" s="24"/>
      <c r="C149" s="24"/>
      <c r="D149" s="24"/>
      <c r="E149" s="24"/>
      <c r="F149" s="24"/>
      <c r="G149" s="24"/>
      <c r="H149" s="24"/>
      <c r="I149" s="24"/>
      <c r="J149" s="24"/>
      <c r="K149" s="24"/>
      <c r="L149" s="24"/>
      <c r="M149" s="24"/>
      <c r="N149" s="24"/>
      <c r="O149" s="24"/>
      <c r="P149" s="24"/>
      <c r="Q149" s="24"/>
      <c r="R149" s="24"/>
      <c r="S149" s="24"/>
      <c r="T149" s="24"/>
      <c r="U149" s="24"/>
      <c r="V149" s="24"/>
      <c r="W149" s="24"/>
      <c r="X149" s="26"/>
      <c r="Y149" s="26"/>
      <c r="Z149" s="26"/>
      <c r="AA149" s="26"/>
      <c r="AB149" s="26"/>
      <c r="AC149" s="26"/>
      <c r="AD149" s="26"/>
      <c r="AE149" s="26"/>
      <c r="AF149" s="26"/>
      <c r="AG149" s="26"/>
      <c r="AH149" s="26"/>
      <c r="AI149" s="26"/>
    </row>
    <row r="150" spans="2:35" x14ac:dyDescent="0.25">
      <c r="B150" s="24"/>
      <c r="C150" s="24"/>
      <c r="D150" s="24"/>
      <c r="E150" s="24"/>
      <c r="F150" s="24"/>
      <c r="G150" s="24"/>
      <c r="H150" s="24"/>
      <c r="I150" s="24"/>
      <c r="J150" s="24"/>
      <c r="K150" s="24"/>
      <c r="L150" s="24"/>
      <c r="M150" s="24"/>
      <c r="N150" s="24"/>
      <c r="O150" s="24"/>
      <c r="P150" s="24"/>
      <c r="Q150" s="24"/>
      <c r="R150" s="24"/>
      <c r="S150" s="24"/>
      <c r="T150" s="24"/>
      <c r="U150" s="24"/>
      <c r="V150" s="24"/>
      <c r="W150" s="24"/>
      <c r="X150" s="26"/>
      <c r="Y150" s="26"/>
      <c r="Z150" s="26"/>
      <c r="AA150" s="26"/>
      <c r="AB150" s="26"/>
      <c r="AC150" s="26"/>
      <c r="AD150" s="26"/>
      <c r="AE150" s="26"/>
      <c r="AF150" s="26"/>
      <c r="AG150" s="26"/>
      <c r="AH150" s="26"/>
      <c r="AI150" s="26"/>
    </row>
    <row r="151" spans="2:35" x14ac:dyDescent="0.25">
      <c r="B151" s="24"/>
      <c r="C151" s="24"/>
      <c r="D151" s="24"/>
      <c r="E151" s="24"/>
      <c r="F151" s="24"/>
      <c r="G151" s="24"/>
      <c r="H151" s="24"/>
      <c r="I151" s="24"/>
      <c r="J151" s="24"/>
      <c r="K151" s="24"/>
      <c r="L151" s="24"/>
      <c r="M151" s="24"/>
      <c r="N151" s="24"/>
      <c r="O151" s="24"/>
      <c r="P151" s="24"/>
      <c r="Q151" s="24"/>
      <c r="R151" s="24"/>
      <c r="S151" s="24"/>
      <c r="T151" s="24"/>
      <c r="U151" s="24"/>
      <c r="V151" s="24"/>
      <c r="W151" s="24"/>
      <c r="X151" s="26"/>
      <c r="Y151" s="26"/>
      <c r="Z151" s="26"/>
      <c r="AA151" s="26"/>
      <c r="AB151" s="26"/>
      <c r="AC151" s="26"/>
      <c r="AD151" s="26"/>
      <c r="AE151" s="26"/>
      <c r="AF151" s="26"/>
      <c r="AG151" s="26"/>
      <c r="AH151" s="26"/>
      <c r="AI151" s="26"/>
    </row>
    <row r="152" spans="2:35" x14ac:dyDescent="0.25">
      <c r="B152" s="24"/>
      <c r="C152" s="24"/>
      <c r="D152" s="24"/>
      <c r="E152" s="24"/>
      <c r="F152" s="24"/>
      <c r="G152" s="24"/>
      <c r="H152" s="24"/>
      <c r="I152" s="24"/>
      <c r="J152" s="24"/>
      <c r="K152" s="24"/>
      <c r="L152" s="24"/>
      <c r="M152" s="24"/>
      <c r="N152" s="24"/>
      <c r="O152" s="24"/>
      <c r="P152" s="24"/>
      <c r="Q152" s="24"/>
      <c r="R152" s="24"/>
      <c r="S152" s="24"/>
      <c r="T152" s="24"/>
      <c r="U152" s="24"/>
      <c r="V152" s="24"/>
      <c r="W152" s="24"/>
      <c r="X152" s="26"/>
      <c r="Y152" s="26"/>
      <c r="Z152" s="26"/>
      <c r="AA152" s="26"/>
      <c r="AB152" s="26"/>
      <c r="AC152" s="26"/>
      <c r="AD152" s="26"/>
      <c r="AE152" s="26"/>
      <c r="AF152" s="26"/>
      <c r="AG152" s="26"/>
      <c r="AH152" s="26"/>
      <c r="AI152" s="26"/>
    </row>
    <row r="153" spans="2:35" x14ac:dyDescent="0.25">
      <c r="B153" s="24"/>
      <c r="C153" s="24"/>
      <c r="D153" s="24"/>
      <c r="E153" s="24"/>
      <c r="F153" s="24"/>
      <c r="G153" s="24"/>
      <c r="H153" s="24"/>
      <c r="I153" s="24"/>
      <c r="J153" s="24"/>
      <c r="K153" s="24"/>
      <c r="L153" s="24"/>
      <c r="M153" s="24"/>
      <c r="N153" s="24"/>
      <c r="O153" s="24"/>
      <c r="P153" s="24"/>
      <c r="Q153" s="24"/>
      <c r="R153" s="24"/>
      <c r="S153" s="24"/>
      <c r="T153" s="24"/>
      <c r="U153" s="24"/>
      <c r="V153" s="24"/>
      <c r="W153" s="24"/>
      <c r="X153" s="26"/>
      <c r="Y153" s="26"/>
      <c r="Z153" s="26"/>
      <c r="AA153" s="26"/>
      <c r="AB153" s="26"/>
      <c r="AC153" s="26"/>
      <c r="AD153" s="26"/>
      <c r="AE153" s="26"/>
      <c r="AF153" s="26"/>
      <c r="AG153" s="26"/>
      <c r="AH153" s="26"/>
      <c r="AI153" s="26"/>
    </row>
    <row r="154" spans="2:35" x14ac:dyDescent="0.25">
      <c r="B154" s="24"/>
      <c r="C154" s="24"/>
      <c r="D154" s="24"/>
      <c r="E154" s="24"/>
      <c r="F154" s="24"/>
      <c r="G154" s="24"/>
      <c r="H154" s="24"/>
      <c r="I154" s="24"/>
      <c r="J154" s="24"/>
      <c r="K154" s="24"/>
      <c r="L154" s="24"/>
      <c r="M154" s="24"/>
      <c r="N154" s="24"/>
      <c r="O154" s="24"/>
      <c r="P154" s="24"/>
      <c r="Q154" s="24"/>
      <c r="R154" s="24"/>
      <c r="S154" s="24"/>
      <c r="T154" s="24"/>
      <c r="U154" s="24"/>
      <c r="V154" s="24"/>
      <c r="W154" s="24"/>
      <c r="X154" s="26"/>
      <c r="Y154" s="26"/>
      <c r="Z154" s="26"/>
      <c r="AA154" s="26"/>
      <c r="AB154" s="26"/>
      <c r="AC154" s="26"/>
      <c r="AD154" s="26"/>
      <c r="AE154" s="26"/>
      <c r="AF154" s="26"/>
      <c r="AG154" s="26"/>
      <c r="AH154" s="26"/>
      <c r="AI154" s="26"/>
    </row>
    <row r="155" spans="2:35" x14ac:dyDescent="0.25">
      <c r="B155" s="24"/>
      <c r="C155" s="24"/>
      <c r="D155" s="24"/>
      <c r="E155" s="24"/>
      <c r="F155" s="24"/>
      <c r="G155" s="24"/>
      <c r="H155" s="24"/>
      <c r="I155" s="24"/>
      <c r="J155" s="24"/>
      <c r="K155" s="24"/>
      <c r="L155" s="24"/>
      <c r="M155" s="24"/>
      <c r="N155" s="24"/>
      <c r="O155" s="24"/>
      <c r="P155" s="24"/>
      <c r="Q155" s="24"/>
      <c r="R155" s="24"/>
      <c r="S155" s="24"/>
      <c r="T155" s="24"/>
      <c r="U155" s="24"/>
      <c r="V155" s="24"/>
      <c r="W155" s="24"/>
      <c r="X155" s="26"/>
      <c r="Y155" s="26"/>
      <c r="Z155" s="26"/>
      <c r="AA155" s="26"/>
      <c r="AB155" s="26"/>
      <c r="AC155" s="26"/>
      <c r="AD155" s="26"/>
      <c r="AE155" s="26"/>
      <c r="AF155" s="26"/>
      <c r="AG155" s="26"/>
      <c r="AH155" s="26"/>
      <c r="AI155" s="26"/>
    </row>
    <row r="156" spans="2:35" x14ac:dyDescent="0.25">
      <c r="B156" s="24"/>
      <c r="C156" s="24"/>
      <c r="D156" s="24"/>
      <c r="E156" s="24"/>
      <c r="F156" s="24"/>
      <c r="G156" s="24"/>
      <c r="H156" s="24"/>
      <c r="I156" s="24"/>
      <c r="J156" s="24"/>
      <c r="K156" s="24"/>
      <c r="L156" s="24"/>
      <c r="M156" s="24"/>
      <c r="N156" s="24"/>
      <c r="O156" s="24"/>
      <c r="P156" s="24"/>
      <c r="Q156" s="24"/>
      <c r="R156" s="24"/>
      <c r="S156" s="24"/>
      <c r="T156" s="24"/>
      <c r="U156" s="24"/>
      <c r="V156" s="24"/>
      <c r="W156" s="24"/>
      <c r="X156" s="26"/>
      <c r="Y156" s="26"/>
      <c r="Z156" s="26"/>
      <c r="AA156" s="26"/>
      <c r="AB156" s="26"/>
      <c r="AC156" s="26"/>
      <c r="AD156" s="26"/>
      <c r="AE156" s="26"/>
      <c r="AF156" s="26"/>
      <c r="AG156" s="26"/>
      <c r="AH156" s="26"/>
      <c r="AI156" s="26"/>
    </row>
    <row r="157" spans="2:35" x14ac:dyDescent="0.25">
      <c r="B157" s="24"/>
      <c r="C157" s="24"/>
      <c r="D157" s="24"/>
      <c r="E157" s="24"/>
      <c r="F157" s="24"/>
      <c r="G157" s="24"/>
      <c r="H157" s="24"/>
      <c r="I157" s="24"/>
      <c r="J157" s="24"/>
      <c r="K157" s="24"/>
      <c r="L157" s="24"/>
      <c r="M157" s="24"/>
      <c r="N157" s="24"/>
      <c r="O157" s="24"/>
      <c r="P157" s="24"/>
      <c r="Q157" s="24"/>
      <c r="R157" s="24"/>
      <c r="S157" s="24"/>
      <c r="T157" s="24"/>
      <c r="U157" s="24"/>
      <c r="V157" s="24"/>
      <c r="W157" s="24"/>
      <c r="X157" s="26"/>
      <c r="Y157" s="26"/>
      <c r="Z157" s="26"/>
      <c r="AA157" s="26"/>
      <c r="AB157" s="26"/>
      <c r="AC157" s="26"/>
      <c r="AD157" s="26"/>
      <c r="AE157" s="26"/>
      <c r="AF157" s="26"/>
      <c r="AG157" s="26"/>
      <c r="AH157" s="26"/>
      <c r="AI157" s="26"/>
    </row>
    <row r="158" spans="2:35" x14ac:dyDescent="0.25">
      <c r="B158" s="24"/>
      <c r="C158" s="24"/>
      <c r="D158" s="24"/>
      <c r="E158" s="24"/>
      <c r="F158" s="24"/>
      <c r="G158" s="24"/>
      <c r="H158" s="24"/>
      <c r="I158" s="24"/>
      <c r="J158" s="24"/>
      <c r="K158" s="24"/>
      <c r="L158" s="24"/>
      <c r="M158" s="24"/>
      <c r="N158" s="24"/>
      <c r="O158" s="24"/>
      <c r="P158" s="24"/>
      <c r="Q158" s="24"/>
      <c r="R158" s="24"/>
      <c r="S158" s="24"/>
      <c r="T158" s="24"/>
      <c r="U158" s="24"/>
      <c r="V158" s="24"/>
      <c r="W158" s="24"/>
      <c r="X158" s="26"/>
      <c r="Y158" s="26"/>
      <c r="Z158" s="26"/>
      <c r="AA158" s="26"/>
      <c r="AB158" s="26"/>
      <c r="AC158" s="26"/>
      <c r="AD158" s="26"/>
      <c r="AE158" s="26"/>
      <c r="AF158" s="26"/>
      <c r="AG158" s="26"/>
      <c r="AH158" s="26"/>
      <c r="AI158" s="26"/>
    </row>
    <row r="159" spans="2:35" x14ac:dyDescent="0.25">
      <c r="B159" s="24"/>
      <c r="C159" s="24"/>
      <c r="D159" s="24"/>
      <c r="E159" s="24"/>
      <c r="F159" s="24"/>
      <c r="G159" s="24"/>
      <c r="H159" s="24"/>
      <c r="I159" s="24"/>
      <c r="J159" s="24"/>
      <c r="K159" s="24"/>
      <c r="L159" s="24"/>
      <c r="M159" s="24"/>
      <c r="N159" s="24"/>
      <c r="O159" s="24"/>
      <c r="P159" s="24"/>
      <c r="Q159" s="24"/>
      <c r="R159" s="24"/>
      <c r="S159" s="24"/>
      <c r="T159" s="24"/>
      <c r="U159" s="24"/>
      <c r="V159" s="24"/>
      <c r="W159" s="24"/>
      <c r="X159" s="26"/>
      <c r="Y159" s="26"/>
      <c r="Z159" s="26"/>
      <c r="AA159" s="26"/>
      <c r="AB159" s="26"/>
      <c r="AC159" s="26"/>
      <c r="AD159" s="26"/>
      <c r="AE159" s="26"/>
      <c r="AF159" s="26"/>
      <c r="AG159" s="26"/>
      <c r="AH159" s="26"/>
      <c r="AI159" s="26"/>
    </row>
    <row r="160" spans="2:35" x14ac:dyDescent="0.25">
      <c r="B160" s="24"/>
      <c r="C160" s="24"/>
      <c r="D160" s="24"/>
      <c r="E160" s="24"/>
      <c r="F160" s="24"/>
      <c r="G160" s="24"/>
      <c r="H160" s="24"/>
      <c r="I160" s="24"/>
      <c r="J160" s="24"/>
      <c r="K160" s="24"/>
      <c r="L160" s="24"/>
      <c r="M160" s="24"/>
      <c r="N160" s="24"/>
      <c r="O160" s="24"/>
      <c r="P160" s="24"/>
      <c r="Q160" s="24"/>
      <c r="R160" s="24"/>
      <c r="S160" s="24"/>
      <c r="T160" s="24"/>
      <c r="U160" s="24"/>
      <c r="V160" s="24"/>
      <c r="W160" s="24"/>
      <c r="X160" s="26"/>
      <c r="Y160" s="26"/>
      <c r="Z160" s="26"/>
      <c r="AA160" s="26"/>
      <c r="AB160" s="26"/>
      <c r="AC160" s="26"/>
      <c r="AD160" s="26"/>
      <c r="AE160" s="26"/>
      <c r="AF160" s="26"/>
      <c r="AG160" s="26"/>
      <c r="AH160" s="26"/>
      <c r="AI160" s="26"/>
    </row>
    <row r="161" spans="2:35" x14ac:dyDescent="0.25">
      <c r="B161" s="24"/>
      <c r="C161" s="24"/>
      <c r="D161" s="24"/>
      <c r="E161" s="24"/>
      <c r="F161" s="24"/>
      <c r="G161" s="24"/>
      <c r="H161" s="24"/>
      <c r="I161" s="24"/>
      <c r="J161" s="24"/>
      <c r="K161" s="24"/>
      <c r="L161" s="24"/>
      <c r="M161" s="24"/>
      <c r="N161" s="24"/>
      <c r="O161" s="24"/>
      <c r="P161" s="24"/>
      <c r="Q161" s="24"/>
      <c r="R161" s="24"/>
      <c r="S161" s="24"/>
      <c r="T161" s="24"/>
      <c r="U161" s="24"/>
      <c r="V161" s="24"/>
      <c r="W161" s="24"/>
      <c r="X161" s="26"/>
      <c r="Y161" s="26"/>
      <c r="Z161" s="26"/>
      <c r="AA161" s="26"/>
      <c r="AB161" s="26"/>
      <c r="AC161" s="26"/>
      <c r="AD161" s="26"/>
      <c r="AE161" s="26"/>
      <c r="AF161" s="26"/>
      <c r="AG161" s="26"/>
      <c r="AH161" s="26"/>
      <c r="AI161" s="26"/>
    </row>
    <row r="162" spans="2:35" x14ac:dyDescent="0.25">
      <c r="B162" s="24"/>
      <c r="C162" s="24"/>
      <c r="D162" s="24"/>
      <c r="E162" s="24"/>
      <c r="F162" s="24"/>
      <c r="G162" s="24"/>
      <c r="H162" s="24"/>
      <c r="I162" s="24"/>
      <c r="J162" s="24"/>
      <c r="K162" s="24"/>
      <c r="L162" s="24"/>
      <c r="M162" s="24"/>
      <c r="N162" s="24"/>
      <c r="O162" s="24"/>
      <c r="P162" s="24"/>
      <c r="Q162" s="24"/>
      <c r="R162" s="24"/>
      <c r="S162" s="24"/>
      <c r="T162" s="24"/>
      <c r="U162" s="24"/>
      <c r="V162" s="24"/>
      <c r="W162" s="24"/>
      <c r="X162" s="26"/>
      <c r="Y162" s="26"/>
      <c r="Z162" s="26"/>
      <c r="AA162" s="26"/>
      <c r="AB162" s="26"/>
      <c r="AC162" s="26"/>
      <c r="AD162" s="26"/>
      <c r="AE162" s="26"/>
      <c r="AF162" s="26"/>
      <c r="AG162" s="26"/>
      <c r="AH162" s="26"/>
      <c r="AI162" s="26"/>
    </row>
    <row r="163" spans="2:35" x14ac:dyDescent="0.25">
      <c r="B163" s="24"/>
      <c r="C163" s="24"/>
      <c r="D163" s="24"/>
      <c r="E163" s="24"/>
      <c r="F163" s="24"/>
      <c r="G163" s="24"/>
      <c r="H163" s="24"/>
      <c r="I163" s="24"/>
      <c r="J163" s="24"/>
      <c r="K163" s="24"/>
      <c r="L163" s="24"/>
      <c r="M163" s="24"/>
      <c r="N163" s="24"/>
      <c r="O163" s="24"/>
      <c r="P163" s="24"/>
      <c r="Q163" s="24"/>
      <c r="R163" s="24"/>
      <c r="S163" s="24"/>
      <c r="T163" s="24"/>
      <c r="U163" s="24"/>
      <c r="V163" s="24"/>
      <c r="W163" s="24"/>
      <c r="X163" s="26"/>
      <c r="Y163" s="26"/>
      <c r="Z163" s="26"/>
      <c r="AA163" s="26"/>
      <c r="AB163" s="26"/>
      <c r="AC163" s="26"/>
      <c r="AD163" s="26"/>
      <c r="AE163" s="26"/>
      <c r="AF163" s="26"/>
      <c r="AG163" s="26"/>
      <c r="AH163" s="26"/>
      <c r="AI163" s="26"/>
    </row>
    <row r="164" spans="2:35" x14ac:dyDescent="0.25">
      <c r="B164" s="24"/>
      <c r="C164" s="24"/>
      <c r="D164" s="24"/>
      <c r="E164" s="24"/>
      <c r="F164" s="24"/>
      <c r="G164" s="24"/>
      <c r="H164" s="24"/>
      <c r="I164" s="24"/>
      <c r="J164" s="24"/>
      <c r="K164" s="24"/>
      <c r="L164" s="24"/>
      <c r="M164" s="24"/>
      <c r="N164" s="24"/>
      <c r="O164" s="24"/>
      <c r="P164" s="24"/>
      <c r="Q164" s="24"/>
      <c r="R164" s="24"/>
      <c r="S164" s="24"/>
      <c r="T164" s="24"/>
      <c r="U164" s="24"/>
      <c r="V164" s="24"/>
      <c r="W164" s="24"/>
      <c r="X164" s="26"/>
      <c r="Y164" s="26"/>
      <c r="Z164" s="26"/>
      <c r="AA164" s="26"/>
      <c r="AB164" s="26"/>
      <c r="AC164" s="26"/>
      <c r="AD164" s="26"/>
      <c r="AE164" s="26"/>
      <c r="AF164" s="26"/>
      <c r="AG164" s="26"/>
      <c r="AH164" s="26"/>
      <c r="AI164" s="26"/>
    </row>
    <row r="165" spans="2:35" x14ac:dyDescent="0.25">
      <c r="B165" s="24"/>
      <c r="C165" s="24"/>
      <c r="D165" s="24"/>
      <c r="E165" s="24"/>
      <c r="F165" s="24"/>
      <c r="G165" s="24"/>
      <c r="H165" s="24"/>
      <c r="I165" s="24"/>
      <c r="J165" s="24"/>
      <c r="K165" s="24"/>
      <c r="L165" s="24"/>
      <c r="M165" s="24"/>
      <c r="N165" s="24"/>
      <c r="O165" s="24"/>
      <c r="P165" s="24"/>
      <c r="Q165" s="24"/>
      <c r="R165" s="24"/>
      <c r="S165" s="24"/>
      <c r="T165" s="24"/>
      <c r="U165" s="24"/>
      <c r="V165" s="24"/>
      <c r="W165" s="24"/>
      <c r="X165" s="26"/>
      <c r="Y165" s="26"/>
      <c r="Z165" s="26"/>
      <c r="AA165" s="26"/>
      <c r="AB165" s="26"/>
      <c r="AC165" s="26"/>
      <c r="AD165" s="26"/>
      <c r="AE165" s="26"/>
      <c r="AF165" s="26"/>
      <c r="AG165" s="26"/>
      <c r="AH165" s="26"/>
      <c r="AI165" s="26"/>
    </row>
    <row r="166" spans="2:35" x14ac:dyDescent="0.25">
      <c r="B166" s="24"/>
      <c r="C166" s="24"/>
      <c r="D166" s="24"/>
      <c r="E166" s="24"/>
      <c r="F166" s="24"/>
      <c r="G166" s="24"/>
      <c r="H166" s="24"/>
      <c r="I166" s="24"/>
      <c r="J166" s="24"/>
      <c r="K166" s="24"/>
      <c r="L166" s="24"/>
      <c r="M166" s="24"/>
      <c r="N166" s="24"/>
      <c r="O166" s="24"/>
      <c r="P166" s="24"/>
      <c r="Q166" s="24"/>
      <c r="R166" s="24"/>
      <c r="S166" s="24"/>
      <c r="T166" s="24"/>
      <c r="U166" s="24"/>
      <c r="V166" s="24"/>
      <c r="W166" s="24"/>
      <c r="X166" s="26"/>
      <c r="Y166" s="26"/>
      <c r="Z166" s="26"/>
      <c r="AA166" s="26"/>
      <c r="AB166" s="26"/>
      <c r="AC166" s="26"/>
      <c r="AD166" s="26"/>
      <c r="AE166" s="26"/>
      <c r="AF166" s="26"/>
      <c r="AG166" s="26"/>
      <c r="AH166" s="26"/>
      <c r="AI166" s="26"/>
    </row>
    <row r="167" spans="2:35" x14ac:dyDescent="0.25">
      <c r="B167" s="24"/>
      <c r="C167" s="24"/>
      <c r="D167" s="24"/>
      <c r="E167" s="24"/>
      <c r="F167" s="24"/>
      <c r="G167" s="24"/>
      <c r="H167" s="24"/>
      <c r="I167" s="24"/>
      <c r="J167" s="24"/>
      <c r="K167" s="24"/>
      <c r="L167" s="24"/>
      <c r="M167" s="24"/>
      <c r="N167" s="24"/>
      <c r="O167" s="24"/>
      <c r="P167" s="24"/>
      <c r="Q167" s="24"/>
      <c r="R167" s="24"/>
      <c r="S167" s="24"/>
      <c r="T167" s="24"/>
      <c r="U167" s="24"/>
      <c r="V167" s="24"/>
      <c r="W167" s="24"/>
      <c r="X167" s="26"/>
      <c r="Y167" s="26"/>
      <c r="Z167" s="26"/>
      <c r="AA167" s="26"/>
      <c r="AB167" s="26"/>
      <c r="AC167" s="26"/>
      <c r="AD167" s="26"/>
      <c r="AE167" s="26"/>
      <c r="AF167" s="26"/>
      <c r="AG167" s="26"/>
      <c r="AH167" s="26"/>
      <c r="AI167" s="26"/>
    </row>
    <row r="168" spans="2:35" x14ac:dyDescent="0.25">
      <c r="B168" s="24"/>
      <c r="C168" s="24"/>
      <c r="D168" s="24"/>
      <c r="E168" s="24"/>
      <c r="F168" s="24"/>
      <c r="G168" s="24"/>
      <c r="H168" s="24"/>
      <c r="I168" s="24"/>
      <c r="J168" s="24"/>
      <c r="K168" s="24"/>
      <c r="L168" s="24"/>
      <c r="M168" s="24"/>
      <c r="N168" s="24"/>
      <c r="O168" s="24"/>
      <c r="P168" s="24"/>
      <c r="Q168" s="24"/>
      <c r="R168" s="24"/>
      <c r="S168" s="24"/>
      <c r="T168" s="24"/>
      <c r="U168" s="24"/>
      <c r="V168" s="24"/>
      <c r="W168" s="24"/>
      <c r="X168" s="26"/>
      <c r="Y168" s="26"/>
      <c r="Z168" s="26"/>
      <c r="AA168" s="26"/>
      <c r="AB168" s="26"/>
      <c r="AC168" s="26"/>
      <c r="AD168" s="26"/>
      <c r="AE168" s="26"/>
      <c r="AF168" s="26"/>
      <c r="AG168" s="26"/>
      <c r="AH168" s="26"/>
      <c r="AI168" s="26"/>
    </row>
    <row r="169" spans="2:35" x14ac:dyDescent="0.25">
      <c r="B169" s="24"/>
      <c r="C169" s="24"/>
      <c r="D169" s="24"/>
      <c r="E169" s="24"/>
      <c r="F169" s="24"/>
      <c r="G169" s="24"/>
      <c r="H169" s="24"/>
      <c r="I169" s="24"/>
      <c r="J169" s="24"/>
      <c r="K169" s="24"/>
      <c r="L169" s="24"/>
      <c r="M169" s="24"/>
      <c r="N169" s="24"/>
      <c r="O169" s="24"/>
      <c r="P169" s="24"/>
      <c r="Q169" s="24"/>
      <c r="R169" s="24"/>
      <c r="S169" s="24"/>
      <c r="T169" s="24"/>
      <c r="U169" s="24"/>
      <c r="V169" s="24"/>
      <c r="W169" s="24"/>
      <c r="X169" s="26"/>
      <c r="Y169" s="26"/>
      <c r="Z169" s="26"/>
      <c r="AA169" s="26"/>
      <c r="AB169" s="26"/>
      <c r="AC169" s="26"/>
      <c r="AD169" s="26"/>
      <c r="AE169" s="26"/>
      <c r="AF169" s="26"/>
      <c r="AG169" s="26"/>
      <c r="AH169" s="26"/>
      <c r="AI169" s="26"/>
    </row>
    <row r="170" spans="2:35" x14ac:dyDescent="0.25">
      <c r="B170" s="24"/>
      <c r="C170" s="24"/>
      <c r="D170" s="24"/>
      <c r="E170" s="24"/>
      <c r="F170" s="24"/>
      <c r="G170" s="24"/>
      <c r="H170" s="24"/>
      <c r="I170" s="24"/>
      <c r="J170" s="24"/>
      <c r="K170" s="24"/>
      <c r="L170" s="24"/>
      <c r="M170" s="24"/>
      <c r="N170" s="24"/>
      <c r="O170" s="24"/>
      <c r="P170" s="24"/>
      <c r="Q170" s="24"/>
      <c r="R170" s="24"/>
      <c r="S170" s="24"/>
      <c r="T170" s="24"/>
      <c r="U170" s="24"/>
      <c r="V170" s="24"/>
      <c r="W170" s="24"/>
      <c r="X170" s="26"/>
      <c r="Y170" s="26"/>
      <c r="Z170" s="26"/>
      <c r="AA170" s="26"/>
      <c r="AB170" s="26"/>
      <c r="AC170" s="26"/>
      <c r="AD170" s="26"/>
      <c r="AE170" s="26"/>
      <c r="AF170" s="26"/>
      <c r="AG170" s="26"/>
      <c r="AH170" s="26"/>
      <c r="AI170" s="26"/>
    </row>
    <row r="171" spans="2:35" x14ac:dyDescent="0.25">
      <c r="B171" s="24"/>
      <c r="C171" s="24"/>
      <c r="D171" s="24"/>
      <c r="E171" s="24"/>
      <c r="F171" s="24"/>
      <c r="G171" s="24"/>
      <c r="H171" s="24"/>
      <c r="I171" s="24"/>
      <c r="J171" s="24"/>
      <c r="K171" s="24"/>
      <c r="L171" s="24"/>
      <c r="M171" s="24"/>
      <c r="N171" s="24"/>
      <c r="O171" s="24"/>
      <c r="P171" s="24"/>
      <c r="Q171" s="24"/>
      <c r="R171" s="24"/>
      <c r="S171" s="24"/>
      <c r="T171" s="24"/>
      <c r="U171" s="24"/>
      <c r="V171" s="24"/>
      <c r="W171" s="24"/>
      <c r="X171" s="26"/>
      <c r="Y171" s="26"/>
      <c r="Z171" s="26"/>
      <c r="AA171" s="26"/>
      <c r="AB171" s="26"/>
      <c r="AC171" s="26"/>
      <c r="AD171" s="26"/>
      <c r="AE171" s="26"/>
      <c r="AF171" s="26"/>
      <c r="AG171" s="26"/>
      <c r="AH171" s="26"/>
      <c r="AI171" s="26"/>
    </row>
    <row r="172" spans="2:35" x14ac:dyDescent="0.25">
      <c r="B172" s="24"/>
      <c r="C172" s="24"/>
      <c r="D172" s="24"/>
      <c r="E172" s="24"/>
      <c r="F172" s="24"/>
      <c r="G172" s="24"/>
      <c r="H172" s="24"/>
      <c r="I172" s="24"/>
      <c r="J172" s="24"/>
      <c r="K172" s="24"/>
      <c r="L172" s="24"/>
      <c r="M172" s="24"/>
      <c r="N172" s="24"/>
      <c r="O172" s="24"/>
      <c r="P172" s="24"/>
      <c r="Q172" s="24"/>
      <c r="R172" s="24"/>
      <c r="S172" s="24"/>
      <c r="T172" s="24"/>
      <c r="U172" s="24"/>
      <c r="V172" s="24"/>
      <c r="W172" s="24"/>
      <c r="X172" s="26"/>
      <c r="Y172" s="26"/>
      <c r="Z172" s="26"/>
      <c r="AA172" s="26"/>
      <c r="AB172" s="26"/>
      <c r="AC172" s="26"/>
      <c r="AD172" s="26"/>
      <c r="AE172" s="26"/>
      <c r="AF172" s="26"/>
      <c r="AG172" s="26"/>
      <c r="AH172" s="26"/>
      <c r="AI172" s="26"/>
    </row>
    <row r="173" spans="2:35" x14ac:dyDescent="0.25">
      <c r="B173" s="24"/>
      <c r="C173" s="24"/>
      <c r="D173" s="24"/>
      <c r="E173" s="24"/>
      <c r="F173" s="24"/>
      <c r="G173" s="24"/>
      <c r="H173" s="24"/>
      <c r="I173" s="24"/>
      <c r="J173" s="24"/>
      <c r="K173" s="24"/>
      <c r="L173" s="24"/>
      <c r="M173" s="24"/>
      <c r="N173" s="24"/>
      <c r="O173" s="24"/>
      <c r="P173" s="24"/>
      <c r="Q173" s="24"/>
      <c r="R173" s="24"/>
      <c r="S173" s="24"/>
      <c r="T173" s="24"/>
      <c r="U173" s="24"/>
      <c r="V173" s="24"/>
      <c r="W173" s="24"/>
      <c r="X173" s="26"/>
      <c r="Y173" s="26"/>
      <c r="Z173" s="26"/>
      <c r="AA173" s="26"/>
      <c r="AB173" s="26"/>
      <c r="AC173" s="26"/>
      <c r="AD173" s="26"/>
      <c r="AE173" s="26"/>
      <c r="AF173" s="26"/>
      <c r="AG173" s="26"/>
      <c r="AH173" s="26"/>
      <c r="AI173" s="26"/>
    </row>
    <row r="174" spans="2:35" x14ac:dyDescent="0.25">
      <c r="B174" s="24"/>
      <c r="C174" s="24"/>
      <c r="D174" s="24"/>
      <c r="E174" s="24"/>
      <c r="F174" s="24"/>
      <c r="G174" s="24"/>
      <c r="H174" s="24"/>
      <c r="I174" s="24"/>
      <c r="J174" s="24"/>
      <c r="K174" s="24"/>
      <c r="L174" s="24"/>
      <c r="M174" s="24"/>
      <c r="N174" s="24"/>
      <c r="O174" s="24"/>
      <c r="P174" s="24"/>
      <c r="Q174" s="24"/>
      <c r="R174" s="24"/>
      <c r="S174" s="24"/>
      <c r="T174" s="24"/>
      <c r="U174" s="24"/>
      <c r="V174" s="24"/>
      <c r="W174" s="24"/>
      <c r="X174" s="26"/>
      <c r="Y174" s="26"/>
      <c r="Z174" s="26"/>
      <c r="AA174" s="26"/>
      <c r="AB174" s="26"/>
      <c r="AC174" s="26"/>
      <c r="AD174" s="26"/>
      <c r="AE174" s="26"/>
      <c r="AF174" s="26"/>
      <c r="AG174" s="26"/>
      <c r="AH174" s="26"/>
      <c r="AI174" s="26"/>
    </row>
    <row r="175" spans="2:35" x14ac:dyDescent="0.25">
      <c r="B175" s="24"/>
      <c r="C175" s="24"/>
      <c r="D175" s="24"/>
      <c r="E175" s="24"/>
      <c r="F175" s="24"/>
      <c r="G175" s="24"/>
      <c r="H175" s="24"/>
      <c r="I175" s="24"/>
      <c r="J175" s="24"/>
      <c r="K175" s="24"/>
      <c r="L175" s="24"/>
      <c r="M175" s="24"/>
      <c r="N175" s="24"/>
      <c r="O175" s="24"/>
      <c r="P175" s="24"/>
      <c r="Q175" s="24"/>
      <c r="R175" s="24"/>
      <c r="S175" s="24"/>
      <c r="T175" s="24"/>
      <c r="U175" s="24"/>
      <c r="V175" s="24"/>
      <c r="W175" s="24"/>
      <c r="X175" s="26"/>
      <c r="Y175" s="26"/>
      <c r="Z175" s="26"/>
      <c r="AA175" s="26"/>
      <c r="AB175" s="26"/>
      <c r="AC175" s="26"/>
      <c r="AD175" s="26"/>
      <c r="AE175" s="26"/>
      <c r="AF175" s="26"/>
      <c r="AG175" s="26"/>
      <c r="AH175" s="26"/>
      <c r="AI175" s="26"/>
    </row>
    <row r="176" spans="2:35" x14ac:dyDescent="0.25">
      <c r="B176" s="24"/>
      <c r="C176" s="24"/>
      <c r="D176" s="24"/>
      <c r="E176" s="24"/>
      <c r="F176" s="24"/>
      <c r="G176" s="24"/>
      <c r="H176" s="24"/>
      <c r="I176" s="24"/>
      <c r="J176" s="24"/>
      <c r="K176" s="24"/>
      <c r="L176" s="24"/>
      <c r="M176" s="24"/>
      <c r="N176" s="24"/>
      <c r="O176" s="24"/>
      <c r="P176" s="24"/>
      <c r="Q176" s="24"/>
      <c r="R176" s="24"/>
      <c r="S176" s="24"/>
      <c r="T176" s="24"/>
      <c r="U176" s="24"/>
      <c r="V176" s="24"/>
      <c r="W176" s="24"/>
      <c r="X176" s="26"/>
      <c r="Y176" s="26"/>
      <c r="Z176" s="26"/>
      <c r="AA176" s="26"/>
      <c r="AB176" s="26"/>
      <c r="AC176" s="26"/>
      <c r="AD176" s="26"/>
      <c r="AE176" s="26"/>
      <c r="AF176" s="26"/>
      <c r="AG176" s="26"/>
      <c r="AH176" s="26"/>
      <c r="AI176" s="26"/>
    </row>
    <row r="177" spans="2:35" x14ac:dyDescent="0.25">
      <c r="B177" s="24"/>
      <c r="C177" s="24"/>
      <c r="D177" s="24"/>
      <c r="E177" s="24"/>
      <c r="F177" s="24"/>
      <c r="G177" s="24"/>
      <c r="H177" s="24"/>
      <c r="I177" s="24"/>
      <c r="J177" s="24"/>
      <c r="K177" s="24"/>
      <c r="L177" s="24"/>
      <c r="M177" s="24"/>
      <c r="N177" s="24"/>
      <c r="O177" s="24"/>
      <c r="P177" s="24"/>
      <c r="Q177" s="24"/>
      <c r="R177" s="24"/>
      <c r="S177" s="24"/>
      <c r="T177" s="24"/>
      <c r="U177" s="24"/>
      <c r="V177" s="24"/>
      <c r="W177" s="24"/>
      <c r="X177" s="26"/>
      <c r="Y177" s="26"/>
      <c r="Z177" s="26"/>
      <c r="AA177" s="26"/>
      <c r="AB177" s="26"/>
      <c r="AC177" s="26"/>
      <c r="AD177" s="26"/>
      <c r="AE177" s="26"/>
      <c r="AF177" s="26"/>
      <c r="AG177" s="26"/>
      <c r="AH177" s="26"/>
      <c r="AI177" s="26"/>
    </row>
    <row r="178" spans="2:35" x14ac:dyDescent="0.25">
      <c r="B178" s="24"/>
      <c r="C178" s="24"/>
      <c r="D178" s="24"/>
      <c r="E178" s="24"/>
      <c r="F178" s="24"/>
      <c r="G178" s="24"/>
      <c r="H178" s="24"/>
      <c r="I178" s="24"/>
      <c r="J178" s="24"/>
      <c r="K178" s="24"/>
      <c r="L178" s="24"/>
      <c r="M178" s="24"/>
      <c r="N178" s="24"/>
      <c r="O178" s="24"/>
      <c r="P178" s="24"/>
      <c r="Q178" s="24"/>
      <c r="R178" s="24"/>
      <c r="S178" s="24"/>
      <c r="T178" s="24"/>
      <c r="U178" s="24"/>
      <c r="V178" s="24"/>
      <c r="W178" s="24"/>
      <c r="X178" s="26"/>
      <c r="Y178" s="26"/>
      <c r="Z178" s="26"/>
      <c r="AA178" s="26"/>
      <c r="AB178" s="26"/>
      <c r="AC178" s="26"/>
      <c r="AD178" s="26"/>
      <c r="AE178" s="26"/>
      <c r="AF178" s="26"/>
      <c r="AG178" s="26"/>
      <c r="AH178" s="26"/>
      <c r="AI178" s="26"/>
    </row>
    <row r="179" spans="2:35" x14ac:dyDescent="0.25">
      <c r="B179" s="24"/>
      <c r="C179" s="24"/>
      <c r="D179" s="24"/>
      <c r="E179" s="24"/>
      <c r="F179" s="24"/>
      <c r="G179" s="24"/>
      <c r="H179" s="24"/>
      <c r="I179" s="24"/>
      <c r="J179" s="24"/>
      <c r="K179" s="24"/>
      <c r="L179" s="24"/>
      <c r="M179" s="24"/>
      <c r="N179" s="24"/>
      <c r="O179" s="24"/>
      <c r="P179" s="24"/>
      <c r="Q179" s="24"/>
      <c r="R179" s="24"/>
      <c r="S179" s="24"/>
      <c r="T179" s="24"/>
      <c r="U179" s="24"/>
      <c r="V179" s="24"/>
      <c r="W179" s="24"/>
      <c r="X179" s="26"/>
      <c r="Y179" s="26"/>
      <c r="Z179" s="26"/>
      <c r="AA179" s="26"/>
      <c r="AB179" s="26"/>
      <c r="AC179" s="26"/>
      <c r="AD179" s="26"/>
      <c r="AE179" s="26"/>
      <c r="AF179" s="26"/>
      <c r="AG179" s="26"/>
      <c r="AH179" s="26"/>
      <c r="AI179" s="26"/>
    </row>
    <row r="180" spans="2:35" x14ac:dyDescent="0.25">
      <c r="B180" s="24"/>
      <c r="C180" s="24"/>
      <c r="D180" s="24"/>
      <c r="E180" s="24"/>
      <c r="F180" s="24"/>
      <c r="G180" s="24"/>
      <c r="H180" s="24"/>
      <c r="I180" s="24"/>
      <c r="J180" s="24"/>
      <c r="K180" s="24"/>
      <c r="L180" s="24"/>
      <c r="M180" s="24"/>
      <c r="N180" s="24"/>
      <c r="O180" s="24"/>
      <c r="P180" s="24"/>
      <c r="Q180" s="24"/>
      <c r="R180" s="24"/>
      <c r="S180" s="24"/>
      <c r="T180" s="24"/>
      <c r="U180" s="24"/>
      <c r="V180" s="24"/>
      <c r="W180" s="24"/>
      <c r="X180" s="26"/>
      <c r="Y180" s="26"/>
      <c r="Z180" s="26"/>
      <c r="AA180" s="26"/>
      <c r="AB180" s="26"/>
      <c r="AC180" s="26"/>
      <c r="AD180" s="26"/>
      <c r="AE180" s="26"/>
      <c r="AF180" s="26"/>
      <c r="AG180" s="26"/>
      <c r="AH180" s="26"/>
      <c r="AI180" s="26"/>
    </row>
    <row r="181" spans="2:35" x14ac:dyDescent="0.25">
      <c r="B181" s="24"/>
      <c r="C181" s="24"/>
      <c r="D181" s="24"/>
      <c r="E181" s="24"/>
      <c r="F181" s="24"/>
      <c r="G181" s="24"/>
      <c r="H181" s="24"/>
      <c r="I181" s="24"/>
      <c r="J181" s="24"/>
      <c r="K181" s="24"/>
      <c r="L181" s="24"/>
      <c r="M181" s="24"/>
      <c r="N181" s="24"/>
      <c r="O181" s="24"/>
      <c r="P181" s="24"/>
      <c r="Q181" s="24"/>
      <c r="R181" s="24"/>
      <c r="S181" s="24"/>
      <c r="T181" s="24"/>
      <c r="U181" s="24"/>
      <c r="V181" s="24"/>
      <c r="W181" s="24"/>
      <c r="X181" s="26"/>
      <c r="Y181" s="26"/>
      <c r="Z181" s="26"/>
      <c r="AA181" s="26"/>
      <c r="AB181" s="26"/>
      <c r="AC181" s="26"/>
      <c r="AD181" s="26"/>
      <c r="AE181" s="26"/>
      <c r="AF181" s="26"/>
      <c r="AG181" s="26"/>
      <c r="AH181" s="26"/>
      <c r="AI181" s="26"/>
    </row>
    <row r="182" spans="2:35" x14ac:dyDescent="0.25">
      <c r="B182" s="24"/>
      <c r="C182" s="24"/>
      <c r="D182" s="24"/>
      <c r="E182" s="24"/>
      <c r="F182" s="24"/>
      <c r="G182" s="24"/>
      <c r="H182" s="24"/>
      <c r="I182" s="24"/>
      <c r="J182" s="24"/>
      <c r="K182" s="24"/>
      <c r="L182" s="24"/>
      <c r="M182" s="24"/>
      <c r="N182" s="24"/>
      <c r="O182" s="24"/>
      <c r="P182" s="24"/>
      <c r="Q182" s="24"/>
      <c r="R182" s="24"/>
      <c r="S182" s="24"/>
      <c r="T182" s="24"/>
      <c r="U182" s="24"/>
      <c r="V182" s="24"/>
      <c r="W182" s="24"/>
      <c r="X182" s="26"/>
      <c r="Y182" s="26"/>
      <c r="Z182" s="26"/>
      <c r="AA182" s="26"/>
      <c r="AB182" s="26"/>
      <c r="AC182" s="26"/>
      <c r="AD182" s="26"/>
      <c r="AE182" s="26"/>
      <c r="AF182" s="26"/>
      <c r="AG182" s="26"/>
      <c r="AH182" s="26"/>
      <c r="AI182" s="26"/>
    </row>
    <row r="183" spans="2:35" x14ac:dyDescent="0.25">
      <c r="B183" s="24"/>
      <c r="C183" s="24"/>
      <c r="D183" s="24"/>
      <c r="E183" s="24"/>
      <c r="F183" s="24"/>
      <c r="G183" s="24"/>
      <c r="H183" s="24"/>
      <c r="I183" s="24"/>
      <c r="J183" s="24"/>
      <c r="K183" s="24"/>
      <c r="L183" s="24"/>
      <c r="M183" s="24"/>
      <c r="N183" s="24"/>
      <c r="O183" s="24"/>
      <c r="P183" s="24"/>
      <c r="Q183" s="24"/>
      <c r="R183" s="24"/>
      <c r="S183" s="24"/>
      <c r="T183" s="24"/>
      <c r="U183" s="24"/>
      <c r="V183" s="24"/>
      <c r="W183" s="24"/>
      <c r="X183" s="26"/>
      <c r="Y183" s="26"/>
      <c r="Z183" s="26"/>
      <c r="AA183" s="26"/>
      <c r="AB183" s="26"/>
      <c r="AC183" s="26"/>
      <c r="AD183" s="26"/>
      <c r="AE183" s="26"/>
      <c r="AF183" s="26"/>
      <c r="AG183" s="26"/>
      <c r="AH183" s="26"/>
      <c r="AI183" s="26"/>
    </row>
    <row r="184" spans="2:35" x14ac:dyDescent="0.25">
      <c r="B184" s="24"/>
      <c r="C184" s="24"/>
      <c r="D184" s="24"/>
      <c r="E184" s="24"/>
      <c r="F184" s="24"/>
      <c r="G184" s="24"/>
      <c r="H184" s="24"/>
      <c r="I184" s="24"/>
      <c r="J184" s="24"/>
      <c r="K184" s="24"/>
      <c r="L184" s="24"/>
      <c r="M184" s="24"/>
      <c r="N184" s="24"/>
      <c r="O184" s="24"/>
      <c r="P184" s="24"/>
      <c r="Q184" s="24"/>
      <c r="R184" s="24"/>
      <c r="S184" s="24"/>
      <c r="T184" s="24"/>
      <c r="U184" s="24"/>
      <c r="V184" s="24"/>
      <c r="W184" s="24"/>
      <c r="X184" s="26"/>
      <c r="Y184" s="26"/>
      <c r="Z184" s="26"/>
      <c r="AA184" s="26"/>
      <c r="AB184" s="26"/>
      <c r="AC184" s="26"/>
      <c r="AD184" s="26"/>
      <c r="AE184" s="26"/>
      <c r="AF184" s="26"/>
      <c r="AG184" s="26"/>
      <c r="AH184" s="26"/>
      <c r="AI184" s="26"/>
    </row>
    <row r="185" spans="2:35" x14ac:dyDescent="0.25">
      <c r="B185" s="24"/>
      <c r="C185" s="24"/>
      <c r="D185" s="24"/>
      <c r="E185" s="24"/>
      <c r="F185" s="24"/>
      <c r="G185" s="24"/>
      <c r="H185" s="24"/>
      <c r="I185" s="24"/>
      <c r="J185" s="24"/>
      <c r="K185" s="24"/>
      <c r="L185" s="24"/>
      <c r="M185" s="24"/>
      <c r="N185" s="24"/>
      <c r="O185" s="24"/>
      <c r="P185" s="24"/>
      <c r="Q185" s="24"/>
      <c r="R185" s="24"/>
      <c r="S185" s="24"/>
      <c r="T185" s="24"/>
      <c r="U185" s="24"/>
      <c r="V185" s="24"/>
      <c r="W185" s="24"/>
      <c r="X185" s="26"/>
      <c r="Y185" s="26"/>
      <c r="Z185" s="26"/>
      <c r="AA185" s="26"/>
      <c r="AB185" s="26"/>
      <c r="AC185" s="26"/>
      <c r="AD185" s="26"/>
      <c r="AE185" s="26"/>
      <c r="AF185" s="26"/>
      <c r="AG185" s="26"/>
      <c r="AH185" s="26"/>
      <c r="AI185" s="26"/>
    </row>
    <row r="186" spans="2:35" x14ac:dyDescent="0.25">
      <c r="B186" s="24"/>
      <c r="C186" s="24"/>
      <c r="D186" s="24"/>
      <c r="E186" s="24"/>
      <c r="F186" s="24"/>
      <c r="G186" s="24"/>
      <c r="H186" s="24"/>
      <c r="I186" s="24"/>
      <c r="J186" s="24"/>
      <c r="K186" s="24"/>
      <c r="L186" s="24"/>
      <c r="M186" s="24"/>
      <c r="N186" s="24"/>
      <c r="O186" s="24"/>
      <c r="P186" s="24"/>
      <c r="Q186" s="24"/>
      <c r="R186" s="24"/>
      <c r="S186" s="24"/>
      <c r="T186" s="24"/>
      <c r="U186" s="24"/>
      <c r="V186" s="24"/>
      <c r="W186" s="24"/>
      <c r="X186" s="26"/>
      <c r="Y186" s="26"/>
      <c r="Z186" s="26"/>
      <c r="AA186" s="26"/>
      <c r="AB186" s="26"/>
      <c r="AC186" s="26"/>
      <c r="AD186" s="26"/>
      <c r="AE186" s="26"/>
      <c r="AF186" s="26"/>
      <c r="AG186" s="26"/>
      <c r="AH186" s="26"/>
      <c r="AI186" s="26"/>
    </row>
    <row r="187" spans="2:35" x14ac:dyDescent="0.25">
      <c r="B187" s="24"/>
      <c r="C187" s="24"/>
      <c r="D187" s="24"/>
      <c r="E187" s="24"/>
      <c r="F187" s="24"/>
      <c r="G187" s="24"/>
      <c r="H187" s="24"/>
      <c r="I187" s="24"/>
      <c r="J187" s="24"/>
      <c r="K187" s="24"/>
      <c r="L187" s="24"/>
      <c r="M187" s="24"/>
      <c r="N187" s="24"/>
      <c r="O187" s="24"/>
      <c r="P187" s="24"/>
      <c r="Q187" s="24"/>
      <c r="R187" s="24"/>
      <c r="S187" s="24"/>
      <c r="T187" s="24"/>
      <c r="U187" s="24"/>
      <c r="V187" s="24"/>
      <c r="W187" s="24"/>
      <c r="X187" s="26"/>
      <c r="Y187" s="26"/>
      <c r="Z187" s="26"/>
      <c r="AA187" s="26"/>
      <c r="AB187" s="26"/>
      <c r="AC187" s="26"/>
      <c r="AD187" s="26"/>
      <c r="AE187" s="26"/>
      <c r="AF187" s="26"/>
      <c r="AG187" s="26"/>
      <c r="AH187" s="26"/>
      <c r="AI187" s="26"/>
    </row>
    <row r="188" spans="2:35" x14ac:dyDescent="0.25">
      <c r="B188" s="24"/>
      <c r="C188" s="24"/>
      <c r="D188" s="24"/>
      <c r="E188" s="24"/>
      <c r="F188" s="24"/>
      <c r="G188" s="24"/>
      <c r="H188" s="24"/>
      <c r="I188" s="24"/>
      <c r="J188" s="24"/>
      <c r="K188" s="24"/>
      <c r="L188" s="24"/>
      <c r="M188" s="24"/>
      <c r="N188" s="24"/>
      <c r="O188" s="24"/>
      <c r="P188" s="24"/>
      <c r="Q188" s="24"/>
      <c r="R188" s="24"/>
      <c r="S188" s="24"/>
      <c r="T188" s="24"/>
      <c r="U188" s="24"/>
      <c r="V188" s="24"/>
      <c r="W188" s="24"/>
      <c r="X188" s="26"/>
      <c r="Y188" s="26"/>
      <c r="Z188" s="26"/>
      <c r="AA188" s="26"/>
      <c r="AB188" s="26"/>
      <c r="AC188" s="26"/>
      <c r="AD188" s="26"/>
      <c r="AE188" s="26"/>
      <c r="AF188" s="26"/>
      <c r="AG188" s="26"/>
      <c r="AH188" s="26"/>
      <c r="AI188" s="26"/>
    </row>
    <row r="189" spans="2:35" x14ac:dyDescent="0.25">
      <c r="B189" s="24"/>
      <c r="C189" s="24"/>
      <c r="D189" s="24"/>
      <c r="E189" s="24"/>
      <c r="F189" s="24"/>
      <c r="G189" s="24"/>
      <c r="H189" s="24"/>
      <c r="I189" s="24"/>
      <c r="J189" s="24"/>
      <c r="K189" s="24"/>
      <c r="L189" s="24"/>
      <c r="M189" s="24"/>
      <c r="N189" s="24"/>
      <c r="O189" s="24"/>
      <c r="P189" s="24"/>
      <c r="Q189" s="24"/>
      <c r="R189" s="24"/>
      <c r="S189" s="24"/>
      <c r="T189" s="24"/>
      <c r="U189" s="24"/>
      <c r="V189" s="24"/>
      <c r="W189" s="24"/>
      <c r="X189" s="26"/>
      <c r="Y189" s="26"/>
      <c r="Z189" s="26"/>
      <c r="AA189" s="26"/>
      <c r="AB189" s="26"/>
      <c r="AC189" s="26"/>
      <c r="AD189" s="26"/>
      <c r="AE189" s="26"/>
      <c r="AF189" s="26"/>
      <c r="AG189" s="26"/>
      <c r="AH189" s="26"/>
      <c r="AI189" s="26"/>
    </row>
    <row r="190" spans="2:35" x14ac:dyDescent="0.25">
      <c r="B190" s="24"/>
      <c r="C190" s="24"/>
      <c r="D190" s="24"/>
      <c r="E190" s="24"/>
      <c r="F190" s="24"/>
      <c r="G190" s="24"/>
      <c r="H190" s="24"/>
      <c r="I190" s="24"/>
      <c r="J190" s="24"/>
      <c r="K190" s="24"/>
      <c r="L190" s="24"/>
      <c r="M190" s="24"/>
      <c r="N190" s="24"/>
      <c r="O190" s="24"/>
      <c r="P190" s="24"/>
      <c r="Q190" s="24"/>
      <c r="R190" s="24"/>
      <c r="S190" s="24"/>
      <c r="T190" s="24"/>
      <c r="U190" s="24"/>
      <c r="V190" s="24"/>
      <c r="W190" s="24"/>
      <c r="X190" s="26"/>
      <c r="Y190" s="26"/>
      <c r="Z190" s="26"/>
      <c r="AA190" s="26"/>
      <c r="AB190" s="26"/>
      <c r="AC190" s="26"/>
      <c r="AD190" s="26"/>
      <c r="AE190" s="26"/>
      <c r="AF190" s="26"/>
      <c r="AG190" s="26"/>
      <c r="AH190" s="26"/>
      <c r="AI190" s="26"/>
    </row>
    <row r="191" spans="2:35" x14ac:dyDescent="0.25">
      <c r="B191" s="24"/>
      <c r="C191" s="24"/>
      <c r="D191" s="24"/>
      <c r="E191" s="24"/>
      <c r="F191" s="24"/>
      <c r="G191" s="24"/>
      <c r="H191" s="24"/>
      <c r="I191" s="24"/>
      <c r="J191" s="24"/>
      <c r="K191" s="24"/>
      <c r="L191" s="24"/>
      <c r="M191" s="24"/>
      <c r="N191" s="24"/>
      <c r="O191" s="24"/>
      <c r="P191" s="24"/>
      <c r="Q191" s="24"/>
      <c r="R191" s="24"/>
      <c r="S191" s="24"/>
      <c r="T191" s="24"/>
      <c r="U191" s="24"/>
      <c r="V191" s="24"/>
      <c r="W191" s="24"/>
      <c r="X191" s="26"/>
      <c r="Y191" s="26"/>
      <c r="Z191" s="26"/>
      <c r="AA191" s="26"/>
      <c r="AB191" s="26"/>
      <c r="AC191" s="26"/>
      <c r="AD191" s="26"/>
      <c r="AE191" s="26"/>
      <c r="AF191" s="26"/>
      <c r="AG191" s="26"/>
      <c r="AH191" s="26"/>
      <c r="AI191" s="26"/>
    </row>
    <row r="192" spans="2:35" x14ac:dyDescent="0.25">
      <c r="B192" s="24"/>
      <c r="C192" s="24"/>
      <c r="D192" s="24"/>
      <c r="E192" s="24"/>
      <c r="F192" s="24"/>
      <c r="G192" s="24"/>
      <c r="H192" s="24"/>
      <c r="I192" s="24"/>
      <c r="J192" s="24"/>
      <c r="K192" s="24"/>
      <c r="L192" s="24"/>
      <c r="M192" s="24"/>
      <c r="N192" s="24"/>
      <c r="O192" s="24"/>
      <c r="P192" s="24"/>
      <c r="Q192" s="24"/>
      <c r="R192" s="24"/>
      <c r="S192" s="24"/>
      <c r="T192" s="24"/>
      <c r="U192" s="24"/>
      <c r="V192" s="24"/>
      <c r="W192" s="24"/>
      <c r="X192" s="26"/>
      <c r="Y192" s="26"/>
      <c r="Z192" s="26"/>
      <c r="AA192" s="26"/>
      <c r="AB192" s="26"/>
      <c r="AC192" s="26"/>
      <c r="AD192" s="26"/>
      <c r="AE192" s="26"/>
      <c r="AF192" s="26"/>
      <c r="AG192" s="26"/>
      <c r="AH192" s="26"/>
      <c r="AI192" s="26"/>
    </row>
    <row r="193" spans="2:35" x14ac:dyDescent="0.25">
      <c r="B193" s="24"/>
      <c r="C193" s="24"/>
      <c r="D193" s="24"/>
      <c r="E193" s="24"/>
      <c r="F193" s="24"/>
      <c r="G193" s="24"/>
      <c r="H193" s="24"/>
      <c r="I193" s="24"/>
      <c r="J193" s="24"/>
      <c r="K193" s="24"/>
      <c r="L193" s="24"/>
      <c r="M193" s="24"/>
      <c r="N193" s="24"/>
      <c r="O193" s="24"/>
      <c r="P193" s="24"/>
      <c r="Q193" s="24"/>
      <c r="R193" s="24"/>
      <c r="S193" s="24"/>
      <c r="T193" s="24"/>
      <c r="U193" s="24"/>
      <c r="V193" s="24"/>
      <c r="W193" s="24"/>
      <c r="X193" s="26"/>
      <c r="Y193" s="26"/>
      <c r="Z193" s="26"/>
      <c r="AA193" s="26"/>
      <c r="AB193" s="26"/>
      <c r="AC193" s="26"/>
      <c r="AD193" s="26"/>
      <c r="AE193" s="26"/>
      <c r="AF193" s="26"/>
      <c r="AG193" s="26"/>
      <c r="AH193" s="26"/>
      <c r="AI193" s="26"/>
    </row>
    <row r="194" spans="2:35" x14ac:dyDescent="0.25">
      <c r="B194" s="24"/>
      <c r="C194" s="24"/>
      <c r="D194" s="24"/>
      <c r="E194" s="24"/>
      <c r="F194" s="24"/>
      <c r="G194" s="24"/>
      <c r="H194" s="24"/>
      <c r="I194" s="24"/>
      <c r="J194" s="24"/>
      <c r="K194" s="24"/>
      <c r="L194" s="24"/>
      <c r="M194" s="24"/>
      <c r="N194" s="24"/>
      <c r="O194" s="24"/>
      <c r="P194" s="24"/>
      <c r="Q194" s="24"/>
      <c r="R194" s="24"/>
      <c r="S194" s="24"/>
      <c r="T194" s="24"/>
      <c r="U194" s="24"/>
      <c r="V194" s="24"/>
      <c r="W194" s="24"/>
      <c r="X194" s="26"/>
      <c r="Y194" s="26"/>
      <c r="Z194" s="26"/>
      <c r="AA194" s="26"/>
      <c r="AB194" s="26"/>
      <c r="AC194" s="26"/>
      <c r="AD194" s="26"/>
      <c r="AE194" s="26"/>
      <c r="AF194" s="26"/>
      <c r="AG194" s="26"/>
      <c r="AH194" s="26"/>
      <c r="AI194" s="26"/>
    </row>
    <row r="195" spans="2:35" x14ac:dyDescent="0.25">
      <c r="B195" s="24"/>
      <c r="C195" s="24"/>
      <c r="D195" s="24"/>
      <c r="E195" s="24"/>
      <c r="F195" s="24"/>
      <c r="G195" s="24"/>
      <c r="H195" s="24"/>
      <c r="I195" s="24"/>
      <c r="J195" s="24"/>
      <c r="K195" s="24"/>
      <c r="L195" s="24"/>
      <c r="M195" s="24"/>
      <c r="N195" s="24"/>
      <c r="O195" s="24"/>
      <c r="P195" s="24"/>
      <c r="Q195" s="24"/>
      <c r="R195" s="24"/>
      <c r="S195" s="24"/>
      <c r="T195" s="24"/>
      <c r="U195" s="24"/>
      <c r="V195" s="24"/>
      <c r="W195" s="24"/>
      <c r="X195" s="26"/>
      <c r="Y195" s="26"/>
      <c r="Z195" s="26"/>
      <c r="AA195" s="26"/>
      <c r="AB195" s="26"/>
      <c r="AC195" s="26"/>
      <c r="AD195" s="26"/>
      <c r="AE195" s="26"/>
      <c r="AF195" s="26"/>
      <c r="AG195" s="26"/>
      <c r="AH195" s="26"/>
      <c r="AI195" s="26"/>
    </row>
    <row r="196" spans="2:35" x14ac:dyDescent="0.25">
      <c r="B196" s="24"/>
      <c r="C196" s="24"/>
      <c r="D196" s="24"/>
      <c r="E196" s="24"/>
      <c r="F196" s="24"/>
      <c r="G196" s="24"/>
      <c r="H196" s="24"/>
      <c r="I196" s="24"/>
      <c r="J196" s="24"/>
      <c r="K196" s="24"/>
      <c r="L196" s="24"/>
      <c r="M196" s="24"/>
      <c r="N196" s="24"/>
      <c r="O196" s="24"/>
      <c r="P196" s="24"/>
      <c r="Q196" s="24"/>
      <c r="R196" s="24"/>
      <c r="S196" s="24"/>
      <c r="T196" s="24"/>
      <c r="U196" s="24"/>
      <c r="V196" s="24"/>
      <c r="W196" s="24"/>
      <c r="X196" s="26"/>
      <c r="Y196" s="26"/>
      <c r="Z196" s="26"/>
      <c r="AA196" s="26"/>
      <c r="AB196" s="26"/>
      <c r="AC196" s="26"/>
      <c r="AD196" s="26"/>
      <c r="AE196" s="26"/>
      <c r="AF196" s="26"/>
      <c r="AG196" s="26"/>
      <c r="AH196" s="26"/>
      <c r="AI196" s="26"/>
    </row>
    <row r="197" spans="2:35" x14ac:dyDescent="0.25">
      <c r="B197" s="24"/>
      <c r="C197" s="24"/>
      <c r="D197" s="24"/>
      <c r="E197" s="24"/>
      <c r="F197" s="24"/>
      <c r="G197" s="24"/>
      <c r="H197" s="24"/>
      <c r="I197" s="24"/>
      <c r="J197" s="24"/>
      <c r="K197" s="24"/>
      <c r="L197" s="24"/>
      <c r="M197" s="24"/>
      <c r="N197" s="24"/>
      <c r="O197" s="24"/>
      <c r="P197" s="24"/>
      <c r="Q197" s="24"/>
      <c r="R197" s="24"/>
      <c r="S197" s="24"/>
      <c r="T197" s="24"/>
      <c r="U197" s="24"/>
      <c r="V197" s="24"/>
      <c r="W197" s="24"/>
      <c r="X197" s="26"/>
      <c r="Y197" s="26"/>
      <c r="Z197" s="26"/>
      <c r="AA197" s="26"/>
      <c r="AB197" s="26"/>
      <c r="AC197" s="26"/>
      <c r="AD197" s="26"/>
      <c r="AE197" s="26"/>
      <c r="AF197" s="26"/>
      <c r="AG197" s="26"/>
      <c r="AH197" s="26"/>
      <c r="AI197" s="26"/>
    </row>
    <row r="198" spans="2:35" x14ac:dyDescent="0.25">
      <c r="B198" s="24"/>
      <c r="C198" s="24"/>
      <c r="D198" s="24"/>
      <c r="E198" s="24"/>
      <c r="F198" s="24"/>
      <c r="G198" s="24"/>
      <c r="H198" s="24"/>
      <c r="I198" s="24"/>
      <c r="J198" s="24"/>
      <c r="K198" s="24"/>
      <c r="L198" s="24"/>
      <c r="M198" s="24"/>
      <c r="N198" s="24"/>
      <c r="O198" s="24"/>
      <c r="P198" s="24"/>
      <c r="Q198" s="24"/>
      <c r="R198" s="24"/>
      <c r="S198" s="24"/>
      <c r="T198" s="24"/>
      <c r="U198" s="24"/>
      <c r="V198" s="24"/>
      <c r="W198" s="24"/>
      <c r="X198" s="26"/>
      <c r="Y198" s="26"/>
      <c r="Z198" s="26"/>
      <c r="AA198" s="26"/>
      <c r="AB198" s="26"/>
      <c r="AC198" s="26"/>
      <c r="AD198" s="26"/>
      <c r="AE198" s="26"/>
      <c r="AF198" s="26"/>
      <c r="AG198" s="26"/>
      <c r="AH198" s="26"/>
      <c r="AI198" s="26"/>
    </row>
    <row r="199" spans="2:35" x14ac:dyDescent="0.25">
      <c r="B199" s="24"/>
      <c r="C199" s="24"/>
      <c r="D199" s="24"/>
      <c r="E199" s="24"/>
      <c r="F199" s="24"/>
      <c r="G199" s="24"/>
      <c r="H199" s="24"/>
      <c r="I199" s="24"/>
      <c r="J199" s="24"/>
      <c r="K199" s="24"/>
      <c r="L199" s="24"/>
      <c r="M199" s="24"/>
      <c r="N199" s="24"/>
      <c r="O199" s="24"/>
      <c r="P199" s="24"/>
      <c r="Q199" s="24"/>
      <c r="R199" s="24"/>
      <c r="S199" s="24"/>
      <c r="T199" s="24"/>
      <c r="U199" s="24"/>
      <c r="V199" s="24"/>
      <c r="W199" s="24"/>
      <c r="X199" s="26"/>
      <c r="Y199" s="26"/>
      <c r="Z199" s="26"/>
      <c r="AA199" s="26"/>
      <c r="AB199" s="26"/>
      <c r="AC199" s="26"/>
      <c r="AD199" s="26"/>
      <c r="AE199" s="26"/>
      <c r="AF199" s="26"/>
      <c r="AG199" s="26"/>
      <c r="AH199" s="26"/>
      <c r="AI199" s="26"/>
    </row>
    <row r="200" spans="2:35" x14ac:dyDescent="0.25">
      <c r="B200" s="24"/>
      <c r="C200" s="24"/>
      <c r="D200" s="24"/>
      <c r="E200" s="24"/>
      <c r="F200" s="24"/>
      <c r="G200" s="24"/>
      <c r="H200" s="24"/>
      <c r="I200" s="24"/>
      <c r="J200" s="24"/>
      <c r="K200" s="24"/>
      <c r="L200" s="24"/>
      <c r="M200" s="24"/>
      <c r="N200" s="24"/>
      <c r="O200" s="24"/>
      <c r="P200" s="24"/>
      <c r="Q200" s="24"/>
      <c r="R200" s="24"/>
      <c r="S200" s="24"/>
      <c r="T200" s="24"/>
      <c r="U200" s="24"/>
      <c r="V200" s="24"/>
      <c r="W200" s="24"/>
      <c r="X200" s="26"/>
      <c r="Y200" s="26"/>
      <c r="Z200" s="26"/>
      <c r="AA200" s="26"/>
      <c r="AB200" s="26"/>
      <c r="AC200" s="26"/>
      <c r="AD200" s="26"/>
      <c r="AE200" s="26"/>
      <c r="AF200" s="26"/>
      <c r="AG200" s="26"/>
      <c r="AH200" s="26"/>
      <c r="AI200" s="26"/>
    </row>
    <row r="201" spans="2:35" x14ac:dyDescent="0.25">
      <c r="B201" s="24"/>
      <c r="C201" s="24"/>
      <c r="D201" s="24"/>
      <c r="E201" s="24"/>
      <c r="F201" s="24"/>
      <c r="G201" s="24"/>
      <c r="H201" s="24"/>
      <c r="I201" s="24"/>
      <c r="J201" s="24"/>
      <c r="K201" s="24"/>
      <c r="L201" s="24"/>
      <c r="M201" s="24"/>
      <c r="N201" s="24"/>
      <c r="O201" s="24"/>
      <c r="P201" s="24"/>
      <c r="Q201" s="24"/>
      <c r="R201" s="24"/>
      <c r="S201" s="24"/>
      <c r="T201" s="24"/>
      <c r="U201" s="24"/>
      <c r="V201" s="24"/>
      <c r="W201" s="24"/>
      <c r="X201" s="26"/>
      <c r="Y201" s="26"/>
      <c r="Z201" s="26"/>
      <c r="AA201" s="26"/>
      <c r="AB201" s="26"/>
      <c r="AC201" s="26"/>
      <c r="AD201" s="26"/>
      <c r="AE201" s="26"/>
      <c r="AF201" s="26"/>
      <c r="AG201" s="26"/>
      <c r="AH201" s="26"/>
      <c r="AI201" s="26"/>
    </row>
    <row r="202" spans="2:35" x14ac:dyDescent="0.25">
      <c r="B202" s="24"/>
      <c r="C202" s="24"/>
      <c r="D202" s="24"/>
      <c r="E202" s="24"/>
      <c r="F202" s="24"/>
      <c r="G202" s="24"/>
      <c r="H202" s="24"/>
      <c r="I202" s="24"/>
      <c r="J202" s="24"/>
      <c r="K202" s="24"/>
      <c r="L202" s="24"/>
      <c r="M202" s="24"/>
      <c r="N202" s="24"/>
      <c r="O202" s="24"/>
      <c r="P202" s="24"/>
      <c r="Q202" s="24"/>
      <c r="R202" s="24"/>
      <c r="S202" s="24"/>
      <c r="T202" s="24"/>
      <c r="U202" s="24"/>
      <c r="V202" s="24"/>
      <c r="W202" s="24"/>
      <c r="X202" s="26"/>
      <c r="Y202" s="26"/>
      <c r="Z202" s="26"/>
      <c r="AA202" s="26"/>
      <c r="AB202" s="26"/>
      <c r="AC202" s="26"/>
      <c r="AD202" s="26"/>
      <c r="AE202" s="26"/>
      <c r="AF202" s="26"/>
      <c r="AG202" s="26"/>
      <c r="AH202" s="26"/>
      <c r="AI202" s="26"/>
    </row>
    <row r="203" spans="2:35" x14ac:dyDescent="0.25">
      <c r="B203" s="24"/>
      <c r="C203" s="24"/>
      <c r="D203" s="24"/>
      <c r="E203" s="24"/>
      <c r="F203" s="24"/>
      <c r="G203" s="24"/>
      <c r="H203" s="24"/>
      <c r="I203" s="24"/>
      <c r="J203" s="24"/>
      <c r="K203" s="24"/>
      <c r="L203" s="24"/>
      <c r="M203" s="24"/>
      <c r="N203" s="24"/>
      <c r="O203" s="24"/>
      <c r="P203" s="24"/>
      <c r="Q203" s="24"/>
      <c r="R203" s="24"/>
      <c r="S203" s="24"/>
      <c r="T203" s="24"/>
      <c r="U203" s="24"/>
      <c r="V203" s="24"/>
      <c r="W203" s="24"/>
      <c r="X203" s="26"/>
      <c r="Y203" s="26"/>
      <c r="Z203" s="26"/>
      <c r="AA203" s="26"/>
      <c r="AB203" s="26"/>
      <c r="AC203" s="26"/>
      <c r="AD203" s="26"/>
      <c r="AE203" s="26"/>
      <c r="AF203" s="26"/>
      <c r="AG203" s="26"/>
      <c r="AH203" s="26"/>
      <c r="AI203" s="26"/>
    </row>
    <row r="204" spans="2:35" x14ac:dyDescent="0.25">
      <c r="B204" s="24"/>
      <c r="C204" s="24"/>
      <c r="D204" s="24"/>
      <c r="E204" s="24"/>
      <c r="F204" s="24"/>
      <c r="G204" s="24"/>
      <c r="H204" s="24"/>
      <c r="I204" s="24"/>
      <c r="J204" s="24"/>
      <c r="K204" s="24"/>
      <c r="L204" s="24"/>
      <c r="M204" s="24"/>
      <c r="N204" s="24"/>
      <c r="O204" s="24"/>
      <c r="P204" s="24"/>
      <c r="Q204" s="24"/>
      <c r="R204" s="24"/>
      <c r="S204" s="24"/>
      <c r="T204" s="24"/>
      <c r="U204" s="24"/>
      <c r="V204" s="24"/>
      <c r="W204" s="24"/>
      <c r="X204" s="26"/>
      <c r="Y204" s="26"/>
      <c r="Z204" s="26"/>
      <c r="AA204" s="26"/>
      <c r="AB204" s="26"/>
      <c r="AC204" s="26"/>
      <c r="AD204" s="26"/>
      <c r="AE204" s="26"/>
      <c r="AF204" s="26"/>
      <c r="AG204" s="26"/>
      <c r="AH204" s="26"/>
      <c r="AI204" s="26"/>
    </row>
    <row r="205" spans="2:35" x14ac:dyDescent="0.25">
      <c r="B205" s="24"/>
      <c r="C205" s="24"/>
      <c r="D205" s="24"/>
      <c r="E205" s="24"/>
      <c r="F205" s="24"/>
      <c r="G205" s="24"/>
      <c r="H205" s="24"/>
      <c r="I205" s="24"/>
      <c r="J205" s="24"/>
      <c r="K205" s="24"/>
      <c r="L205" s="24"/>
      <c r="M205" s="24"/>
      <c r="N205" s="24"/>
      <c r="O205" s="24"/>
      <c r="P205" s="24"/>
      <c r="Q205" s="24"/>
      <c r="R205" s="24"/>
      <c r="S205" s="24"/>
      <c r="T205" s="24"/>
      <c r="U205" s="24"/>
      <c r="V205" s="24"/>
      <c r="W205" s="24"/>
      <c r="X205" s="26"/>
      <c r="Y205" s="26"/>
      <c r="Z205" s="26"/>
      <c r="AA205" s="26"/>
      <c r="AB205" s="26"/>
      <c r="AC205" s="26"/>
      <c r="AD205" s="26"/>
      <c r="AE205" s="26"/>
      <c r="AF205" s="26"/>
      <c r="AG205" s="26"/>
      <c r="AH205" s="26"/>
      <c r="AI205" s="26"/>
    </row>
    <row r="206" spans="2:35" x14ac:dyDescent="0.25">
      <c r="B206" s="24"/>
      <c r="C206" s="24"/>
      <c r="D206" s="24"/>
      <c r="E206" s="24"/>
      <c r="F206" s="24"/>
      <c r="G206" s="24"/>
      <c r="H206" s="24"/>
      <c r="I206" s="24"/>
      <c r="J206" s="24"/>
      <c r="K206" s="24"/>
      <c r="L206" s="24"/>
      <c r="M206" s="24"/>
      <c r="N206" s="24"/>
      <c r="O206" s="24"/>
      <c r="P206" s="24"/>
      <c r="Q206" s="24"/>
      <c r="R206" s="24"/>
      <c r="S206" s="24"/>
      <c r="T206" s="24"/>
      <c r="U206" s="24"/>
      <c r="V206" s="24"/>
      <c r="W206" s="24"/>
      <c r="X206" s="26"/>
      <c r="Y206" s="26"/>
      <c r="Z206" s="26"/>
      <c r="AA206" s="26"/>
      <c r="AB206" s="26"/>
      <c r="AC206" s="26"/>
      <c r="AD206" s="26"/>
      <c r="AE206" s="26"/>
      <c r="AF206" s="26"/>
      <c r="AG206" s="26"/>
      <c r="AH206" s="26"/>
      <c r="AI206" s="26"/>
    </row>
    <row r="207" spans="2:35" x14ac:dyDescent="0.25">
      <c r="B207" s="24"/>
      <c r="C207" s="24"/>
      <c r="D207" s="24"/>
      <c r="E207" s="24"/>
      <c r="F207" s="24"/>
      <c r="G207" s="24"/>
      <c r="H207" s="24"/>
      <c r="I207" s="24"/>
      <c r="J207" s="24"/>
      <c r="K207" s="24"/>
      <c r="L207" s="24"/>
      <c r="M207" s="24"/>
      <c r="N207" s="24"/>
      <c r="O207" s="24"/>
      <c r="P207" s="24"/>
      <c r="Q207" s="24"/>
      <c r="R207" s="24"/>
      <c r="S207" s="24"/>
      <c r="T207" s="24"/>
      <c r="U207" s="24"/>
      <c r="V207" s="24"/>
      <c r="W207" s="24"/>
      <c r="X207" s="26"/>
      <c r="Y207" s="26"/>
      <c r="Z207" s="26"/>
      <c r="AA207" s="26"/>
      <c r="AB207" s="26"/>
      <c r="AC207" s="26"/>
      <c r="AD207" s="26"/>
      <c r="AE207" s="26"/>
      <c r="AF207" s="26"/>
      <c r="AG207" s="26"/>
      <c r="AH207" s="26"/>
      <c r="AI207" s="26"/>
    </row>
    <row r="208" spans="2:35" x14ac:dyDescent="0.25">
      <c r="B208" s="24"/>
      <c r="C208" s="24"/>
      <c r="D208" s="24"/>
      <c r="E208" s="24"/>
      <c r="F208" s="24"/>
      <c r="G208" s="24"/>
      <c r="H208" s="24"/>
      <c r="I208" s="24"/>
      <c r="J208" s="24"/>
      <c r="K208" s="24"/>
      <c r="L208" s="24"/>
      <c r="M208" s="24"/>
      <c r="N208" s="24"/>
      <c r="O208" s="24"/>
      <c r="P208" s="24"/>
      <c r="Q208" s="24"/>
      <c r="R208" s="24"/>
      <c r="S208" s="24"/>
      <c r="T208" s="24"/>
      <c r="U208" s="24"/>
      <c r="V208" s="24"/>
      <c r="W208" s="24"/>
      <c r="X208" s="26"/>
      <c r="Y208" s="26"/>
      <c r="Z208" s="26"/>
      <c r="AA208" s="26"/>
      <c r="AB208" s="26"/>
      <c r="AC208" s="26"/>
      <c r="AD208" s="26"/>
      <c r="AE208" s="26"/>
      <c r="AF208" s="26"/>
      <c r="AG208" s="26"/>
      <c r="AH208" s="26"/>
      <c r="AI208" s="26"/>
    </row>
    <row r="209" spans="2:35" x14ac:dyDescent="0.25">
      <c r="B209" s="24"/>
      <c r="C209" s="24"/>
      <c r="D209" s="24"/>
      <c r="E209" s="24"/>
      <c r="F209" s="24"/>
      <c r="G209" s="24"/>
      <c r="H209" s="24"/>
      <c r="I209" s="24"/>
      <c r="J209" s="24"/>
      <c r="K209" s="24"/>
      <c r="L209" s="24"/>
      <c r="M209" s="24"/>
      <c r="N209" s="24"/>
      <c r="O209" s="24"/>
      <c r="P209" s="24"/>
      <c r="Q209" s="24"/>
      <c r="R209" s="24"/>
      <c r="S209" s="24"/>
      <c r="T209" s="24"/>
      <c r="U209" s="24"/>
      <c r="V209" s="24"/>
      <c r="W209" s="24"/>
      <c r="X209" s="26"/>
      <c r="Y209" s="26"/>
      <c r="Z209" s="26"/>
      <c r="AA209" s="26"/>
      <c r="AB209" s="26"/>
      <c r="AC209" s="26"/>
      <c r="AD209" s="26"/>
      <c r="AE209" s="26"/>
      <c r="AF209" s="26"/>
      <c r="AG209" s="26"/>
      <c r="AH209" s="26"/>
      <c r="AI209" s="26"/>
    </row>
    <row r="210" spans="2:35" x14ac:dyDescent="0.25">
      <c r="B210" s="24"/>
      <c r="C210" s="24"/>
      <c r="D210" s="24"/>
      <c r="E210" s="24"/>
      <c r="F210" s="24"/>
      <c r="G210" s="24"/>
      <c r="H210" s="24"/>
      <c r="I210" s="24"/>
      <c r="J210" s="24"/>
      <c r="K210" s="24"/>
      <c r="L210" s="24"/>
      <c r="M210" s="24"/>
      <c r="N210" s="24"/>
      <c r="O210" s="24"/>
      <c r="P210" s="24"/>
      <c r="Q210" s="24"/>
      <c r="R210" s="24"/>
      <c r="S210" s="24"/>
      <c r="T210" s="24"/>
      <c r="U210" s="24"/>
      <c r="V210" s="24"/>
      <c r="W210" s="24"/>
      <c r="X210" s="26"/>
      <c r="Y210" s="26"/>
      <c r="Z210" s="26"/>
      <c r="AA210" s="26"/>
      <c r="AB210" s="26"/>
      <c r="AC210" s="26"/>
      <c r="AD210" s="26"/>
      <c r="AE210" s="26"/>
      <c r="AF210" s="26"/>
      <c r="AG210" s="26"/>
      <c r="AH210" s="26"/>
      <c r="AI210" s="26"/>
    </row>
    <row r="211" spans="2:35" x14ac:dyDescent="0.25">
      <c r="B211" s="24"/>
      <c r="C211" s="24"/>
      <c r="D211" s="24"/>
      <c r="E211" s="24"/>
      <c r="F211" s="24"/>
      <c r="G211" s="24"/>
      <c r="H211" s="24"/>
      <c r="I211" s="24"/>
      <c r="J211" s="24"/>
      <c r="K211" s="24"/>
      <c r="L211" s="24"/>
      <c r="M211" s="24"/>
      <c r="N211" s="24"/>
      <c r="O211" s="24"/>
      <c r="P211" s="24"/>
      <c r="Q211" s="24"/>
      <c r="R211" s="24"/>
      <c r="S211" s="24"/>
      <c r="T211" s="24"/>
      <c r="U211" s="24"/>
      <c r="V211" s="24"/>
      <c r="W211" s="24"/>
      <c r="X211" s="26"/>
      <c r="Y211" s="26"/>
      <c r="Z211" s="26"/>
      <c r="AA211" s="26"/>
      <c r="AB211" s="26"/>
      <c r="AC211" s="26"/>
      <c r="AD211" s="26"/>
      <c r="AE211" s="26"/>
      <c r="AF211" s="26"/>
      <c r="AG211" s="26"/>
      <c r="AH211" s="26"/>
      <c r="AI211" s="26"/>
    </row>
    <row r="212" spans="2:35" x14ac:dyDescent="0.25">
      <c r="B212" s="24"/>
      <c r="C212" s="24"/>
      <c r="D212" s="24"/>
      <c r="E212" s="24"/>
      <c r="F212" s="24"/>
      <c r="G212" s="24"/>
      <c r="H212" s="24"/>
      <c r="I212" s="24"/>
      <c r="J212" s="24"/>
      <c r="K212" s="24"/>
      <c r="L212" s="24"/>
      <c r="M212" s="24"/>
      <c r="N212" s="24"/>
      <c r="O212" s="24"/>
      <c r="P212" s="24"/>
      <c r="Q212" s="24"/>
      <c r="R212" s="24"/>
      <c r="S212" s="24"/>
      <c r="T212" s="24"/>
      <c r="U212" s="24"/>
      <c r="V212" s="24"/>
      <c r="W212" s="24"/>
      <c r="X212" s="26"/>
      <c r="Y212" s="26"/>
      <c r="Z212" s="26"/>
      <c r="AA212" s="26"/>
      <c r="AB212" s="26"/>
      <c r="AC212" s="26"/>
      <c r="AD212" s="26"/>
      <c r="AE212" s="26"/>
      <c r="AF212" s="26"/>
      <c r="AG212" s="26"/>
      <c r="AH212" s="26"/>
      <c r="AI212" s="26"/>
    </row>
    <row r="213" spans="2:35" x14ac:dyDescent="0.25">
      <c r="B213" s="24"/>
      <c r="C213" s="24"/>
      <c r="D213" s="24"/>
      <c r="E213" s="24"/>
      <c r="F213" s="24"/>
      <c r="G213" s="24"/>
      <c r="H213" s="24"/>
      <c r="I213" s="24"/>
      <c r="J213" s="24"/>
      <c r="K213" s="24"/>
      <c r="L213" s="24"/>
      <c r="M213" s="24"/>
      <c r="N213" s="24"/>
      <c r="O213" s="24"/>
      <c r="P213" s="24"/>
      <c r="Q213" s="24"/>
      <c r="R213" s="24"/>
      <c r="S213" s="24"/>
      <c r="T213" s="24"/>
      <c r="U213" s="24"/>
      <c r="V213" s="24"/>
      <c r="W213" s="24"/>
      <c r="X213" s="26"/>
      <c r="Y213" s="26"/>
      <c r="Z213" s="26"/>
      <c r="AA213" s="26"/>
      <c r="AB213" s="26"/>
      <c r="AC213" s="26"/>
      <c r="AD213" s="26"/>
      <c r="AE213" s="26"/>
      <c r="AF213" s="26"/>
      <c r="AG213" s="26"/>
      <c r="AH213" s="26"/>
      <c r="AI213" s="26"/>
    </row>
    <row r="214" spans="2:35" x14ac:dyDescent="0.25">
      <c r="B214" s="24"/>
      <c r="C214" s="24"/>
      <c r="D214" s="24"/>
      <c r="E214" s="24"/>
      <c r="F214" s="24"/>
      <c r="G214" s="24"/>
      <c r="H214" s="24"/>
      <c r="I214" s="24"/>
      <c r="J214" s="24"/>
      <c r="K214" s="24"/>
      <c r="L214" s="24"/>
      <c r="M214" s="24"/>
      <c r="N214" s="24"/>
      <c r="O214" s="24"/>
      <c r="P214" s="24"/>
      <c r="Q214" s="24"/>
      <c r="R214" s="24"/>
      <c r="S214" s="24"/>
      <c r="T214" s="24"/>
      <c r="U214" s="24"/>
      <c r="V214" s="24"/>
      <c r="W214" s="24"/>
      <c r="X214" s="26"/>
      <c r="Y214" s="26"/>
      <c r="Z214" s="26"/>
      <c r="AA214" s="26"/>
      <c r="AB214" s="26"/>
      <c r="AC214" s="26"/>
      <c r="AD214" s="26"/>
      <c r="AE214" s="26"/>
      <c r="AF214" s="26"/>
      <c r="AG214" s="26"/>
      <c r="AH214" s="26"/>
      <c r="AI214" s="26"/>
    </row>
    <row r="215" spans="2:35" x14ac:dyDescent="0.25">
      <c r="B215" s="24"/>
      <c r="C215" s="24"/>
      <c r="D215" s="24"/>
      <c r="E215" s="24"/>
      <c r="F215" s="24"/>
      <c r="G215" s="24"/>
      <c r="H215" s="24"/>
      <c r="I215" s="24"/>
      <c r="J215" s="24"/>
      <c r="K215" s="24"/>
      <c r="L215" s="24"/>
      <c r="M215" s="24"/>
      <c r="N215" s="24"/>
      <c r="O215" s="24"/>
      <c r="P215" s="24"/>
      <c r="Q215" s="24"/>
      <c r="R215" s="24"/>
      <c r="S215" s="24"/>
      <c r="T215" s="24"/>
      <c r="U215" s="24"/>
      <c r="V215" s="24"/>
      <c r="W215" s="24"/>
      <c r="X215" s="26"/>
      <c r="Y215" s="26"/>
      <c r="Z215" s="26"/>
      <c r="AA215" s="26"/>
      <c r="AB215" s="26"/>
      <c r="AC215" s="26"/>
      <c r="AD215" s="26"/>
      <c r="AE215" s="26"/>
      <c r="AF215" s="26"/>
      <c r="AG215" s="26"/>
      <c r="AH215" s="26"/>
      <c r="AI215" s="26"/>
    </row>
    <row r="216" spans="2:35" x14ac:dyDescent="0.25">
      <c r="B216" s="24"/>
      <c r="C216" s="24"/>
      <c r="D216" s="24"/>
      <c r="E216" s="24"/>
      <c r="F216" s="24"/>
      <c r="G216" s="24"/>
      <c r="H216" s="24"/>
      <c r="I216" s="24"/>
      <c r="J216" s="24"/>
      <c r="K216" s="24"/>
      <c r="L216" s="24"/>
      <c r="M216" s="24"/>
      <c r="N216" s="24"/>
      <c r="O216" s="24"/>
      <c r="P216" s="24"/>
      <c r="Q216" s="24"/>
      <c r="R216" s="24"/>
      <c r="S216" s="24"/>
      <c r="T216" s="24"/>
      <c r="U216" s="24"/>
      <c r="V216" s="24"/>
      <c r="W216" s="24"/>
      <c r="X216" s="26"/>
      <c r="Y216" s="26"/>
      <c r="Z216" s="26"/>
      <c r="AA216" s="26"/>
      <c r="AB216" s="26"/>
      <c r="AC216" s="26"/>
      <c r="AD216" s="26"/>
      <c r="AE216" s="26"/>
      <c r="AF216" s="26"/>
      <c r="AG216" s="26"/>
      <c r="AH216" s="26"/>
      <c r="AI216" s="26"/>
    </row>
    <row r="217" spans="2:35" x14ac:dyDescent="0.25">
      <c r="B217" s="24"/>
      <c r="C217" s="24"/>
      <c r="D217" s="24"/>
      <c r="E217" s="24"/>
      <c r="F217" s="24"/>
      <c r="G217" s="24"/>
      <c r="H217" s="24"/>
      <c r="I217" s="24"/>
      <c r="J217" s="24"/>
      <c r="K217" s="24"/>
      <c r="L217" s="24"/>
      <c r="M217" s="24"/>
      <c r="N217" s="24"/>
      <c r="O217" s="24"/>
      <c r="P217" s="24"/>
      <c r="Q217" s="24"/>
      <c r="R217" s="24"/>
      <c r="S217" s="24"/>
      <c r="T217" s="24"/>
      <c r="U217" s="24"/>
      <c r="V217" s="24"/>
      <c r="W217" s="24"/>
      <c r="X217" s="26"/>
      <c r="Y217" s="26"/>
      <c r="Z217" s="26"/>
      <c r="AA217" s="26"/>
      <c r="AB217" s="26"/>
      <c r="AC217" s="26"/>
      <c r="AD217" s="26"/>
      <c r="AE217" s="26"/>
      <c r="AF217" s="26"/>
      <c r="AG217" s="26"/>
      <c r="AH217" s="26"/>
      <c r="AI217" s="26"/>
    </row>
    <row r="218" spans="2:35" x14ac:dyDescent="0.25">
      <c r="B218" s="24"/>
      <c r="C218" s="24"/>
      <c r="D218" s="24"/>
      <c r="E218" s="24"/>
      <c r="F218" s="24"/>
      <c r="G218" s="24"/>
      <c r="H218" s="24"/>
      <c r="I218" s="24"/>
      <c r="J218" s="24"/>
      <c r="K218" s="24"/>
      <c r="L218" s="24"/>
      <c r="M218" s="24"/>
      <c r="N218" s="24"/>
      <c r="O218" s="24"/>
      <c r="P218" s="24"/>
      <c r="Q218" s="24"/>
      <c r="R218" s="24"/>
      <c r="S218" s="24"/>
      <c r="T218" s="24"/>
      <c r="U218" s="24"/>
      <c r="V218" s="24"/>
      <c r="W218" s="24"/>
      <c r="X218" s="26"/>
      <c r="Y218" s="26"/>
      <c r="Z218" s="26"/>
      <c r="AA218" s="26"/>
      <c r="AB218" s="26"/>
      <c r="AC218" s="26"/>
      <c r="AD218" s="26"/>
      <c r="AE218" s="26"/>
      <c r="AF218" s="26"/>
      <c r="AG218" s="26"/>
      <c r="AH218" s="26"/>
      <c r="AI218" s="26"/>
    </row>
    <row r="219" spans="2:35" x14ac:dyDescent="0.25">
      <c r="B219" s="24"/>
      <c r="C219" s="24"/>
      <c r="D219" s="24"/>
      <c r="E219" s="24"/>
      <c r="F219" s="24"/>
      <c r="G219" s="24"/>
      <c r="H219" s="24"/>
      <c r="I219" s="24"/>
      <c r="J219" s="24"/>
      <c r="K219" s="24"/>
      <c r="L219" s="24"/>
      <c r="M219" s="24"/>
      <c r="N219" s="24"/>
      <c r="O219" s="24"/>
      <c r="P219" s="24"/>
      <c r="Q219" s="24"/>
      <c r="R219" s="24"/>
      <c r="S219" s="24"/>
      <c r="T219" s="24"/>
      <c r="U219" s="24"/>
      <c r="V219" s="24"/>
      <c r="W219" s="24"/>
      <c r="X219" s="26"/>
      <c r="Y219" s="26"/>
      <c r="Z219" s="26"/>
      <c r="AA219" s="26"/>
      <c r="AB219" s="26"/>
      <c r="AC219" s="26"/>
      <c r="AD219" s="26"/>
      <c r="AE219" s="26"/>
      <c r="AF219" s="26"/>
      <c r="AG219" s="26"/>
      <c r="AH219" s="26"/>
      <c r="AI219" s="26"/>
    </row>
    <row r="220" spans="2:35" x14ac:dyDescent="0.25">
      <c r="B220" s="24"/>
      <c r="C220" s="24"/>
      <c r="D220" s="24"/>
      <c r="E220" s="24"/>
      <c r="F220" s="24"/>
      <c r="G220" s="24"/>
      <c r="H220" s="24"/>
      <c r="I220" s="24"/>
      <c r="J220" s="24"/>
      <c r="K220" s="24"/>
      <c r="L220" s="24"/>
      <c r="M220" s="24"/>
      <c r="N220" s="24"/>
      <c r="O220" s="24"/>
      <c r="P220" s="24"/>
      <c r="Q220" s="24"/>
      <c r="R220" s="24"/>
      <c r="S220" s="24"/>
      <c r="T220" s="24"/>
      <c r="U220" s="24"/>
      <c r="V220" s="24"/>
      <c r="W220" s="24"/>
      <c r="X220" s="26"/>
      <c r="Y220" s="26"/>
      <c r="Z220" s="26"/>
      <c r="AA220" s="26"/>
      <c r="AB220" s="26"/>
      <c r="AC220" s="26"/>
      <c r="AD220" s="26"/>
      <c r="AE220" s="26"/>
      <c r="AF220" s="26"/>
      <c r="AG220" s="26"/>
      <c r="AH220" s="26"/>
      <c r="AI220" s="26"/>
    </row>
    <row r="221" spans="2:35" x14ac:dyDescent="0.25">
      <c r="B221" s="24"/>
      <c r="C221" s="24"/>
      <c r="D221" s="24"/>
      <c r="E221" s="24"/>
      <c r="F221" s="24"/>
      <c r="G221" s="24"/>
      <c r="H221" s="24"/>
      <c r="I221" s="24"/>
      <c r="J221" s="24"/>
      <c r="K221" s="24"/>
      <c r="L221" s="24"/>
      <c r="M221" s="24"/>
      <c r="N221" s="24"/>
      <c r="O221" s="24"/>
      <c r="P221" s="24"/>
      <c r="Q221" s="24"/>
      <c r="R221" s="24"/>
      <c r="S221" s="24"/>
      <c r="T221" s="24"/>
      <c r="U221" s="24"/>
      <c r="V221" s="24"/>
      <c r="W221" s="24"/>
      <c r="X221" s="26"/>
      <c r="Y221" s="26"/>
      <c r="Z221" s="26"/>
      <c r="AA221" s="26"/>
      <c r="AB221" s="26"/>
      <c r="AC221" s="26"/>
      <c r="AD221" s="26"/>
      <c r="AE221" s="26"/>
      <c r="AF221" s="26"/>
      <c r="AG221" s="26"/>
      <c r="AH221" s="26"/>
      <c r="AI221" s="26"/>
    </row>
    <row r="222" spans="2:35" x14ac:dyDescent="0.25">
      <c r="B222" s="24"/>
      <c r="C222" s="24"/>
      <c r="D222" s="24"/>
      <c r="E222" s="24"/>
      <c r="F222" s="24"/>
      <c r="G222" s="24"/>
      <c r="H222" s="24"/>
      <c r="I222" s="24"/>
      <c r="J222" s="24"/>
      <c r="K222" s="24"/>
      <c r="L222" s="24"/>
      <c r="M222" s="24"/>
      <c r="N222" s="24"/>
      <c r="O222" s="24"/>
      <c r="P222" s="24"/>
      <c r="Q222" s="24"/>
      <c r="R222" s="24"/>
      <c r="S222" s="24"/>
      <c r="T222" s="24"/>
      <c r="U222" s="24"/>
      <c r="V222" s="24"/>
      <c r="W222" s="24"/>
      <c r="X222" s="26"/>
      <c r="Y222" s="26"/>
      <c r="Z222" s="26"/>
      <c r="AA222" s="26"/>
      <c r="AB222" s="26"/>
      <c r="AC222" s="26"/>
      <c r="AD222" s="26"/>
      <c r="AE222" s="26"/>
      <c r="AF222" s="26"/>
      <c r="AG222" s="26"/>
      <c r="AH222" s="26"/>
      <c r="AI222" s="26"/>
    </row>
    <row r="223" spans="2:35" x14ac:dyDescent="0.25">
      <c r="B223" s="24"/>
      <c r="C223" s="24"/>
      <c r="D223" s="24"/>
      <c r="E223" s="24"/>
      <c r="F223" s="24"/>
      <c r="G223" s="24"/>
      <c r="H223" s="24"/>
      <c r="I223" s="24"/>
      <c r="J223" s="24"/>
      <c r="K223" s="24"/>
      <c r="L223" s="24"/>
      <c r="M223" s="24"/>
      <c r="N223" s="24"/>
      <c r="O223" s="24"/>
      <c r="P223" s="24"/>
      <c r="Q223" s="24"/>
      <c r="R223" s="24"/>
      <c r="S223" s="24"/>
      <c r="T223" s="24"/>
      <c r="U223" s="24"/>
      <c r="V223" s="24"/>
      <c r="W223" s="24"/>
      <c r="X223" s="26"/>
      <c r="Y223" s="26"/>
      <c r="Z223" s="26"/>
      <c r="AA223" s="26"/>
      <c r="AB223" s="26"/>
      <c r="AC223" s="26"/>
      <c r="AD223" s="26"/>
      <c r="AE223" s="26"/>
      <c r="AF223" s="26"/>
      <c r="AG223" s="26"/>
      <c r="AH223" s="26"/>
      <c r="AI223" s="26"/>
    </row>
    <row r="224" spans="2:35" x14ac:dyDescent="0.25">
      <c r="B224" s="24"/>
      <c r="C224" s="24"/>
      <c r="D224" s="24"/>
      <c r="E224" s="24"/>
      <c r="F224" s="24"/>
      <c r="G224" s="24"/>
      <c r="H224" s="24"/>
      <c r="I224" s="24"/>
      <c r="J224" s="24"/>
      <c r="K224" s="24"/>
      <c r="L224" s="24"/>
      <c r="M224" s="24"/>
      <c r="N224" s="24"/>
      <c r="O224" s="24"/>
      <c r="P224" s="24"/>
      <c r="Q224" s="24"/>
      <c r="R224" s="24"/>
      <c r="S224" s="24"/>
      <c r="T224" s="24"/>
      <c r="U224" s="24"/>
      <c r="V224" s="24"/>
      <c r="W224" s="24"/>
      <c r="X224" s="26"/>
      <c r="Y224" s="26"/>
      <c r="Z224" s="26"/>
      <c r="AA224" s="26"/>
      <c r="AB224" s="26"/>
      <c r="AC224" s="26"/>
      <c r="AD224" s="26"/>
      <c r="AE224" s="26"/>
      <c r="AF224" s="26"/>
      <c r="AG224" s="26"/>
      <c r="AH224" s="26"/>
      <c r="AI224" s="26"/>
    </row>
    <row r="225" spans="2:35" x14ac:dyDescent="0.25">
      <c r="B225" s="24"/>
      <c r="C225" s="24"/>
      <c r="D225" s="24"/>
      <c r="E225" s="24"/>
      <c r="F225" s="24"/>
      <c r="G225" s="24"/>
      <c r="H225" s="24"/>
      <c r="I225" s="24"/>
      <c r="J225" s="24"/>
      <c r="K225" s="24"/>
      <c r="L225" s="24"/>
      <c r="M225" s="24"/>
      <c r="N225" s="24"/>
      <c r="O225" s="24"/>
      <c r="P225" s="24"/>
      <c r="Q225" s="24"/>
      <c r="R225" s="24"/>
      <c r="S225" s="24"/>
      <c r="T225" s="24"/>
      <c r="U225" s="24"/>
      <c r="V225" s="24"/>
      <c r="W225" s="24"/>
      <c r="X225" s="26"/>
      <c r="Y225" s="26"/>
      <c r="Z225" s="26"/>
      <c r="AA225" s="26"/>
      <c r="AB225" s="26"/>
      <c r="AC225" s="26"/>
      <c r="AD225" s="26"/>
      <c r="AE225" s="26"/>
      <c r="AF225" s="26"/>
      <c r="AG225" s="26"/>
      <c r="AH225" s="26"/>
      <c r="AI225" s="26"/>
    </row>
    <row r="226" spans="2:35" x14ac:dyDescent="0.25">
      <c r="B226" s="24"/>
      <c r="C226" s="24"/>
      <c r="D226" s="24"/>
      <c r="E226" s="24"/>
      <c r="F226" s="24"/>
      <c r="G226" s="24"/>
      <c r="H226" s="24"/>
      <c r="I226" s="24"/>
      <c r="J226" s="24"/>
      <c r="K226" s="24"/>
      <c r="L226" s="24"/>
      <c r="M226" s="24"/>
      <c r="N226" s="24"/>
      <c r="O226" s="24"/>
      <c r="P226" s="24"/>
      <c r="Q226" s="24"/>
      <c r="R226" s="24"/>
      <c r="S226" s="24"/>
      <c r="T226" s="24"/>
      <c r="U226" s="24"/>
      <c r="V226" s="24"/>
      <c r="W226" s="24"/>
      <c r="X226" s="26"/>
      <c r="Y226" s="26"/>
      <c r="Z226" s="26"/>
      <c r="AA226" s="26"/>
      <c r="AB226" s="26"/>
      <c r="AC226" s="26"/>
      <c r="AD226" s="26"/>
      <c r="AE226" s="26"/>
      <c r="AF226" s="26"/>
      <c r="AG226" s="26"/>
      <c r="AH226" s="26"/>
      <c r="AI226" s="26"/>
    </row>
    <row r="227" spans="2:35" x14ac:dyDescent="0.25">
      <c r="B227" s="24"/>
      <c r="C227" s="24"/>
      <c r="D227" s="24"/>
      <c r="E227" s="24"/>
      <c r="F227" s="24"/>
      <c r="G227" s="24"/>
      <c r="H227" s="24"/>
      <c r="I227" s="24"/>
      <c r="J227" s="24"/>
      <c r="K227" s="24"/>
      <c r="L227" s="24"/>
      <c r="M227" s="24"/>
      <c r="N227" s="24"/>
      <c r="O227" s="24"/>
      <c r="P227" s="24"/>
      <c r="Q227" s="24"/>
      <c r="R227" s="24"/>
      <c r="S227" s="24"/>
      <c r="T227" s="24"/>
      <c r="U227" s="24"/>
      <c r="V227" s="24"/>
      <c r="W227" s="24"/>
      <c r="X227" s="26"/>
      <c r="Y227" s="26"/>
      <c r="Z227" s="26"/>
      <c r="AA227" s="26"/>
      <c r="AB227" s="26"/>
      <c r="AC227" s="26"/>
      <c r="AD227" s="26"/>
      <c r="AE227" s="26"/>
      <c r="AF227" s="26"/>
      <c r="AG227" s="26"/>
      <c r="AH227" s="26"/>
      <c r="AI227" s="26"/>
    </row>
    <row r="228" spans="2:35" x14ac:dyDescent="0.25">
      <c r="B228" s="24"/>
      <c r="C228" s="24"/>
      <c r="D228" s="24"/>
      <c r="E228" s="24"/>
      <c r="F228" s="24"/>
      <c r="G228" s="24"/>
      <c r="H228" s="24"/>
      <c r="I228" s="24"/>
      <c r="J228" s="24"/>
      <c r="K228" s="24"/>
      <c r="L228" s="24"/>
      <c r="M228" s="24"/>
      <c r="N228" s="24"/>
      <c r="O228" s="24"/>
      <c r="P228" s="24"/>
      <c r="Q228" s="24"/>
      <c r="R228" s="24"/>
      <c r="S228" s="24"/>
      <c r="T228" s="24"/>
      <c r="U228" s="24"/>
      <c r="V228" s="24"/>
      <c r="W228" s="24"/>
      <c r="X228" s="26"/>
      <c r="Y228" s="26"/>
      <c r="Z228" s="26"/>
      <c r="AA228" s="26"/>
      <c r="AB228" s="26"/>
      <c r="AC228" s="26"/>
      <c r="AD228" s="26"/>
      <c r="AE228" s="26"/>
      <c r="AF228" s="26"/>
      <c r="AG228" s="26"/>
      <c r="AH228" s="26"/>
      <c r="AI228" s="26"/>
    </row>
    <row r="229" spans="2:35" x14ac:dyDescent="0.25">
      <c r="B229" s="24"/>
      <c r="C229" s="24"/>
      <c r="D229" s="24"/>
      <c r="E229" s="24"/>
      <c r="F229" s="24"/>
      <c r="G229" s="24"/>
      <c r="H229" s="24"/>
      <c r="I229" s="24"/>
      <c r="J229" s="24"/>
      <c r="K229" s="24"/>
      <c r="L229" s="24"/>
      <c r="M229" s="24"/>
      <c r="N229" s="24"/>
      <c r="O229" s="24"/>
      <c r="P229" s="24"/>
      <c r="Q229" s="24"/>
      <c r="R229" s="24"/>
      <c r="S229" s="24"/>
      <c r="T229" s="24"/>
      <c r="U229" s="24"/>
      <c r="V229" s="24"/>
      <c r="W229" s="24"/>
      <c r="X229" s="26"/>
      <c r="Y229" s="26"/>
      <c r="Z229" s="26"/>
      <c r="AA229" s="26"/>
      <c r="AB229" s="26"/>
      <c r="AC229" s="26"/>
      <c r="AD229" s="26"/>
      <c r="AE229" s="26"/>
      <c r="AF229" s="26"/>
      <c r="AG229" s="26"/>
      <c r="AH229" s="26"/>
      <c r="AI229" s="26"/>
    </row>
    <row r="230" spans="2:35" x14ac:dyDescent="0.25">
      <c r="B230" s="24"/>
      <c r="C230" s="24"/>
      <c r="D230" s="24"/>
      <c r="E230" s="24"/>
      <c r="F230" s="24"/>
      <c r="G230" s="24"/>
      <c r="H230" s="24"/>
      <c r="I230" s="24"/>
      <c r="J230" s="24"/>
      <c r="K230" s="24"/>
      <c r="L230" s="24"/>
      <c r="M230" s="24"/>
      <c r="N230" s="24"/>
      <c r="O230" s="24"/>
      <c r="P230" s="24"/>
      <c r="Q230" s="24"/>
      <c r="R230" s="24"/>
      <c r="S230" s="24"/>
      <c r="T230" s="24"/>
      <c r="U230" s="24"/>
      <c r="V230" s="24"/>
      <c r="W230" s="24"/>
      <c r="X230" s="26"/>
      <c r="Y230" s="26"/>
      <c r="Z230" s="26"/>
      <c r="AA230" s="26"/>
      <c r="AB230" s="26"/>
      <c r="AC230" s="26"/>
      <c r="AD230" s="26"/>
      <c r="AE230" s="26"/>
      <c r="AF230" s="26"/>
      <c r="AG230" s="26"/>
      <c r="AH230" s="26"/>
      <c r="AI230" s="26"/>
    </row>
    <row r="231" spans="2:35" x14ac:dyDescent="0.25">
      <c r="B231" s="24"/>
      <c r="C231" s="24"/>
      <c r="D231" s="24"/>
      <c r="E231" s="24"/>
      <c r="F231" s="24"/>
      <c r="G231" s="24"/>
      <c r="H231" s="24"/>
      <c r="I231" s="24"/>
      <c r="J231" s="24"/>
      <c r="K231" s="24"/>
      <c r="L231" s="24"/>
      <c r="M231" s="24"/>
      <c r="N231" s="24"/>
      <c r="O231" s="24"/>
      <c r="P231" s="24"/>
      <c r="Q231" s="24"/>
      <c r="R231" s="24"/>
      <c r="S231" s="24"/>
      <c r="T231" s="24"/>
      <c r="U231" s="24"/>
      <c r="V231" s="24"/>
      <c r="W231" s="24"/>
      <c r="X231" s="26"/>
      <c r="Y231" s="26"/>
      <c r="Z231" s="26"/>
      <c r="AA231" s="26"/>
      <c r="AB231" s="26"/>
      <c r="AC231" s="26"/>
      <c r="AD231" s="26"/>
      <c r="AE231" s="26"/>
      <c r="AF231" s="26"/>
      <c r="AG231" s="26"/>
      <c r="AH231" s="26"/>
      <c r="AI231" s="26"/>
    </row>
    <row r="232" spans="2:35" x14ac:dyDescent="0.25">
      <c r="B232" s="24"/>
      <c r="C232" s="24"/>
      <c r="D232" s="24"/>
      <c r="E232" s="24"/>
      <c r="F232" s="24"/>
      <c r="G232" s="24"/>
      <c r="H232" s="24"/>
      <c r="I232" s="24"/>
      <c r="J232" s="24"/>
      <c r="K232" s="24"/>
      <c r="L232" s="24"/>
      <c r="M232" s="24"/>
      <c r="N232" s="24"/>
      <c r="O232" s="24"/>
      <c r="P232" s="24"/>
      <c r="Q232" s="24"/>
      <c r="R232" s="24"/>
      <c r="S232" s="24"/>
      <c r="T232" s="24"/>
      <c r="U232" s="24"/>
      <c r="V232" s="24"/>
      <c r="W232" s="24"/>
      <c r="X232" s="26"/>
      <c r="Y232" s="26"/>
      <c r="Z232" s="26"/>
      <c r="AA232" s="26"/>
      <c r="AB232" s="26"/>
      <c r="AC232" s="26"/>
      <c r="AD232" s="26"/>
      <c r="AE232" s="26"/>
      <c r="AF232" s="26"/>
      <c r="AG232" s="26"/>
      <c r="AH232" s="26"/>
      <c r="AI232" s="26"/>
    </row>
    <row r="233" spans="2:35" x14ac:dyDescent="0.25">
      <c r="B233" s="24"/>
      <c r="C233" s="24"/>
      <c r="D233" s="24"/>
      <c r="E233" s="24"/>
      <c r="F233" s="24"/>
      <c r="G233" s="24"/>
      <c r="H233" s="24"/>
      <c r="I233" s="24"/>
      <c r="J233" s="24"/>
      <c r="K233" s="24"/>
      <c r="L233" s="24"/>
      <c r="M233" s="24"/>
      <c r="N233" s="24"/>
      <c r="O233" s="24"/>
      <c r="P233" s="24"/>
      <c r="Q233" s="24"/>
      <c r="R233" s="24"/>
      <c r="S233" s="24"/>
      <c r="T233" s="24"/>
      <c r="U233" s="24"/>
      <c r="V233" s="24"/>
      <c r="W233" s="24"/>
      <c r="X233" s="26"/>
      <c r="Y233" s="26"/>
      <c r="Z233" s="26"/>
      <c r="AA233" s="26"/>
      <c r="AB233" s="26"/>
      <c r="AC233" s="26"/>
      <c r="AD233" s="26"/>
      <c r="AE233" s="26"/>
      <c r="AF233" s="26"/>
      <c r="AG233" s="26"/>
      <c r="AH233" s="26"/>
      <c r="AI233" s="26"/>
    </row>
    <row r="234" spans="2:35" x14ac:dyDescent="0.25">
      <c r="B234" s="24"/>
      <c r="C234" s="24"/>
      <c r="D234" s="24"/>
      <c r="E234" s="24"/>
      <c r="F234" s="24"/>
      <c r="G234" s="24"/>
      <c r="H234" s="24"/>
      <c r="I234" s="24"/>
      <c r="J234" s="24"/>
      <c r="K234" s="24"/>
      <c r="L234" s="24"/>
      <c r="M234" s="24"/>
      <c r="N234" s="24"/>
      <c r="O234" s="24"/>
      <c r="P234" s="24"/>
      <c r="Q234" s="24"/>
      <c r="R234" s="24"/>
      <c r="S234" s="24"/>
      <c r="T234" s="24"/>
      <c r="U234" s="24"/>
      <c r="V234" s="24"/>
      <c r="W234" s="24"/>
      <c r="X234" s="26"/>
      <c r="Y234" s="26"/>
      <c r="Z234" s="26"/>
      <c r="AA234" s="26"/>
      <c r="AB234" s="26"/>
      <c r="AC234" s="26"/>
      <c r="AD234" s="26"/>
      <c r="AE234" s="26"/>
      <c r="AF234" s="26"/>
      <c r="AG234" s="26"/>
      <c r="AH234" s="26"/>
      <c r="AI234" s="26"/>
    </row>
    <row r="235" spans="2:35" x14ac:dyDescent="0.25">
      <c r="B235" s="24"/>
      <c r="C235" s="24"/>
      <c r="D235" s="24"/>
      <c r="E235" s="24"/>
      <c r="F235" s="24"/>
      <c r="G235" s="24"/>
      <c r="H235" s="24"/>
      <c r="I235" s="24"/>
      <c r="J235" s="24"/>
      <c r="K235" s="24"/>
      <c r="L235" s="24"/>
      <c r="M235" s="24"/>
      <c r="N235" s="24"/>
      <c r="O235" s="24"/>
      <c r="P235" s="24"/>
      <c r="Q235" s="24"/>
      <c r="R235" s="24"/>
      <c r="S235" s="24"/>
      <c r="T235" s="24"/>
      <c r="U235" s="24"/>
      <c r="V235" s="24"/>
      <c r="W235" s="24"/>
      <c r="X235" s="26"/>
      <c r="Y235" s="26"/>
      <c r="Z235" s="26"/>
      <c r="AA235" s="26"/>
      <c r="AB235" s="26"/>
      <c r="AC235" s="26"/>
      <c r="AD235" s="26"/>
      <c r="AE235" s="26"/>
      <c r="AF235" s="26"/>
      <c r="AG235" s="26"/>
      <c r="AH235" s="26"/>
      <c r="AI235" s="26"/>
    </row>
    <row r="236" spans="2:35" x14ac:dyDescent="0.25">
      <c r="B236" s="24"/>
      <c r="C236" s="24"/>
      <c r="D236" s="24"/>
      <c r="E236" s="24"/>
      <c r="F236" s="24"/>
      <c r="G236" s="24"/>
      <c r="H236" s="24"/>
      <c r="I236" s="24"/>
      <c r="J236" s="24"/>
      <c r="K236" s="24"/>
      <c r="L236" s="24"/>
      <c r="M236" s="24"/>
      <c r="N236" s="24"/>
      <c r="O236" s="24"/>
      <c r="P236" s="24"/>
      <c r="Q236" s="24"/>
      <c r="R236" s="24"/>
      <c r="S236" s="24"/>
      <c r="T236" s="24"/>
      <c r="U236" s="24"/>
      <c r="V236" s="24"/>
      <c r="W236" s="24"/>
      <c r="X236" s="26"/>
      <c r="Y236" s="26"/>
      <c r="Z236" s="26"/>
      <c r="AA236" s="26"/>
      <c r="AB236" s="26"/>
      <c r="AC236" s="26"/>
      <c r="AD236" s="26"/>
      <c r="AE236" s="26"/>
      <c r="AF236" s="26"/>
      <c r="AG236" s="26"/>
      <c r="AH236" s="26"/>
      <c r="AI236" s="26"/>
    </row>
    <row r="237" spans="2:35" x14ac:dyDescent="0.25">
      <c r="B237" s="24"/>
      <c r="C237" s="24"/>
      <c r="D237" s="24"/>
      <c r="E237" s="24"/>
      <c r="F237" s="24"/>
      <c r="G237" s="24"/>
      <c r="H237" s="24"/>
      <c r="I237" s="24"/>
      <c r="J237" s="24"/>
      <c r="K237" s="24"/>
      <c r="L237" s="24"/>
      <c r="M237" s="24"/>
      <c r="N237" s="24"/>
      <c r="O237" s="24"/>
      <c r="P237" s="24"/>
      <c r="Q237" s="24"/>
      <c r="R237" s="24"/>
      <c r="S237" s="24"/>
      <c r="T237" s="24"/>
      <c r="U237" s="24"/>
      <c r="V237" s="24"/>
      <c r="W237" s="24"/>
      <c r="X237" s="26"/>
      <c r="Y237" s="26"/>
      <c r="Z237" s="26"/>
      <c r="AA237" s="26"/>
      <c r="AB237" s="26"/>
      <c r="AC237" s="26"/>
      <c r="AD237" s="26"/>
      <c r="AE237" s="26"/>
      <c r="AF237" s="26"/>
      <c r="AG237" s="26"/>
      <c r="AH237" s="26"/>
      <c r="AI237" s="26"/>
    </row>
    <row r="238" spans="2:35" x14ac:dyDescent="0.25">
      <c r="B238" s="24"/>
      <c r="C238" s="24"/>
      <c r="D238" s="24"/>
      <c r="E238" s="24"/>
      <c r="F238" s="24"/>
      <c r="G238" s="24"/>
      <c r="H238" s="24"/>
      <c r="I238" s="24"/>
      <c r="J238" s="24"/>
      <c r="K238" s="24"/>
      <c r="L238" s="24"/>
      <c r="M238" s="24"/>
      <c r="N238" s="24"/>
      <c r="O238" s="24"/>
      <c r="P238" s="24"/>
      <c r="Q238" s="24"/>
      <c r="R238" s="24"/>
      <c r="S238" s="24"/>
      <c r="T238" s="24"/>
      <c r="U238" s="24"/>
      <c r="V238" s="24"/>
      <c r="W238" s="24"/>
      <c r="X238" s="26"/>
      <c r="Y238" s="26"/>
      <c r="Z238" s="26"/>
      <c r="AA238" s="26"/>
      <c r="AB238" s="26"/>
      <c r="AC238" s="26"/>
      <c r="AD238" s="26"/>
      <c r="AE238" s="26"/>
      <c r="AF238" s="26"/>
      <c r="AG238" s="26"/>
      <c r="AH238" s="26"/>
      <c r="AI238" s="26"/>
    </row>
    <row r="239" spans="2:35" x14ac:dyDescent="0.25">
      <c r="B239" s="24"/>
      <c r="C239" s="24"/>
      <c r="D239" s="24"/>
      <c r="E239" s="24"/>
      <c r="F239" s="24"/>
      <c r="G239" s="24"/>
      <c r="H239" s="24"/>
      <c r="I239" s="24"/>
      <c r="J239" s="24"/>
      <c r="K239" s="24"/>
      <c r="L239" s="24"/>
      <c r="M239" s="24"/>
      <c r="N239" s="24"/>
      <c r="O239" s="24"/>
      <c r="P239" s="24"/>
      <c r="Q239" s="24"/>
      <c r="R239" s="24"/>
      <c r="S239" s="24"/>
      <c r="T239" s="24"/>
      <c r="U239" s="24"/>
      <c r="V239" s="24"/>
      <c r="W239" s="24"/>
      <c r="X239" s="26"/>
      <c r="Y239" s="26"/>
      <c r="Z239" s="26"/>
      <c r="AA239" s="26"/>
      <c r="AB239" s="26"/>
      <c r="AC239" s="26"/>
      <c r="AD239" s="26"/>
      <c r="AE239" s="26"/>
      <c r="AF239" s="26"/>
      <c r="AG239" s="26"/>
      <c r="AH239" s="26"/>
      <c r="AI239" s="26"/>
    </row>
    <row r="240" spans="2:35" x14ac:dyDescent="0.25">
      <c r="B240" s="24"/>
      <c r="C240" s="24"/>
      <c r="D240" s="24"/>
      <c r="E240" s="24"/>
      <c r="F240" s="24"/>
      <c r="G240" s="24"/>
      <c r="H240" s="24"/>
      <c r="I240" s="24"/>
      <c r="J240" s="24"/>
      <c r="K240" s="24"/>
      <c r="L240" s="24"/>
      <c r="M240" s="24"/>
      <c r="N240" s="24"/>
      <c r="O240" s="24"/>
      <c r="P240" s="24"/>
      <c r="Q240" s="24"/>
      <c r="R240" s="24"/>
      <c r="S240" s="24"/>
      <c r="T240" s="24"/>
      <c r="U240" s="24"/>
      <c r="V240" s="24"/>
      <c r="W240" s="24"/>
      <c r="X240" s="26"/>
      <c r="Y240" s="26"/>
      <c r="Z240" s="26"/>
      <c r="AA240" s="26"/>
      <c r="AB240" s="26"/>
      <c r="AC240" s="26"/>
      <c r="AD240" s="26"/>
      <c r="AE240" s="26"/>
      <c r="AF240" s="26"/>
      <c r="AG240" s="26"/>
      <c r="AH240" s="26"/>
      <c r="AI240" s="26"/>
    </row>
    <row r="241" spans="2:35" x14ac:dyDescent="0.25">
      <c r="B241" s="24"/>
      <c r="C241" s="24"/>
      <c r="D241" s="24"/>
      <c r="E241" s="24"/>
      <c r="F241" s="24"/>
      <c r="G241" s="24"/>
      <c r="H241" s="24"/>
      <c r="I241" s="24"/>
      <c r="J241" s="24"/>
      <c r="K241" s="24"/>
      <c r="L241" s="24"/>
      <c r="M241" s="24"/>
      <c r="N241" s="24"/>
      <c r="O241" s="24"/>
      <c r="P241" s="24"/>
      <c r="Q241" s="24"/>
      <c r="R241" s="24"/>
      <c r="S241" s="24"/>
      <c r="T241" s="24"/>
      <c r="U241" s="24"/>
      <c r="V241" s="24"/>
      <c r="W241" s="24"/>
      <c r="X241" s="26"/>
      <c r="Y241" s="26"/>
      <c r="Z241" s="26"/>
      <c r="AA241" s="26"/>
      <c r="AB241" s="26"/>
      <c r="AC241" s="26"/>
      <c r="AD241" s="26"/>
      <c r="AE241" s="26"/>
      <c r="AF241" s="26"/>
      <c r="AG241" s="26"/>
      <c r="AH241" s="26"/>
      <c r="AI241" s="26"/>
    </row>
    <row r="242" spans="2:35" x14ac:dyDescent="0.25">
      <c r="B242" s="24"/>
      <c r="C242" s="24"/>
      <c r="D242" s="24"/>
      <c r="E242" s="24"/>
      <c r="F242" s="24"/>
      <c r="G242" s="24"/>
      <c r="H242" s="24"/>
      <c r="I242" s="24"/>
      <c r="J242" s="24"/>
      <c r="K242" s="24"/>
      <c r="L242" s="24"/>
      <c r="M242" s="24"/>
      <c r="N242" s="24"/>
      <c r="O242" s="24"/>
      <c r="P242" s="24"/>
      <c r="Q242" s="24"/>
      <c r="R242" s="24"/>
      <c r="S242" s="24"/>
      <c r="T242" s="24"/>
      <c r="U242" s="24"/>
      <c r="V242" s="24"/>
      <c r="W242" s="24"/>
      <c r="X242" s="26"/>
      <c r="Y242" s="26"/>
      <c r="Z242" s="26"/>
      <c r="AA242" s="26"/>
      <c r="AB242" s="26"/>
      <c r="AC242" s="26"/>
      <c r="AD242" s="26"/>
      <c r="AE242" s="26"/>
      <c r="AF242" s="26"/>
      <c r="AG242" s="26"/>
      <c r="AH242" s="26"/>
      <c r="AI242" s="26"/>
    </row>
    <row r="243" spans="2:35" x14ac:dyDescent="0.25">
      <c r="B243" s="24"/>
      <c r="C243" s="24"/>
      <c r="D243" s="24"/>
      <c r="E243" s="24"/>
      <c r="F243" s="24"/>
      <c r="G243" s="24"/>
      <c r="H243" s="24"/>
      <c r="I243" s="24"/>
      <c r="J243" s="24"/>
      <c r="K243" s="24"/>
      <c r="L243" s="24"/>
      <c r="M243" s="24"/>
      <c r="N243" s="24"/>
      <c r="O243" s="24"/>
      <c r="P243" s="24"/>
      <c r="Q243" s="24"/>
      <c r="R243" s="24"/>
      <c r="S243" s="24"/>
      <c r="T243" s="24"/>
      <c r="U243" s="24"/>
      <c r="V243" s="24"/>
      <c r="W243" s="24"/>
      <c r="X243" s="26"/>
      <c r="Y243" s="26"/>
      <c r="Z243" s="26"/>
      <c r="AA243" s="26"/>
      <c r="AB243" s="26"/>
      <c r="AC243" s="26"/>
      <c r="AD243" s="26"/>
      <c r="AE243" s="26"/>
      <c r="AF243" s="26"/>
      <c r="AG243" s="26"/>
      <c r="AH243" s="26"/>
      <c r="AI243" s="26"/>
    </row>
    <row r="244" spans="2:35" x14ac:dyDescent="0.25">
      <c r="B244" s="24"/>
      <c r="C244" s="24"/>
      <c r="D244" s="24"/>
      <c r="E244" s="24"/>
      <c r="F244" s="24"/>
      <c r="G244" s="24"/>
      <c r="H244" s="24"/>
      <c r="I244" s="24"/>
      <c r="J244" s="24"/>
      <c r="K244" s="24"/>
      <c r="L244" s="24"/>
      <c r="M244" s="24"/>
      <c r="N244" s="24"/>
      <c r="O244" s="24"/>
      <c r="P244" s="24"/>
      <c r="Q244" s="24"/>
      <c r="R244" s="24"/>
      <c r="S244" s="24"/>
      <c r="T244" s="24"/>
      <c r="U244" s="24"/>
      <c r="V244" s="24"/>
      <c r="W244" s="24"/>
      <c r="X244" s="26"/>
      <c r="Y244" s="26"/>
      <c r="Z244" s="26"/>
      <c r="AA244" s="26"/>
      <c r="AB244" s="26"/>
      <c r="AC244" s="26"/>
      <c r="AD244" s="26"/>
      <c r="AE244" s="26"/>
      <c r="AF244" s="26"/>
      <c r="AG244" s="26"/>
      <c r="AH244" s="26"/>
      <c r="AI244" s="26"/>
    </row>
    <row r="245" spans="2:35" x14ac:dyDescent="0.25">
      <c r="B245" s="24"/>
      <c r="C245" s="24"/>
      <c r="D245" s="24"/>
      <c r="E245" s="24"/>
      <c r="F245" s="24"/>
      <c r="G245" s="24"/>
      <c r="H245" s="24"/>
      <c r="I245" s="24"/>
      <c r="J245" s="24"/>
      <c r="K245" s="24"/>
      <c r="L245" s="24"/>
      <c r="M245" s="24"/>
      <c r="N245" s="24"/>
      <c r="O245" s="24"/>
      <c r="P245" s="24"/>
      <c r="Q245" s="24"/>
      <c r="R245" s="24"/>
      <c r="S245" s="24"/>
      <c r="T245" s="24"/>
      <c r="U245" s="24"/>
      <c r="V245" s="24"/>
      <c r="W245" s="24"/>
      <c r="X245" s="26"/>
      <c r="Y245" s="26"/>
      <c r="Z245" s="26"/>
      <c r="AA245" s="26"/>
      <c r="AB245" s="26"/>
      <c r="AC245" s="26"/>
      <c r="AD245" s="26"/>
      <c r="AE245" s="26"/>
      <c r="AF245" s="26"/>
      <c r="AG245" s="26"/>
      <c r="AH245" s="26"/>
      <c r="AI245" s="26"/>
    </row>
    <row r="246" spans="2:35" x14ac:dyDescent="0.25">
      <c r="B246" s="24"/>
      <c r="C246" s="24"/>
      <c r="D246" s="24"/>
      <c r="E246" s="24"/>
      <c r="F246" s="24"/>
      <c r="G246" s="24"/>
      <c r="H246" s="24"/>
      <c r="I246" s="24"/>
      <c r="J246" s="24"/>
      <c r="K246" s="24"/>
      <c r="L246" s="24"/>
      <c r="M246" s="24"/>
      <c r="N246" s="24"/>
      <c r="O246" s="24"/>
      <c r="P246" s="24"/>
      <c r="Q246" s="24"/>
      <c r="R246" s="24"/>
      <c r="S246" s="24"/>
      <c r="T246" s="24"/>
      <c r="U246" s="24"/>
      <c r="V246" s="24"/>
      <c r="W246" s="24"/>
      <c r="X246" s="26"/>
      <c r="Y246" s="26"/>
      <c r="Z246" s="26"/>
      <c r="AA246" s="26"/>
      <c r="AB246" s="26"/>
      <c r="AC246" s="26"/>
      <c r="AD246" s="26"/>
      <c r="AE246" s="26"/>
      <c r="AF246" s="26"/>
      <c r="AG246" s="26"/>
      <c r="AH246" s="26"/>
      <c r="AI246" s="26"/>
    </row>
    <row r="247" spans="2:35" x14ac:dyDescent="0.25">
      <c r="B247" s="24"/>
      <c r="C247" s="24"/>
      <c r="D247" s="24"/>
      <c r="E247" s="24"/>
      <c r="F247" s="24"/>
      <c r="G247" s="24"/>
      <c r="H247" s="24"/>
      <c r="I247" s="24"/>
      <c r="J247" s="24"/>
      <c r="K247" s="24"/>
      <c r="L247" s="24"/>
      <c r="M247" s="24"/>
      <c r="N247" s="24"/>
      <c r="O247" s="24"/>
      <c r="P247" s="24"/>
      <c r="Q247" s="24"/>
      <c r="R247" s="24"/>
      <c r="S247" s="24"/>
      <c r="T247" s="24"/>
      <c r="U247" s="24"/>
      <c r="V247" s="24"/>
      <c r="W247" s="24"/>
      <c r="X247" s="26"/>
      <c r="Y247" s="26"/>
      <c r="Z247" s="26"/>
      <c r="AA247" s="26"/>
      <c r="AB247" s="26"/>
      <c r="AC247" s="26"/>
      <c r="AD247" s="26"/>
      <c r="AE247" s="26"/>
      <c r="AF247" s="26"/>
      <c r="AG247" s="26"/>
      <c r="AH247" s="26"/>
      <c r="AI247" s="26"/>
    </row>
    <row r="248" spans="2:35" x14ac:dyDescent="0.25">
      <c r="B248" s="24"/>
      <c r="C248" s="24"/>
      <c r="D248" s="24"/>
      <c r="E248" s="24"/>
      <c r="F248" s="24"/>
      <c r="G248" s="24"/>
      <c r="H248" s="24"/>
      <c r="I248" s="24"/>
      <c r="J248" s="24"/>
      <c r="K248" s="24"/>
      <c r="L248" s="24"/>
      <c r="M248" s="24"/>
      <c r="N248" s="24"/>
      <c r="O248" s="24"/>
      <c r="P248" s="24"/>
      <c r="Q248" s="24"/>
      <c r="R248" s="24"/>
      <c r="S248" s="24"/>
      <c r="T248" s="24"/>
      <c r="U248" s="24"/>
      <c r="V248" s="24"/>
      <c r="W248" s="24"/>
      <c r="X248" s="26"/>
      <c r="Y248" s="26"/>
      <c r="Z248" s="26"/>
      <c r="AA248" s="26"/>
      <c r="AB248" s="26"/>
      <c r="AC248" s="26"/>
      <c r="AD248" s="26"/>
      <c r="AE248" s="26"/>
      <c r="AF248" s="26"/>
      <c r="AG248" s="26"/>
      <c r="AH248" s="26"/>
      <c r="AI248" s="26"/>
    </row>
    <row r="249" spans="2:35" x14ac:dyDescent="0.25">
      <c r="B249" s="24"/>
      <c r="C249" s="24"/>
      <c r="D249" s="24"/>
      <c r="E249" s="24"/>
      <c r="F249" s="24"/>
      <c r="G249" s="24"/>
      <c r="H249" s="24"/>
      <c r="I249" s="24"/>
      <c r="J249" s="24"/>
      <c r="K249" s="24"/>
      <c r="L249" s="24"/>
      <c r="M249" s="24"/>
      <c r="N249" s="24"/>
      <c r="O249" s="24"/>
      <c r="P249" s="24"/>
      <c r="Q249" s="24"/>
      <c r="R249" s="24"/>
      <c r="S249" s="24"/>
      <c r="T249" s="24"/>
      <c r="U249" s="24"/>
      <c r="V249" s="24"/>
      <c r="W249" s="24"/>
      <c r="X249" s="26"/>
      <c r="Y249" s="26"/>
      <c r="Z249" s="26"/>
      <c r="AA249" s="26"/>
      <c r="AB249" s="26"/>
      <c r="AC249" s="26"/>
      <c r="AD249" s="26"/>
      <c r="AE249" s="26"/>
      <c r="AF249" s="26"/>
      <c r="AG249" s="26"/>
      <c r="AH249" s="26"/>
      <c r="AI249" s="26"/>
    </row>
    <row r="250" spans="2:35" x14ac:dyDescent="0.25">
      <c r="B250" s="24"/>
      <c r="C250" s="24"/>
      <c r="D250" s="24"/>
      <c r="E250" s="24"/>
      <c r="F250" s="24"/>
      <c r="G250" s="24"/>
      <c r="H250" s="24"/>
      <c r="I250" s="24"/>
      <c r="J250" s="24"/>
      <c r="K250" s="24"/>
      <c r="L250" s="24"/>
      <c r="M250" s="24"/>
      <c r="N250" s="24"/>
      <c r="O250" s="24"/>
      <c r="P250" s="24"/>
      <c r="Q250" s="24"/>
      <c r="R250" s="24"/>
      <c r="S250" s="24"/>
      <c r="T250" s="24"/>
      <c r="U250" s="24"/>
      <c r="V250" s="24"/>
      <c r="W250" s="24"/>
      <c r="X250" s="26"/>
      <c r="Y250" s="26"/>
      <c r="Z250" s="26"/>
      <c r="AA250" s="26"/>
      <c r="AB250" s="26"/>
      <c r="AC250" s="26"/>
      <c r="AD250" s="26"/>
      <c r="AE250" s="26"/>
      <c r="AF250" s="26"/>
      <c r="AG250" s="26"/>
      <c r="AH250" s="26"/>
      <c r="AI250" s="26"/>
    </row>
    <row r="251" spans="2:35" x14ac:dyDescent="0.25">
      <c r="B251" s="24"/>
      <c r="C251" s="24"/>
      <c r="D251" s="24"/>
      <c r="E251" s="24"/>
      <c r="F251" s="24"/>
      <c r="G251" s="24"/>
      <c r="H251" s="24"/>
      <c r="I251" s="24"/>
      <c r="J251" s="24"/>
      <c r="K251" s="24"/>
      <c r="L251" s="24"/>
      <c r="M251" s="24"/>
      <c r="N251" s="24"/>
      <c r="O251" s="24"/>
      <c r="P251" s="24"/>
      <c r="Q251" s="24"/>
      <c r="R251" s="24"/>
      <c r="S251" s="24"/>
      <c r="T251" s="24"/>
      <c r="U251" s="24"/>
      <c r="V251" s="24"/>
      <c r="W251" s="24"/>
      <c r="X251" s="26"/>
      <c r="Y251" s="26"/>
      <c r="Z251" s="26"/>
      <c r="AA251" s="26"/>
      <c r="AB251" s="26"/>
      <c r="AC251" s="26"/>
      <c r="AD251" s="26"/>
      <c r="AE251" s="26"/>
      <c r="AF251" s="26"/>
      <c r="AG251" s="26"/>
      <c r="AH251" s="26"/>
      <c r="AI251" s="26"/>
    </row>
    <row r="252" spans="2:35" x14ac:dyDescent="0.25">
      <c r="B252" s="24"/>
      <c r="C252" s="24"/>
      <c r="D252" s="24"/>
      <c r="E252" s="24"/>
      <c r="F252" s="24"/>
      <c r="G252" s="24"/>
      <c r="H252" s="24"/>
      <c r="I252" s="24"/>
      <c r="J252" s="24"/>
      <c r="K252" s="24"/>
      <c r="L252" s="24"/>
      <c r="M252" s="24"/>
      <c r="N252" s="24"/>
      <c r="O252" s="24"/>
      <c r="P252" s="24"/>
      <c r="Q252" s="24"/>
      <c r="R252" s="24"/>
      <c r="S252" s="24"/>
      <c r="T252" s="24"/>
      <c r="U252" s="24"/>
      <c r="V252" s="24"/>
      <c r="W252" s="24"/>
      <c r="X252" s="26"/>
      <c r="Y252" s="26"/>
      <c r="Z252" s="26"/>
      <c r="AA252" s="26"/>
      <c r="AB252" s="26"/>
      <c r="AC252" s="26"/>
      <c r="AD252" s="26"/>
      <c r="AE252" s="26"/>
      <c r="AF252" s="26"/>
      <c r="AG252" s="26"/>
      <c r="AH252" s="26"/>
      <c r="AI252" s="26"/>
    </row>
    <row r="253" spans="2:35" x14ac:dyDescent="0.25">
      <c r="B253" s="24"/>
      <c r="C253" s="24"/>
      <c r="D253" s="24"/>
      <c r="E253" s="24"/>
      <c r="F253" s="24"/>
      <c r="G253" s="24"/>
      <c r="H253" s="24"/>
      <c r="I253" s="24"/>
      <c r="J253" s="24"/>
      <c r="K253" s="24"/>
      <c r="L253" s="24"/>
      <c r="M253" s="24"/>
      <c r="N253" s="24"/>
      <c r="O253" s="24"/>
      <c r="P253" s="24"/>
      <c r="Q253" s="24"/>
      <c r="R253" s="24"/>
      <c r="S253" s="24"/>
      <c r="T253" s="24"/>
      <c r="U253" s="24"/>
      <c r="V253" s="24"/>
      <c r="W253" s="24"/>
      <c r="X253" s="26"/>
      <c r="Y253" s="26"/>
      <c r="Z253" s="26"/>
      <c r="AA253" s="26"/>
      <c r="AB253" s="26"/>
      <c r="AC253" s="26"/>
      <c r="AD253" s="26"/>
      <c r="AE253" s="26"/>
      <c r="AF253" s="26"/>
      <c r="AG253" s="26"/>
      <c r="AH253" s="26"/>
      <c r="AI253" s="26"/>
    </row>
    <row r="254" spans="2:35" x14ac:dyDescent="0.25">
      <c r="B254" s="24"/>
      <c r="C254" s="24"/>
      <c r="D254" s="24"/>
      <c r="E254" s="24"/>
      <c r="F254" s="24"/>
      <c r="G254" s="24"/>
      <c r="H254" s="24"/>
      <c r="I254" s="24"/>
      <c r="J254" s="24"/>
      <c r="K254" s="24"/>
      <c r="L254" s="24"/>
      <c r="M254" s="24"/>
      <c r="N254" s="24"/>
      <c r="O254" s="24"/>
      <c r="P254" s="24"/>
      <c r="Q254" s="24"/>
      <c r="R254" s="24"/>
      <c r="S254" s="24"/>
      <c r="T254" s="24"/>
      <c r="U254" s="24"/>
      <c r="V254" s="24"/>
      <c r="W254" s="24"/>
      <c r="X254" s="26"/>
      <c r="Y254" s="26"/>
      <c r="Z254" s="26"/>
      <c r="AA254" s="26"/>
      <c r="AB254" s="26"/>
      <c r="AC254" s="26"/>
      <c r="AD254" s="26"/>
      <c r="AE254" s="26"/>
      <c r="AF254" s="26"/>
      <c r="AG254" s="26"/>
      <c r="AH254" s="26"/>
      <c r="AI254" s="26"/>
    </row>
    <row r="255" spans="2:35" x14ac:dyDescent="0.25">
      <c r="B255" s="24"/>
      <c r="C255" s="24"/>
      <c r="D255" s="24"/>
      <c r="E255" s="24"/>
      <c r="F255" s="24"/>
      <c r="G255" s="24"/>
      <c r="H255" s="24"/>
      <c r="I255" s="24"/>
      <c r="J255" s="24"/>
      <c r="K255" s="24"/>
      <c r="L255" s="24"/>
      <c r="M255" s="24"/>
      <c r="N255" s="24"/>
      <c r="O255" s="24"/>
      <c r="P255" s="24"/>
      <c r="Q255" s="24"/>
      <c r="R255" s="24"/>
      <c r="S255" s="24"/>
      <c r="T255" s="24"/>
      <c r="U255" s="24"/>
      <c r="V255" s="24"/>
      <c r="W255" s="24"/>
      <c r="X255" s="26"/>
      <c r="Y255" s="26"/>
      <c r="Z255" s="26"/>
      <c r="AA255" s="26"/>
      <c r="AB255" s="26"/>
      <c r="AC255" s="26"/>
      <c r="AD255" s="26"/>
      <c r="AE255" s="26"/>
      <c r="AF255" s="26"/>
      <c r="AG255" s="26"/>
      <c r="AH255" s="26"/>
      <c r="AI255" s="26"/>
    </row>
    <row r="256" spans="2:35" x14ac:dyDescent="0.25">
      <c r="B256" s="24"/>
      <c r="C256" s="24"/>
      <c r="D256" s="24"/>
      <c r="E256" s="24"/>
      <c r="F256" s="24"/>
      <c r="G256" s="24"/>
      <c r="H256" s="24"/>
      <c r="I256" s="24"/>
      <c r="J256" s="24"/>
      <c r="K256" s="24"/>
      <c r="L256" s="24"/>
      <c r="M256" s="24"/>
      <c r="N256" s="24"/>
      <c r="O256" s="24"/>
      <c r="P256" s="24"/>
      <c r="Q256" s="24"/>
      <c r="R256" s="24"/>
      <c r="S256" s="24"/>
      <c r="T256" s="24"/>
      <c r="U256" s="24"/>
      <c r="V256" s="24"/>
      <c r="W256" s="24"/>
      <c r="X256" s="26"/>
      <c r="Y256" s="26"/>
      <c r="Z256" s="26"/>
      <c r="AA256" s="26"/>
      <c r="AB256" s="26"/>
      <c r="AC256" s="26"/>
      <c r="AD256" s="26"/>
      <c r="AE256" s="26"/>
      <c r="AF256" s="26"/>
      <c r="AG256" s="26"/>
      <c r="AH256" s="26"/>
      <c r="AI256" s="26"/>
    </row>
    <row r="257" spans="2:35" x14ac:dyDescent="0.25">
      <c r="B257" s="24"/>
      <c r="C257" s="24"/>
      <c r="D257" s="24"/>
      <c r="E257" s="24"/>
      <c r="F257" s="24"/>
      <c r="G257" s="24"/>
      <c r="H257" s="24"/>
      <c r="I257" s="24"/>
      <c r="J257" s="24"/>
      <c r="K257" s="24"/>
      <c r="L257" s="24"/>
      <c r="M257" s="24"/>
      <c r="N257" s="24"/>
      <c r="O257" s="24"/>
      <c r="P257" s="24"/>
      <c r="Q257" s="24"/>
      <c r="R257" s="24"/>
      <c r="S257" s="24"/>
      <c r="T257" s="24"/>
      <c r="U257" s="24"/>
      <c r="V257" s="24"/>
      <c r="W257" s="24"/>
      <c r="X257" s="26"/>
      <c r="Y257" s="26"/>
      <c r="Z257" s="26"/>
      <c r="AA257" s="26"/>
      <c r="AB257" s="26"/>
      <c r="AC257" s="26"/>
      <c r="AD257" s="26"/>
      <c r="AE257" s="26"/>
      <c r="AF257" s="26"/>
      <c r="AG257" s="26"/>
      <c r="AH257" s="26"/>
      <c r="AI257" s="26"/>
    </row>
    <row r="258" spans="2:35" x14ac:dyDescent="0.25">
      <c r="B258" s="24"/>
      <c r="C258" s="24"/>
      <c r="D258" s="24"/>
      <c r="E258" s="24"/>
      <c r="F258" s="24"/>
      <c r="G258" s="24"/>
      <c r="H258" s="24"/>
      <c r="I258" s="24"/>
      <c r="J258" s="24"/>
      <c r="K258" s="24"/>
      <c r="L258" s="24"/>
      <c r="M258" s="24"/>
      <c r="N258" s="24"/>
      <c r="O258" s="24"/>
      <c r="P258" s="24"/>
      <c r="Q258" s="24"/>
      <c r="R258" s="24"/>
      <c r="S258" s="24"/>
      <c r="T258" s="24"/>
      <c r="U258" s="24"/>
      <c r="V258" s="24"/>
      <c r="W258" s="24"/>
      <c r="X258" s="26"/>
      <c r="Y258" s="26"/>
      <c r="Z258" s="26"/>
      <c r="AA258" s="26"/>
      <c r="AB258" s="26"/>
      <c r="AC258" s="26"/>
      <c r="AD258" s="26"/>
      <c r="AE258" s="26"/>
      <c r="AF258" s="26"/>
      <c r="AG258" s="26"/>
      <c r="AH258" s="26"/>
      <c r="AI258" s="26"/>
    </row>
    <row r="259" spans="2:35" x14ac:dyDescent="0.25">
      <c r="B259" s="24"/>
      <c r="C259" s="24"/>
      <c r="D259" s="24"/>
      <c r="E259" s="24"/>
      <c r="F259" s="24"/>
      <c r="G259" s="24"/>
      <c r="H259" s="24"/>
      <c r="I259" s="24"/>
      <c r="J259" s="24"/>
      <c r="K259" s="24"/>
      <c r="L259" s="24"/>
      <c r="M259" s="24"/>
      <c r="N259" s="24"/>
      <c r="O259" s="24"/>
      <c r="P259" s="24"/>
      <c r="Q259" s="24"/>
      <c r="R259" s="24"/>
      <c r="S259" s="24"/>
      <c r="T259" s="24"/>
      <c r="U259" s="24"/>
      <c r="V259" s="24"/>
      <c r="W259" s="24"/>
      <c r="X259" s="26"/>
      <c r="Y259" s="26"/>
      <c r="Z259" s="26"/>
      <c r="AA259" s="26"/>
      <c r="AB259" s="26"/>
      <c r="AC259" s="26"/>
      <c r="AD259" s="26"/>
      <c r="AE259" s="26"/>
      <c r="AF259" s="26"/>
      <c r="AG259" s="26"/>
      <c r="AH259" s="26"/>
      <c r="AI259" s="26"/>
    </row>
    <row r="260" spans="2:35" x14ac:dyDescent="0.25">
      <c r="B260" s="24"/>
      <c r="C260" s="24"/>
      <c r="D260" s="24"/>
      <c r="E260" s="24"/>
      <c r="F260" s="24"/>
      <c r="G260" s="24"/>
      <c r="H260" s="24"/>
      <c r="I260" s="24"/>
      <c r="J260" s="24"/>
      <c r="K260" s="24"/>
      <c r="L260" s="24"/>
      <c r="M260" s="24"/>
      <c r="N260" s="24"/>
      <c r="O260" s="24"/>
      <c r="P260" s="24"/>
      <c r="Q260" s="24"/>
      <c r="R260" s="24"/>
      <c r="S260" s="24"/>
      <c r="T260" s="24"/>
      <c r="U260" s="24"/>
      <c r="V260" s="24"/>
      <c r="W260" s="24"/>
      <c r="X260" s="26"/>
      <c r="Y260" s="26"/>
      <c r="Z260" s="26"/>
      <c r="AA260" s="26"/>
      <c r="AB260" s="26"/>
      <c r="AC260" s="26"/>
      <c r="AD260" s="26"/>
      <c r="AE260" s="26"/>
      <c r="AF260" s="26"/>
      <c r="AG260" s="26"/>
      <c r="AH260" s="26"/>
      <c r="AI260" s="26"/>
    </row>
    <row r="261" spans="2:35" x14ac:dyDescent="0.25">
      <c r="B261" s="24"/>
      <c r="C261" s="24"/>
      <c r="D261" s="24"/>
      <c r="E261" s="24"/>
      <c r="F261" s="24"/>
      <c r="G261" s="24"/>
      <c r="H261" s="24"/>
      <c r="I261" s="24"/>
      <c r="J261" s="24"/>
      <c r="K261" s="24"/>
      <c r="L261" s="24"/>
      <c r="M261" s="24"/>
      <c r="N261" s="24"/>
      <c r="O261" s="24"/>
      <c r="P261" s="24"/>
      <c r="Q261" s="24"/>
      <c r="R261" s="24"/>
      <c r="S261" s="24"/>
      <c r="T261" s="24"/>
      <c r="U261" s="24"/>
      <c r="V261" s="24"/>
      <c r="W261" s="24"/>
      <c r="X261" s="26"/>
      <c r="Y261" s="26"/>
      <c r="Z261" s="26"/>
      <c r="AA261" s="26"/>
      <c r="AB261" s="26"/>
      <c r="AC261" s="26"/>
      <c r="AD261" s="26"/>
      <c r="AE261" s="26"/>
      <c r="AF261" s="26"/>
      <c r="AG261" s="26"/>
      <c r="AH261" s="26"/>
      <c r="AI261" s="26"/>
    </row>
    <row r="262" spans="2:35" x14ac:dyDescent="0.25">
      <c r="B262" s="24"/>
      <c r="C262" s="24"/>
      <c r="D262" s="24"/>
      <c r="E262" s="24"/>
      <c r="F262" s="24"/>
      <c r="G262" s="24"/>
      <c r="H262" s="24"/>
      <c r="I262" s="24"/>
      <c r="J262" s="24"/>
      <c r="K262" s="24"/>
      <c r="L262" s="24"/>
      <c r="M262" s="24"/>
      <c r="N262" s="24"/>
      <c r="O262" s="24"/>
      <c r="P262" s="24"/>
      <c r="Q262" s="24"/>
      <c r="R262" s="24"/>
      <c r="S262" s="24"/>
      <c r="T262" s="24"/>
      <c r="U262" s="24"/>
      <c r="V262" s="24"/>
      <c r="W262" s="24"/>
      <c r="X262" s="26"/>
      <c r="Y262" s="26"/>
      <c r="Z262" s="26"/>
      <c r="AA262" s="26"/>
      <c r="AB262" s="26"/>
      <c r="AC262" s="26"/>
      <c r="AD262" s="26"/>
      <c r="AE262" s="26"/>
      <c r="AF262" s="26"/>
      <c r="AG262" s="26"/>
      <c r="AH262" s="26"/>
      <c r="AI262" s="26"/>
    </row>
    <row r="263" spans="2:35" x14ac:dyDescent="0.25">
      <c r="B263" s="24"/>
      <c r="C263" s="24"/>
      <c r="D263" s="24"/>
      <c r="E263" s="24"/>
      <c r="F263" s="24"/>
      <c r="G263" s="24"/>
      <c r="H263" s="24"/>
      <c r="I263" s="24"/>
      <c r="J263" s="24"/>
      <c r="K263" s="24"/>
      <c r="L263" s="24"/>
      <c r="M263" s="24"/>
      <c r="N263" s="24"/>
      <c r="O263" s="24"/>
      <c r="P263" s="24"/>
      <c r="Q263" s="24"/>
      <c r="R263" s="24"/>
      <c r="S263" s="24"/>
      <c r="T263" s="24"/>
      <c r="U263" s="24"/>
      <c r="V263" s="24"/>
      <c r="W263" s="24"/>
      <c r="X263" s="26"/>
      <c r="Y263" s="26"/>
      <c r="Z263" s="26"/>
      <c r="AA263" s="26"/>
      <c r="AB263" s="26"/>
      <c r="AC263" s="26"/>
      <c r="AD263" s="26"/>
      <c r="AE263" s="26"/>
      <c r="AF263" s="26"/>
      <c r="AG263" s="26"/>
      <c r="AH263" s="26"/>
      <c r="AI263" s="26"/>
    </row>
    <row r="264" spans="2:35" x14ac:dyDescent="0.25">
      <c r="B264" s="24"/>
      <c r="C264" s="24"/>
      <c r="D264" s="24"/>
      <c r="E264" s="24"/>
      <c r="F264" s="24"/>
      <c r="G264" s="24"/>
      <c r="H264" s="24"/>
      <c r="I264" s="24"/>
      <c r="J264" s="24"/>
      <c r="K264" s="24"/>
      <c r="L264" s="24"/>
      <c r="M264" s="24"/>
      <c r="N264" s="24"/>
      <c r="O264" s="24"/>
      <c r="P264" s="24"/>
      <c r="Q264" s="24"/>
      <c r="R264" s="24"/>
      <c r="S264" s="24"/>
      <c r="T264" s="24"/>
      <c r="U264" s="24"/>
      <c r="V264" s="24"/>
      <c r="W264" s="24"/>
      <c r="X264" s="26"/>
      <c r="Y264" s="26"/>
      <c r="Z264" s="26"/>
      <c r="AA264" s="26"/>
      <c r="AB264" s="26"/>
      <c r="AC264" s="26"/>
      <c r="AD264" s="26"/>
      <c r="AE264" s="26"/>
      <c r="AF264" s="26"/>
      <c r="AG264" s="26"/>
      <c r="AH264" s="26"/>
      <c r="AI264" s="26"/>
    </row>
    <row r="265" spans="2:35" x14ac:dyDescent="0.25">
      <c r="B265" s="24"/>
      <c r="C265" s="24"/>
      <c r="D265" s="24"/>
      <c r="E265" s="24"/>
      <c r="F265" s="24"/>
      <c r="G265" s="24"/>
      <c r="H265" s="24"/>
      <c r="I265" s="24"/>
      <c r="J265" s="24"/>
      <c r="K265" s="24"/>
      <c r="L265" s="24"/>
      <c r="M265" s="24"/>
      <c r="N265" s="24"/>
      <c r="O265" s="24"/>
      <c r="P265" s="24"/>
      <c r="Q265" s="24"/>
      <c r="R265" s="24"/>
      <c r="S265" s="24"/>
      <c r="T265" s="24"/>
      <c r="U265" s="24"/>
      <c r="V265" s="24"/>
      <c r="W265" s="24"/>
      <c r="X265" s="26"/>
      <c r="Y265" s="26"/>
      <c r="Z265" s="26"/>
      <c r="AA265" s="26"/>
      <c r="AB265" s="26"/>
      <c r="AC265" s="26"/>
      <c r="AD265" s="26"/>
      <c r="AE265" s="26"/>
      <c r="AF265" s="26"/>
      <c r="AG265" s="26"/>
      <c r="AH265" s="26"/>
      <c r="AI265" s="26"/>
    </row>
    <row r="266" spans="2:35" x14ac:dyDescent="0.25">
      <c r="B266" s="24"/>
      <c r="C266" s="24"/>
      <c r="D266" s="24"/>
      <c r="E266" s="24"/>
      <c r="F266" s="24"/>
      <c r="G266" s="24"/>
      <c r="H266" s="24"/>
      <c r="I266" s="24"/>
      <c r="J266" s="24"/>
      <c r="K266" s="24"/>
      <c r="L266" s="24"/>
      <c r="M266" s="24"/>
      <c r="N266" s="24"/>
      <c r="O266" s="24"/>
      <c r="P266" s="24"/>
      <c r="Q266" s="24"/>
      <c r="R266" s="24"/>
      <c r="S266" s="24"/>
      <c r="T266" s="24"/>
      <c r="U266" s="24"/>
      <c r="V266" s="24"/>
      <c r="W266" s="24"/>
      <c r="X266" s="26"/>
      <c r="Y266" s="26"/>
      <c r="Z266" s="26"/>
      <c r="AA266" s="26"/>
      <c r="AB266" s="26"/>
      <c r="AC266" s="26"/>
      <c r="AD266" s="26"/>
      <c r="AE266" s="26"/>
      <c r="AF266" s="26"/>
      <c r="AG266" s="26"/>
      <c r="AH266" s="26"/>
      <c r="AI266" s="26"/>
    </row>
    <row r="267" spans="2:35" x14ac:dyDescent="0.25">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row>
    <row r="268" spans="2:35" x14ac:dyDescent="0.25">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row>
  </sheetData>
  <mergeCells count="19">
    <mergeCell ref="C3:K3"/>
    <mergeCell ref="F11:G11"/>
    <mergeCell ref="F12:G12"/>
    <mergeCell ref="F21:G21"/>
    <mergeCell ref="F22:G22"/>
    <mergeCell ref="F13:G13"/>
    <mergeCell ref="F14:G14"/>
    <mergeCell ref="F15:G15"/>
    <mergeCell ref="F16:G16"/>
    <mergeCell ref="F17:G17"/>
    <mergeCell ref="F18:G18"/>
    <mergeCell ref="C30:G30"/>
    <mergeCell ref="F32:G32"/>
    <mergeCell ref="F28:G28"/>
    <mergeCell ref="F23:G23"/>
    <mergeCell ref="F24:G24"/>
    <mergeCell ref="F25:G25"/>
    <mergeCell ref="F26:G26"/>
    <mergeCell ref="F27:G27"/>
  </mergeCells>
  <pageMargins left="0.7" right="0.7" top="0.75" bottom="0.75" header="0.3" footer="0.3"/>
  <pageSetup paperSize="9" orientation="portrait" horizontalDpi="429496729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0D21-12C5-4CFE-B646-8FEC3BEED84C}">
  <sheetPr>
    <tabColor theme="5" tint="-0.499984740745262"/>
  </sheetPr>
  <dimension ref="A1:I28"/>
  <sheetViews>
    <sheetView zoomScale="106" zoomScaleNormal="106" workbookViewId="0">
      <selection activeCell="L7" sqref="L7"/>
    </sheetView>
  </sheetViews>
  <sheetFormatPr defaultRowHeight="15" x14ac:dyDescent="0.25"/>
  <sheetData>
    <row r="1" spans="1:9" x14ac:dyDescent="0.25">
      <c r="A1" t="s">
        <v>60</v>
      </c>
    </row>
    <row r="2" spans="1:9" x14ac:dyDescent="0.25">
      <c r="A2" t="s">
        <v>59</v>
      </c>
    </row>
    <row r="3" spans="1:9" x14ac:dyDescent="0.25">
      <c r="A3" t="s">
        <v>60</v>
      </c>
    </row>
    <row r="4" spans="1:9" x14ac:dyDescent="0.25">
      <c r="A4" t="s">
        <v>57</v>
      </c>
    </row>
    <row r="5" spans="1:9" x14ac:dyDescent="0.25">
      <c r="A5" t="s">
        <v>58</v>
      </c>
    </row>
    <row r="6" spans="1:9" x14ac:dyDescent="0.25">
      <c r="A6" t="s">
        <v>58</v>
      </c>
    </row>
    <row r="7" spans="1:9" x14ac:dyDescent="0.25">
      <c r="A7" t="s">
        <v>58</v>
      </c>
    </row>
    <row r="8" spans="1:9" x14ac:dyDescent="0.25">
      <c r="A8" t="s">
        <v>58</v>
      </c>
    </row>
    <row r="9" spans="1:9" x14ac:dyDescent="0.25">
      <c r="A9" t="s">
        <v>58</v>
      </c>
    </row>
    <row r="10" spans="1:9" x14ac:dyDescent="0.25">
      <c r="A10" t="s">
        <v>58</v>
      </c>
    </row>
    <row r="11" spans="1:9" x14ac:dyDescent="0.25">
      <c r="A11" t="s">
        <v>58</v>
      </c>
    </row>
    <row r="12" spans="1:9" x14ac:dyDescent="0.25">
      <c r="A12" t="s">
        <v>60</v>
      </c>
      <c r="I12" t="s">
        <v>493</v>
      </c>
    </row>
    <row r="13" spans="1:9" x14ac:dyDescent="0.25">
      <c r="A13" t="s">
        <v>493</v>
      </c>
    </row>
    <row r="14" spans="1:9" x14ac:dyDescent="0.25">
      <c r="A14" t="s">
        <v>60</v>
      </c>
    </row>
    <row r="15" spans="1:9" x14ac:dyDescent="0.25">
      <c r="F15" t="s">
        <v>60</v>
      </c>
    </row>
    <row r="16" spans="1:9" x14ac:dyDescent="0.25">
      <c r="A16" t="s">
        <v>58</v>
      </c>
    </row>
    <row r="17" spans="1:7" x14ac:dyDescent="0.25">
      <c r="A17" t="s">
        <v>58</v>
      </c>
    </row>
    <row r="18" spans="1:7" x14ac:dyDescent="0.25">
      <c r="A18" t="s">
        <v>60</v>
      </c>
      <c r="E18" t="s">
        <v>58</v>
      </c>
      <c r="G18" t="s">
        <v>493</v>
      </c>
    </row>
    <row r="19" spans="1:7" x14ac:dyDescent="0.25">
      <c r="A19" t="s">
        <v>58</v>
      </c>
    </row>
    <row r="20" spans="1:7" x14ac:dyDescent="0.25">
      <c r="A20" t="s">
        <v>493</v>
      </c>
    </row>
    <row r="21" spans="1:7" x14ac:dyDescent="0.25">
      <c r="A21" t="s">
        <v>60</v>
      </c>
    </row>
    <row r="22" spans="1:7" x14ac:dyDescent="0.25">
      <c r="A22" t="s">
        <v>494</v>
      </c>
    </row>
    <row r="23" spans="1:7" x14ac:dyDescent="0.25">
      <c r="A23" t="s">
        <v>58</v>
      </c>
    </row>
    <row r="25" spans="1:7" x14ac:dyDescent="0.25">
      <c r="A25" t="s">
        <v>494</v>
      </c>
    </row>
    <row r="27" spans="1:7" x14ac:dyDescent="0.25">
      <c r="A27" t="s">
        <v>57</v>
      </c>
    </row>
    <row r="28" spans="1:7" x14ac:dyDescent="0.25">
      <c r="A28" t="s">
        <v>60</v>
      </c>
    </row>
  </sheetData>
  <conditionalFormatting sqref="A1:A14 A16:A17 A19:A23">
    <cfRule type="cellIs" dxfId="58" priority="1" operator="equal">
      <formula>"Green"</formula>
    </cfRule>
    <cfRule type="cellIs" dxfId="57" priority="2" operator="equal">
      <formula>"Orange"</formula>
    </cfRule>
    <cfRule type="cellIs" dxfId="56" priority="3" operator="equal">
      <formula>"Blue"</formula>
    </cfRule>
    <cfRule type="cellIs" dxfId="55" priority="4" operator="equal">
      <formula>"Red"</formula>
    </cfRule>
  </conditionalFormatting>
  <conditionalFormatting sqref="P32">
    <cfRule type="colorScale" priority="6">
      <colorScale>
        <cfvo type="min"/>
        <cfvo type="percentile" val="50"/>
        <cfvo type="max"/>
        <color rgb="FFF8696B"/>
        <color rgb="FFFFEB84"/>
        <color rgb="FF63BE7B"/>
      </colorScale>
    </cfRule>
  </conditionalFormatting>
  <conditionalFormatting sqref="R14:R18">
    <cfRule type="top10" dxfId="54" priority="5" rank="10"/>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723-6F48-4CDA-B946-2E91A8A30DFE}">
  <sheetPr>
    <tabColor rgb="FF7030A0"/>
  </sheetPr>
  <dimension ref="C3:V40"/>
  <sheetViews>
    <sheetView topLeftCell="E3" zoomScale="130" zoomScaleNormal="130" workbookViewId="0">
      <selection activeCell="V14" sqref="V14"/>
    </sheetView>
  </sheetViews>
  <sheetFormatPr defaultColWidth="9.140625" defaultRowHeight="15" x14ac:dyDescent="0.25"/>
  <cols>
    <col min="1" max="1" width="0" style="9" hidden="1" customWidth="1"/>
    <col min="2" max="5" width="9.140625" style="9"/>
    <col min="6" max="7" width="10.85546875" style="9" bestFit="1" customWidth="1"/>
    <col min="8" max="8" width="9.28515625" style="9" customWidth="1"/>
    <col min="9" max="10" width="9.140625" style="9"/>
    <col min="11" max="12" width="9.7109375" style="9" customWidth="1"/>
    <col min="13" max="13" width="11.28515625" style="9" customWidth="1"/>
    <col min="14" max="14" width="10.5703125" style="9" customWidth="1"/>
    <col min="15" max="16" width="9.7109375" style="9" customWidth="1"/>
    <col min="17" max="18" width="9.140625" style="9"/>
    <col min="19" max="19" width="18.42578125" style="9" customWidth="1"/>
    <col min="20" max="20" width="15.7109375" style="9" customWidth="1"/>
    <col min="21" max="21" width="13.85546875" style="9" customWidth="1"/>
    <col min="22" max="22" width="13.7109375" style="9" customWidth="1"/>
    <col min="23" max="23" width="13.5703125" style="9" customWidth="1"/>
    <col min="24" max="16384" width="9.140625" style="9"/>
  </cols>
  <sheetData>
    <row r="3" spans="3:22" ht="26.25" x14ac:dyDescent="0.4">
      <c r="C3" s="188" t="s">
        <v>50</v>
      </c>
      <c r="D3" s="189"/>
      <c r="E3" s="189"/>
      <c r="F3" s="189"/>
      <c r="G3" s="189"/>
      <c r="H3" s="189"/>
      <c r="I3" s="189"/>
      <c r="J3" s="190"/>
    </row>
    <row r="7" spans="3:22" x14ac:dyDescent="0.25">
      <c r="J7" s="10"/>
      <c r="K7" s="10"/>
      <c r="L7" s="10"/>
    </row>
    <row r="8" spans="3:22" x14ac:dyDescent="0.25">
      <c r="J8" s="10"/>
      <c r="K8" s="10"/>
      <c r="L8" s="10"/>
    </row>
    <row r="9" spans="3:22" x14ac:dyDescent="0.25">
      <c r="J9" s="10"/>
      <c r="K9" s="10"/>
      <c r="L9" s="10"/>
    </row>
    <row r="10" spans="3:22" x14ac:dyDescent="0.25">
      <c r="J10" s="10"/>
      <c r="K10" s="10"/>
      <c r="L10" s="10"/>
    </row>
    <row r="11" spans="3:22" x14ac:dyDescent="0.25">
      <c r="J11" s="10"/>
      <c r="K11" s="10"/>
      <c r="L11" s="10"/>
      <c r="M11" s="45" t="s">
        <v>307</v>
      </c>
      <c r="N11" s="45" t="s">
        <v>306</v>
      </c>
      <c r="O11" s="45" t="s">
        <v>308</v>
      </c>
      <c r="P11" s="45" t="s">
        <v>309</v>
      </c>
      <c r="Q11" s="45" t="s">
        <v>295</v>
      </c>
      <c r="S11" s="48" t="s">
        <v>321</v>
      </c>
      <c r="T11" s="48" t="s">
        <v>322</v>
      </c>
      <c r="U11" s="48" t="s">
        <v>323</v>
      </c>
      <c r="V11" s="48" t="s">
        <v>324</v>
      </c>
    </row>
    <row r="12" spans="3:22" x14ac:dyDescent="0.25">
      <c r="C12" s="13" t="s">
        <v>19</v>
      </c>
      <c r="D12" s="14" t="str">
        <f>VLOOKUP(C12,$G$12:$H$18,2,)</f>
        <v>Orange</v>
      </c>
      <c r="G12" s="13" t="s">
        <v>19</v>
      </c>
      <c r="H12" s="14" t="s">
        <v>57</v>
      </c>
      <c r="J12" s="10"/>
      <c r="K12" s="10"/>
      <c r="L12" s="10"/>
      <c r="M12" s="46" t="s">
        <v>298</v>
      </c>
      <c r="N12" s="46" t="s">
        <v>310</v>
      </c>
      <c r="O12" s="46">
        <v>5</v>
      </c>
      <c r="P12" s="46">
        <v>35</v>
      </c>
      <c r="Q12" s="46">
        <v>2017</v>
      </c>
      <c r="R12" s="47"/>
      <c r="S12" s="50" t="str">
        <f>VLOOKUP(S13,M12:Q22,2,FALSE)</f>
        <v>1600cc</v>
      </c>
      <c r="T12" s="50">
        <f>VLOOKUP(T13,M12:Q22,3,FALSE)</f>
        <v>3</v>
      </c>
      <c r="U12" s="50">
        <f>VLOOKUP(U13,$M$12:$Q$22,4,FALSE)</f>
        <v>61</v>
      </c>
      <c r="V12" s="50">
        <f>VLOOKUP(V13,$M$12:$Q$22,5, FALSE)</f>
        <v>2015</v>
      </c>
    </row>
    <row r="13" spans="3:22" x14ac:dyDescent="0.25">
      <c r="C13" s="13" t="s">
        <v>51</v>
      </c>
      <c r="D13" s="14" t="str">
        <f t="shared" ref="D13:D18" si="0">VLOOKUP(C13,$G$12:$H$18,2,)</f>
        <v>Blue</v>
      </c>
      <c r="F13" s="11"/>
      <c r="G13" s="13" t="s">
        <v>51</v>
      </c>
      <c r="H13" s="14" t="s">
        <v>58</v>
      </c>
      <c r="J13" s="10"/>
      <c r="M13" s="46" t="s">
        <v>269</v>
      </c>
      <c r="N13" s="46" t="s">
        <v>311</v>
      </c>
      <c r="O13" s="46">
        <v>5</v>
      </c>
      <c r="P13" s="46">
        <v>29</v>
      </c>
      <c r="Q13" s="46">
        <v>2020</v>
      </c>
      <c r="R13" s="47"/>
      <c r="S13" s="50" t="s">
        <v>270</v>
      </c>
      <c r="T13" s="50" t="s">
        <v>300</v>
      </c>
      <c r="U13" s="50" t="s">
        <v>303</v>
      </c>
      <c r="V13" s="50" t="s">
        <v>304</v>
      </c>
    </row>
    <row r="14" spans="3:22" x14ac:dyDescent="0.25">
      <c r="C14" s="13" t="s">
        <v>52</v>
      </c>
      <c r="D14" s="14" t="str">
        <f t="shared" si="0"/>
        <v>Green</v>
      </c>
      <c r="F14" s="11"/>
      <c r="G14" s="13" t="s">
        <v>52</v>
      </c>
      <c r="H14" s="14" t="s">
        <v>59</v>
      </c>
      <c r="J14" s="10"/>
      <c r="M14" s="46" t="s">
        <v>270</v>
      </c>
      <c r="N14" s="46" t="s">
        <v>312</v>
      </c>
      <c r="O14" s="46">
        <v>5</v>
      </c>
      <c r="P14" s="46">
        <v>42</v>
      </c>
      <c r="Q14" s="46">
        <v>2016</v>
      </c>
      <c r="S14" s="49"/>
      <c r="T14" s="49"/>
    </row>
    <row r="15" spans="3:22" x14ac:dyDescent="0.25">
      <c r="C15" s="13" t="s">
        <v>53</v>
      </c>
      <c r="D15" s="14" t="str">
        <f t="shared" si="0"/>
        <v>Red</v>
      </c>
      <c r="F15" s="11"/>
      <c r="G15" s="13" t="s">
        <v>53</v>
      </c>
      <c r="H15" s="14" t="s">
        <v>60</v>
      </c>
      <c r="J15" s="10"/>
      <c r="M15" s="46" t="s">
        <v>299</v>
      </c>
      <c r="N15" s="46" t="s">
        <v>313</v>
      </c>
      <c r="O15" s="46">
        <v>3</v>
      </c>
      <c r="P15" s="46">
        <v>56</v>
      </c>
      <c r="Q15" s="46">
        <v>2017</v>
      </c>
    </row>
    <row r="16" spans="3:22" x14ac:dyDescent="0.25">
      <c r="C16" s="13" t="s">
        <v>54</v>
      </c>
      <c r="D16" s="14" t="str">
        <f t="shared" si="0"/>
        <v>Purple</v>
      </c>
      <c r="F16" s="11"/>
      <c r="G16" s="13" t="s">
        <v>54</v>
      </c>
      <c r="H16" s="14" t="s">
        <v>61</v>
      </c>
      <c r="J16" s="10"/>
      <c r="M16" s="46" t="s">
        <v>300</v>
      </c>
      <c r="N16" s="46" t="s">
        <v>314</v>
      </c>
      <c r="O16" s="46">
        <v>3</v>
      </c>
      <c r="P16" s="46">
        <v>31</v>
      </c>
      <c r="Q16" s="46">
        <v>2018</v>
      </c>
    </row>
    <row r="17" spans="3:21" x14ac:dyDescent="0.25">
      <c r="C17" s="13" t="s">
        <v>55</v>
      </c>
      <c r="D17" s="14" t="str">
        <f t="shared" si="0"/>
        <v>Brown</v>
      </c>
      <c r="F17" s="11"/>
      <c r="G17" s="13" t="s">
        <v>55</v>
      </c>
      <c r="H17" s="14" t="s">
        <v>62</v>
      </c>
      <c r="J17" s="10"/>
      <c r="M17" s="46" t="s">
        <v>273</v>
      </c>
      <c r="N17" s="46" t="s">
        <v>315</v>
      </c>
      <c r="O17" s="46">
        <v>5</v>
      </c>
      <c r="P17" s="46">
        <v>20</v>
      </c>
      <c r="Q17" s="46">
        <v>2015</v>
      </c>
    </row>
    <row r="18" spans="3:21" x14ac:dyDescent="0.25">
      <c r="C18" s="12" t="s">
        <v>56</v>
      </c>
      <c r="D18" s="14" t="str">
        <f t="shared" si="0"/>
        <v>Pink</v>
      </c>
      <c r="F18" s="11"/>
      <c r="G18" s="12" t="s">
        <v>56</v>
      </c>
      <c r="H18" s="15" t="s">
        <v>63</v>
      </c>
      <c r="M18" s="46" t="s">
        <v>301</v>
      </c>
      <c r="N18" s="46" t="s">
        <v>316</v>
      </c>
      <c r="O18" s="46">
        <v>3</v>
      </c>
      <c r="P18" s="46">
        <v>15</v>
      </c>
      <c r="Q18" s="46">
        <v>2020</v>
      </c>
      <c r="U18" s="9" t="s">
        <v>48</v>
      </c>
    </row>
    <row r="19" spans="3:21" x14ac:dyDescent="0.25">
      <c r="D19" s="11"/>
      <c r="E19" s="11"/>
      <c r="F19" s="11"/>
      <c r="J19" s="10"/>
      <c r="M19" s="46" t="s">
        <v>302</v>
      </c>
      <c r="N19" s="46" t="s">
        <v>317</v>
      </c>
      <c r="O19" s="46">
        <v>5</v>
      </c>
      <c r="P19" s="46">
        <v>29</v>
      </c>
      <c r="Q19" s="46">
        <v>2021</v>
      </c>
    </row>
    <row r="20" spans="3:21" x14ac:dyDescent="0.25">
      <c r="C20" s="11"/>
      <c r="D20" s="11"/>
      <c r="E20" s="11"/>
      <c r="F20" s="11"/>
      <c r="J20" s="10"/>
      <c r="M20" s="46" t="s">
        <v>303</v>
      </c>
      <c r="N20" s="46" t="s">
        <v>318</v>
      </c>
      <c r="O20" s="46">
        <v>3</v>
      </c>
      <c r="P20" s="46">
        <v>61</v>
      </c>
      <c r="Q20" s="46">
        <v>2021</v>
      </c>
    </row>
    <row r="21" spans="3:21" x14ac:dyDescent="0.25">
      <c r="C21" s="11"/>
      <c r="D21" s="11"/>
      <c r="E21" s="11"/>
      <c r="F21" s="11"/>
      <c r="M21" s="46" t="s">
        <v>304</v>
      </c>
      <c r="N21" s="46" t="s">
        <v>319</v>
      </c>
      <c r="O21" s="46">
        <v>3</v>
      </c>
      <c r="P21" s="46">
        <v>35</v>
      </c>
      <c r="Q21" s="46">
        <v>2015</v>
      </c>
    </row>
    <row r="22" spans="3:21" x14ac:dyDescent="0.25">
      <c r="C22" s="11"/>
      <c r="D22" s="11"/>
      <c r="E22" s="11"/>
      <c r="F22" s="11"/>
      <c r="M22" s="46" t="s">
        <v>305</v>
      </c>
      <c r="N22" s="46" t="s">
        <v>320</v>
      </c>
      <c r="O22" s="46">
        <v>5</v>
      </c>
      <c r="P22" s="46">
        <v>61</v>
      </c>
      <c r="Q22" s="46">
        <v>2016</v>
      </c>
    </row>
    <row r="23" spans="3:21" x14ac:dyDescent="0.25">
      <c r="C23" s="13" t="s">
        <v>19</v>
      </c>
      <c r="D23" s="14" t="str">
        <f>VLOOKUP(C23,$G$23:$H$29,2,FALSE)</f>
        <v>Orange</v>
      </c>
      <c r="E23" s="11"/>
      <c r="F23" s="11"/>
      <c r="G23" s="13" t="s">
        <v>19</v>
      </c>
      <c r="H23" s="14" t="s">
        <v>57</v>
      </c>
    </row>
    <row r="24" spans="3:21" x14ac:dyDescent="0.25">
      <c r="C24" s="13" t="s">
        <v>51</v>
      </c>
      <c r="D24" s="14" t="str">
        <f t="shared" ref="D24:D29" si="1">VLOOKUP(C24,$G$23:$H$29,2,FALSE)</f>
        <v>Blue</v>
      </c>
      <c r="E24" s="11"/>
      <c r="F24" s="11"/>
      <c r="G24" s="13" t="s">
        <v>51</v>
      </c>
      <c r="H24" s="14" t="s">
        <v>58</v>
      </c>
    </row>
    <row r="25" spans="3:21" x14ac:dyDescent="0.25">
      <c r="C25" s="13" t="s">
        <v>52</v>
      </c>
      <c r="D25" s="14" t="str">
        <f t="shared" si="1"/>
        <v>Green</v>
      </c>
      <c r="E25" s="11"/>
      <c r="F25" s="11"/>
      <c r="G25" s="13" t="s">
        <v>52</v>
      </c>
      <c r="H25" s="14" t="s">
        <v>59</v>
      </c>
    </row>
    <row r="26" spans="3:21" x14ac:dyDescent="0.25">
      <c r="C26" s="13" t="s">
        <v>53</v>
      </c>
      <c r="D26" s="14" t="str">
        <f t="shared" si="1"/>
        <v>Red</v>
      </c>
      <c r="G26" s="13" t="s">
        <v>53</v>
      </c>
      <c r="H26" s="14" t="s">
        <v>60</v>
      </c>
    </row>
    <row r="27" spans="3:21" x14ac:dyDescent="0.25">
      <c r="C27" s="13" t="s">
        <v>54</v>
      </c>
      <c r="D27" s="14" t="str">
        <f t="shared" si="1"/>
        <v>Purple</v>
      </c>
      <c r="G27" s="13" t="s">
        <v>54</v>
      </c>
      <c r="H27" s="14" t="s">
        <v>61</v>
      </c>
    </row>
    <row r="28" spans="3:21" x14ac:dyDescent="0.25">
      <c r="C28" s="13" t="s">
        <v>55</v>
      </c>
      <c r="D28" s="14" t="str">
        <f t="shared" si="1"/>
        <v>Brown</v>
      </c>
      <c r="G28" s="13" t="s">
        <v>55</v>
      </c>
      <c r="H28" s="14" t="s">
        <v>62</v>
      </c>
    </row>
    <row r="29" spans="3:21" x14ac:dyDescent="0.25">
      <c r="C29" s="12" t="s">
        <v>56</v>
      </c>
      <c r="D29" s="14" t="str">
        <f t="shared" si="1"/>
        <v>Pink</v>
      </c>
      <c r="G29" s="12" t="s">
        <v>56</v>
      </c>
      <c r="H29" s="15" t="s">
        <v>63</v>
      </c>
    </row>
    <row r="30" spans="3:21" x14ac:dyDescent="0.25">
      <c r="G30" s="11"/>
    </row>
    <row r="31" spans="3:21" x14ac:dyDescent="0.25">
      <c r="G31" s="11"/>
    </row>
    <row r="32" spans="3:21" x14ac:dyDescent="0.25">
      <c r="G32" s="11"/>
    </row>
    <row r="34" spans="3:8" x14ac:dyDescent="0.25">
      <c r="C34" s="13" t="s">
        <v>19</v>
      </c>
      <c r="D34" s="14" t="str">
        <f>VLOOKUP(C34,$G$34:$H$40,2,FALSE)</f>
        <v>Orange</v>
      </c>
      <c r="G34" s="13" t="s">
        <v>19</v>
      </c>
      <c r="H34" s="14" t="s">
        <v>57</v>
      </c>
    </row>
    <row r="35" spans="3:8" x14ac:dyDescent="0.25">
      <c r="C35" s="13" t="s">
        <v>55</v>
      </c>
      <c r="D35" s="14" t="str">
        <f t="shared" ref="D35:D40" si="2">VLOOKUP(C35,$G$34:$H$40,2,FALSE)</f>
        <v>Brown</v>
      </c>
      <c r="G35" s="13" t="s">
        <v>51</v>
      </c>
      <c r="H35" s="14" t="s">
        <v>58</v>
      </c>
    </row>
    <row r="36" spans="3:8" x14ac:dyDescent="0.25">
      <c r="C36" s="13" t="s">
        <v>54</v>
      </c>
      <c r="D36" s="14" t="str">
        <f t="shared" si="2"/>
        <v>Purple</v>
      </c>
      <c r="G36" s="13" t="s">
        <v>52</v>
      </c>
      <c r="H36" s="14" t="s">
        <v>59</v>
      </c>
    </row>
    <row r="37" spans="3:8" x14ac:dyDescent="0.25">
      <c r="C37" s="13" t="s">
        <v>56</v>
      </c>
      <c r="D37" s="14" t="str">
        <f t="shared" si="2"/>
        <v>Pink</v>
      </c>
      <c r="G37" s="13" t="s">
        <v>53</v>
      </c>
      <c r="H37" s="14" t="s">
        <v>60</v>
      </c>
    </row>
    <row r="38" spans="3:8" x14ac:dyDescent="0.25">
      <c r="C38" s="13" t="s">
        <v>52</v>
      </c>
      <c r="D38" s="14" t="str">
        <f t="shared" si="2"/>
        <v>Green</v>
      </c>
      <c r="G38" s="13" t="s">
        <v>54</v>
      </c>
      <c r="H38" s="14" t="s">
        <v>61</v>
      </c>
    </row>
    <row r="39" spans="3:8" x14ac:dyDescent="0.25">
      <c r="C39" s="13" t="s">
        <v>51</v>
      </c>
      <c r="D39" s="14" t="str">
        <f t="shared" si="2"/>
        <v>Blue</v>
      </c>
      <c r="G39" s="13" t="s">
        <v>55</v>
      </c>
      <c r="H39" s="14" t="s">
        <v>62</v>
      </c>
    </row>
    <row r="40" spans="3:8" x14ac:dyDescent="0.25">
      <c r="C40" s="12" t="s">
        <v>53</v>
      </c>
      <c r="D40" s="14" t="str">
        <f t="shared" si="2"/>
        <v>Red</v>
      </c>
      <c r="G40" s="12" t="s">
        <v>56</v>
      </c>
      <c r="H40" s="15" t="s">
        <v>63</v>
      </c>
    </row>
  </sheetData>
  <mergeCells count="1">
    <mergeCell ref="C3:J3"/>
  </mergeCells>
  <conditionalFormatting sqref="D12:D18">
    <cfRule type="cellIs" dxfId="53" priority="72" operator="equal">
      <formula>"Orange"</formula>
    </cfRule>
    <cfRule type="cellIs" dxfId="52" priority="71" operator="equal">
      <formula>"Blue"</formula>
    </cfRule>
    <cfRule type="cellIs" dxfId="51" priority="70" operator="equal">
      <formula>"Green"</formula>
    </cfRule>
    <cfRule type="cellIs" dxfId="50" priority="69" operator="equal">
      <formula>"Red"</formula>
    </cfRule>
    <cfRule type="cellIs" dxfId="49" priority="68" operator="equal">
      <formula>"Purple"</formula>
    </cfRule>
    <cfRule type="cellIs" dxfId="48" priority="67" operator="equal">
      <formula>"Brown"</formula>
    </cfRule>
    <cfRule type="cellIs" dxfId="47" priority="66" operator="equal">
      <formula>"Brown"</formula>
    </cfRule>
    <cfRule type="cellIs" dxfId="46" priority="65" operator="equal">
      <formula>"Pink"</formula>
    </cfRule>
  </conditionalFormatting>
  <conditionalFormatting sqref="D23:D29">
    <cfRule type="cellIs" dxfId="45" priority="49" operator="equal">
      <formula>"Pink"</formula>
    </cfRule>
    <cfRule type="cellIs" dxfId="44" priority="50" operator="equal">
      <formula>"Brown"</formula>
    </cfRule>
    <cfRule type="cellIs" dxfId="43" priority="51" operator="equal">
      <formula>"Brown"</formula>
    </cfRule>
    <cfRule type="cellIs" dxfId="42" priority="52" operator="equal">
      <formula>"Purple"</formula>
    </cfRule>
    <cfRule type="cellIs" dxfId="41" priority="53" operator="equal">
      <formula>"Red"</formula>
    </cfRule>
    <cfRule type="cellIs" dxfId="40" priority="54" operator="equal">
      <formula>"Green"</formula>
    </cfRule>
    <cfRule type="cellIs" dxfId="39" priority="55" operator="equal">
      <formula>"Blue"</formula>
    </cfRule>
    <cfRule type="cellIs" dxfId="38" priority="56" operator="equal">
      <formula>"Orange"</formula>
    </cfRule>
  </conditionalFormatting>
  <conditionalFormatting sqref="D34:D40">
    <cfRule type="cellIs" dxfId="37" priority="1" operator="equal">
      <formula>"Pink"</formula>
    </cfRule>
    <cfRule type="cellIs" dxfId="36" priority="2" operator="equal">
      <formula>"Brown"</formula>
    </cfRule>
    <cfRule type="cellIs" dxfId="35" priority="3" operator="equal">
      <formula>"Brown"</formula>
    </cfRule>
    <cfRule type="cellIs" dxfId="34" priority="4" operator="equal">
      <formula>"Purple"</formula>
    </cfRule>
    <cfRule type="cellIs" dxfId="33" priority="5" operator="equal">
      <formula>"Red"</formula>
    </cfRule>
    <cfRule type="cellIs" dxfId="32" priority="6" operator="equal">
      <formula>"Green"</formula>
    </cfRule>
    <cfRule type="cellIs" dxfId="31" priority="7" operator="equal">
      <formula>"Blue"</formula>
    </cfRule>
    <cfRule type="cellIs" dxfId="30" priority="8" operator="equal">
      <formula>"Orange"</formula>
    </cfRule>
  </conditionalFormatting>
  <conditionalFormatting sqref="H12:H18">
    <cfRule type="cellIs" dxfId="29" priority="74" operator="equal">
      <formula>"Brown"</formula>
    </cfRule>
    <cfRule type="cellIs" dxfId="28" priority="73" operator="equal">
      <formula>"Pink"</formula>
    </cfRule>
    <cfRule type="cellIs" dxfId="27" priority="75" operator="equal">
      <formula>"Brown"</formula>
    </cfRule>
    <cfRule type="cellIs" dxfId="26" priority="76" operator="equal">
      <formula>"Purple"</formula>
    </cfRule>
    <cfRule type="cellIs" dxfId="25" priority="77" operator="equal">
      <formula>"Red"</formula>
    </cfRule>
    <cfRule type="cellIs" dxfId="24" priority="78" operator="equal">
      <formula>"Green"</formula>
    </cfRule>
    <cfRule type="cellIs" dxfId="23" priority="79" operator="equal">
      <formula>"Blue"</formula>
    </cfRule>
    <cfRule type="cellIs" dxfId="22" priority="80" operator="equal">
      <formula>"Orange"</formula>
    </cfRule>
  </conditionalFormatting>
  <conditionalFormatting sqref="H23:H29">
    <cfRule type="cellIs" dxfId="21" priority="58" operator="equal">
      <formula>"Brown"</formula>
    </cfRule>
    <cfRule type="cellIs" dxfId="20" priority="57" operator="equal">
      <formula>"Pink"</formula>
    </cfRule>
    <cfRule type="cellIs" dxfId="19" priority="59" operator="equal">
      <formula>"Brown"</formula>
    </cfRule>
    <cfRule type="cellIs" dxfId="18" priority="60" operator="equal">
      <formula>"Purple"</formula>
    </cfRule>
    <cfRule type="cellIs" dxfId="17" priority="61" operator="equal">
      <formula>"Red"</formula>
    </cfRule>
    <cfRule type="cellIs" dxfId="16" priority="62" operator="equal">
      <formula>"Green"</formula>
    </cfRule>
    <cfRule type="cellIs" dxfId="15" priority="63" operator="equal">
      <formula>"Blue"</formula>
    </cfRule>
    <cfRule type="cellIs" dxfId="14" priority="64" operator="equal">
      <formula>"Orange"</formula>
    </cfRule>
  </conditionalFormatting>
  <conditionalFormatting sqref="H34:H40">
    <cfRule type="cellIs" dxfId="13" priority="40" operator="equal">
      <formula>"Orange"</formula>
    </cfRule>
    <cfRule type="cellIs" dxfId="12" priority="39" operator="equal">
      <formula>"Blue"</formula>
    </cfRule>
    <cfRule type="cellIs" dxfId="11" priority="38" operator="equal">
      <formula>"Green"</formula>
    </cfRule>
    <cfRule type="cellIs" dxfId="10" priority="37" operator="equal">
      <formula>"Red"</formula>
    </cfRule>
    <cfRule type="cellIs" dxfId="9" priority="36" operator="equal">
      <formula>"Purple"</formula>
    </cfRule>
    <cfRule type="cellIs" dxfId="8" priority="35" operator="equal">
      <formula>"Brown"</formula>
    </cfRule>
    <cfRule type="cellIs" dxfId="7" priority="34" operator="equal">
      <formula>"Brown"</formula>
    </cfRule>
    <cfRule type="cellIs" dxfId="6" priority="33" operator="equal">
      <formula>"Pink"</formula>
    </cfRule>
  </conditionalFormatting>
  <pageMargins left="0.7" right="0.7" top="0.75" bottom="0.75" header="0.3" footer="0.3"/>
  <pageSetup paperSize="9" orientation="portrait" horizontalDpi="4294967293"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CD41-A8A3-4D51-B922-3539DC087C01}">
  <sheetPr>
    <tabColor rgb="FFFF33CC"/>
  </sheetPr>
  <dimension ref="B4:K167"/>
  <sheetViews>
    <sheetView zoomScale="118" zoomScaleNormal="85" workbookViewId="0">
      <selection activeCell="B7" sqref="B7:H169"/>
    </sheetView>
  </sheetViews>
  <sheetFormatPr defaultRowHeight="15" x14ac:dyDescent="0.25"/>
  <cols>
    <col min="2" max="2" width="13.28515625" bestFit="1" customWidth="1"/>
    <col min="3" max="3" width="7.7109375" bestFit="1" customWidth="1"/>
    <col min="5" max="5" width="17.42578125" bestFit="1" customWidth="1"/>
    <col min="7" max="7" width="10.85546875" bestFit="1" customWidth="1"/>
    <col min="8" max="8" width="12.5703125" bestFit="1" customWidth="1"/>
    <col min="10" max="10" width="12" bestFit="1" customWidth="1"/>
  </cols>
  <sheetData>
    <row r="4" spans="2:11" ht="23.25" x14ac:dyDescent="0.35">
      <c r="B4" s="191" t="s">
        <v>297</v>
      </c>
      <c r="C4" s="191"/>
      <c r="D4" s="191"/>
      <c r="E4" s="191"/>
      <c r="F4" s="191"/>
      <c r="G4" s="191"/>
      <c r="H4" s="191"/>
      <c r="I4" s="191"/>
      <c r="J4" s="191"/>
      <c r="K4" s="191"/>
    </row>
    <row r="7" spans="2:11" ht="15.75" x14ac:dyDescent="0.25">
      <c r="B7" s="28" t="s">
        <v>86</v>
      </c>
      <c r="C7" s="28" t="s">
        <v>87</v>
      </c>
      <c r="D7" s="28" t="s">
        <v>88</v>
      </c>
      <c r="E7" s="28" t="s">
        <v>89</v>
      </c>
      <c r="F7" s="28" t="s">
        <v>90</v>
      </c>
      <c r="G7" s="28" t="s">
        <v>91</v>
      </c>
      <c r="H7" s="28" t="s">
        <v>92</v>
      </c>
      <c r="J7" t="s">
        <v>88</v>
      </c>
      <c r="K7" s="30">
        <v>649.95000000000005</v>
      </c>
    </row>
    <row r="8" spans="2:11" x14ac:dyDescent="0.25">
      <c r="B8" s="29" t="s">
        <v>93</v>
      </c>
      <c r="C8" s="1" t="s">
        <v>94</v>
      </c>
      <c r="D8" s="1">
        <v>3</v>
      </c>
      <c r="E8" s="1">
        <v>7</v>
      </c>
      <c r="F8" s="1">
        <v>6</v>
      </c>
      <c r="G8" s="1">
        <v>8</v>
      </c>
      <c r="H8" s="114">
        <f t="shared" ref="H8:H39" si="0">(D8*$K$7)+(E8*$K$8)+(F8*$K$9)+(G8*$K$10)</f>
        <v>5741.47</v>
      </c>
      <c r="J8" t="s">
        <v>89</v>
      </c>
      <c r="K8" s="30">
        <v>268</v>
      </c>
    </row>
    <row r="9" spans="2:11" x14ac:dyDescent="0.25">
      <c r="B9" s="29" t="s">
        <v>97</v>
      </c>
      <c r="C9" s="1" t="s">
        <v>94</v>
      </c>
      <c r="D9" s="1">
        <v>8</v>
      </c>
      <c r="E9" s="1">
        <v>5</v>
      </c>
      <c r="F9" s="1">
        <v>2</v>
      </c>
      <c r="G9" s="1">
        <v>7</v>
      </c>
      <c r="H9" s="114">
        <f t="shared" si="0"/>
        <v>7578.93</v>
      </c>
      <c r="J9" t="s">
        <v>90</v>
      </c>
      <c r="K9" s="30">
        <v>195.95</v>
      </c>
    </row>
    <row r="10" spans="2:11" x14ac:dyDescent="0.25">
      <c r="B10" s="1" t="s">
        <v>100</v>
      </c>
      <c r="C10" s="1" t="s">
        <v>94</v>
      </c>
      <c r="D10" s="1">
        <v>5</v>
      </c>
      <c r="E10" s="1">
        <v>3</v>
      </c>
      <c r="F10" s="1">
        <v>2</v>
      </c>
      <c r="G10" s="1">
        <v>3</v>
      </c>
      <c r="H10" s="114">
        <f t="shared" si="0"/>
        <v>4723.12</v>
      </c>
      <c r="J10" t="s">
        <v>91</v>
      </c>
      <c r="K10" s="30">
        <v>92.49</v>
      </c>
    </row>
    <row r="11" spans="2:11" x14ac:dyDescent="0.25">
      <c r="B11" s="1" t="s">
        <v>101</v>
      </c>
      <c r="C11" s="1" t="s">
        <v>94</v>
      </c>
      <c r="D11" s="1">
        <v>7</v>
      </c>
      <c r="E11" s="1">
        <v>7</v>
      </c>
      <c r="F11" s="1">
        <v>9</v>
      </c>
      <c r="G11" s="1">
        <v>7</v>
      </c>
      <c r="H11" s="114">
        <f t="shared" si="0"/>
        <v>8836.630000000001</v>
      </c>
    </row>
    <row r="12" spans="2:11" x14ac:dyDescent="0.25">
      <c r="B12" s="29" t="s">
        <v>104</v>
      </c>
      <c r="C12" s="1" t="s">
        <v>94</v>
      </c>
      <c r="D12" s="1">
        <v>8</v>
      </c>
      <c r="E12" s="1">
        <v>5</v>
      </c>
      <c r="F12" s="1">
        <v>5</v>
      </c>
      <c r="G12" s="1">
        <v>2</v>
      </c>
      <c r="H12" s="114">
        <f t="shared" si="0"/>
        <v>7704.33</v>
      </c>
    </row>
    <row r="13" spans="2:11" x14ac:dyDescent="0.25">
      <c r="B13" s="1" t="s">
        <v>106</v>
      </c>
      <c r="C13" s="1" t="s">
        <v>94</v>
      </c>
      <c r="D13" s="1">
        <v>8</v>
      </c>
      <c r="E13" s="1">
        <v>7</v>
      </c>
      <c r="F13" s="1">
        <v>6</v>
      </c>
      <c r="G13" s="1">
        <v>8</v>
      </c>
      <c r="H13" s="114">
        <f t="shared" si="0"/>
        <v>8991.2199999999993</v>
      </c>
    </row>
    <row r="14" spans="2:11" x14ac:dyDescent="0.25">
      <c r="B14" s="1" t="s">
        <v>109</v>
      </c>
      <c r="C14" s="1" t="s">
        <v>94</v>
      </c>
      <c r="D14" s="1">
        <v>6</v>
      </c>
      <c r="E14" s="1">
        <v>3</v>
      </c>
      <c r="F14" s="1">
        <v>9</v>
      </c>
      <c r="G14" s="1">
        <v>7</v>
      </c>
      <c r="H14" s="114">
        <f t="shared" si="0"/>
        <v>7114.6800000000012</v>
      </c>
    </row>
    <row r="15" spans="2:11" x14ac:dyDescent="0.25">
      <c r="B15" s="1" t="s">
        <v>110</v>
      </c>
      <c r="C15" s="1" t="s">
        <v>94</v>
      </c>
      <c r="D15" s="1">
        <v>8</v>
      </c>
      <c r="E15" s="1">
        <v>3</v>
      </c>
      <c r="F15" s="1">
        <v>3</v>
      </c>
      <c r="G15" s="1">
        <v>8</v>
      </c>
      <c r="H15" s="114">
        <f t="shared" si="0"/>
        <v>7331.3700000000008</v>
      </c>
    </row>
    <row r="16" spans="2:11" x14ac:dyDescent="0.25">
      <c r="B16" s="1" t="s">
        <v>112</v>
      </c>
      <c r="C16" s="1" t="s">
        <v>94</v>
      </c>
      <c r="D16" s="1">
        <v>6</v>
      </c>
      <c r="E16" s="1">
        <v>3</v>
      </c>
      <c r="F16" s="1">
        <v>0</v>
      </c>
      <c r="G16" s="1">
        <v>5</v>
      </c>
      <c r="H16" s="114">
        <f t="shared" si="0"/>
        <v>5166.1500000000005</v>
      </c>
      <c r="I16" t="str">
        <f t="shared" ref="I16:I22" si="1">LEFT(G46,K16)</f>
        <v/>
      </c>
      <c r="J16" t="str">
        <f t="shared" ref="J16:J22" si="2">RIGHT(G46,L16-K16)</f>
        <v/>
      </c>
    </row>
    <row r="17" spans="2:10" x14ac:dyDescent="0.25">
      <c r="B17" s="1" t="s">
        <v>113</v>
      </c>
      <c r="C17" s="1" t="s">
        <v>94</v>
      </c>
      <c r="D17" s="1">
        <v>2</v>
      </c>
      <c r="E17" s="1">
        <v>7</v>
      </c>
      <c r="F17" s="1">
        <v>0</v>
      </c>
      <c r="G17" s="1">
        <v>1</v>
      </c>
      <c r="H17" s="114">
        <f t="shared" si="0"/>
        <v>3268.39</v>
      </c>
      <c r="I17" t="str">
        <f t="shared" si="1"/>
        <v/>
      </c>
      <c r="J17" t="str">
        <f t="shared" si="2"/>
        <v/>
      </c>
    </row>
    <row r="18" spans="2:10" x14ac:dyDescent="0.25">
      <c r="B18" s="1" t="s">
        <v>101</v>
      </c>
      <c r="C18" s="1" t="s">
        <v>94</v>
      </c>
      <c r="D18" s="1">
        <v>6</v>
      </c>
      <c r="E18" s="1">
        <v>7</v>
      </c>
      <c r="F18" s="1">
        <v>8</v>
      </c>
      <c r="G18" s="1">
        <v>5</v>
      </c>
      <c r="H18" s="114">
        <f t="shared" si="0"/>
        <v>7805.7500000000009</v>
      </c>
      <c r="I18" t="str">
        <f t="shared" si="1"/>
        <v/>
      </c>
      <c r="J18" t="str">
        <f t="shared" si="2"/>
        <v/>
      </c>
    </row>
    <row r="19" spans="2:10" x14ac:dyDescent="0.25">
      <c r="B19" s="1" t="s">
        <v>115</v>
      </c>
      <c r="C19" s="1" t="s">
        <v>94</v>
      </c>
      <c r="D19" s="1">
        <v>6</v>
      </c>
      <c r="E19" s="1">
        <v>4</v>
      </c>
      <c r="F19" s="1">
        <v>6</v>
      </c>
      <c r="G19" s="1">
        <v>4</v>
      </c>
      <c r="H19" s="114">
        <f t="shared" si="0"/>
        <v>6517.3600000000006</v>
      </c>
      <c r="I19" t="str">
        <f t="shared" si="1"/>
        <v/>
      </c>
      <c r="J19" t="str">
        <f t="shared" si="2"/>
        <v/>
      </c>
    </row>
    <row r="20" spans="2:10" x14ac:dyDescent="0.25">
      <c r="B20" s="1" t="s">
        <v>116</v>
      </c>
      <c r="C20" s="1" t="s">
        <v>94</v>
      </c>
      <c r="D20" s="1">
        <v>8</v>
      </c>
      <c r="E20" s="1">
        <v>4</v>
      </c>
      <c r="F20" s="1">
        <v>9</v>
      </c>
      <c r="G20" s="1">
        <v>6</v>
      </c>
      <c r="H20" s="114">
        <f t="shared" si="0"/>
        <v>8590.09</v>
      </c>
      <c r="I20" t="str">
        <f t="shared" si="1"/>
        <v/>
      </c>
      <c r="J20" t="str">
        <f t="shared" si="2"/>
        <v/>
      </c>
    </row>
    <row r="21" spans="2:10" x14ac:dyDescent="0.25">
      <c r="B21" s="1" t="s">
        <v>117</v>
      </c>
      <c r="C21" s="1" t="s">
        <v>94</v>
      </c>
      <c r="D21" s="1">
        <v>8</v>
      </c>
      <c r="E21" s="1">
        <v>8</v>
      </c>
      <c r="F21" s="1">
        <v>4</v>
      </c>
      <c r="G21" s="1">
        <v>5</v>
      </c>
      <c r="H21" s="114">
        <f t="shared" si="0"/>
        <v>8589.85</v>
      </c>
      <c r="I21" t="str">
        <f t="shared" si="1"/>
        <v/>
      </c>
      <c r="J21" t="str">
        <f t="shared" si="2"/>
        <v/>
      </c>
    </row>
    <row r="22" spans="2:10" x14ac:dyDescent="0.25">
      <c r="B22" s="1" t="s">
        <v>119</v>
      </c>
      <c r="C22" s="1" t="s">
        <v>94</v>
      </c>
      <c r="D22" s="1">
        <v>2</v>
      </c>
      <c r="E22" s="1">
        <v>7</v>
      </c>
      <c r="F22" s="1">
        <v>6</v>
      </c>
      <c r="G22" s="1">
        <v>4</v>
      </c>
      <c r="H22" s="114">
        <f t="shared" si="0"/>
        <v>4721.5600000000004</v>
      </c>
      <c r="I22" t="str">
        <f t="shared" si="1"/>
        <v/>
      </c>
      <c r="J22" t="str">
        <f t="shared" si="2"/>
        <v/>
      </c>
    </row>
    <row r="23" spans="2:10" x14ac:dyDescent="0.25">
      <c r="B23" s="1" t="s">
        <v>120</v>
      </c>
      <c r="C23" s="1" t="s">
        <v>94</v>
      </c>
      <c r="D23" s="1">
        <v>1</v>
      </c>
      <c r="E23" s="1">
        <v>4</v>
      </c>
      <c r="F23" s="1">
        <v>7</v>
      </c>
      <c r="G23" s="1">
        <v>5</v>
      </c>
      <c r="H23" s="114">
        <f t="shared" si="0"/>
        <v>3556.0499999999997</v>
      </c>
    </row>
    <row r="24" spans="2:10" x14ac:dyDescent="0.25">
      <c r="B24" s="1" t="s">
        <v>121</v>
      </c>
      <c r="C24" s="1" t="s">
        <v>94</v>
      </c>
      <c r="D24" s="1">
        <v>8</v>
      </c>
      <c r="E24" s="1">
        <v>3</v>
      </c>
      <c r="F24" s="1">
        <v>7</v>
      </c>
      <c r="G24" s="1">
        <v>8</v>
      </c>
      <c r="H24" s="114">
        <f t="shared" si="0"/>
        <v>8115.17</v>
      </c>
    </row>
    <row r="25" spans="2:10" x14ac:dyDescent="0.25">
      <c r="B25" s="1" t="s">
        <v>125</v>
      </c>
      <c r="C25" s="1" t="s">
        <v>94</v>
      </c>
      <c r="D25" s="1">
        <v>3</v>
      </c>
      <c r="E25" s="1">
        <v>0</v>
      </c>
      <c r="F25" s="1">
        <v>9</v>
      </c>
      <c r="G25" s="1">
        <v>5</v>
      </c>
      <c r="H25" s="114">
        <f t="shared" si="0"/>
        <v>4175.8500000000004</v>
      </c>
    </row>
    <row r="26" spans="2:10" x14ac:dyDescent="0.25">
      <c r="B26" s="1" t="s">
        <v>129</v>
      </c>
      <c r="C26" s="1" t="s">
        <v>94</v>
      </c>
      <c r="D26" s="1">
        <v>2</v>
      </c>
      <c r="E26" s="1">
        <v>4</v>
      </c>
      <c r="F26" s="1">
        <v>7</v>
      </c>
      <c r="G26" s="1">
        <v>5</v>
      </c>
      <c r="H26" s="114">
        <f t="shared" si="0"/>
        <v>4206</v>
      </c>
    </row>
    <row r="27" spans="2:10" x14ac:dyDescent="0.25">
      <c r="B27" s="1" t="s">
        <v>131</v>
      </c>
      <c r="C27" s="1" t="s">
        <v>94</v>
      </c>
      <c r="D27" s="1">
        <v>7</v>
      </c>
      <c r="E27" s="1">
        <v>8</v>
      </c>
      <c r="F27" s="1">
        <v>2</v>
      </c>
      <c r="G27" s="1">
        <v>7</v>
      </c>
      <c r="H27" s="114">
        <f t="shared" si="0"/>
        <v>7732.9800000000005</v>
      </c>
    </row>
    <row r="28" spans="2:10" x14ac:dyDescent="0.25">
      <c r="B28" s="1" t="s">
        <v>132</v>
      </c>
      <c r="C28" s="1" t="s">
        <v>94</v>
      </c>
      <c r="D28" s="1">
        <v>8</v>
      </c>
      <c r="E28" s="1">
        <v>5</v>
      </c>
      <c r="F28" s="1">
        <v>1</v>
      </c>
      <c r="G28" s="1">
        <v>4</v>
      </c>
      <c r="H28" s="114">
        <f t="shared" si="0"/>
        <v>7105.51</v>
      </c>
    </row>
    <row r="29" spans="2:10" x14ac:dyDescent="0.25">
      <c r="B29" s="1" t="s">
        <v>133</v>
      </c>
      <c r="C29" s="1" t="s">
        <v>94</v>
      </c>
      <c r="D29" s="1">
        <v>7</v>
      </c>
      <c r="E29" s="1">
        <v>5</v>
      </c>
      <c r="F29" s="1">
        <v>6</v>
      </c>
      <c r="G29" s="1">
        <v>7</v>
      </c>
      <c r="H29" s="114">
        <f t="shared" si="0"/>
        <v>7712.7800000000007</v>
      </c>
    </row>
    <row r="30" spans="2:10" x14ac:dyDescent="0.25">
      <c r="B30" s="1" t="s">
        <v>135</v>
      </c>
      <c r="C30" s="1" t="s">
        <v>94</v>
      </c>
      <c r="D30" s="1">
        <v>2</v>
      </c>
      <c r="E30" s="1">
        <v>8</v>
      </c>
      <c r="F30" s="1">
        <v>8</v>
      </c>
      <c r="G30" s="1">
        <v>7</v>
      </c>
      <c r="H30" s="114">
        <f t="shared" si="0"/>
        <v>5658.93</v>
      </c>
    </row>
    <row r="31" spans="2:10" x14ac:dyDescent="0.25">
      <c r="B31" s="1" t="s">
        <v>136</v>
      </c>
      <c r="C31" s="1" t="s">
        <v>94</v>
      </c>
      <c r="D31" s="1">
        <v>8</v>
      </c>
      <c r="E31" s="1">
        <v>4</v>
      </c>
      <c r="F31" s="1">
        <v>3</v>
      </c>
      <c r="G31" s="1">
        <v>7</v>
      </c>
      <c r="H31" s="114">
        <f t="shared" si="0"/>
        <v>7506.880000000001</v>
      </c>
    </row>
    <row r="32" spans="2:10" x14ac:dyDescent="0.25">
      <c r="B32" s="1" t="s">
        <v>137</v>
      </c>
      <c r="C32" s="1" t="s">
        <v>94</v>
      </c>
      <c r="D32" s="1">
        <v>2</v>
      </c>
      <c r="E32" s="1">
        <v>8</v>
      </c>
      <c r="F32" s="1">
        <v>4</v>
      </c>
      <c r="G32" s="1">
        <v>7</v>
      </c>
      <c r="H32" s="114">
        <f t="shared" si="0"/>
        <v>4875.13</v>
      </c>
    </row>
    <row r="33" spans="2:10" x14ac:dyDescent="0.25">
      <c r="B33" s="1" t="s">
        <v>138</v>
      </c>
      <c r="C33" s="1" t="s">
        <v>94</v>
      </c>
      <c r="D33" s="1">
        <v>8</v>
      </c>
      <c r="E33" s="1">
        <v>5</v>
      </c>
      <c r="F33" s="1">
        <v>9</v>
      </c>
      <c r="G33" s="1">
        <v>0</v>
      </c>
      <c r="H33" s="114">
        <f t="shared" si="0"/>
        <v>8303.15</v>
      </c>
    </row>
    <row r="34" spans="2:10" x14ac:dyDescent="0.25">
      <c r="B34" s="1" t="s">
        <v>139</v>
      </c>
      <c r="C34" s="1" t="s">
        <v>94</v>
      </c>
      <c r="D34" s="1">
        <v>8</v>
      </c>
      <c r="E34" s="1">
        <v>8</v>
      </c>
      <c r="F34" s="1">
        <v>10</v>
      </c>
      <c r="G34" s="1">
        <v>0</v>
      </c>
      <c r="H34" s="114">
        <f t="shared" si="0"/>
        <v>9303.1</v>
      </c>
    </row>
    <row r="35" spans="2:10" x14ac:dyDescent="0.25">
      <c r="B35" s="1" t="s">
        <v>140</v>
      </c>
      <c r="C35" s="1" t="s">
        <v>94</v>
      </c>
      <c r="D35" s="1">
        <v>2</v>
      </c>
      <c r="E35" s="1">
        <v>7</v>
      </c>
      <c r="F35" s="1">
        <v>3</v>
      </c>
      <c r="G35" s="1">
        <v>3</v>
      </c>
      <c r="H35" s="114">
        <f t="shared" si="0"/>
        <v>4041.22</v>
      </c>
    </row>
    <row r="36" spans="2:10" x14ac:dyDescent="0.25">
      <c r="B36" s="1" t="s">
        <v>141</v>
      </c>
      <c r="C36" s="1" t="s">
        <v>94</v>
      </c>
      <c r="D36" s="1">
        <v>8</v>
      </c>
      <c r="E36" s="1">
        <v>7</v>
      </c>
      <c r="F36" s="1">
        <v>2</v>
      </c>
      <c r="G36" s="1">
        <v>4</v>
      </c>
      <c r="H36" s="114">
        <f t="shared" si="0"/>
        <v>7837.46</v>
      </c>
    </row>
    <row r="37" spans="2:10" x14ac:dyDescent="0.25">
      <c r="B37" s="1" t="s">
        <v>144</v>
      </c>
      <c r="C37" s="1" t="s">
        <v>94</v>
      </c>
      <c r="D37" s="1">
        <v>2</v>
      </c>
      <c r="E37" s="1">
        <v>7</v>
      </c>
      <c r="F37" s="1">
        <v>4</v>
      </c>
      <c r="G37" s="1">
        <v>5</v>
      </c>
      <c r="H37" s="114">
        <f t="shared" si="0"/>
        <v>4422.1499999999996</v>
      </c>
    </row>
    <row r="38" spans="2:10" x14ac:dyDescent="0.25">
      <c r="B38" s="29" t="s">
        <v>169</v>
      </c>
      <c r="C38" s="1" t="s">
        <v>94</v>
      </c>
      <c r="D38" s="1">
        <v>4</v>
      </c>
      <c r="E38" s="1">
        <v>3</v>
      </c>
      <c r="F38" s="1">
        <v>5</v>
      </c>
      <c r="G38" s="1">
        <v>6</v>
      </c>
      <c r="H38" s="114">
        <f t="shared" si="0"/>
        <v>4938.49</v>
      </c>
    </row>
    <row r="39" spans="2:10" x14ac:dyDescent="0.25">
      <c r="B39" s="1" t="s">
        <v>172</v>
      </c>
      <c r="C39" s="1" t="s">
        <v>94</v>
      </c>
      <c r="D39" s="1">
        <v>5</v>
      </c>
      <c r="E39" s="1">
        <v>9</v>
      </c>
      <c r="F39" s="1">
        <v>2</v>
      </c>
      <c r="G39" s="1">
        <v>6</v>
      </c>
      <c r="H39" s="114">
        <f t="shared" si="0"/>
        <v>6608.5899999999992</v>
      </c>
    </row>
    <row r="40" spans="2:10" x14ac:dyDescent="0.25">
      <c r="B40" s="1" t="s">
        <v>174</v>
      </c>
      <c r="C40" s="1" t="s">
        <v>94</v>
      </c>
      <c r="D40" s="1">
        <v>9</v>
      </c>
      <c r="E40" s="1">
        <v>6</v>
      </c>
      <c r="F40" s="1">
        <v>7</v>
      </c>
      <c r="G40" s="1">
        <v>8</v>
      </c>
      <c r="H40" s="114">
        <f t="shared" ref="H40:H71" si="3">(D40*$K$7)+(E40*$K$8)+(F40*$K$9)+(G40*$K$10)</f>
        <v>9569.1200000000008</v>
      </c>
    </row>
    <row r="41" spans="2:10" x14ac:dyDescent="0.25">
      <c r="B41" s="1" t="s">
        <v>179</v>
      </c>
      <c r="C41" s="1" t="s">
        <v>94</v>
      </c>
      <c r="D41" s="1">
        <v>7</v>
      </c>
      <c r="E41" s="1">
        <v>6</v>
      </c>
      <c r="F41" s="1">
        <v>4</v>
      </c>
      <c r="G41" s="1">
        <v>5</v>
      </c>
      <c r="H41" s="114">
        <f t="shared" si="3"/>
        <v>7403.9000000000005</v>
      </c>
    </row>
    <row r="42" spans="2:10" x14ac:dyDescent="0.25">
      <c r="B42" s="1" t="s">
        <v>180</v>
      </c>
      <c r="C42" s="1" t="s">
        <v>94</v>
      </c>
      <c r="D42" s="1">
        <v>9</v>
      </c>
      <c r="E42" s="1">
        <v>7</v>
      </c>
      <c r="F42" s="1">
        <v>2</v>
      </c>
      <c r="G42" s="1">
        <v>9</v>
      </c>
      <c r="H42" s="114">
        <f t="shared" si="3"/>
        <v>8949.86</v>
      </c>
    </row>
    <row r="43" spans="2:10" x14ac:dyDescent="0.25">
      <c r="B43" s="1" t="s">
        <v>182</v>
      </c>
      <c r="C43" s="1" t="s">
        <v>94</v>
      </c>
      <c r="D43" s="1">
        <v>4</v>
      </c>
      <c r="E43" s="1">
        <v>8</v>
      </c>
      <c r="F43" s="1">
        <v>7</v>
      </c>
      <c r="G43" s="1">
        <v>4</v>
      </c>
      <c r="H43" s="114">
        <f t="shared" si="3"/>
        <v>6485.41</v>
      </c>
    </row>
    <row r="44" spans="2:10" x14ac:dyDescent="0.25">
      <c r="B44" s="1" t="s">
        <v>185</v>
      </c>
      <c r="C44" s="1" t="s">
        <v>94</v>
      </c>
      <c r="D44" s="1">
        <v>7</v>
      </c>
      <c r="E44" s="1">
        <v>8</v>
      </c>
      <c r="F44" s="1">
        <v>7</v>
      </c>
      <c r="G44" s="1">
        <v>7</v>
      </c>
      <c r="H44" s="114">
        <f t="shared" si="3"/>
        <v>8712.73</v>
      </c>
    </row>
    <row r="45" spans="2:10" x14ac:dyDescent="0.25">
      <c r="B45" s="1" t="s">
        <v>190</v>
      </c>
      <c r="C45" s="1" t="s">
        <v>94</v>
      </c>
      <c r="D45" s="1">
        <v>8</v>
      </c>
      <c r="E45" s="1">
        <v>1</v>
      </c>
      <c r="F45" s="1">
        <v>6</v>
      </c>
      <c r="G45" s="1">
        <v>4</v>
      </c>
      <c r="H45" s="114">
        <f t="shared" si="3"/>
        <v>7013.26</v>
      </c>
      <c r="I45" t="str">
        <f>LEFT(G75,K45)</f>
        <v/>
      </c>
      <c r="J45" t="str">
        <f>RIGHT(G75,L45-K45)</f>
        <v/>
      </c>
    </row>
    <row r="46" spans="2:10" x14ac:dyDescent="0.25">
      <c r="B46" s="1" t="s">
        <v>194</v>
      </c>
      <c r="C46" s="1" t="s">
        <v>94</v>
      </c>
      <c r="D46" s="1">
        <v>7</v>
      </c>
      <c r="E46" s="1">
        <v>0</v>
      </c>
      <c r="F46" s="1">
        <v>7</v>
      </c>
      <c r="G46" s="1">
        <v>3</v>
      </c>
      <c r="H46" s="114">
        <f t="shared" si="3"/>
        <v>6198.77</v>
      </c>
      <c r="I46" t="str">
        <f>LEFT(G76,K46)</f>
        <v/>
      </c>
      <c r="J46" t="str">
        <f>RIGHT(G76,L46-K46)</f>
        <v/>
      </c>
    </row>
    <row r="47" spans="2:10" x14ac:dyDescent="0.25">
      <c r="B47" s="1" t="s">
        <v>195</v>
      </c>
      <c r="C47" s="1" t="s">
        <v>94</v>
      </c>
      <c r="D47" s="1">
        <v>2</v>
      </c>
      <c r="E47" s="1">
        <v>5</v>
      </c>
      <c r="F47" s="1">
        <v>7</v>
      </c>
      <c r="G47" s="1">
        <v>4</v>
      </c>
      <c r="H47" s="114">
        <f t="shared" si="3"/>
        <v>4381.51</v>
      </c>
      <c r="I47" t="str">
        <f>LEFT(G77,K47)</f>
        <v/>
      </c>
      <c r="J47" t="str">
        <f>RIGHT(G77,L47-K47)</f>
        <v/>
      </c>
    </row>
    <row r="48" spans="2:10" x14ac:dyDescent="0.25">
      <c r="B48" s="1" t="s">
        <v>207</v>
      </c>
      <c r="C48" s="1" t="s">
        <v>94</v>
      </c>
      <c r="D48" s="1">
        <v>7</v>
      </c>
      <c r="E48" s="1">
        <v>6</v>
      </c>
      <c r="F48" s="1">
        <v>0</v>
      </c>
      <c r="G48" s="1">
        <v>9</v>
      </c>
      <c r="H48" s="114">
        <f t="shared" si="3"/>
        <v>6990.06</v>
      </c>
    </row>
    <row r="49" spans="2:10" x14ac:dyDescent="0.25">
      <c r="B49" s="1" t="s">
        <v>238</v>
      </c>
      <c r="C49" s="1" t="s">
        <v>94</v>
      </c>
      <c r="D49" s="1">
        <v>2</v>
      </c>
      <c r="E49" s="1">
        <v>6</v>
      </c>
      <c r="F49" s="1">
        <v>6</v>
      </c>
      <c r="G49" s="1">
        <v>5</v>
      </c>
      <c r="H49" s="114">
        <f t="shared" si="3"/>
        <v>4546.05</v>
      </c>
    </row>
    <row r="50" spans="2:10" x14ac:dyDescent="0.25">
      <c r="B50" s="1" t="s">
        <v>107</v>
      </c>
      <c r="C50" s="1" t="s">
        <v>108</v>
      </c>
      <c r="D50" s="1">
        <v>2</v>
      </c>
      <c r="E50" s="1">
        <v>8</v>
      </c>
      <c r="F50" s="1">
        <v>5</v>
      </c>
      <c r="G50" s="1">
        <v>6</v>
      </c>
      <c r="H50" s="114">
        <f t="shared" si="3"/>
        <v>4978.5899999999992</v>
      </c>
    </row>
    <row r="51" spans="2:10" x14ac:dyDescent="0.25">
      <c r="B51" s="1" t="s">
        <v>114</v>
      </c>
      <c r="C51" s="1" t="s">
        <v>108</v>
      </c>
      <c r="D51" s="1">
        <v>4</v>
      </c>
      <c r="E51" s="1">
        <v>4</v>
      </c>
      <c r="F51" s="1">
        <v>5</v>
      </c>
      <c r="G51" s="1">
        <v>6</v>
      </c>
      <c r="H51" s="114">
        <f t="shared" si="3"/>
        <v>5206.49</v>
      </c>
      <c r="I51" t="str">
        <f>LEFT(G81,K51)</f>
        <v/>
      </c>
      <c r="J51" t="str">
        <f>RIGHT(G81,L51-K51)</f>
        <v/>
      </c>
    </row>
    <row r="52" spans="2:10" x14ac:dyDescent="0.25">
      <c r="B52" s="1" t="s">
        <v>118</v>
      </c>
      <c r="C52" s="1" t="s">
        <v>108</v>
      </c>
      <c r="D52" s="1">
        <v>2</v>
      </c>
      <c r="E52" s="1">
        <v>6</v>
      </c>
      <c r="F52" s="1">
        <v>7</v>
      </c>
      <c r="G52" s="1">
        <v>6</v>
      </c>
      <c r="H52" s="114">
        <f t="shared" si="3"/>
        <v>4834.49</v>
      </c>
      <c r="I52" t="str">
        <f>LEFT(G82,K52)</f>
        <v/>
      </c>
      <c r="J52" t="str">
        <f>RIGHT(G82,L52-K52)</f>
        <v/>
      </c>
    </row>
    <row r="53" spans="2:10" x14ac:dyDescent="0.25">
      <c r="B53" s="1" t="s">
        <v>126</v>
      </c>
      <c r="C53" s="1" t="s">
        <v>108</v>
      </c>
      <c r="D53" s="1">
        <v>7</v>
      </c>
      <c r="E53" s="1">
        <v>6</v>
      </c>
      <c r="F53" s="1">
        <v>3</v>
      </c>
      <c r="G53" s="1">
        <v>0</v>
      </c>
      <c r="H53" s="114">
        <f t="shared" si="3"/>
        <v>6745.5</v>
      </c>
    </row>
    <row r="54" spans="2:10" x14ac:dyDescent="0.25">
      <c r="B54" s="29" t="s">
        <v>142</v>
      </c>
      <c r="C54" s="1" t="s">
        <v>108</v>
      </c>
      <c r="D54" s="1">
        <v>4</v>
      </c>
      <c r="E54" s="1">
        <v>4</v>
      </c>
      <c r="F54" s="1">
        <v>0</v>
      </c>
      <c r="G54" s="1">
        <v>1</v>
      </c>
      <c r="H54" s="114">
        <f t="shared" si="3"/>
        <v>3764.29</v>
      </c>
    </row>
    <row r="55" spans="2:10" x14ac:dyDescent="0.25">
      <c r="B55" s="1" t="s">
        <v>143</v>
      </c>
      <c r="C55" s="1" t="s">
        <v>108</v>
      </c>
      <c r="D55" s="1">
        <v>3</v>
      </c>
      <c r="E55" s="1">
        <v>8</v>
      </c>
      <c r="F55" s="1">
        <v>8</v>
      </c>
      <c r="G55" s="1">
        <v>7</v>
      </c>
      <c r="H55" s="114">
        <f t="shared" si="3"/>
        <v>6308.880000000001</v>
      </c>
    </row>
    <row r="56" spans="2:10" x14ac:dyDescent="0.25">
      <c r="B56" s="1" t="s">
        <v>145</v>
      </c>
      <c r="C56" s="1" t="s">
        <v>108</v>
      </c>
      <c r="D56" s="1">
        <v>7</v>
      </c>
      <c r="E56" s="1">
        <v>3</v>
      </c>
      <c r="F56" s="1">
        <v>3</v>
      </c>
      <c r="G56" s="1">
        <v>7</v>
      </c>
      <c r="H56" s="114">
        <f t="shared" si="3"/>
        <v>6588.93</v>
      </c>
    </row>
    <row r="57" spans="2:10" x14ac:dyDescent="0.25">
      <c r="B57" s="1" t="s">
        <v>146</v>
      </c>
      <c r="C57" s="1" t="s">
        <v>108</v>
      </c>
      <c r="D57" s="1">
        <v>4</v>
      </c>
      <c r="E57" s="1">
        <v>5</v>
      </c>
      <c r="F57" s="1">
        <v>5</v>
      </c>
      <c r="G57" s="1">
        <v>2</v>
      </c>
      <c r="H57" s="114">
        <f t="shared" si="3"/>
        <v>5104.53</v>
      </c>
    </row>
    <row r="58" spans="2:10" x14ac:dyDescent="0.25">
      <c r="B58" s="1" t="s">
        <v>147</v>
      </c>
      <c r="C58" s="1" t="s">
        <v>108</v>
      </c>
      <c r="D58" s="1">
        <v>0</v>
      </c>
      <c r="E58" s="1">
        <v>5</v>
      </c>
      <c r="F58" s="1">
        <v>8</v>
      </c>
      <c r="G58" s="1">
        <v>2</v>
      </c>
      <c r="H58" s="114">
        <f t="shared" si="3"/>
        <v>3092.58</v>
      </c>
      <c r="I58" t="str">
        <f>LEFT(G88,K58)</f>
        <v/>
      </c>
      <c r="J58" t="str">
        <f>RIGHT(G88,L58-K58)</f>
        <v/>
      </c>
    </row>
    <row r="59" spans="2:10" x14ac:dyDescent="0.25">
      <c r="B59" s="1" t="s">
        <v>149</v>
      </c>
      <c r="C59" s="1" t="s">
        <v>108</v>
      </c>
      <c r="D59" s="1">
        <v>8</v>
      </c>
      <c r="E59" s="1">
        <v>7</v>
      </c>
      <c r="F59" s="1">
        <v>5</v>
      </c>
      <c r="G59" s="1">
        <v>5</v>
      </c>
      <c r="H59" s="114">
        <f t="shared" si="3"/>
        <v>8517.8000000000011</v>
      </c>
    </row>
    <row r="60" spans="2:10" x14ac:dyDescent="0.25">
      <c r="B60" s="1" t="s">
        <v>150</v>
      </c>
      <c r="C60" s="1" t="s">
        <v>108</v>
      </c>
      <c r="D60" s="1">
        <v>3</v>
      </c>
      <c r="E60" s="1">
        <v>9</v>
      </c>
      <c r="F60" s="1">
        <v>2</v>
      </c>
      <c r="G60" s="1">
        <v>8</v>
      </c>
      <c r="H60" s="114">
        <f t="shared" si="3"/>
        <v>5493.67</v>
      </c>
    </row>
    <row r="61" spans="2:10" x14ac:dyDescent="0.25">
      <c r="B61" s="1" t="s">
        <v>153</v>
      </c>
      <c r="C61" s="1" t="s">
        <v>108</v>
      </c>
      <c r="D61" s="1">
        <v>9</v>
      </c>
      <c r="E61" s="1">
        <v>6</v>
      </c>
      <c r="F61" s="1">
        <v>3</v>
      </c>
      <c r="G61" s="1">
        <v>9</v>
      </c>
      <c r="H61" s="114">
        <f t="shared" si="3"/>
        <v>8877.81</v>
      </c>
    </row>
    <row r="62" spans="2:10" x14ac:dyDescent="0.25">
      <c r="B62" s="1" t="s">
        <v>173</v>
      </c>
      <c r="C62" s="1" t="s">
        <v>108</v>
      </c>
      <c r="D62" s="1">
        <v>6</v>
      </c>
      <c r="E62" s="1">
        <v>4</v>
      </c>
      <c r="F62" s="1">
        <v>4</v>
      </c>
      <c r="G62" s="1">
        <v>6</v>
      </c>
      <c r="H62" s="114">
        <f t="shared" si="3"/>
        <v>6310.4400000000005</v>
      </c>
    </row>
    <row r="63" spans="2:10" x14ac:dyDescent="0.25">
      <c r="B63" s="1" t="s">
        <v>199</v>
      </c>
      <c r="C63" s="1" t="s">
        <v>108</v>
      </c>
      <c r="D63" s="1">
        <v>9</v>
      </c>
      <c r="E63" s="1">
        <v>3</v>
      </c>
      <c r="F63" s="1">
        <v>3</v>
      </c>
      <c r="G63" s="1">
        <v>9</v>
      </c>
      <c r="H63" s="114">
        <f t="shared" si="3"/>
        <v>8073.8099999999995</v>
      </c>
      <c r="I63" t="str">
        <f>LEFT(G93,K63)</f>
        <v/>
      </c>
      <c r="J63" t="str">
        <f>RIGHT(G93,L63-K63)</f>
        <v/>
      </c>
    </row>
    <row r="64" spans="2:10" x14ac:dyDescent="0.25">
      <c r="B64" s="1" t="s">
        <v>211</v>
      </c>
      <c r="C64" s="1" t="s">
        <v>108</v>
      </c>
      <c r="D64" s="1">
        <v>7</v>
      </c>
      <c r="E64" s="1">
        <v>4</v>
      </c>
      <c r="F64" s="1">
        <v>4</v>
      </c>
      <c r="G64" s="1">
        <v>4</v>
      </c>
      <c r="H64" s="114">
        <f t="shared" si="3"/>
        <v>6775.4100000000008</v>
      </c>
    </row>
    <row r="65" spans="2:10" x14ac:dyDescent="0.25">
      <c r="B65" s="1" t="s">
        <v>212</v>
      </c>
      <c r="C65" s="1" t="s">
        <v>108</v>
      </c>
      <c r="D65" s="1">
        <v>5</v>
      </c>
      <c r="E65" s="1">
        <v>7</v>
      </c>
      <c r="F65" s="1">
        <v>6</v>
      </c>
      <c r="G65" s="1">
        <v>7</v>
      </c>
      <c r="H65" s="114">
        <f t="shared" si="3"/>
        <v>6948.88</v>
      </c>
    </row>
    <row r="66" spans="2:10" x14ac:dyDescent="0.25">
      <c r="B66" s="1" t="s">
        <v>222</v>
      </c>
      <c r="C66" s="1" t="s">
        <v>108</v>
      </c>
      <c r="D66" s="1">
        <v>6</v>
      </c>
      <c r="E66" s="1">
        <v>7</v>
      </c>
      <c r="F66" s="1">
        <v>9</v>
      </c>
      <c r="G66" s="1">
        <v>3</v>
      </c>
      <c r="H66" s="114">
        <f t="shared" si="3"/>
        <v>7816.7200000000012</v>
      </c>
    </row>
    <row r="67" spans="2:10" x14ac:dyDescent="0.25">
      <c r="B67" s="1" t="s">
        <v>223</v>
      </c>
      <c r="C67" s="1" t="s">
        <v>108</v>
      </c>
      <c r="D67" s="1">
        <v>11</v>
      </c>
      <c r="E67" s="1">
        <v>8</v>
      </c>
      <c r="F67" s="1">
        <v>6</v>
      </c>
      <c r="G67" s="1">
        <v>8</v>
      </c>
      <c r="H67" s="114">
        <f t="shared" si="3"/>
        <v>11209.070000000002</v>
      </c>
    </row>
    <row r="68" spans="2:10" x14ac:dyDescent="0.25">
      <c r="B68" s="1" t="s">
        <v>233</v>
      </c>
      <c r="C68" s="1" t="s">
        <v>108</v>
      </c>
      <c r="D68" s="1">
        <v>3</v>
      </c>
      <c r="E68" s="1">
        <v>0</v>
      </c>
      <c r="F68" s="1">
        <v>3</v>
      </c>
      <c r="G68" s="1">
        <v>5</v>
      </c>
      <c r="H68" s="114">
        <f t="shared" si="3"/>
        <v>3000.1499999999996</v>
      </c>
    </row>
    <row r="69" spans="2:10" x14ac:dyDescent="0.25">
      <c r="B69" s="1" t="s">
        <v>234</v>
      </c>
      <c r="C69" s="1" t="s">
        <v>108</v>
      </c>
      <c r="D69" s="1">
        <v>7</v>
      </c>
      <c r="E69" s="1">
        <v>6</v>
      </c>
      <c r="F69" s="1">
        <v>5</v>
      </c>
      <c r="G69" s="1">
        <v>7</v>
      </c>
      <c r="H69" s="114">
        <f t="shared" si="3"/>
        <v>7784.8300000000008</v>
      </c>
    </row>
    <row r="70" spans="2:10" x14ac:dyDescent="0.25">
      <c r="B70" s="1" t="s">
        <v>245</v>
      </c>
      <c r="C70" s="1" t="s">
        <v>108</v>
      </c>
      <c r="D70" s="1">
        <v>2</v>
      </c>
      <c r="E70" s="1">
        <v>3</v>
      </c>
      <c r="F70" s="1">
        <v>4</v>
      </c>
      <c r="G70" s="1">
        <v>2</v>
      </c>
      <c r="H70" s="114">
        <f t="shared" si="3"/>
        <v>3072.68</v>
      </c>
    </row>
    <row r="71" spans="2:10" x14ac:dyDescent="0.25">
      <c r="B71" s="1" t="s">
        <v>246</v>
      </c>
      <c r="C71" s="1" t="s">
        <v>108</v>
      </c>
      <c r="D71" s="1">
        <v>5</v>
      </c>
      <c r="E71" s="1">
        <v>3</v>
      </c>
      <c r="F71" s="1">
        <v>7</v>
      </c>
      <c r="G71" s="1">
        <v>8</v>
      </c>
      <c r="H71" s="114">
        <f t="shared" si="3"/>
        <v>6165.32</v>
      </c>
    </row>
    <row r="72" spans="2:10" x14ac:dyDescent="0.25">
      <c r="B72" s="1" t="s">
        <v>251</v>
      </c>
      <c r="C72" s="1" t="s">
        <v>252</v>
      </c>
      <c r="D72" s="1">
        <v>7</v>
      </c>
      <c r="E72" s="1">
        <v>8</v>
      </c>
      <c r="F72" s="1">
        <v>5</v>
      </c>
      <c r="G72" s="1">
        <v>6</v>
      </c>
      <c r="H72" s="114">
        <f t="shared" ref="H72:H103" si="4">(D72*$K$7)+(E72*$K$8)+(F72*$K$9)+(G72*$K$10)</f>
        <v>8228.34</v>
      </c>
      <c r="I72" t="str">
        <f>LEFT(G102,K72)</f>
        <v/>
      </c>
      <c r="J72" t="str">
        <f>RIGHT(G102,L72-K72)</f>
        <v/>
      </c>
    </row>
    <row r="73" spans="2:10" x14ac:dyDescent="0.25">
      <c r="B73" s="1" t="s">
        <v>98</v>
      </c>
      <c r="C73" s="1" t="s">
        <v>99</v>
      </c>
      <c r="D73" s="1">
        <v>5</v>
      </c>
      <c r="E73" s="1">
        <v>5</v>
      </c>
      <c r="F73" s="1">
        <v>8</v>
      </c>
      <c r="G73" s="1">
        <v>3</v>
      </c>
      <c r="H73" s="114">
        <f t="shared" si="4"/>
        <v>6434.8200000000006</v>
      </c>
    </row>
    <row r="74" spans="2:10" x14ac:dyDescent="0.25">
      <c r="B74" s="29" t="s">
        <v>102</v>
      </c>
      <c r="C74" s="1" t="s">
        <v>99</v>
      </c>
      <c r="D74" s="1">
        <v>4</v>
      </c>
      <c r="E74" s="1">
        <v>9</v>
      </c>
      <c r="F74" s="1">
        <v>5</v>
      </c>
      <c r="G74" s="1">
        <v>2</v>
      </c>
      <c r="H74" s="114">
        <f t="shared" si="4"/>
        <v>6176.53</v>
      </c>
    </row>
    <row r="75" spans="2:10" x14ac:dyDescent="0.25">
      <c r="B75" s="29" t="s">
        <v>103</v>
      </c>
      <c r="C75" s="1" t="s">
        <v>99</v>
      </c>
      <c r="D75" s="1">
        <v>5</v>
      </c>
      <c r="E75" s="1">
        <v>6</v>
      </c>
      <c r="F75" s="1">
        <v>8</v>
      </c>
      <c r="G75" s="1">
        <v>5</v>
      </c>
      <c r="H75" s="114">
        <f t="shared" si="4"/>
        <v>6887.8</v>
      </c>
    </row>
    <row r="76" spans="2:10" x14ac:dyDescent="0.25">
      <c r="B76" s="1" t="s">
        <v>122</v>
      </c>
      <c r="C76" s="1" t="s">
        <v>99</v>
      </c>
      <c r="D76" s="1">
        <v>7</v>
      </c>
      <c r="E76" s="1">
        <v>5</v>
      </c>
      <c r="F76" s="1">
        <v>0</v>
      </c>
      <c r="G76" s="1">
        <v>5</v>
      </c>
      <c r="H76" s="114">
        <f t="shared" si="4"/>
        <v>6352.1</v>
      </c>
    </row>
    <row r="77" spans="2:10" x14ac:dyDescent="0.25">
      <c r="B77" s="1" t="s">
        <v>127</v>
      </c>
      <c r="C77" s="1" t="s">
        <v>99</v>
      </c>
      <c r="D77" s="1">
        <v>5</v>
      </c>
      <c r="E77" s="1">
        <v>4</v>
      </c>
      <c r="F77" s="1">
        <v>7</v>
      </c>
      <c r="G77" s="1">
        <v>6</v>
      </c>
      <c r="H77" s="114">
        <f t="shared" si="4"/>
        <v>6248.3399999999992</v>
      </c>
    </row>
    <row r="78" spans="2:10" x14ac:dyDescent="0.25">
      <c r="B78" s="1" t="s">
        <v>128</v>
      </c>
      <c r="C78" s="1" t="s">
        <v>99</v>
      </c>
      <c r="D78" s="1">
        <v>3</v>
      </c>
      <c r="E78" s="1">
        <v>3</v>
      </c>
      <c r="F78" s="1">
        <v>1</v>
      </c>
      <c r="G78" s="1">
        <v>5</v>
      </c>
      <c r="H78" s="114">
        <f t="shared" si="4"/>
        <v>3412.25</v>
      </c>
    </row>
    <row r="79" spans="2:10" x14ac:dyDescent="0.25">
      <c r="B79" s="1" t="s">
        <v>148</v>
      </c>
      <c r="C79" s="1" t="s">
        <v>99</v>
      </c>
      <c r="D79" s="1">
        <v>3</v>
      </c>
      <c r="E79" s="1">
        <v>0</v>
      </c>
      <c r="F79" s="1">
        <v>5</v>
      </c>
      <c r="G79" s="1">
        <v>9</v>
      </c>
      <c r="H79" s="114">
        <f t="shared" si="4"/>
        <v>3762.01</v>
      </c>
      <c r="I79" t="str">
        <f>LEFT(G109,K79)</f>
        <v/>
      </c>
      <c r="J79" t="str">
        <f>RIGHT(G109,L79-K79)</f>
        <v/>
      </c>
    </row>
    <row r="80" spans="2:10" x14ac:dyDescent="0.25">
      <c r="B80" s="1" t="s">
        <v>152</v>
      </c>
      <c r="C80" s="1" t="s">
        <v>99</v>
      </c>
      <c r="D80" s="1">
        <v>8</v>
      </c>
      <c r="E80" s="1">
        <v>2</v>
      </c>
      <c r="F80" s="1">
        <v>5</v>
      </c>
      <c r="G80" s="1">
        <v>5</v>
      </c>
      <c r="H80" s="114">
        <f t="shared" si="4"/>
        <v>7177.8</v>
      </c>
    </row>
    <row r="81" spans="2:8" x14ac:dyDescent="0.25">
      <c r="B81" s="29" t="s">
        <v>154</v>
      </c>
      <c r="C81" s="1" t="s">
        <v>99</v>
      </c>
      <c r="D81" s="1">
        <v>8</v>
      </c>
      <c r="E81" s="1">
        <v>3</v>
      </c>
      <c r="F81" s="1">
        <v>4</v>
      </c>
      <c r="G81" s="1">
        <v>3</v>
      </c>
      <c r="H81" s="114">
        <f t="shared" si="4"/>
        <v>7064.8700000000008</v>
      </c>
    </row>
    <row r="82" spans="2:8" x14ac:dyDescent="0.25">
      <c r="B82" s="29" t="s">
        <v>155</v>
      </c>
      <c r="C82" s="1" t="s">
        <v>99</v>
      </c>
      <c r="D82" s="1">
        <v>5</v>
      </c>
      <c r="E82" s="1">
        <v>2</v>
      </c>
      <c r="F82" s="1">
        <v>5</v>
      </c>
      <c r="G82" s="1">
        <v>6</v>
      </c>
      <c r="H82" s="114">
        <f t="shared" si="4"/>
        <v>5320.44</v>
      </c>
    </row>
    <row r="83" spans="2:8" x14ac:dyDescent="0.25">
      <c r="B83" s="29" t="s">
        <v>156</v>
      </c>
      <c r="C83" s="1" t="s">
        <v>99</v>
      </c>
      <c r="D83" s="1">
        <v>5</v>
      </c>
      <c r="E83" s="1">
        <v>6</v>
      </c>
      <c r="F83" s="1">
        <v>8</v>
      </c>
      <c r="G83" s="1">
        <v>5</v>
      </c>
      <c r="H83" s="114">
        <f t="shared" si="4"/>
        <v>6887.8</v>
      </c>
    </row>
    <row r="84" spans="2:8" x14ac:dyDescent="0.25">
      <c r="B84" s="29" t="s">
        <v>157</v>
      </c>
      <c r="C84" s="1" t="s">
        <v>99</v>
      </c>
      <c r="D84" s="1">
        <v>9</v>
      </c>
      <c r="E84" s="1">
        <v>7</v>
      </c>
      <c r="F84" s="1">
        <v>5</v>
      </c>
      <c r="G84" s="1">
        <v>6</v>
      </c>
      <c r="H84" s="114">
        <f t="shared" si="4"/>
        <v>9260.24</v>
      </c>
    </row>
    <row r="85" spans="2:8" x14ac:dyDescent="0.25">
      <c r="B85" s="1" t="s">
        <v>160</v>
      </c>
      <c r="C85" s="1" t="s">
        <v>99</v>
      </c>
      <c r="D85" s="1">
        <v>7</v>
      </c>
      <c r="E85" s="1">
        <v>4</v>
      </c>
      <c r="F85" s="1">
        <v>5</v>
      </c>
      <c r="G85" s="1">
        <v>2</v>
      </c>
      <c r="H85" s="114">
        <f t="shared" si="4"/>
        <v>6786.38</v>
      </c>
    </row>
    <row r="86" spans="2:8" x14ac:dyDescent="0.25">
      <c r="B86" s="1" t="s">
        <v>162</v>
      </c>
      <c r="C86" s="1" t="s">
        <v>99</v>
      </c>
      <c r="D86" s="1">
        <v>1</v>
      </c>
      <c r="E86" s="1">
        <v>5</v>
      </c>
      <c r="F86" s="1">
        <v>8</v>
      </c>
      <c r="G86" s="1">
        <v>5</v>
      </c>
      <c r="H86" s="114">
        <f t="shared" si="4"/>
        <v>4020</v>
      </c>
    </row>
    <row r="87" spans="2:8" x14ac:dyDescent="0.25">
      <c r="B87" s="1" t="s">
        <v>163</v>
      </c>
      <c r="C87" s="1" t="s">
        <v>99</v>
      </c>
      <c r="D87" s="1">
        <v>5</v>
      </c>
      <c r="E87" s="1">
        <v>4</v>
      </c>
      <c r="F87" s="1">
        <v>5</v>
      </c>
      <c r="G87" s="1">
        <v>2</v>
      </c>
      <c r="H87" s="114">
        <f t="shared" si="4"/>
        <v>5486.48</v>
      </c>
    </row>
    <row r="88" spans="2:8" x14ac:dyDescent="0.25">
      <c r="B88" s="29" t="s">
        <v>164</v>
      </c>
      <c r="C88" s="1" t="s">
        <v>99</v>
      </c>
      <c r="D88" s="1">
        <v>8</v>
      </c>
      <c r="E88" s="1">
        <v>2</v>
      </c>
      <c r="F88" s="1">
        <v>4</v>
      </c>
      <c r="G88" s="1">
        <v>5</v>
      </c>
      <c r="H88" s="114">
        <f t="shared" si="4"/>
        <v>6981.85</v>
      </c>
    </row>
    <row r="89" spans="2:8" x14ac:dyDescent="0.25">
      <c r="B89" s="29" t="s">
        <v>165</v>
      </c>
      <c r="C89" s="1" t="s">
        <v>99</v>
      </c>
      <c r="D89" s="1">
        <v>9</v>
      </c>
      <c r="E89" s="1">
        <v>7</v>
      </c>
      <c r="F89" s="1">
        <v>3</v>
      </c>
      <c r="G89" s="1">
        <v>8</v>
      </c>
      <c r="H89" s="114">
        <f t="shared" si="4"/>
        <v>9053.32</v>
      </c>
    </row>
    <row r="90" spans="2:8" x14ac:dyDescent="0.25">
      <c r="B90" s="29" t="s">
        <v>166</v>
      </c>
      <c r="C90" s="1" t="s">
        <v>99</v>
      </c>
      <c r="D90" s="1">
        <v>0</v>
      </c>
      <c r="E90" s="1">
        <v>5</v>
      </c>
      <c r="F90" s="1">
        <v>2</v>
      </c>
      <c r="G90" s="1">
        <v>9</v>
      </c>
      <c r="H90" s="114">
        <f t="shared" si="4"/>
        <v>2564.31</v>
      </c>
    </row>
    <row r="91" spans="2:8" x14ac:dyDescent="0.25">
      <c r="B91" s="29" t="s">
        <v>167</v>
      </c>
      <c r="C91" s="1" t="s">
        <v>99</v>
      </c>
      <c r="D91" s="1">
        <v>6</v>
      </c>
      <c r="E91" s="1">
        <v>8</v>
      </c>
      <c r="F91" s="1">
        <v>8</v>
      </c>
      <c r="G91" s="1">
        <v>3</v>
      </c>
      <c r="H91" s="114">
        <f t="shared" si="4"/>
        <v>7888.7700000000013</v>
      </c>
    </row>
    <row r="92" spans="2:8" x14ac:dyDescent="0.25">
      <c r="B92" s="29" t="s">
        <v>168</v>
      </c>
      <c r="C92" s="1" t="s">
        <v>99</v>
      </c>
      <c r="D92" s="1">
        <v>7</v>
      </c>
      <c r="E92" s="1">
        <v>1</v>
      </c>
      <c r="F92" s="1">
        <v>2</v>
      </c>
      <c r="G92" s="1">
        <v>3</v>
      </c>
      <c r="H92" s="114">
        <f t="shared" si="4"/>
        <v>5487.02</v>
      </c>
    </row>
    <row r="93" spans="2:8" x14ac:dyDescent="0.25">
      <c r="B93" s="29" t="s">
        <v>170</v>
      </c>
      <c r="C93" s="1" t="s">
        <v>99</v>
      </c>
      <c r="D93" s="1">
        <v>6</v>
      </c>
      <c r="E93" s="1">
        <v>4</v>
      </c>
      <c r="F93" s="1">
        <v>9</v>
      </c>
      <c r="G93" s="1">
        <v>7</v>
      </c>
      <c r="H93" s="114">
        <f t="shared" si="4"/>
        <v>7382.6800000000012</v>
      </c>
    </row>
    <row r="94" spans="2:8" x14ac:dyDescent="0.25">
      <c r="B94" s="1" t="s">
        <v>171</v>
      </c>
      <c r="C94" s="1" t="s">
        <v>99</v>
      </c>
      <c r="D94" s="1">
        <v>5</v>
      </c>
      <c r="E94" s="1">
        <v>6</v>
      </c>
      <c r="F94" s="1">
        <v>3</v>
      </c>
      <c r="G94" s="1">
        <v>8</v>
      </c>
      <c r="H94" s="114">
        <f t="shared" si="4"/>
        <v>6185.52</v>
      </c>
    </row>
    <row r="95" spans="2:8" x14ac:dyDescent="0.25">
      <c r="B95" s="1" t="s">
        <v>175</v>
      </c>
      <c r="C95" s="1" t="s">
        <v>99</v>
      </c>
      <c r="D95" s="1">
        <v>8</v>
      </c>
      <c r="E95" s="1">
        <v>5</v>
      </c>
      <c r="F95" s="1">
        <v>8</v>
      </c>
      <c r="G95" s="1">
        <v>3</v>
      </c>
      <c r="H95" s="114">
        <f t="shared" si="4"/>
        <v>8384.67</v>
      </c>
    </row>
    <row r="96" spans="2:8" x14ac:dyDescent="0.25">
      <c r="B96" s="1" t="s">
        <v>176</v>
      </c>
      <c r="C96" s="1" t="s">
        <v>99</v>
      </c>
      <c r="D96" s="1">
        <v>3</v>
      </c>
      <c r="E96" s="1">
        <v>7</v>
      </c>
      <c r="F96" s="1">
        <v>2</v>
      </c>
      <c r="G96" s="1">
        <v>3</v>
      </c>
      <c r="H96" s="114">
        <f t="shared" si="4"/>
        <v>4495.22</v>
      </c>
    </row>
    <row r="97" spans="2:10" x14ac:dyDescent="0.25">
      <c r="B97" s="1" t="s">
        <v>177</v>
      </c>
      <c r="C97" s="1" t="s">
        <v>99</v>
      </c>
      <c r="D97" s="1">
        <v>3</v>
      </c>
      <c r="E97" s="1">
        <v>9</v>
      </c>
      <c r="F97" s="1">
        <v>8</v>
      </c>
      <c r="G97" s="1">
        <v>5</v>
      </c>
      <c r="H97" s="114">
        <f t="shared" si="4"/>
        <v>6391.9000000000005</v>
      </c>
    </row>
    <row r="98" spans="2:10" x14ac:dyDescent="0.25">
      <c r="B98" s="1" t="s">
        <v>178</v>
      </c>
      <c r="C98" s="1" t="s">
        <v>99</v>
      </c>
      <c r="D98" s="1">
        <v>5</v>
      </c>
      <c r="E98" s="1">
        <v>4</v>
      </c>
      <c r="F98" s="1">
        <v>5</v>
      </c>
      <c r="G98" s="1">
        <v>2</v>
      </c>
      <c r="H98" s="114">
        <f t="shared" si="4"/>
        <v>5486.48</v>
      </c>
    </row>
    <row r="99" spans="2:10" x14ac:dyDescent="0.25">
      <c r="B99" s="1" t="s">
        <v>181</v>
      </c>
      <c r="C99" s="1" t="s">
        <v>99</v>
      </c>
      <c r="D99" s="1">
        <v>6</v>
      </c>
      <c r="E99" s="1">
        <v>4</v>
      </c>
      <c r="F99" s="1">
        <v>5</v>
      </c>
      <c r="G99" s="1">
        <v>5</v>
      </c>
      <c r="H99" s="114">
        <f t="shared" si="4"/>
        <v>6413.9000000000005</v>
      </c>
    </row>
    <row r="100" spans="2:10" x14ac:dyDescent="0.25">
      <c r="B100" s="1" t="s">
        <v>183</v>
      </c>
      <c r="C100" s="1" t="s">
        <v>99</v>
      </c>
      <c r="D100" s="1">
        <v>7</v>
      </c>
      <c r="E100" s="1">
        <v>5</v>
      </c>
      <c r="F100" s="1">
        <v>5</v>
      </c>
      <c r="G100" s="1">
        <v>3</v>
      </c>
      <c r="H100" s="114">
        <f t="shared" si="4"/>
        <v>7146.8700000000008</v>
      </c>
    </row>
    <row r="101" spans="2:10" x14ac:dyDescent="0.25">
      <c r="B101" s="1" t="s">
        <v>184</v>
      </c>
      <c r="C101" s="1" t="s">
        <v>99</v>
      </c>
      <c r="D101" s="1">
        <v>4</v>
      </c>
      <c r="E101" s="1">
        <v>2</v>
      </c>
      <c r="F101" s="1">
        <v>4</v>
      </c>
      <c r="G101" s="1">
        <v>2</v>
      </c>
      <c r="H101" s="114">
        <f t="shared" si="4"/>
        <v>4104.58</v>
      </c>
    </row>
    <row r="102" spans="2:10" x14ac:dyDescent="0.25">
      <c r="B102" s="1" t="s">
        <v>186</v>
      </c>
      <c r="C102" s="1" t="s">
        <v>99</v>
      </c>
      <c r="D102" s="1">
        <v>0</v>
      </c>
      <c r="E102" s="1">
        <v>9</v>
      </c>
      <c r="F102" s="1">
        <v>5</v>
      </c>
      <c r="G102" s="1">
        <v>4</v>
      </c>
      <c r="H102" s="114">
        <f t="shared" si="4"/>
        <v>3761.71</v>
      </c>
    </row>
    <row r="103" spans="2:10" x14ac:dyDescent="0.25">
      <c r="B103" s="1" t="s">
        <v>187</v>
      </c>
      <c r="C103" s="1" t="s">
        <v>99</v>
      </c>
      <c r="D103" s="1">
        <v>7</v>
      </c>
      <c r="E103" s="1">
        <v>4</v>
      </c>
      <c r="F103" s="1">
        <v>9</v>
      </c>
      <c r="G103" s="1">
        <v>7</v>
      </c>
      <c r="H103" s="114">
        <f t="shared" si="4"/>
        <v>8032.630000000001</v>
      </c>
      <c r="I103" t="str">
        <f t="shared" ref="I103:I115" si="5">LEFT(G133,K103)</f>
        <v/>
      </c>
      <c r="J103" t="str">
        <f t="shared" ref="J103:J116" si="6">RIGHT(G133,L103-K103)</f>
        <v/>
      </c>
    </row>
    <row r="104" spans="2:10" x14ac:dyDescent="0.25">
      <c r="B104" s="1" t="s">
        <v>133</v>
      </c>
      <c r="C104" s="1" t="s">
        <v>99</v>
      </c>
      <c r="D104" s="1">
        <v>5</v>
      </c>
      <c r="E104" s="1">
        <v>2</v>
      </c>
      <c r="F104" s="1">
        <v>6</v>
      </c>
      <c r="G104" s="1">
        <v>8</v>
      </c>
      <c r="H104" s="114">
        <f t="shared" ref="H104:H135" si="7">(D104*$K$7)+(E104*$K$8)+(F104*$K$9)+(G104*$K$10)</f>
        <v>5701.37</v>
      </c>
      <c r="I104" t="str">
        <f t="shared" si="5"/>
        <v/>
      </c>
      <c r="J104" t="str">
        <f t="shared" si="6"/>
        <v/>
      </c>
    </row>
    <row r="105" spans="2:10" x14ac:dyDescent="0.25">
      <c r="B105" s="1" t="s">
        <v>188</v>
      </c>
      <c r="C105" s="1" t="s">
        <v>99</v>
      </c>
      <c r="D105" s="1">
        <v>7</v>
      </c>
      <c r="E105" s="1">
        <v>5</v>
      </c>
      <c r="F105" s="1">
        <v>4</v>
      </c>
      <c r="G105" s="1">
        <v>9</v>
      </c>
      <c r="H105" s="114">
        <f t="shared" si="7"/>
        <v>7505.8600000000006</v>
      </c>
      <c r="I105" t="str">
        <f t="shared" si="5"/>
        <v/>
      </c>
      <c r="J105" t="str">
        <f t="shared" si="6"/>
        <v/>
      </c>
    </row>
    <row r="106" spans="2:10" x14ac:dyDescent="0.25">
      <c r="B106" s="1" t="s">
        <v>189</v>
      </c>
      <c r="C106" s="1" t="s">
        <v>99</v>
      </c>
      <c r="D106" s="1">
        <v>5</v>
      </c>
      <c r="E106" s="1">
        <v>5</v>
      </c>
      <c r="F106" s="1">
        <v>4</v>
      </c>
      <c r="G106" s="1">
        <v>3</v>
      </c>
      <c r="H106" s="114">
        <f t="shared" si="7"/>
        <v>5651.02</v>
      </c>
      <c r="I106" t="str">
        <f t="shared" si="5"/>
        <v/>
      </c>
      <c r="J106" t="str">
        <f t="shared" si="6"/>
        <v/>
      </c>
    </row>
    <row r="107" spans="2:10" x14ac:dyDescent="0.25">
      <c r="B107" s="1" t="s">
        <v>191</v>
      </c>
      <c r="C107" s="1" t="s">
        <v>99</v>
      </c>
      <c r="D107" s="1">
        <v>9</v>
      </c>
      <c r="E107" s="1">
        <v>5</v>
      </c>
      <c r="F107" s="1">
        <v>2</v>
      </c>
      <c r="G107" s="1">
        <v>7</v>
      </c>
      <c r="H107" s="114">
        <f t="shared" si="7"/>
        <v>8228.8799999999992</v>
      </c>
      <c r="I107" t="str">
        <f t="shared" si="5"/>
        <v/>
      </c>
      <c r="J107" t="str">
        <f t="shared" si="6"/>
        <v/>
      </c>
    </row>
    <row r="108" spans="2:10" x14ac:dyDescent="0.25">
      <c r="B108" s="1" t="s">
        <v>192</v>
      </c>
      <c r="C108" s="1" t="s">
        <v>99</v>
      </c>
      <c r="D108" s="1">
        <v>4</v>
      </c>
      <c r="E108" s="1">
        <v>9</v>
      </c>
      <c r="F108" s="1">
        <v>3</v>
      </c>
      <c r="G108" s="1">
        <v>2</v>
      </c>
      <c r="H108" s="114">
        <f t="shared" si="7"/>
        <v>5784.6299999999992</v>
      </c>
      <c r="I108" t="str">
        <f t="shared" si="5"/>
        <v/>
      </c>
      <c r="J108" t="str">
        <f t="shared" si="6"/>
        <v/>
      </c>
    </row>
    <row r="109" spans="2:10" x14ac:dyDescent="0.25">
      <c r="B109" s="1" t="s">
        <v>193</v>
      </c>
      <c r="C109" s="1" t="s">
        <v>99</v>
      </c>
      <c r="D109" s="1">
        <v>2</v>
      </c>
      <c r="E109" s="1">
        <v>6</v>
      </c>
      <c r="F109" s="1">
        <v>8</v>
      </c>
      <c r="G109" s="1">
        <v>7</v>
      </c>
      <c r="H109" s="114">
        <f t="shared" si="7"/>
        <v>5122.93</v>
      </c>
      <c r="I109" t="str">
        <f t="shared" si="5"/>
        <v/>
      </c>
      <c r="J109" t="str">
        <f t="shared" si="6"/>
        <v/>
      </c>
    </row>
    <row r="110" spans="2:10" x14ac:dyDescent="0.25">
      <c r="B110" s="1" t="s">
        <v>196</v>
      </c>
      <c r="C110" s="1" t="s">
        <v>99</v>
      </c>
      <c r="D110" s="1">
        <v>7</v>
      </c>
      <c r="E110" s="1">
        <v>6</v>
      </c>
      <c r="F110" s="1">
        <v>8</v>
      </c>
      <c r="G110" s="1">
        <v>5</v>
      </c>
      <c r="H110" s="114">
        <f t="shared" si="7"/>
        <v>8187.7</v>
      </c>
      <c r="I110" t="str">
        <f t="shared" si="5"/>
        <v/>
      </c>
      <c r="J110" t="str">
        <f t="shared" si="6"/>
        <v/>
      </c>
    </row>
    <row r="111" spans="2:10" x14ac:dyDescent="0.25">
      <c r="B111" s="1" t="s">
        <v>197</v>
      </c>
      <c r="C111" s="1" t="s">
        <v>99</v>
      </c>
      <c r="D111" s="1">
        <v>9</v>
      </c>
      <c r="E111" s="1">
        <v>2</v>
      </c>
      <c r="F111" s="1">
        <v>3</v>
      </c>
      <c r="G111" s="1">
        <v>7</v>
      </c>
      <c r="H111" s="114">
        <f t="shared" si="7"/>
        <v>7620.83</v>
      </c>
      <c r="I111" t="str">
        <f t="shared" si="5"/>
        <v/>
      </c>
      <c r="J111" t="str">
        <f t="shared" si="6"/>
        <v/>
      </c>
    </row>
    <row r="112" spans="2:10" x14ac:dyDescent="0.25">
      <c r="B112" s="1" t="s">
        <v>198</v>
      </c>
      <c r="C112" s="1" t="s">
        <v>99</v>
      </c>
      <c r="D112" s="1">
        <v>1</v>
      </c>
      <c r="E112" s="1">
        <v>5</v>
      </c>
      <c r="F112" s="1">
        <v>2</v>
      </c>
      <c r="G112" s="1">
        <v>8</v>
      </c>
      <c r="H112" s="114">
        <f t="shared" si="7"/>
        <v>3121.77</v>
      </c>
      <c r="I112" t="str">
        <f t="shared" si="5"/>
        <v/>
      </c>
      <c r="J112" t="str">
        <f t="shared" si="6"/>
        <v/>
      </c>
    </row>
    <row r="113" spans="2:10" x14ac:dyDescent="0.25">
      <c r="B113" s="1" t="s">
        <v>200</v>
      </c>
      <c r="C113" s="1" t="s">
        <v>99</v>
      </c>
      <c r="D113" s="1">
        <v>7</v>
      </c>
      <c r="E113" s="1">
        <v>5</v>
      </c>
      <c r="F113" s="1">
        <v>6</v>
      </c>
      <c r="G113" s="1">
        <v>3</v>
      </c>
      <c r="H113" s="114">
        <f t="shared" si="7"/>
        <v>7342.8200000000006</v>
      </c>
      <c r="I113" t="str">
        <f t="shared" si="5"/>
        <v/>
      </c>
      <c r="J113" t="str">
        <f t="shared" si="6"/>
        <v/>
      </c>
    </row>
    <row r="114" spans="2:10" x14ac:dyDescent="0.25">
      <c r="B114" s="1" t="s">
        <v>201</v>
      </c>
      <c r="C114" s="1" t="s">
        <v>99</v>
      </c>
      <c r="D114" s="1">
        <v>6</v>
      </c>
      <c r="E114" s="1">
        <v>8</v>
      </c>
      <c r="F114" s="1">
        <v>5</v>
      </c>
      <c r="G114" s="1">
        <v>4</v>
      </c>
      <c r="H114" s="114">
        <f t="shared" si="7"/>
        <v>7393.4100000000008</v>
      </c>
      <c r="I114" t="str">
        <f t="shared" si="5"/>
        <v/>
      </c>
      <c r="J114" t="str">
        <f t="shared" si="6"/>
        <v/>
      </c>
    </row>
    <row r="115" spans="2:10" x14ac:dyDescent="0.25">
      <c r="B115" s="1" t="s">
        <v>202</v>
      </c>
      <c r="C115" s="1" t="s">
        <v>99</v>
      </c>
      <c r="D115" s="1">
        <v>4</v>
      </c>
      <c r="E115" s="1">
        <v>7</v>
      </c>
      <c r="F115" s="1">
        <v>8</v>
      </c>
      <c r="G115" s="1">
        <v>3</v>
      </c>
      <c r="H115" s="114">
        <f t="shared" si="7"/>
        <v>6320.87</v>
      </c>
      <c r="I115" t="str">
        <f t="shared" si="5"/>
        <v/>
      </c>
      <c r="J115" t="str">
        <f t="shared" si="6"/>
        <v/>
      </c>
    </row>
    <row r="116" spans="2:10" x14ac:dyDescent="0.25">
      <c r="B116" s="1" t="s">
        <v>204</v>
      </c>
      <c r="C116" s="1" t="s">
        <v>99</v>
      </c>
      <c r="D116" s="1">
        <v>2</v>
      </c>
      <c r="E116" s="1">
        <v>8</v>
      </c>
      <c r="F116" s="1">
        <v>4</v>
      </c>
      <c r="G116" s="1">
        <v>8</v>
      </c>
      <c r="H116" s="114">
        <f t="shared" si="7"/>
        <v>4967.62</v>
      </c>
      <c r="J116" t="str">
        <f t="shared" si="6"/>
        <v/>
      </c>
    </row>
    <row r="117" spans="2:10" x14ac:dyDescent="0.25">
      <c r="B117" s="1" t="s">
        <v>205</v>
      </c>
      <c r="C117" s="1" t="s">
        <v>99</v>
      </c>
      <c r="D117" s="1">
        <v>6</v>
      </c>
      <c r="E117" s="1">
        <v>3</v>
      </c>
      <c r="F117" s="1">
        <v>4</v>
      </c>
      <c r="G117" s="1">
        <v>2</v>
      </c>
      <c r="H117" s="114">
        <f t="shared" si="7"/>
        <v>5672.4800000000005</v>
      </c>
    </row>
    <row r="118" spans="2:10" x14ac:dyDescent="0.25">
      <c r="B118" s="1" t="s">
        <v>206</v>
      </c>
      <c r="C118" s="1" t="s">
        <v>99</v>
      </c>
      <c r="D118" s="1">
        <v>5</v>
      </c>
      <c r="E118" s="1">
        <v>2</v>
      </c>
      <c r="F118" s="1">
        <v>5</v>
      </c>
      <c r="G118" s="1">
        <v>5</v>
      </c>
      <c r="H118" s="114">
        <f t="shared" si="7"/>
        <v>5227.95</v>
      </c>
    </row>
    <row r="119" spans="2:10" x14ac:dyDescent="0.25">
      <c r="B119" s="1" t="s">
        <v>208</v>
      </c>
      <c r="C119" s="1" t="s">
        <v>99</v>
      </c>
      <c r="D119" s="1">
        <v>6</v>
      </c>
      <c r="E119" s="1">
        <v>7</v>
      </c>
      <c r="F119" s="1">
        <v>7</v>
      </c>
      <c r="G119" s="1">
        <v>4</v>
      </c>
      <c r="H119" s="114">
        <f t="shared" si="7"/>
        <v>7517.31</v>
      </c>
    </row>
    <row r="120" spans="2:10" x14ac:dyDescent="0.25">
      <c r="B120" s="1" t="s">
        <v>209</v>
      </c>
      <c r="C120" s="1" t="s">
        <v>99</v>
      </c>
      <c r="D120" s="1">
        <v>4</v>
      </c>
      <c r="E120" s="1">
        <v>9</v>
      </c>
      <c r="F120" s="1">
        <v>5</v>
      </c>
      <c r="G120" s="1">
        <v>2</v>
      </c>
      <c r="H120" s="114">
        <f t="shared" si="7"/>
        <v>6176.53</v>
      </c>
    </row>
    <row r="121" spans="2:10" x14ac:dyDescent="0.25">
      <c r="B121" s="1" t="s">
        <v>210</v>
      </c>
      <c r="C121" s="1" t="s">
        <v>99</v>
      </c>
      <c r="D121" s="1">
        <v>1</v>
      </c>
      <c r="E121" s="1">
        <v>4</v>
      </c>
      <c r="F121" s="1">
        <v>2</v>
      </c>
      <c r="G121" s="1">
        <v>7</v>
      </c>
      <c r="H121" s="114">
        <f t="shared" si="7"/>
        <v>2761.2799999999997</v>
      </c>
    </row>
    <row r="122" spans="2:10" x14ac:dyDescent="0.25">
      <c r="B122" s="1" t="s">
        <v>213</v>
      </c>
      <c r="C122" s="1" t="s">
        <v>99</v>
      </c>
      <c r="D122" s="1">
        <v>1</v>
      </c>
      <c r="E122" s="1">
        <v>3</v>
      </c>
      <c r="F122" s="1">
        <v>7</v>
      </c>
      <c r="G122" s="1">
        <v>8</v>
      </c>
      <c r="H122" s="114">
        <f t="shared" si="7"/>
        <v>3565.52</v>
      </c>
    </row>
    <row r="123" spans="2:10" x14ac:dyDescent="0.25">
      <c r="B123" s="1" t="s">
        <v>215</v>
      </c>
      <c r="C123" s="1" t="s">
        <v>99</v>
      </c>
      <c r="D123" s="1">
        <v>6</v>
      </c>
      <c r="E123" s="1">
        <v>5</v>
      </c>
      <c r="F123" s="1">
        <v>2</v>
      </c>
      <c r="G123" s="1">
        <v>6</v>
      </c>
      <c r="H123" s="114">
        <f t="shared" si="7"/>
        <v>6186.54</v>
      </c>
    </row>
    <row r="124" spans="2:10" x14ac:dyDescent="0.25">
      <c r="B124" s="1" t="s">
        <v>216</v>
      </c>
      <c r="C124" s="1" t="s">
        <v>99</v>
      </c>
      <c r="D124" s="1">
        <v>4</v>
      </c>
      <c r="E124" s="1">
        <v>7</v>
      </c>
      <c r="F124" s="1">
        <v>6</v>
      </c>
      <c r="G124" s="1">
        <v>4</v>
      </c>
      <c r="H124" s="114">
        <f t="shared" si="7"/>
        <v>6021.46</v>
      </c>
    </row>
    <row r="125" spans="2:10" x14ac:dyDescent="0.25">
      <c r="B125" s="1" t="s">
        <v>217</v>
      </c>
      <c r="C125" s="1" t="s">
        <v>99</v>
      </c>
      <c r="D125" s="1">
        <v>6</v>
      </c>
      <c r="E125" s="1">
        <v>2</v>
      </c>
      <c r="F125" s="1">
        <v>7</v>
      </c>
      <c r="G125" s="1">
        <v>0</v>
      </c>
      <c r="H125" s="114">
        <f t="shared" si="7"/>
        <v>5807.35</v>
      </c>
    </row>
    <row r="126" spans="2:10" x14ac:dyDescent="0.25">
      <c r="B126" s="1" t="s">
        <v>219</v>
      </c>
      <c r="C126" s="1" t="s">
        <v>99</v>
      </c>
      <c r="D126" s="1">
        <v>7</v>
      </c>
      <c r="E126" s="1">
        <v>6</v>
      </c>
      <c r="F126" s="1">
        <v>2</v>
      </c>
      <c r="G126" s="1">
        <v>5</v>
      </c>
      <c r="H126" s="114">
        <f t="shared" si="7"/>
        <v>7012</v>
      </c>
    </row>
    <row r="127" spans="2:10" x14ac:dyDescent="0.25">
      <c r="B127" s="1" t="s">
        <v>220</v>
      </c>
      <c r="C127" s="1" t="s">
        <v>99</v>
      </c>
      <c r="D127" s="1">
        <v>10</v>
      </c>
      <c r="E127" s="1">
        <v>0</v>
      </c>
      <c r="F127" s="1">
        <v>8</v>
      </c>
      <c r="G127" s="1">
        <v>8</v>
      </c>
      <c r="H127" s="114">
        <f t="shared" si="7"/>
        <v>8807.02</v>
      </c>
    </row>
    <row r="128" spans="2:10" x14ac:dyDescent="0.25">
      <c r="B128" s="1" t="s">
        <v>221</v>
      </c>
      <c r="C128" s="1" t="s">
        <v>99</v>
      </c>
      <c r="D128" s="1">
        <v>6</v>
      </c>
      <c r="E128" s="1">
        <v>4</v>
      </c>
      <c r="F128" s="1">
        <v>9</v>
      </c>
      <c r="G128" s="1">
        <v>2</v>
      </c>
      <c r="H128" s="114">
        <f t="shared" si="7"/>
        <v>6920.2300000000005</v>
      </c>
    </row>
    <row r="129" spans="2:8" x14ac:dyDescent="0.25">
      <c r="B129" s="1" t="s">
        <v>224</v>
      </c>
      <c r="C129" s="1" t="s">
        <v>99</v>
      </c>
      <c r="D129" s="1">
        <v>9</v>
      </c>
      <c r="E129" s="1">
        <v>5</v>
      </c>
      <c r="F129" s="1">
        <v>2</v>
      </c>
      <c r="G129" s="1">
        <v>6</v>
      </c>
      <c r="H129" s="114">
        <f t="shared" si="7"/>
        <v>8136.3899999999994</v>
      </c>
    </row>
    <row r="130" spans="2:8" x14ac:dyDescent="0.25">
      <c r="B130" s="1" t="s">
        <v>226</v>
      </c>
      <c r="C130" s="1" t="s">
        <v>99</v>
      </c>
      <c r="D130" s="1">
        <v>5</v>
      </c>
      <c r="E130" s="1">
        <v>4</v>
      </c>
      <c r="F130" s="1">
        <v>6</v>
      </c>
      <c r="G130" s="1">
        <v>3</v>
      </c>
      <c r="H130" s="114">
        <f t="shared" si="7"/>
        <v>5774.92</v>
      </c>
    </row>
    <row r="131" spans="2:8" x14ac:dyDescent="0.25">
      <c r="B131" s="1" t="s">
        <v>227</v>
      </c>
      <c r="C131" s="1" t="s">
        <v>99</v>
      </c>
      <c r="D131" s="1">
        <v>9</v>
      </c>
      <c r="E131" s="1">
        <v>2</v>
      </c>
      <c r="F131" s="1">
        <v>8</v>
      </c>
      <c r="G131" s="1">
        <v>3</v>
      </c>
      <c r="H131" s="114">
        <f t="shared" si="7"/>
        <v>8230.619999999999</v>
      </c>
    </row>
    <row r="132" spans="2:8" x14ac:dyDescent="0.25">
      <c r="B132" s="1" t="s">
        <v>228</v>
      </c>
      <c r="C132" s="1" t="s">
        <v>99</v>
      </c>
      <c r="D132" s="1">
        <v>1</v>
      </c>
      <c r="E132" s="1">
        <v>7</v>
      </c>
      <c r="F132" s="1">
        <v>7</v>
      </c>
      <c r="G132" s="1">
        <v>5</v>
      </c>
      <c r="H132" s="114">
        <f t="shared" si="7"/>
        <v>4360.0499999999993</v>
      </c>
    </row>
    <row r="133" spans="2:8" x14ac:dyDescent="0.25">
      <c r="B133" s="1" t="s">
        <v>230</v>
      </c>
      <c r="C133" s="1" t="s">
        <v>99</v>
      </c>
      <c r="D133" s="1">
        <v>4</v>
      </c>
      <c r="E133" s="1">
        <v>7</v>
      </c>
      <c r="F133" s="1">
        <v>5</v>
      </c>
      <c r="G133" s="1">
        <v>6</v>
      </c>
      <c r="H133" s="114">
        <f t="shared" si="7"/>
        <v>6010.49</v>
      </c>
    </row>
    <row r="134" spans="2:8" x14ac:dyDescent="0.25">
      <c r="B134" s="1" t="s">
        <v>231</v>
      </c>
      <c r="C134" s="1" t="s">
        <v>99</v>
      </c>
      <c r="D134" s="1">
        <v>3</v>
      </c>
      <c r="E134" s="1">
        <v>5</v>
      </c>
      <c r="F134" s="1">
        <v>1</v>
      </c>
      <c r="G134" s="1">
        <v>4</v>
      </c>
      <c r="H134" s="114">
        <f t="shared" si="7"/>
        <v>3855.76</v>
      </c>
    </row>
    <row r="135" spans="2:8" x14ac:dyDescent="0.25">
      <c r="B135" s="1" t="s">
        <v>232</v>
      </c>
      <c r="C135" s="1" t="s">
        <v>99</v>
      </c>
      <c r="D135" s="1">
        <v>6</v>
      </c>
      <c r="E135" s="1">
        <v>9</v>
      </c>
      <c r="F135" s="1">
        <v>7</v>
      </c>
      <c r="G135" s="1">
        <v>4</v>
      </c>
      <c r="H135" s="114">
        <f t="shared" si="7"/>
        <v>8053.31</v>
      </c>
    </row>
    <row r="136" spans="2:8" x14ac:dyDescent="0.25">
      <c r="B136" s="1" t="s">
        <v>235</v>
      </c>
      <c r="C136" s="1" t="s">
        <v>99</v>
      </c>
      <c r="D136" s="1">
        <v>3</v>
      </c>
      <c r="E136" s="1">
        <v>4</v>
      </c>
      <c r="F136" s="1">
        <v>3</v>
      </c>
      <c r="G136" s="1">
        <v>0</v>
      </c>
      <c r="H136" s="114">
        <f t="shared" ref="H136:H167" si="8">(D136*$K$7)+(E136*$K$8)+(F136*$K$9)+(G136*$K$10)</f>
        <v>3609.7000000000003</v>
      </c>
    </row>
    <row r="137" spans="2:8" x14ac:dyDescent="0.25">
      <c r="B137" s="1" t="s">
        <v>237</v>
      </c>
      <c r="C137" s="1" t="s">
        <v>99</v>
      </c>
      <c r="D137" s="1">
        <v>4</v>
      </c>
      <c r="E137" s="1">
        <v>5</v>
      </c>
      <c r="F137" s="1">
        <v>7</v>
      </c>
      <c r="G137" s="1">
        <v>6</v>
      </c>
      <c r="H137" s="114">
        <f t="shared" si="8"/>
        <v>5866.3899999999994</v>
      </c>
    </row>
    <row r="138" spans="2:8" x14ac:dyDescent="0.25">
      <c r="B138" s="1" t="s">
        <v>239</v>
      </c>
      <c r="C138" s="1" t="s">
        <v>99</v>
      </c>
      <c r="D138" s="1">
        <v>5</v>
      </c>
      <c r="E138" s="1">
        <v>2</v>
      </c>
      <c r="F138" s="1">
        <v>6</v>
      </c>
      <c r="G138" s="1">
        <v>2</v>
      </c>
      <c r="H138" s="114">
        <f t="shared" si="8"/>
        <v>5146.4299999999994</v>
      </c>
    </row>
    <row r="139" spans="2:8" x14ac:dyDescent="0.25">
      <c r="B139" s="1" t="s">
        <v>241</v>
      </c>
      <c r="C139" s="1" t="s">
        <v>99</v>
      </c>
      <c r="D139" s="1">
        <v>2</v>
      </c>
      <c r="E139" s="1">
        <v>5</v>
      </c>
      <c r="F139" s="1">
        <v>5</v>
      </c>
      <c r="G139" s="1">
        <v>4</v>
      </c>
      <c r="H139" s="114">
        <f t="shared" si="8"/>
        <v>3989.61</v>
      </c>
    </row>
    <row r="140" spans="2:8" x14ac:dyDescent="0.25">
      <c r="B140" s="1" t="s">
        <v>242</v>
      </c>
      <c r="C140" s="1" t="s">
        <v>99</v>
      </c>
      <c r="D140" s="1">
        <v>5</v>
      </c>
      <c r="E140" s="1">
        <v>6</v>
      </c>
      <c r="F140" s="1">
        <v>6</v>
      </c>
      <c r="G140" s="1">
        <v>4</v>
      </c>
      <c r="H140" s="114">
        <f t="shared" si="8"/>
        <v>6403.41</v>
      </c>
    </row>
    <row r="141" spans="2:8" x14ac:dyDescent="0.25">
      <c r="B141" s="1" t="s">
        <v>243</v>
      </c>
      <c r="C141" s="1" t="s">
        <v>99</v>
      </c>
      <c r="D141" s="1">
        <v>6</v>
      </c>
      <c r="E141" s="1">
        <v>9</v>
      </c>
      <c r="F141" s="1">
        <v>6</v>
      </c>
      <c r="G141" s="1">
        <v>7</v>
      </c>
      <c r="H141" s="114">
        <f t="shared" si="8"/>
        <v>8134.8300000000008</v>
      </c>
    </row>
    <row r="142" spans="2:8" x14ac:dyDescent="0.25">
      <c r="B142" s="1" t="s">
        <v>244</v>
      </c>
      <c r="C142" s="1" t="s">
        <v>99</v>
      </c>
      <c r="D142" s="1">
        <v>4</v>
      </c>
      <c r="E142" s="1">
        <v>8</v>
      </c>
      <c r="F142" s="1">
        <v>11</v>
      </c>
      <c r="G142" s="1">
        <v>8</v>
      </c>
      <c r="H142" s="114">
        <f t="shared" si="8"/>
        <v>7639.17</v>
      </c>
    </row>
    <row r="143" spans="2:8" x14ac:dyDescent="0.25">
      <c r="B143" s="1" t="s">
        <v>247</v>
      </c>
      <c r="C143" s="1" t="s">
        <v>99</v>
      </c>
      <c r="D143" s="1">
        <v>0</v>
      </c>
      <c r="E143" s="1">
        <v>5</v>
      </c>
      <c r="F143" s="1">
        <v>8</v>
      </c>
      <c r="G143" s="1">
        <v>5</v>
      </c>
      <c r="H143" s="114">
        <f t="shared" si="8"/>
        <v>3370.0499999999997</v>
      </c>
    </row>
    <row r="144" spans="2:8" x14ac:dyDescent="0.25">
      <c r="B144" s="29" t="s">
        <v>248</v>
      </c>
      <c r="C144" s="1" t="s">
        <v>99</v>
      </c>
      <c r="D144" s="1">
        <v>7</v>
      </c>
      <c r="E144" s="1">
        <v>8</v>
      </c>
      <c r="F144" s="1">
        <v>4</v>
      </c>
      <c r="G144" s="1">
        <v>9</v>
      </c>
      <c r="H144" s="114">
        <f t="shared" si="8"/>
        <v>8309.86</v>
      </c>
    </row>
    <row r="145" spans="2:10" x14ac:dyDescent="0.25">
      <c r="B145" s="29" t="s">
        <v>95</v>
      </c>
      <c r="C145" s="1" t="s">
        <v>96</v>
      </c>
      <c r="D145" s="1">
        <v>2</v>
      </c>
      <c r="E145" s="1">
        <v>3</v>
      </c>
      <c r="F145" s="1">
        <v>6</v>
      </c>
      <c r="G145" s="1">
        <v>4</v>
      </c>
      <c r="H145" s="114">
        <f t="shared" si="8"/>
        <v>3649.56</v>
      </c>
    </row>
    <row r="146" spans="2:10" x14ac:dyDescent="0.25">
      <c r="B146" s="1" t="s">
        <v>105</v>
      </c>
      <c r="C146" s="1" t="s">
        <v>96</v>
      </c>
      <c r="D146" s="1">
        <v>3</v>
      </c>
      <c r="E146" s="1">
        <v>2</v>
      </c>
      <c r="F146" s="1">
        <v>2</v>
      </c>
      <c r="G146" s="1">
        <v>9</v>
      </c>
      <c r="H146" s="114">
        <f t="shared" si="8"/>
        <v>3710.1600000000003</v>
      </c>
    </row>
    <row r="147" spans="2:10" x14ac:dyDescent="0.25">
      <c r="B147" s="1" t="s">
        <v>111</v>
      </c>
      <c r="C147" s="1" t="s">
        <v>96</v>
      </c>
      <c r="D147" s="1">
        <v>5</v>
      </c>
      <c r="E147" s="1">
        <v>5</v>
      </c>
      <c r="F147" s="1">
        <v>1</v>
      </c>
      <c r="G147" s="1">
        <v>5</v>
      </c>
      <c r="H147" s="114">
        <f t="shared" si="8"/>
        <v>5248.15</v>
      </c>
    </row>
    <row r="148" spans="2:10" x14ac:dyDescent="0.25">
      <c r="B148" s="1" t="s">
        <v>123</v>
      </c>
      <c r="C148" s="1" t="s">
        <v>96</v>
      </c>
      <c r="D148" s="1">
        <v>5</v>
      </c>
      <c r="E148" s="1">
        <v>8</v>
      </c>
      <c r="F148" s="1">
        <v>6</v>
      </c>
      <c r="G148" s="1">
        <v>3</v>
      </c>
      <c r="H148" s="114">
        <f t="shared" si="8"/>
        <v>6846.92</v>
      </c>
    </row>
    <row r="149" spans="2:10" x14ac:dyDescent="0.25">
      <c r="B149" s="1" t="s">
        <v>124</v>
      </c>
      <c r="C149" s="1" t="s">
        <v>96</v>
      </c>
      <c r="D149" s="1">
        <v>3</v>
      </c>
      <c r="E149" s="1">
        <v>5</v>
      </c>
      <c r="F149" s="1">
        <v>8</v>
      </c>
      <c r="G149" s="1">
        <v>1</v>
      </c>
      <c r="H149" s="114">
        <f t="shared" si="8"/>
        <v>4949.9400000000005</v>
      </c>
    </row>
    <row r="150" spans="2:10" x14ac:dyDescent="0.25">
      <c r="B150" s="1" t="s">
        <v>130</v>
      </c>
      <c r="C150" s="1" t="s">
        <v>96</v>
      </c>
      <c r="D150" s="1">
        <v>4</v>
      </c>
      <c r="E150" s="1">
        <v>2</v>
      </c>
      <c r="F150" s="1">
        <v>4</v>
      </c>
      <c r="G150" s="1">
        <v>7</v>
      </c>
      <c r="H150" s="114">
        <f t="shared" si="8"/>
        <v>4567.0300000000007</v>
      </c>
    </row>
    <row r="151" spans="2:10" x14ac:dyDescent="0.25">
      <c r="B151" s="1" t="s">
        <v>134</v>
      </c>
      <c r="C151" s="1" t="s">
        <v>96</v>
      </c>
      <c r="D151" s="1">
        <v>7</v>
      </c>
      <c r="E151" s="1">
        <v>1</v>
      </c>
      <c r="F151" s="1">
        <v>4</v>
      </c>
      <c r="G151" s="1">
        <v>9</v>
      </c>
      <c r="H151" s="114">
        <f t="shared" si="8"/>
        <v>6433.8600000000006</v>
      </c>
    </row>
    <row r="152" spans="2:10" x14ac:dyDescent="0.25">
      <c r="B152" s="1" t="s">
        <v>151</v>
      </c>
      <c r="C152" s="1" t="s">
        <v>96</v>
      </c>
      <c r="D152" s="1">
        <v>10</v>
      </c>
      <c r="E152" s="1">
        <v>5</v>
      </c>
      <c r="F152" s="1">
        <v>7</v>
      </c>
      <c r="G152" s="1">
        <v>6</v>
      </c>
      <c r="H152" s="114">
        <f t="shared" si="8"/>
        <v>9766.09</v>
      </c>
    </row>
    <row r="153" spans="2:10" x14ac:dyDescent="0.25">
      <c r="B153" s="1" t="s">
        <v>158</v>
      </c>
      <c r="C153" s="1" t="s">
        <v>96</v>
      </c>
      <c r="D153" s="1">
        <v>4</v>
      </c>
      <c r="E153" s="1">
        <v>5</v>
      </c>
      <c r="F153" s="1">
        <v>5</v>
      </c>
      <c r="G153" s="1">
        <v>9</v>
      </c>
      <c r="H153" s="114">
        <f t="shared" si="8"/>
        <v>5751.96</v>
      </c>
    </row>
    <row r="154" spans="2:10" x14ac:dyDescent="0.25">
      <c r="B154" s="1" t="s">
        <v>159</v>
      </c>
      <c r="C154" s="1" t="s">
        <v>96</v>
      </c>
      <c r="D154" s="1">
        <v>2</v>
      </c>
      <c r="E154" s="1">
        <v>9</v>
      </c>
      <c r="F154" s="1">
        <v>6</v>
      </c>
      <c r="G154" s="1">
        <v>4</v>
      </c>
      <c r="H154" s="114">
        <f t="shared" si="8"/>
        <v>5257.56</v>
      </c>
    </row>
    <row r="155" spans="2:10" x14ac:dyDescent="0.25">
      <c r="B155" s="1" t="s">
        <v>161</v>
      </c>
      <c r="C155" s="1" t="s">
        <v>96</v>
      </c>
      <c r="D155" s="1">
        <v>4</v>
      </c>
      <c r="E155" s="1">
        <v>2</v>
      </c>
      <c r="F155" s="1">
        <v>5</v>
      </c>
      <c r="G155" s="1">
        <v>6</v>
      </c>
      <c r="H155" s="114">
        <f t="shared" si="8"/>
        <v>4670.49</v>
      </c>
    </row>
    <row r="156" spans="2:10" x14ac:dyDescent="0.25">
      <c r="B156" s="1" t="s">
        <v>203</v>
      </c>
      <c r="C156" s="1" t="s">
        <v>96</v>
      </c>
      <c r="D156" s="1">
        <v>3</v>
      </c>
      <c r="E156" s="1">
        <v>9</v>
      </c>
      <c r="F156" s="1">
        <v>9</v>
      </c>
      <c r="G156" s="1">
        <v>7</v>
      </c>
      <c r="H156" s="114">
        <f t="shared" si="8"/>
        <v>6772.8300000000008</v>
      </c>
      <c r="I156" t="str">
        <f>LEFT(G186,K156)</f>
        <v/>
      </c>
      <c r="J156" t="str">
        <f>RIGHT(G186,L156-K156)</f>
        <v/>
      </c>
    </row>
    <row r="157" spans="2:10" x14ac:dyDescent="0.25">
      <c r="B157" s="1" t="s">
        <v>214</v>
      </c>
      <c r="C157" s="1" t="s">
        <v>96</v>
      </c>
      <c r="D157" s="1">
        <v>3</v>
      </c>
      <c r="E157" s="1">
        <v>7</v>
      </c>
      <c r="F157" s="1">
        <v>4</v>
      </c>
      <c r="G157" s="1">
        <v>9</v>
      </c>
      <c r="H157" s="114">
        <f t="shared" si="8"/>
        <v>5442.06</v>
      </c>
    </row>
    <row r="158" spans="2:10" x14ac:dyDescent="0.25">
      <c r="B158" s="1" t="s">
        <v>218</v>
      </c>
      <c r="C158" s="1" t="s">
        <v>96</v>
      </c>
      <c r="D158" s="1">
        <v>9</v>
      </c>
      <c r="E158" s="1">
        <v>0</v>
      </c>
      <c r="F158" s="1">
        <v>8</v>
      </c>
      <c r="G158" s="1">
        <v>4</v>
      </c>
      <c r="H158" s="114">
        <f t="shared" si="8"/>
        <v>7787.11</v>
      </c>
    </row>
    <row r="159" spans="2:10" x14ac:dyDescent="0.25">
      <c r="B159" s="1" t="s">
        <v>225</v>
      </c>
      <c r="C159" s="1" t="s">
        <v>96</v>
      </c>
      <c r="D159" s="1">
        <v>5</v>
      </c>
      <c r="E159" s="1">
        <v>5</v>
      </c>
      <c r="F159" s="1">
        <v>3</v>
      </c>
      <c r="G159" s="1">
        <v>9</v>
      </c>
      <c r="H159" s="114">
        <f t="shared" si="8"/>
        <v>6010.01</v>
      </c>
    </row>
    <row r="160" spans="2:10" x14ac:dyDescent="0.25">
      <c r="B160" s="1" t="s">
        <v>229</v>
      </c>
      <c r="C160" s="1" t="s">
        <v>96</v>
      </c>
      <c r="D160" s="1">
        <v>4</v>
      </c>
      <c r="E160" s="1">
        <v>4</v>
      </c>
      <c r="F160" s="1">
        <v>5</v>
      </c>
      <c r="G160" s="1">
        <v>8</v>
      </c>
      <c r="H160" s="114">
        <f t="shared" si="8"/>
        <v>5391.47</v>
      </c>
    </row>
    <row r="161" spans="2:8" x14ac:dyDescent="0.25">
      <c r="B161" s="1" t="s">
        <v>236</v>
      </c>
      <c r="C161" s="1" t="s">
        <v>96</v>
      </c>
      <c r="D161" s="1">
        <v>1</v>
      </c>
      <c r="E161" s="1">
        <v>6</v>
      </c>
      <c r="F161" s="1">
        <v>1</v>
      </c>
      <c r="G161" s="1">
        <v>0</v>
      </c>
      <c r="H161" s="114">
        <f t="shared" si="8"/>
        <v>2453.8999999999996</v>
      </c>
    </row>
    <row r="162" spans="2:8" x14ac:dyDescent="0.25">
      <c r="B162" s="1" t="s">
        <v>240</v>
      </c>
      <c r="C162" s="1" t="s">
        <v>96</v>
      </c>
      <c r="D162" s="1">
        <v>4</v>
      </c>
      <c r="E162" s="1">
        <v>3</v>
      </c>
      <c r="F162" s="1">
        <v>7</v>
      </c>
      <c r="G162" s="1">
        <v>6</v>
      </c>
      <c r="H162" s="114">
        <f t="shared" si="8"/>
        <v>5330.3899999999994</v>
      </c>
    </row>
    <row r="163" spans="2:8" x14ac:dyDescent="0.25">
      <c r="B163" s="29" t="s">
        <v>249</v>
      </c>
      <c r="C163" s="1" t="s">
        <v>96</v>
      </c>
      <c r="D163" s="1">
        <v>5</v>
      </c>
      <c r="E163" s="1">
        <v>2</v>
      </c>
      <c r="F163" s="1">
        <v>3</v>
      </c>
      <c r="G163" s="1">
        <v>2</v>
      </c>
      <c r="H163" s="114">
        <f t="shared" si="8"/>
        <v>4558.58</v>
      </c>
    </row>
    <row r="164" spans="2:8" x14ac:dyDescent="0.25">
      <c r="B164" s="1" t="s">
        <v>250</v>
      </c>
      <c r="C164" s="1" t="s">
        <v>96</v>
      </c>
      <c r="D164" s="1">
        <v>7</v>
      </c>
      <c r="E164" s="1">
        <v>4</v>
      </c>
      <c r="F164" s="1">
        <v>4</v>
      </c>
      <c r="G164" s="1">
        <v>4</v>
      </c>
      <c r="H164" s="114">
        <f t="shared" si="8"/>
        <v>6775.4100000000008</v>
      </c>
    </row>
    <row r="165" spans="2:8" x14ac:dyDescent="0.25">
      <c r="B165" s="1" t="s">
        <v>253</v>
      </c>
      <c r="C165" s="1" t="s">
        <v>96</v>
      </c>
      <c r="D165" s="1">
        <v>5</v>
      </c>
      <c r="E165" s="1">
        <v>6</v>
      </c>
      <c r="F165" s="1">
        <v>7</v>
      </c>
      <c r="G165" s="1">
        <v>5</v>
      </c>
      <c r="H165" s="114">
        <f t="shared" si="8"/>
        <v>6691.8499999999995</v>
      </c>
    </row>
    <row r="166" spans="2:8" x14ac:dyDescent="0.25">
      <c r="B166" s="1" t="s">
        <v>186</v>
      </c>
      <c r="C166" s="1" t="s">
        <v>96</v>
      </c>
      <c r="D166" s="1">
        <v>6</v>
      </c>
      <c r="E166" s="1">
        <v>3</v>
      </c>
      <c r="F166" s="1">
        <v>5</v>
      </c>
      <c r="G166" s="1">
        <v>2</v>
      </c>
      <c r="H166" s="114">
        <f t="shared" si="8"/>
        <v>5868.43</v>
      </c>
    </row>
    <row r="167" spans="2:8" x14ac:dyDescent="0.25">
      <c r="B167" s="1" t="s">
        <v>254</v>
      </c>
      <c r="C167" s="1" t="s">
        <v>96</v>
      </c>
      <c r="D167" s="1">
        <v>5</v>
      </c>
      <c r="E167" s="1">
        <v>4</v>
      </c>
      <c r="F167" s="1">
        <v>14</v>
      </c>
      <c r="G167" s="1">
        <v>5</v>
      </c>
      <c r="H167" s="114">
        <f t="shared" si="8"/>
        <v>7527.4999999999991</v>
      </c>
    </row>
  </sheetData>
  <sortState xmlns:xlrd2="http://schemas.microsoft.com/office/spreadsheetml/2017/richdata2" ref="B8:J167">
    <sortCondition ref="C8:C167"/>
  </sortState>
  <mergeCells count="1">
    <mergeCell ref="B4:K4"/>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DB29-2211-4D5C-B2B3-D7867317F122}">
  <dimension ref="B4:K167"/>
  <sheetViews>
    <sheetView workbookViewId="0">
      <selection sqref="A1:XFD1048576"/>
    </sheetView>
  </sheetViews>
  <sheetFormatPr defaultRowHeight="15" x14ac:dyDescent="0.25"/>
  <cols>
    <col min="2" max="2" width="13.28515625" bestFit="1" customWidth="1"/>
    <col min="3" max="3" width="7.7109375" bestFit="1" customWidth="1"/>
    <col min="5" max="5" width="17.42578125" bestFit="1" customWidth="1"/>
    <col min="7" max="7" width="10.85546875" bestFit="1" customWidth="1"/>
    <col min="8" max="8" width="10.28515625" bestFit="1" customWidth="1"/>
    <col min="10" max="10" width="12" bestFit="1" customWidth="1"/>
  </cols>
  <sheetData>
    <row r="4" spans="2:11" ht="23.25" x14ac:dyDescent="0.35">
      <c r="B4" s="191" t="s">
        <v>297</v>
      </c>
      <c r="C4" s="191"/>
      <c r="D4" s="191"/>
      <c r="E4" s="191"/>
      <c r="F4" s="191"/>
      <c r="G4" s="191"/>
      <c r="H4" s="191"/>
      <c r="I4" s="191"/>
      <c r="J4" s="191"/>
      <c r="K4" s="191"/>
    </row>
    <row r="7" spans="2:11" ht="15.75" x14ac:dyDescent="0.25">
      <c r="B7" s="28" t="s">
        <v>86</v>
      </c>
      <c r="C7" s="28" t="s">
        <v>87</v>
      </c>
      <c r="D7" s="28" t="s">
        <v>88</v>
      </c>
      <c r="E7" s="28" t="s">
        <v>89</v>
      </c>
      <c r="F7" s="28" t="s">
        <v>90</v>
      </c>
      <c r="G7" s="28" t="s">
        <v>91</v>
      </c>
      <c r="H7" s="28" t="s">
        <v>92</v>
      </c>
    </row>
    <row r="8" spans="2:11" x14ac:dyDescent="0.25">
      <c r="B8" s="29" t="s">
        <v>93</v>
      </c>
      <c r="C8" s="1" t="s">
        <v>94</v>
      </c>
      <c r="D8" s="1">
        <v>3</v>
      </c>
      <c r="E8" s="1">
        <v>7</v>
      </c>
      <c r="F8" s="1">
        <v>6</v>
      </c>
      <c r="G8" s="1">
        <v>8</v>
      </c>
      <c r="J8" t="s">
        <v>88</v>
      </c>
      <c r="K8" s="30">
        <v>649.95000000000005</v>
      </c>
    </row>
    <row r="9" spans="2:11" x14ac:dyDescent="0.25">
      <c r="B9" s="29" t="s">
        <v>95</v>
      </c>
      <c r="C9" s="1" t="s">
        <v>96</v>
      </c>
      <c r="D9" s="1">
        <v>2</v>
      </c>
      <c r="E9" s="1">
        <v>3</v>
      </c>
      <c r="F9" s="1">
        <v>6</v>
      </c>
      <c r="G9" s="1">
        <v>4</v>
      </c>
      <c r="J9" t="s">
        <v>89</v>
      </c>
      <c r="K9" s="30">
        <v>268</v>
      </c>
    </row>
    <row r="10" spans="2:11" x14ac:dyDescent="0.25">
      <c r="B10" s="29" t="s">
        <v>97</v>
      </c>
      <c r="C10" s="1" t="s">
        <v>94</v>
      </c>
      <c r="D10" s="1">
        <v>8</v>
      </c>
      <c r="E10" s="1">
        <v>5</v>
      </c>
      <c r="F10" s="1">
        <v>2</v>
      </c>
      <c r="G10" s="1">
        <v>7</v>
      </c>
      <c r="J10" t="s">
        <v>90</v>
      </c>
      <c r="K10" s="30">
        <v>195.95</v>
      </c>
    </row>
    <row r="11" spans="2:11" x14ac:dyDescent="0.25">
      <c r="B11" s="1" t="s">
        <v>98</v>
      </c>
      <c r="C11" s="1" t="s">
        <v>99</v>
      </c>
      <c r="D11" s="1">
        <v>5</v>
      </c>
      <c r="E11" s="1">
        <v>5</v>
      </c>
      <c r="F11" s="1">
        <v>8</v>
      </c>
      <c r="G11" s="1">
        <v>3</v>
      </c>
      <c r="J11" t="s">
        <v>91</v>
      </c>
      <c r="K11" s="30">
        <v>92.49</v>
      </c>
    </row>
    <row r="12" spans="2:11" x14ac:dyDescent="0.25">
      <c r="B12" s="1" t="s">
        <v>100</v>
      </c>
      <c r="C12" s="1" t="s">
        <v>94</v>
      </c>
      <c r="D12" s="1">
        <v>5</v>
      </c>
      <c r="E12" s="1">
        <v>3</v>
      </c>
      <c r="F12" s="1">
        <v>2</v>
      </c>
      <c r="G12" s="1">
        <v>3</v>
      </c>
    </row>
    <row r="13" spans="2:11" x14ac:dyDescent="0.25">
      <c r="B13" s="1" t="s">
        <v>101</v>
      </c>
      <c r="C13" s="1" t="s">
        <v>94</v>
      </c>
      <c r="D13" s="1">
        <v>7</v>
      </c>
      <c r="E13" s="1">
        <v>7</v>
      </c>
      <c r="F13" s="1">
        <v>9</v>
      </c>
      <c r="G13" s="1">
        <v>7</v>
      </c>
    </row>
    <row r="14" spans="2:11" x14ac:dyDescent="0.25">
      <c r="B14" s="29" t="s">
        <v>102</v>
      </c>
      <c r="C14" s="1" t="s">
        <v>99</v>
      </c>
      <c r="D14" s="1">
        <v>4</v>
      </c>
      <c r="E14" s="1">
        <v>9</v>
      </c>
      <c r="F14" s="1">
        <v>5</v>
      </c>
      <c r="G14" s="1">
        <v>2</v>
      </c>
    </row>
    <row r="15" spans="2:11" x14ac:dyDescent="0.25">
      <c r="B15" s="29" t="s">
        <v>103</v>
      </c>
      <c r="C15" s="1" t="s">
        <v>99</v>
      </c>
      <c r="D15" s="1">
        <v>5</v>
      </c>
      <c r="E15" s="1">
        <v>6</v>
      </c>
      <c r="F15" s="1">
        <v>8</v>
      </c>
      <c r="G15" s="1">
        <v>5</v>
      </c>
    </row>
    <row r="16" spans="2:11" x14ac:dyDescent="0.25">
      <c r="B16" s="29" t="s">
        <v>104</v>
      </c>
      <c r="C16" s="1" t="s">
        <v>94</v>
      </c>
      <c r="D16" s="1">
        <v>8</v>
      </c>
      <c r="E16" s="1">
        <v>5</v>
      </c>
      <c r="F16" s="1">
        <v>5</v>
      </c>
      <c r="G16" s="1">
        <v>2</v>
      </c>
    </row>
    <row r="17" spans="2:10" x14ac:dyDescent="0.25">
      <c r="B17" s="1" t="s">
        <v>105</v>
      </c>
      <c r="C17" s="1" t="s">
        <v>96</v>
      </c>
      <c r="D17" s="1">
        <v>3</v>
      </c>
      <c r="E17" s="1">
        <v>2</v>
      </c>
      <c r="F17" s="1">
        <v>2</v>
      </c>
      <c r="G17" s="1">
        <v>9</v>
      </c>
    </row>
    <row r="18" spans="2:10" x14ac:dyDescent="0.25">
      <c r="B18" s="1" t="s">
        <v>106</v>
      </c>
      <c r="C18" s="1" t="s">
        <v>94</v>
      </c>
      <c r="D18" s="1">
        <v>8</v>
      </c>
      <c r="E18" s="1">
        <v>7</v>
      </c>
      <c r="F18" s="1">
        <v>6</v>
      </c>
      <c r="G18" s="1">
        <v>8</v>
      </c>
    </row>
    <row r="19" spans="2:10" x14ac:dyDescent="0.25">
      <c r="B19" s="1" t="s">
        <v>107</v>
      </c>
      <c r="C19" s="1" t="s">
        <v>108</v>
      </c>
      <c r="D19" s="1">
        <v>2</v>
      </c>
      <c r="E19" s="1">
        <v>8</v>
      </c>
      <c r="F19" s="1">
        <v>5</v>
      </c>
      <c r="G19" s="1">
        <v>6</v>
      </c>
    </row>
    <row r="20" spans="2:10" x14ac:dyDescent="0.25">
      <c r="B20" s="1" t="s">
        <v>109</v>
      </c>
      <c r="C20" s="1" t="s">
        <v>94</v>
      </c>
      <c r="D20" s="1">
        <v>6</v>
      </c>
      <c r="E20" s="1">
        <v>3</v>
      </c>
      <c r="F20" s="1">
        <v>9</v>
      </c>
      <c r="G20" s="1">
        <v>7</v>
      </c>
    </row>
    <row r="21" spans="2:10" x14ac:dyDescent="0.25">
      <c r="B21" s="1" t="s">
        <v>110</v>
      </c>
      <c r="C21" s="1" t="s">
        <v>94</v>
      </c>
      <c r="D21" s="1">
        <v>8</v>
      </c>
      <c r="E21" s="1">
        <v>3</v>
      </c>
      <c r="F21" s="1">
        <v>3</v>
      </c>
      <c r="G21" s="1">
        <v>8</v>
      </c>
    </row>
    <row r="22" spans="2:10" x14ac:dyDescent="0.25">
      <c r="B22" s="1" t="s">
        <v>111</v>
      </c>
      <c r="C22" s="1" t="s">
        <v>96</v>
      </c>
      <c r="D22" s="1">
        <v>5</v>
      </c>
      <c r="E22" s="1">
        <v>5</v>
      </c>
      <c r="F22" s="1">
        <v>1</v>
      </c>
      <c r="G22" s="1">
        <v>5</v>
      </c>
    </row>
    <row r="23" spans="2:10" x14ac:dyDescent="0.25">
      <c r="B23" s="1" t="s">
        <v>112</v>
      </c>
      <c r="C23" s="1" t="s">
        <v>94</v>
      </c>
      <c r="D23" s="1">
        <v>6</v>
      </c>
      <c r="E23" s="1">
        <v>3</v>
      </c>
      <c r="F23" s="1">
        <v>0</v>
      </c>
      <c r="G23" s="1">
        <v>5</v>
      </c>
      <c r="I23" t="str">
        <f t="shared" ref="I23:I31" si="0">LEFT(G53,K23)</f>
        <v/>
      </c>
      <c r="J23" t="str">
        <f t="shared" ref="J23:J31" si="1">RIGHT(G53,L23-K23)</f>
        <v/>
      </c>
    </row>
    <row r="24" spans="2:10" x14ac:dyDescent="0.25">
      <c r="B24" s="1" t="s">
        <v>113</v>
      </c>
      <c r="C24" s="1" t="s">
        <v>94</v>
      </c>
      <c r="D24" s="1">
        <v>2</v>
      </c>
      <c r="E24" s="1">
        <v>7</v>
      </c>
      <c r="F24" s="1">
        <v>0</v>
      </c>
      <c r="G24" s="1">
        <v>1</v>
      </c>
      <c r="I24" t="str">
        <f t="shared" si="0"/>
        <v/>
      </c>
      <c r="J24" t="str">
        <f t="shared" si="1"/>
        <v/>
      </c>
    </row>
    <row r="25" spans="2:10" x14ac:dyDescent="0.25">
      <c r="B25" s="1" t="s">
        <v>114</v>
      </c>
      <c r="C25" s="1" t="s">
        <v>108</v>
      </c>
      <c r="D25" s="1">
        <v>4</v>
      </c>
      <c r="E25" s="1">
        <v>4</v>
      </c>
      <c r="F25" s="1">
        <v>5</v>
      </c>
      <c r="G25" s="1">
        <v>6</v>
      </c>
      <c r="I25" t="str">
        <f t="shared" si="0"/>
        <v/>
      </c>
      <c r="J25" t="str">
        <f t="shared" si="1"/>
        <v/>
      </c>
    </row>
    <row r="26" spans="2:10" x14ac:dyDescent="0.25">
      <c r="B26" s="1" t="s">
        <v>101</v>
      </c>
      <c r="C26" s="1" t="s">
        <v>94</v>
      </c>
      <c r="D26" s="1">
        <v>6</v>
      </c>
      <c r="E26" s="1">
        <v>7</v>
      </c>
      <c r="F26" s="1">
        <v>8</v>
      </c>
      <c r="G26" s="1">
        <v>5</v>
      </c>
      <c r="I26" t="str">
        <f t="shared" si="0"/>
        <v/>
      </c>
      <c r="J26" t="str">
        <f t="shared" si="1"/>
        <v/>
      </c>
    </row>
    <row r="27" spans="2:10" x14ac:dyDescent="0.25">
      <c r="B27" s="1" t="s">
        <v>115</v>
      </c>
      <c r="C27" s="1" t="s">
        <v>94</v>
      </c>
      <c r="D27" s="1">
        <v>6</v>
      </c>
      <c r="E27" s="1">
        <v>4</v>
      </c>
      <c r="F27" s="1">
        <v>6</v>
      </c>
      <c r="G27" s="1">
        <v>4</v>
      </c>
      <c r="I27" t="str">
        <f t="shared" si="0"/>
        <v/>
      </c>
      <c r="J27" t="str">
        <f t="shared" si="1"/>
        <v/>
      </c>
    </row>
    <row r="28" spans="2:10" x14ac:dyDescent="0.25">
      <c r="B28" s="1" t="s">
        <v>116</v>
      </c>
      <c r="C28" s="1" t="s">
        <v>94</v>
      </c>
      <c r="D28" s="1">
        <v>8</v>
      </c>
      <c r="E28" s="1">
        <v>4</v>
      </c>
      <c r="F28" s="1">
        <v>9</v>
      </c>
      <c r="G28" s="1">
        <v>6</v>
      </c>
      <c r="I28" t="str">
        <f t="shared" si="0"/>
        <v/>
      </c>
      <c r="J28" t="str">
        <f t="shared" si="1"/>
        <v/>
      </c>
    </row>
    <row r="29" spans="2:10" x14ac:dyDescent="0.25">
      <c r="B29" s="1" t="s">
        <v>117</v>
      </c>
      <c r="C29" s="1" t="s">
        <v>94</v>
      </c>
      <c r="D29" s="1">
        <v>8</v>
      </c>
      <c r="E29" s="1">
        <v>8</v>
      </c>
      <c r="F29" s="1">
        <v>4</v>
      </c>
      <c r="G29" s="1">
        <v>5</v>
      </c>
      <c r="I29" t="str">
        <f t="shared" si="0"/>
        <v/>
      </c>
      <c r="J29" t="str">
        <f t="shared" si="1"/>
        <v/>
      </c>
    </row>
    <row r="30" spans="2:10" x14ac:dyDescent="0.25">
      <c r="B30" s="1" t="s">
        <v>118</v>
      </c>
      <c r="C30" s="1" t="s">
        <v>108</v>
      </c>
      <c r="D30" s="1">
        <v>2</v>
      </c>
      <c r="E30" s="1">
        <v>6</v>
      </c>
      <c r="F30" s="1">
        <v>7</v>
      </c>
      <c r="G30" s="1">
        <v>6</v>
      </c>
      <c r="I30" t="str">
        <f t="shared" si="0"/>
        <v/>
      </c>
      <c r="J30" t="str">
        <f t="shared" si="1"/>
        <v/>
      </c>
    </row>
    <row r="31" spans="2:10" x14ac:dyDescent="0.25">
      <c r="B31" s="1" t="s">
        <v>119</v>
      </c>
      <c r="C31" s="1" t="s">
        <v>94</v>
      </c>
      <c r="D31" s="1">
        <v>2</v>
      </c>
      <c r="E31" s="1">
        <v>7</v>
      </c>
      <c r="F31" s="1">
        <v>6</v>
      </c>
      <c r="G31" s="1">
        <v>4</v>
      </c>
      <c r="I31" t="str">
        <f t="shared" si="0"/>
        <v/>
      </c>
      <c r="J31" t="str">
        <f t="shared" si="1"/>
        <v/>
      </c>
    </row>
    <row r="32" spans="2:10" x14ac:dyDescent="0.25">
      <c r="B32" s="1" t="s">
        <v>120</v>
      </c>
      <c r="C32" s="1" t="s">
        <v>94</v>
      </c>
      <c r="D32" s="1">
        <v>1</v>
      </c>
      <c r="E32" s="1">
        <v>4</v>
      </c>
      <c r="F32" s="1">
        <v>7</v>
      </c>
      <c r="G32" s="1">
        <v>5</v>
      </c>
    </row>
    <row r="33" spans="2:7" x14ac:dyDescent="0.25">
      <c r="B33" s="1" t="s">
        <v>121</v>
      </c>
      <c r="C33" s="1" t="s">
        <v>94</v>
      </c>
      <c r="D33" s="1">
        <v>8</v>
      </c>
      <c r="E33" s="1">
        <v>3</v>
      </c>
      <c r="F33" s="1">
        <v>7</v>
      </c>
      <c r="G33" s="1">
        <v>8</v>
      </c>
    </row>
    <row r="34" spans="2:7" x14ac:dyDescent="0.25">
      <c r="B34" s="1" t="s">
        <v>122</v>
      </c>
      <c r="C34" s="1" t="s">
        <v>99</v>
      </c>
      <c r="D34" s="1">
        <v>7</v>
      </c>
      <c r="E34" s="1">
        <v>5</v>
      </c>
      <c r="F34" s="1">
        <v>0</v>
      </c>
      <c r="G34" s="1">
        <v>5</v>
      </c>
    </row>
    <row r="35" spans="2:7" x14ac:dyDescent="0.25">
      <c r="B35" s="1" t="s">
        <v>123</v>
      </c>
      <c r="C35" s="1" t="s">
        <v>96</v>
      </c>
      <c r="D35" s="1">
        <v>5</v>
      </c>
      <c r="E35" s="1">
        <v>8</v>
      </c>
      <c r="F35" s="1">
        <v>6</v>
      </c>
      <c r="G35" s="1">
        <v>3</v>
      </c>
    </row>
    <row r="36" spans="2:7" x14ac:dyDescent="0.25">
      <c r="B36" s="1" t="s">
        <v>124</v>
      </c>
      <c r="C36" s="1" t="s">
        <v>96</v>
      </c>
      <c r="D36" s="1">
        <v>3</v>
      </c>
      <c r="E36" s="1">
        <v>5</v>
      </c>
      <c r="F36" s="1">
        <v>8</v>
      </c>
      <c r="G36" s="1">
        <v>1</v>
      </c>
    </row>
    <row r="37" spans="2:7" x14ac:dyDescent="0.25">
      <c r="B37" s="1" t="s">
        <v>125</v>
      </c>
      <c r="C37" s="1" t="s">
        <v>94</v>
      </c>
      <c r="D37" s="1">
        <v>3</v>
      </c>
      <c r="E37" s="1">
        <v>0</v>
      </c>
      <c r="F37" s="1">
        <v>9</v>
      </c>
      <c r="G37" s="1">
        <v>5</v>
      </c>
    </row>
    <row r="38" spans="2:7" x14ac:dyDescent="0.25">
      <c r="B38" s="1" t="s">
        <v>126</v>
      </c>
      <c r="C38" s="1" t="s">
        <v>108</v>
      </c>
      <c r="D38" s="1">
        <v>7</v>
      </c>
      <c r="E38" s="1">
        <v>6</v>
      </c>
      <c r="F38" s="1">
        <v>3</v>
      </c>
      <c r="G38" s="1">
        <v>0</v>
      </c>
    </row>
    <row r="39" spans="2:7" x14ac:dyDescent="0.25">
      <c r="B39" s="1" t="s">
        <v>127</v>
      </c>
      <c r="C39" s="1" t="s">
        <v>99</v>
      </c>
      <c r="D39" s="1">
        <v>5</v>
      </c>
      <c r="E39" s="1">
        <v>4</v>
      </c>
      <c r="F39" s="1">
        <v>7</v>
      </c>
      <c r="G39" s="1">
        <v>6</v>
      </c>
    </row>
    <row r="40" spans="2:7" x14ac:dyDescent="0.25">
      <c r="B40" s="1" t="s">
        <v>128</v>
      </c>
      <c r="C40" s="1" t="s">
        <v>99</v>
      </c>
      <c r="D40" s="1">
        <v>3</v>
      </c>
      <c r="E40" s="1">
        <v>3</v>
      </c>
      <c r="F40" s="1">
        <v>1</v>
      </c>
      <c r="G40" s="1">
        <v>5</v>
      </c>
    </row>
    <row r="41" spans="2:7" x14ac:dyDescent="0.25">
      <c r="B41" s="1" t="s">
        <v>129</v>
      </c>
      <c r="C41" s="1" t="s">
        <v>94</v>
      </c>
      <c r="D41" s="1">
        <v>2</v>
      </c>
      <c r="E41" s="1">
        <v>4</v>
      </c>
      <c r="F41" s="1">
        <v>7</v>
      </c>
      <c r="G41" s="1">
        <v>5</v>
      </c>
    </row>
    <row r="42" spans="2:7" x14ac:dyDescent="0.25">
      <c r="B42" s="1" t="s">
        <v>130</v>
      </c>
      <c r="C42" s="1" t="s">
        <v>96</v>
      </c>
      <c r="D42" s="1">
        <v>4</v>
      </c>
      <c r="E42" s="1">
        <v>2</v>
      </c>
      <c r="F42" s="1">
        <v>4</v>
      </c>
      <c r="G42" s="1">
        <v>7</v>
      </c>
    </row>
    <row r="43" spans="2:7" x14ac:dyDescent="0.25">
      <c r="B43" s="1" t="s">
        <v>131</v>
      </c>
      <c r="C43" s="1" t="s">
        <v>94</v>
      </c>
      <c r="D43" s="1">
        <v>7</v>
      </c>
      <c r="E43" s="1">
        <v>8</v>
      </c>
      <c r="F43" s="1">
        <v>2</v>
      </c>
      <c r="G43" s="1">
        <v>7</v>
      </c>
    </row>
    <row r="44" spans="2:7" x14ac:dyDescent="0.25">
      <c r="B44" s="1" t="s">
        <v>132</v>
      </c>
      <c r="C44" s="1" t="s">
        <v>94</v>
      </c>
      <c r="D44" s="1">
        <v>8</v>
      </c>
      <c r="E44" s="1">
        <v>5</v>
      </c>
      <c r="F44" s="1">
        <v>1</v>
      </c>
      <c r="G44" s="1">
        <v>4</v>
      </c>
    </row>
    <row r="45" spans="2:7" x14ac:dyDescent="0.25">
      <c r="B45" s="1" t="s">
        <v>133</v>
      </c>
      <c r="C45" s="1" t="s">
        <v>94</v>
      </c>
      <c r="D45" s="1">
        <v>7</v>
      </c>
      <c r="E45" s="1">
        <v>5</v>
      </c>
      <c r="F45" s="1">
        <v>6</v>
      </c>
      <c r="G45" s="1">
        <v>7</v>
      </c>
    </row>
    <row r="46" spans="2:7" x14ac:dyDescent="0.25">
      <c r="B46" s="1" t="s">
        <v>134</v>
      </c>
      <c r="C46" s="1" t="s">
        <v>96</v>
      </c>
      <c r="D46" s="1">
        <v>7</v>
      </c>
      <c r="E46" s="1">
        <v>1</v>
      </c>
      <c r="F46" s="1">
        <v>4</v>
      </c>
      <c r="G46" s="1">
        <v>9</v>
      </c>
    </row>
    <row r="47" spans="2:7" x14ac:dyDescent="0.25">
      <c r="B47" s="1" t="s">
        <v>135</v>
      </c>
      <c r="C47" s="1" t="s">
        <v>94</v>
      </c>
      <c r="D47" s="1">
        <v>2</v>
      </c>
      <c r="E47" s="1">
        <v>8</v>
      </c>
      <c r="F47" s="1">
        <v>8</v>
      </c>
      <c r="G47" s="1">
        <v>7</v>
      </c>
    </row>
    <row r="48" spans="2:7" x14ac:dyDescent="0.25">
      <c r="B48" s="1" t="s">
        <v>136</v>
      </c>
      <c r="C48" s="1" t="s">
        <v>94</v>
      </c>
      <c r="D48" s="1">
        <v>8</v>
      </c>
      <c r="E48" s="1">
        <v>4</v>
      </c>
      <c r="F48" s="1">
        <v>3</v>
      </c>
      <c r="G48" s="1">
        <v>7</v>
      </c>
    </row>
    <row r="49" spans="2:10" x14ac:dyDescent="0.25">
      <c r="B49" s="1" t="s">
        <v>137</v>
      </c>
      <c r="C49" s="1" t="s">
        <v>94</v>
      </c>
      <c r="D49" s="1">
        <v>2</v>
      </c>
      <c r="E49" s="1">
        <v>8</v>
      </c>
      <c r="F49" s="1">
        <v>4</v>
      </c>
      <c r="G49" s="1">
        <v>7</v>
      </c>
    </row>
    <row r="50" spans="2:10" x14ac:dyDescent="0.25">
      <c r="B50" s="1" t="s">
        <v>138</v>
      </c>
      <c r="C50" s="1" t="s">
        <v>94</v>
      </c>
      <c r="D50" s="1">
        <v>8</v>
      </c>
      <c r="E50" s="1">
        <v>5</v>
      </c>
      <c r="F50" s="1">
        <v>9</v>
      </c>
      <c r="G50" s="1">
        <v>0</v>
      </c>
    </row>
    <row r="51" spans="2:10" x14ac:dyDescent="0.25">
      <c r="B51" s="1" t="s">
        <v>139</v>
      </c>
      <c r="C51" s="1" t="s">
        <v>94</v>
      </c>
      <c r="D51" s="1">
        <v>8</v>
      </c>
      <c r="E51" s="1">
        <v>8</v>
      </c>
      <c r="F51" s="1">
        <v>10</v>
      </c>
      <c r="G51" s="1">
        <v>0</v>
      </c>
    </row>
    <row r="52" spans="2:10" x14ac:dyDescent="0.25">
      <c r="B52" s="1" t="s">
        <v>140</v>
      </c>
      <c r="C52" s="1" t="s">
        <v>94</v>
      </c>
      <c r="D52" s="1">
        <v>2</v>
      </c>
      <c r="E52" s="1">
        <v>7</v>
      </c>
      <c r="F52" s="1">
        <v>3</v>
      </c>
      <c r="G52" s="1">
        <v>3</v>
      </c>
    </row>
    <row r="53" spans="2:10" x14ac:dyDescent="0.25">
      <c r="B53" s="1" t="s">
        <v>141</v>
      </c>
      <c r="C53" s="1" t="s">
        <v>94</v>
      </c>
      <c r="D53" s="1">
        <v>8</v>
      </c>
      <c r="E53" s="1">
        <v>7</v>
      </c>
      <c r="F53" s="1">
        <v>2</v>
      </c>
      <c r="G53" s="1">
        <v>4</v>
      </c>
    </row>
    <row r="54" spans="2:10" x14ac:dyDescent="0.25">
      <c r="B54" s="29" t="s">
        <v>142</v>
      </c>
      <c r="C54" s="1" t="s">
        <v>108</v>
      </c>
      <c r="D54" s="1">
        <v>4</v>
      </c>
      <c r="E54" s="1">
        <v>4</v>
      </c>
      <c r="F54" s="1">
        <v>0</v>
      </c>
      <c r="G54" s="1">
        <v>1</v>
      </c>
    </row>
    <row r="55" spans="2:10" x14ac:dyDescent="0.25">
      <c r="B55" s="1" t="s">
        <v>143</v>
      </c>
      <c r="C55" s="1" t="s">
        <v>108</v>
      </c>
      <c r="D55" s="1">
        <v>3</v>
      </c>
      <c r="E55" s="1">
        <v>8</v>
      </c>
      <c r="F55" s="1">
        <v>8</v>
      </c>
      <c r="G55" s="1">
        <v>7</v>
      </c>
    </row>
    <row r="56" spans="2:10" x14ac:dyDescent="0.25">
      <c r="B56" s="1" t="s">
        <v>144</v>
      </c>
      <c r="C56" s="1" t="s">
        <v>94</v>
      </c>
      <c r="D56" s="1">
        <v>2</v>
      </c>
      <c r="E56" s="1">
        <v>7</v>
      </c>
      <c r="F56" s="1">
        <v>4</v>
      </c>
      <c r="G56" s="1">
        <v>5</v>
      </c>
    </row>
    <row r="57" spans="2:10" x14ac:dyDescent="0.25">
      <c r="B57" s="1" t="s">
        <v>145</v>
      </c>
      <c r="C57" s="1" t="s">
        <v>108</v>
      </c>
      <c r="D57" s="1">
        <v>7</v>
      </c>
      <c r="E57" s="1">
        <v>3</v>
      </c>
      <c r="F57" s="1">
        <v>3</v>
      </c>
      <c r="G57" s="1">
        <v>7</v>
      </c>
    </row>
    <row r="58" spans="2:10" x14ac:dyDescent="0.25">
      <c r="B58" s="1" t="s">
        <v>146</v>
      </c>
      <c r="C58" s="1" t="s">
        <v>108</v>
      </c>
      <c r="D58" s="1">
        <v>4</v>
      </c>
      <c r="E58" s="1">
        <v>5</v>
      </c>
      <c r="F58" s="1">
        <v>5</v>
      </c>
      <c r="G58" s="1">
        <v>2</v>
      </c>
    </row>
    <row r="59" spans="2:10" x14ac:dyDescent="0.25">
      <c r="B59" s="1" t="s">
        <v>147</v>
      </c>
      <c r="C59" s="1" t="s">
        <v>108</v>
      </c>
      <c r="D59" s="1">
        <v>0</v>
      </c>
      <c r="E59" s="1">
        <v>5</v>
      </c>
      <c r="F59" s="1">
        <v>8</v>
      </c>
      <c r="G59" s="1">
        <v>2</v>
      </c>
      <c r="I59" t="str">
        <f>LEFT(G89,K59)</f>
        <v/>
      </c>
      <c r="J59" t="str">
        <f>RIGHT(G89,L59-K59)</f>
        <v/>
      </c>
    </row>
    <row r="60" spans="2:10" x14ac:dyDescent="0.25">
      <c r="B60" s="1" t="s">
        <v>148</v>
      </c>
      <c r="C60" s="1" t="s">
        <v>99</v>
      </c>
      <c r="D60" s="1">
        <v>3</v>
      </c>
      <c r="E60" s="1">
        <v>0</v>
      </c>
      <c r="F60" s="1">
        <v>5</v>
      </c>
      <c r="G60" s="1">
        <v>9</v>
      </c>
      <c r="I60" t="str">
        <f>LEFT(G90,K60)</f>
        <v/>
      </c>
      <c r="J60" t="str">
        <f>RIGHT(G90,L60-K60)</f>
        <v/>
      </c>
    </row>
    <row r="61" spans="2:10" x14ac:dyDescent="0.25">
      <c r="B61" s="1" t="s">
        <v>149</v>
      </c>
      <c r="C61" s="1" t="s">
        <v>108</v>
      </c>
      <c r="D61" s="1">
        <v>8</v>
      </c>
      <c r="E61" s="1">
        <v>7</v>
      </c>
      <c r="F61" s="1">
        <v>5</v>
      </c>
      <c r="G61" s="1">
        <v>5</v>
      </c>
    </row>
    <row r="62" spans="2:10" x14ac:dyDescent="0.25">
      <c r="B62" s="1" t="s">
        <v>150</v>
      </c>
      <c r="C62" s="1" t="s">
        <v>108</v>
      </c>
      <c r="D62" s="1">
        <v>3</v>
      </c>
      <c r="E62" s="1">
        <v>9</v>
      </c>
      <c r="F62" s="1">
        <v>2</v>
      </c>
      <c r="G62" s="1">
        <v>8</v>
      </c>
    </row>
    <row r="63" spans="2:10" x14ac:dyDescent="0.25">
      <c r="B63" s="1" t="s">
        <v>151</v>
      </c>
      <c r="C63" s="1" t="s">
        <v>96</v>
      </c>
      <c r="D63" s="1">
        <v>10</v>
      </c>
      <c r="E63" s="1">
        <v>5</v>
      </c>
      <c r="F63" s="1">
        <v>7</v>
      </c>
      <c r="G63" s="1">
        <v>6</v>
      </c>
    </row>
    <row r="64" spans="2:10" x14ac:dyDescent="0.25">
      <c r="B64" s="1" t="s">
        <v>152</v>
      </c>
      <c r="C64" s="1" t="s">
        <v>99</v>
      </c>
      <c r="D64" s="1">
        <v>8</v>
      </c>
      <c r="E64" s="1">
        <v>2</v>
      </c>
      <c r="F64" s="1">
        <v>5</v>
      </c>
      <c r="G64" s="1">
        <v>5</v>
      </c>
    </row>
    <row r="65" spans="2:7" x14ac:dyDescent="0.25">
      <c r="B65" s="1" t="s">
        <v>153</v>
      </c>
      <c r="C65" s="1" t="s">
        <v>108</v>
      </c>
      <c r="D65" s="1">
        <v>9</v>
      </c>
      <c r="E65" s="1">
        <v>6</v>
      </c>
      <c r="F65" s="1">
        <v>3</v>
      </c>
      <c r="G65" s="1">
        <v>9</v>
      </c>
    </row>
    <row r="66" spans="2:7" x14ac:dyDescent="0.25">
      <c r="B66" s="29" t="s">
        <v>154</v>
      </c>
      <c r="C66" s="1" t="s">
        <v>99</v>
      </c>
      <c r="D66" s="1">
        <v>8</v>
      </c>
      <c r="E66" s="1">
        <v>3</v>
      </c>
      <c r="F66" s="1">
        <v>4</v>
      </c>
      <c r="G66" s="1">
        <v>3</v>
      </c>
    </row>
    <row r="67" spans="2:7" x14ac:dyDescent="0.25">
      <c r="B67" s="29" t="s">
        <v>155</v>
      </c>
      <c r="C67" s="1" t="s">
        <v>99</v>
      </c>
      <c r="D67" s="1">
        <v>5</v>
      </c>
      <c r="E67" s="1">
        <v>2</v>
      </c>
      <c r="F67" s="1">
        <v>5</v>
      </c>
      <c r="G67" s="1">
        <v>6</v>
      </c>
    </row>
    <row r="68" spans="2:7" x14ac:dyDescent="0.25">
      <c r="B68" s="29" t="s">
        <v>156</v>
      </c>
      <c r="C68" s="1" t="s">
        <v>99</v>
      </c>
      <c r="D68" s="1">
        <v>5</v>
      </c>
      <c r="E68" s="1">
        <v>6</v>
      </c>
      <c r="F68" s="1">
        <v>8</v>
      </c>
      <c r="G68" s="1">
        <v>5</v>
      </c>
    </row>
    <row r="69" spans="2:7" x14ac:dyDescent="0.25">
      <c r="B69" s="29" t="s">
        <v>157</v>
      </c>
      <c r="C69" s="1" t="s">
        <v>99</v>
      </c>
      <c r="D69" s="1">
        <v>9</v>
      </c>
      <c r="E69" s="1">
        <v>7</v>
      </c>
      <c r="F69" s="1">
        <v>5</v>
      </c>
      <c r="G69" s="1">
        <v>6</v>
      </c>
    </row>
    <row r="70" spans="2:7" x14ac:dyDescent="0.25">
      <c r="B70" s="1" t="s">
        <v>158</v>
      </c>
      <c r="C70" s="1" t="s">
        <v>96</v>
      </c>
      <c r="D70" s="1">
        <v>4</v>
      </c>
      <c r="E70" s="1">
        <v>5</v>
      </c>
      <c r="F70" s="1">
        <v>5</v>
      </c>
      <c r="G70" s="1">
        <v>9</v>
      </c>
    </row>
    <row r="71" spans="2:7" x14ac:dyDescent="0.25">
      <c r="B71" s="1" t="s">
        <v>159</v>
      </c>
      <c r="C71" s="1" t="s">
        <v>96</v>
      </c>
      <c r="D71" s="1">
        <v>2</v>
      </c>
      <c r="E71" s="1">
        <v>9</v>
      </c>
      <c r="F71" s="1">
        <v>6</v>
      </c>
      <c r="G71" s="1">
        <v>4</v>
      </c>
    </row>
    <row r="72" spans="2:7" x14ac:dyDescent="0.25">
      <c r="B72" s="1" t="s">
        <v>160</v>
      </c>
      <c r="C72" s="1" t="s">
        <v>99</v>
      </c>
      <c r="D72" s="1">
        <v>7</v>
      </c>
      <c r="E72" s="1">
        <v>4</v>
      </c>
      <c r="F72" s="1">
        <v>5</v>
      </c>
      <c r="G72" s="1">
        <v>2</v>
      </c>
    </row>
    <row r="73" spans="2:7" x14ac:dyDescent="0.25">
      <c r="B73" s="1" t="s">
        <v>161</v>
      </c>
      <c r="C73" s="1" t="s">
        <v>96</v>
      </c>
      <c r="D73" s="1">
        <v>4</v>
      </c>
      <c r="E73" s="1">
        <v>2</v>
      </c>
      <c r="F73" s="1">
        <v>5</v>
      </c>
      <c r="G73" s="1">
        <v>6</v>
      </c>
    </row>
    <row r="74" spans="2:7" x14ac:dyDescent="0.25">
      <c r="B74" s="1" t="s">
        <v>162</v>
      </c>
      <c r="C74" s="1" t="s">
        <v>99</v>
      </c>
      <c r="D74" s="1">
        <v>1</v>
      </c>
      <c r="E74" s="1">
        <v>5</v>
      </c>
      <c r="F74" s="1">
        <v>8</v>
      </c>
      <c r="G74" s="1">
        <v>5</v>
      </c>
    </row>
    <row r="75" spans="2:7" x14ac:dyDescent="0.25">
      <c r="B75" s="1" t="s">
        <v>163</v>
      </c>
      <c r="C75" s="1" t="s">
        <v>99</v>
      </c>
      <c r="D75" s="1">
        <v>5</v>
      </c>
      <c r="E75" s="1">
        <v>4</v>
      </c>
      <c r="F75" s="1">
        <v>5</v>
      </c>
      <c r="G75" s="1">
        <v>2</v>
      </c>
    </row>
    <row r="76" spans="2:7" x14ac:dyDescent="0.25">
      <c r="B76" s="29" t="s">
        <v>164</v>
      </c>
      <c r="C76" s="1" t="s">
        <v>99</v>
      </c>
      <c r="D76" s="1">
        <v>8</v>
      </c>
      <c r="E76" s="1">
        <v>2</v>
      </c>
      <c r="F76" s="1">
        <v>4</v>
      </c>
      <c r="G76" s="1">
        <v>5</v>
      </c>
    </row>
    <row r="77" spans="2:7" x14ac:dyDescent="0.25">
      <c r="B77" s="29" t="s">
        <v>165</v>
      </c>
      <c r="C77" s="1" t="s">
        <v>99</v>
      </c>
      <c r="D77" s="1">
        <v>9</v>
      </c>
      <c r="E77" s="1">
        <v>7</v>
      </c>
      <c r="F77" s="1">
        <v>3</v>
      </c>
      <c r="G77" s="1">
        <v>8</v>
      </c>
    </row>
    <row r="78" spans="2:7" x14ac:dyDescent="0.25">
      <c r="B78" s="29" t="s">
        <v>166</v>
      </c>
      <c r="C78" s="1" t="s">
        <v>99</v>
      </c>
      <c r="D78" s="1">
        <v>0</v>
      </c>
      <c r="E78" s="1">
        <v>5</v>
      </c>
      <c r="F78" s="1">
        <v>2</v>
      </c>
      <c r="G78" s="1">
        <v>9</v>
      </c>
    </row>
    <row r="79" spans="2:7" x14ac:dyDescent="0.25">
      <c r="B79" s="29" t="s">
        <v>167</v>
      </c>
      <c r="C79" s="1" t="s">
        <v>99</v>
      </c>
      <c r="D79" s="1">
        <v>6</v>
      </c>
      <c r="E79" s="1">
        <v>8</v>
      </c>
      <c r="F79" s="1">
        <v>8</v>
      </c>
      <c r="G79" s="1">
        <v>3</v>
      </c>
    </row>
    <row r="80" spans="2:7" x14ac:dyDescent="0.25">
      <c r="B80" s="29" t="s">
        <v>168</v>
      </c>
      <c r="C80" s="1" t="s">
        <v>99</v>
      </c>
      <c r="D80" s="1">
        <v>7</v>
      </c>
      <c r="E80" s="1">
        <v>1</v>
      </c>
      <c r="F80" s="1">
        <v>2</v>
      </c>
      <c r="G80" s="1">
        <v>3</v>
      </c>
    </row>
    <row r="81" spans="2:7" x14ac:dyDescent="0.25">
      <c r="B81" s="29" t="s">
        <v>169</v>
      </c>
      <c r="C81" s="1" t="s">
        <v>94</v>
      </c>
      <c r="D81" s="1">
        <v>4</v>
      </c>
      <c r="E81" s="1">
        <v>3</v>
      </c>
      <c r="F81" s="1">
        <v>5</v>
      </c>
      <c r="G81" s="1">
        <v>6</v>
      </c>
    </row>
    <row r="82" spans="2:7" x14ac:dyDescent="0.25">
      <c r="B82" s="29" t="s">
        <v>170</v>
      </c>
      <c r="C82" s="1" t="s">
        <v>99</v>
      </c>
      <c r="D82" s="1">
        <v>6</v>
      </c>
      <c r="E82" s="1">
        <v>4</v>
      </c>
      <c r="F82" s="1">
        <v>9</v>
      </c>
      <c r="G82" s="1">
        <v>7</v>
      </c>
    </row>
    <row r="83" spans="2:7" x14ac:dyDescent="0.25">
      <c r="B83" s="1" t="s">
        <v>171</v>
      </c>
      <c r="C83" s="1" t="s">
        <v>99</v>
      </c>
      <c r="D83" s="1">
        <v>5</v>
      </c>
      <c r="E83" s="1">
        <v>6</v>
      </c>
      <c r="F83" s="1">
        <v>3</v>
      </c>
      <c r="G83" s="1">
        <v>8</v>
      </c>
    </row>
    <row r="84" spans="2:7" x14ac:dyDescent="0.25">
      <c r="B84" s="1" t="s">
        <v>172</v>
      </c>
      <c r="C84" s="1" t="s">
        <v>94</v>
      </c>
      <c r="D84" s="1">
        <v>5</v>
      </c>
      <c r="E84" s="1">
        <v>9</v>
      </c>
      <c r="F84" s="1">
        <v>2</v>
      </c>
      <c r="G84" s="1">
        <v>6</v>
      </c>
    </row>
    <row r="85" spans="2:7" x14ac:dyDescent="0.25">
      <c r="B85" s="1" t="s">
        <v>173</v>
      </c>
      <c r="C85" s="1" t="s">
        <v>108</v>
      </c>
      <c r="D85" s="1">
        <v>6</v>
      </c>
      <c r="E85" s="1">
        <v>4</v>
      </c>
      <c r="F85" s="1">
        <v>4</v>
      </c>
      <c r="G85" s="1">
        <v>6</v>
      </c>
    </row>
    <row r="86" spans="2:7" x14ac:dyDescent="0.25">
      <c r="B86" s="1" t="s">
        <v>174</v>
      </c>
      <c r="C86" s="1" t="s">
        <v>94</v>
      </c>
      <c r="D86" s="1">
        <v>9</v>
      </c>
      <c r="E86" s="1">
        <v>6</v>
      </c>
      <c r="F86" s="1">
        <v>7</v>
      </c>
      <c r="G86" s="1">
        <v>8</v>
      </c>
    </row>
    <row r="87" spans="2:7" x14ac:dyDescent="0.25">
      <c r="B87" s="1" t="s">
        <v>175</v>
      </c>
      <c r="C87" s="1" t="s">
        <v>99</v>
      </c>
      <c r="D87" s="1">
        <v>8</v>
      </c>
      <c r="E87" s="1">
        <v>5</v>
      </c>
      <c r="F87" s="1">
        <v>8</v>
      </c>
      <c r="G87" s="1">
        <v>3</v>
      </c>
    </row>
    <row r="88" spans="2:7" x14ac:dyDescent="0.25">
      <c r="B88" s="1" t="s">
        <v>176</v>
      </c>
      <c r="C88" s="1" t="s">
        <v>99</v>
      </c>
      <c r="D88" s="1">
        <v>3</v>
      </c>
      <c r="E88" s="1">
        <v>7</v>
      </c>
      <c r="F88" s="1">
        <v>2</v>
      </c>
      <c r="G88" s="1">
        <v>3</v>
      </c>
    </row>
    <row r="89" spans="2:7" x14ac:dyDescent="0.25">
      <c r="B89" s="1" t="s">
        <v>177</v>
      </c>
      <c r="C89" s="1" t="s">
        <v>99</v>
      </c>
      <c r="D89" s="1">
        <v>3</v>
      </c>
      <c r="E89" s="1">
        <v>9</v>
      </c>
      <c r="F89" s="1">
        <v>8</v>
      </c>
      <c r="G89" s="1">
        <v>5</v>
      </c>
    </row>
    <row r="90" spans="2:7" x14ac:dyDescent="0.25">
      <c r="B90" s="1" t="s">
        <v>178</v>
      </c>
      <c r="C90" s="1" t="s">
        <v>99</v>
      </c>
      <c r="D90" s="1">
        <v>5</v>
      </c>
      <c r="E90" s="1">
        <v>4</v>
      </c>
      <c r="F90" s="1">
        <v>5</v>
      </c>
      <c r="G90" s="1">
        <v>2</v>
      </c>
    </row>
    <row r="91" spans="2:7" x14ac:dyDescent="0.25">
      <c r="B91" s="1" t="s">
        <v>179</v>
      </c>
      <c r="C91" s="1" t="s">
        <v>94</v>
      </c>
      <c r="D91" s="1">
        <v>7</v>
      </c>
      <c r="E91" s="1">
        <v>6</v>
      </c>
      <c r="F91" s="1">
        <v>4</v>
      </c>
      <c r="G91" s="1">
        <v>5</v>
      </c>
    </row>
    <row r="92" spans="2:7" x14ac:dyDescent="0.25">
      <c r="B92" s="1" t="s">
        <v>180</v>
      </c>
      <c r="C92" s="1" t="s">
        <v>94</v>
      </c>
      <c r="D92" s="1">
        <v>9</v>
      </c>
      <c r="E92" s="1">
        <v>7</v>
      </c>
      <c r="F92" s="1">
        <v>2</v>
      </c>
      <c r="G92" s="1">
        <v>9</v>
      </c>
    </row>
    <row r="93" spans="2:7" x14ac:dyDescent="0.25">
      <c r="B93" s="1" t="s">
        <v>181</v>
      </c>
      <c r="C93" s="1" t="s">
        <v>99</v>
      </c>
      <c r="D93" s="1">
        <v>6</v>
      </c>
      <c r="E93" s="1">
        <v>4</v>
      </c>
      <c r="F93" s="1">
        <v>5</v>
      </c>
      <c r="G93" s="1">
        <v>5</v>
      </c>
    </row>
    <row r="94" spans="2:7" x14ac:dyDescent="0.25">
      <c r="B94" s="1" t="s">
        <v>182</v>
      </c>
      <c r="C94" s="1" t="s">
        <v>94</v>
      </c>
      <c r="D94" s="1">
        <v>4</v>
      </c>
      <c r="E94" s="1">
        <v>8</v>
      </c>
      <c r="F94" s="1">
        <v>7</v>
      </c>
      <c r="G94" s="1">
        <v>4</v>
      </c>
    </row>
    <row r="95" spans="2:7" x14ac:dyDescent="0.25">
      <c r="B95" s="1" t="s">
        <v>183</v>
      </c>
      <c r="C95" s="1" t="s">
        <v>99</v>
      </c>
      <c r="D95" s="1">
        <v>7</v>
      </c>
      <c r="E95" s="1">
        <v>5</v>
      </c>
      <c r="F95" s="1">
        <v>5</v>
      </c>
      <c r="G95" s="1">
        <v>3</v>
      </c>
    </row>
    <row r="96" spans="2:7" x14ac:dyDescent="0.25">
      <c r="B96" s="1" t="s">
        <v>184</v>
      </c>
      <c r="C96" s="1" t="s">
        <v>99</v>
      </c>
      <c r="D96" s="1">
        <v>4</v>
      </c>
      <c r="E96" s="1">
        <v>2</v>
      </c>
      <c r="F96" s="1">
        <v>4</v>
      </c>
      <c r="G96" s="1">
        <v>2</v>
      </c>
    </row>
    <row r="97" spans="2:10" x14ac:dyDescent="0.25">
      <c r="B97" s="1" t="s">
        <v>185</v>
      </c>
      <c r="C97" s="1" t="s">
        <v>94</v>
      </c>
      <c r="D97" s="1">
        <v>7</v>
      </c>
      <c r="E97" s="1">
        <v>8</v>
      </c>
      <c r="F97" s="1">
        <v>7</v>
      </c>
      <c r="G97" s="1">
        <v>7</v>
      </c>
    </row>
    <row r="98" spans="2:10" x14ac:dyDescent="0.25">
      <c r="B98" s="1" t="s">
        <v>186</v>
      </c>
      <c r="C98" s="1" t="s">
        <v>99</v>
      </c>
      <c r="D98" s="1">
        <v>0</v>
      </c>
      <c r="E98" s="1">
        <v>9</v>
      </c>
      <c r="F98" s="1">
        <v>5</v>
      </c>
      <c r="G98" s="1">
        <v>4</v>
      </c>
    </row>
    <row r="99" spans="2:10" x14ac:dyDescent="0.25">
      <c r="B99" s="1" t="s">
        <v>187</v>
      </c>
      <c r="C99" s="1" t="s">
        <v>99</v>
      </c>
      <c r="D99" s="1">
        <v>7</v>
      </c>
      <c r="E99" s="1">
        <v>4</v>
      </c>
      <c r="F99" s="1">
        <v>9</v>
      </c>
      <c r="G99" s="1">
        <v>7</v>
      </c>
      <c r="I99" t="str">
        <f t="shared" ref="I99:I116" si="2">LEFT(G129,K99)</f>
        <v/>
      </c>
      <c r="J99" t="str">
        <f t="shared" ref="J99:J117" si="3">RIGHT(G129,L99-K99)</f>
        <v/>
      </c>
    </row>
    <row r="100" spans="2:10" x14ac:dyDescent="0.25">
      <c r="B100" s="1" t="s">
        <v>133</v>
      </c>
      <c r="C100" s="1" t="s">
        <v>99</v>
      </c>
      <c r="D100" s="1">
        <v>5</v>
      </c>
      <c r="E100" s="1">
        <v>2</v>
      </c>
      <c r="F100" s="1">
        <v>6</v>
      </c>
      <c r="G100" s="1">
        <v>8</v>
      </c>
      <c r="I100" t="str">
        <f t="shared" si="2"/>
        <v/>
      </c>
      <c r="J100" t="str">
        <f t="shared" si="3"/>
        <v/>
      </c>
    </row>
    <row r="101" spans="2:10" x14ac:dyDescent="0.25">
      <c r="B101" s="1" t="s">
        <v>188</v>
      </c>
      <c r="C101" s="1" t="s">
        <v>99</v>
      </c>
      <c r="D101" s="1">
        <v>7</v>
      </c>
      <c r="E101" s="1">
        <v>5</v>
      </c>
      <c r="F101" s="1">
        <v>4</v>
      </c>
      <c r="G101" s="1">
        <v>9</v>
      </c>
      <c r="I101" t="str">
        <f t="shared" si="2"/>
        <v/>
      </c>
      <c r="J101" t="str">
        <f t="shared" si="3"/>
        <v/>
      </c>
    </row>
    <row r="102" spans="2:10" x14ac:dyDescent="0.25">
      <c r="B102" s="1" t="s">
        <v>189</v>
      </c>
      <c r="C102" s="1" t="s">
        <v>99</v>
      </c>
      <c r="D102" s="1">
        <v>5</v>
      </c>
      <c r="E102" s="1">
        <v>5</v>
      </c>
      <c r="F102" s="1">
        <v>4</v>
      </c>
      <c r="G102" s="1">
        <v>3</v>
      </c>
      <c r="I102" t="str">
        <f t="shared" si="2"/>
        <v/>
      </c>
      <c r="J102" t="str">
        <f t="shared" si="3"/>
        <v/>
      </c>
    </row>
    <row r="103" spans="2:10" x14ac:dyDescent="0.25">
      <c r="B103" s="1" t="s">
        <v>190</v>
      </c>
      <c r="C103" s="1" t="s">
        <v>94</v>
      </c>
      <c r="D103" s="1">
        <v>8</v>
      </c>
      <c r="E103" s="1">
        <v>1</v>
      </c>
      <c r="F103" s="1">
        <v>6</v>
      </c>
      <c r="G103" s="1">
        <v>4</v>
      </c>
      <c r="I103" t="str">
        <f t="shared" si="2"/>
        <v/>
      </c>
      <c r="J103" t="str">
        <f t="shared" si="3"/>
        <v/>
      </c>
    </row>
    <row r="104" spans="2:10" x14ac:dyDescent="0.25">
      <c r="B104" s="1" t="s">
        <v>191</v>
      </c>
      <c r="C104" s="1" t="s">
        <v>99</v>
      </c>
      <c r="D104" s="1">
        <v>9</v>
      </c>
      <c r="E104" s="1">
        <v>5</v>
      </c>
      <c r="F104" s="1">
        <v>2</v>
      </c>
      <c r="G104" s="1">
        <v>7</v>
      </c>
      <c r="I104" t="str">
        <f t="shared" si="2"/>
        <v/>
      </c>
      <c r="J104" t="str">
        <f t="shared" si="3"/>
        <v/>
      </c>
    </row>
    <row r="105" spans="2:10" x14ac:dyDescent="0.25">
      <c r="B105" s="1" t="s">
        <v>192</v>
      </c>
      <c r="C105" s="1" t="s">
        <v>99</v>
      </c>
      <c r="D105" s="1">
        <v>4</v>
      </c>
      <c r="E105" s="1">
        <v>9</v>
      </c>
      <c r="F105" s="1">
        <v>3</v>
      </c>
      <c r="G105" s="1">
        <v>2</v>
      </c>
      <c r="I105" t="str">
        <f t="shared" si="2"/>
        <v/>
      </c>
      <c r="J105" t="str">
        <f t="shared" si="3"/>
        <v/>
      </c>
    </row>
    <row r="106" spans="2:10" x14ac:dyDescent="0.25">
      <c r="B106" s="1" t="s">
        <v>193</v>
      </c>
      <c r="C106" s="1" t="s">
        <v>99</v>
      </c>
      <c r="D106" s="1">
        <v>2</v>
      </c>
      <c r="E106" s="1">
        <v>6</v>
      </c>
      <c r="F106" s="1">
        <v>8</v>
      </c>
      <c r="G106" s="1">
        <v>7</v>
      </c>
      <c r="I106" t="str">
        <f t="shared" si="2"/>
        <v/>
      </c>
      <c r="J106" t="str">
        <f t="shared" si="3"/>
        <v/>
      </c>
    </row>
    <row r="107" spans="2:10" x14ac:dyDescent="0.25">
      <c r="B107" s="1" t="s">
        <v>194</v>
      </c>
      <c r="C107" s="1" t="s">
        <v>94</v>
      </c>
      <c r="D107" s="1">
        <v>7</v>
      </c>
      <c r="E107" s="1">
        <v>0</v>
      </c>
      <c r="F107" s="1">
        <v>7</v>
      </c>
      <c r="G107" s="1">
        <v>3</v>
      </c>
      <c r="I107" t="str">
        <f t="shared" si="2"/>
        <v/>
      </c>
      <c r="J107" t="str">
        <f t="shared" si="3"/>
        <v/>
      </c>
    </row>
    <row r="108" spans="2:10" x14ac:dyDescent="0.25">
      <c r="B108" s="1" t="s">
        <v>195</v>
      </c>
      <c r="C108" s="1" t="s">
        <v>94</v>
      </c>
      <c r="D108" s="1">
        <v>2</v>
      </c>
      <c r="E108" s="1">
        <v>5</v>
      </c>
      <c r="F108" s="1">
        <v>7</v>
      </c>
      <c r="G108" s="1">
        <v>4</v>
      </c>
      <c r="I108" t="str">
        <f t="shared" si="2"/>
        <v/>
      </c>
      <c r="J108" t="str">
        <f t="shared" si="3"/>
        <v/>
      </c>
    </row>
    <row r="109" spans="2:10" x14ac:dyDescent="0.25">
      <c r="B109" s="1" t="s">
        <v>196</v>
      </c>
      <c r="C109" s="1" t="s">
        <v>99</v>
      </c>
      <c r="D109" s="1">
        <v>7</v>
      </c>
      <c r="E109" s="1">
        <v>6</v>
      </c>
      <c r="F109" s="1">
        <v>8</v>
      </c>
      <c r="G109" s="1">
        <v>5</v>
      </c>
      <c r="I109" t="str">
        <f t="shared" si="2"/>
        <v/>
      </c>
      <c r="J109" t="str">
        <f t="shared" si="3"/>
        <v/>
      </c>
    </row>
    <row r="110" spans="2:10" x14ac:dyDescent="0.25">
      <c r="B110" s="1" t="s">
        <v>197</v>
      </c>
      <c r="C110" s="1" t="s">
        <v>99</v>
      </c>
      <c r="D110" s="1">
        <v>9</v>
      </c>
      <c r="E110" s="1">
        <v>2</v>
      </c>
      <c r="F110" s="1">
        <v>3</v>
      </c>
      <c r="G110" s="1">
        <v>7</v>
      </c>
      <c r="I110" t="str">
        <f t="shared" si="2"/>
        <v/>
      </c>
      <c r="J110" t="str">
        <f t="shared" si="3"/>
        <v/>
      </c>
    </row>
    <row r="111" spans="2:10" x14ac:dyDescent="0.25">
      <c r="B111" s="1" t="s">
        <v>198</v>
      </c>
      <c r="C111" s="1" t="s">
        <v>99</v>
      </c>
      <c r="D111" s="1">
        <v>1</v>
      </c>
      <c r="E111" s="1">
        <v>5</v>
      </c>
      <c r="F111" s="1">
        <v>2</v>
      </c>
      <c r="G111" s="1">
        <v>8</v>
      </c>
      <c r="I111" t="str">
        <f t="shared" si="2"/>
        <v/>
      </c>
      <c r="J111" t="str">
        <f t="shared" si="3"/>
        <v/>
      </c>
    </row>
    <row r="112" spans="2:10" x14ac:dyDescent="0.25">
      <c r="B112" s="1" t="s">
        <v>199</v>
      </c>
      <c r="C112" s="1" t="s">
        <v>108</v>
      </c>
      <c r="D112" s="1">
        <v>9</v>
      </c>
      <c r="E112" s="1">
        <v>3</v>
      </c>
      <c r="F112" s="1">
        <v>3</v>
      </c>
      <c r="G112" s="1">
        <v>9</v>
      </c>
      <c r="I112" t="str">
        <f t="shared" si="2"/>
        <v/>
      </c>
      <c r="J112" t="str">
        <f t="shared" si="3"/>
        <v/>
      </c>
    </row>
    <row r="113" spans="2:10" x14ac:dyDescent="0.25">
      <c r="B113" s="1" t="s">
        <v>200</v>
      </c>
      <c r="C113" s="1" t="s">
        <v>99</v>
      </c>
      <c r="D113" s="1">
        <v>7</v>
      </c>
      <c r="E113" s="1">
        <v>5</v>
      </c>
      <c r="F113" s="1">
        <v>6</v>
      </c>
      <c r="G113" s="1">
        <v>3</v>
      </c>
      <c r="I113" t="str">
        <f t="shared" si="2"/>
        <v/>
      </c>
      <c r="J113" t="str">
        <f t="shared" si="3"/>
        <v/>
      </c>
    </row>
    <row r="114" spans="2:10" x14ac:dyDescent="0.25">
      <c r="B114" s="1" t="s">
        <v>201</v>
      </c>
      <c r="C114" s="1" t="s">
        <v>99</v>
      </c>
      <c r="D114" s="1">
        <v>6</v>
      </c>
      <c r="E114" s="1">
        <v>8</v>
      </c>
      <c r="F114" s="1">
        <v>5</v>
      </c>
      <c r="G114" s="1">
        <v>4</v>
      </c>
      <c r="I114" t="str">
        <f t="shared" si="2"/>
        <v/>
      </c>
      <c r="J114" t="str">
        <f t="shared" si="3"/>
        <v/>
      </c>
    </row>
    <row r="115" spans="2:10" x14ac:dyDescent="0.25">
      <c r="B115" s="1" t="s">
        <v>202</v>
      </c>
      <c r="C115" s="1" t="s">
        <v>99</v>
      </c>
      <c r="D115" s="1">
        <v>4</v>
      </c>
      <c r="E115" s="1">
        <v>7</v>
      </c>
      <c r="F115" s="1">
        <v>8</v>
      </c>
      <c r="G115" s="1">
        <v>3</v>
      </c>
      <c r="I115" t="str">
        <f t="shared" si="2"/>
        <v/>
      </c>
      <c r="J115" t="str">
        <f t="shared" si="3"/>
        <v/>
      </c>
    </row>
    <row r="116" spans="2:10" x14ac:dyDescent="0.25">
      <c r="B116" s="1" t="s">
        <v>203</v>
      </c>
      <c r="C116" s="1" t="s">
        <v>96</v>
      </c>
      <c r="D116" s="1">
        <v>3</v>
      </c>
      <c r="E116" s="1">
        <v>9</v>
      </c>
      <c r="F116" s="1">
        <v>9</v>
      </c>
      <c r="G116" s="1">
        <v>7</v>
      </c>
      <c r="I116" t="str">
        <f t="shared" si="2"/>
        <v/>
      </c>
      <c r="J116" t="str">
        <f t="shared" si="3"/>
        <v/>
      </c>
    </row>
    <row r="117" spans="2:10" x14ac:dyDescent="0.25">
      <c r="B117" s="1" t="s">
        <v>204</v>
      </c>
      <c r="C117" s="1" t="s">
        <v>99</v>
      </c>
      <c r="D117" s="1">
        <v>2</v>
      </c>
      <c r="E117" s="1">
        <v>8</v>
      </c>
      <c r="F117" s="1">
        <v>4</v>
      </c>
      <c r="G117" s="1">
        <v>8</v>
      </c>
      <c r="J117" t="str">
        <f t="shared" si="3"/>
        <v/>
      </c>
    </row>
    <row r="118" spans="2:10" x14ac:dyDescent="0.25">
      <c r="B118" s="1" t="s">
        <v>205</v>
      </c>
      <c r="C118" s="1" t="s">
        <v>99</v>
      </c>
      <c r="D118" s="1">
        <v>6</v>
      </c>
      <c r="E118" s="1">
        <v>3</v>
      </c>
      <c r="F118" s="1">
        <v>4</v>
      </c>
      <c r="G118" s="1">
        <v>2</v>
      </c>
    </row>
    <row r="119" spans="2:10" x14ac:dyDescent="0.25">
      <c r="B119" s="1" t="s">
        <v>206</v>
      </c>
      <c r="C119" s="1" t="s">
        <v>99</v>
      </c>
      <c r="D119" s="1">
        <v>5</v>
      </c>
      <c r="E119" s="1">
        <v>2</v>
      </c>
      <c r="F119" s="1">
        <v>5</v>
      </c>
      <c r="G119" s="1">
        <v>5</v>
      </c>
    </row>
    <row r="120" spans="2:10" x14ac:dyDescent="0.25">
      <c r="B120" s="1" t="s">
        <v>207</v>
      </c>
      <c r="C120" s="1" t="s">
        <v>94</v>
      </c>
      <c r="D120" s="1">
        <v>7</v>
      </c>
      <c r="E120" s="1">
        <v>6</v>
      </c>
      <c r="F120" s="1">
        <v>0</v>
      </c>
      <c r="G120" s="1">
        <v>9</v>
      </c>
    </row>
    <row r="121" spans="2:10" x14ac:dyDescent="0.25">
      <c r="B121" s="1" t="s">
        <v>208</v>
      </c>
      <c r="C121" s="1" t="s">
        <v>99</v>
      </c>
      <c r="D121" s="1">
        <v>6</v>
      </c>
      <c r="E121" s="1">
        <v>7</v>
      </c>
      <c r="F121" s="1">
        <v>7</v>
      </c>
      <c r="G121" s="1">
        <v>4</v>
      </c>
    </row>
    <row r="122" spans="2:10" x14ac:dyDescent="0.25">
      <c r="B122" s="1" t="s">
        <v>209</v>
      </c>
      <c r="C122" s="1" t="s">
        <v>99</v>
      </c>
      <c r="D122" s="1">
        <v>4</v>
      </c>
      <c r="E122" s="1">
        <v>9</v>
      </c>
      <c r="F122" s="1">
        <v>5</v>
      </c>
      <c r="G122" s="1">
        <v>2</v>
      </c>
    </row>
    <row r="123" spans="2:10" x14ac:dyDescent="0.25">
      <c r="B123" s="1" t="s">
        <v>210</v>
      </c>
      <c r="C123" s="1" t="s">
        <v>99</v>
      </c>
      <c r="D123" s="1">
        <v>1</v>
      </c>
      <c r="E123" s="1">
        <v>4</v>
      </c>
      <c r="F123" s="1">
        <v>2</v>
      </c>
      <c r="G123" s="1">
        <v>7</v>
      </c>
    </row>
    <row r="124" spans="2:10" x14ac:dyDescent="0.25">
      <c r="B124" s="1" t="s">
        <v>211</v>
      </c>
      <c r="C124" s="1" t="s">
        <v>108</v>
      </c>
      <c r="D124" s="1">
        <v>7</v>
      </c>
      <c r="E124" s="1">
        <v>4</v>
      </c>
      <c r="F124" s="1">
        <v>4</v>
      </c>
      <c r="G124" s="1">
        <v>4</v>
      </c>
    </row>
    <row r="125" spans="2:10" x14ac:dyDescent="0.25">
      <c r="B125" s="1" t="s">
        <v>212</v>
      </c>
      <c r="C125" s="1" t="s">
        <v>108</v>
      </c>
      <c r="D125" s="1">
        <v>5</v>
      </c>
      <c r="E125" s="1">
        <v>7</v>
      </c>
      <c r="F125" s="1">
        <v>6</v>
      </c>
      <c r="G125" s="1">
        <v>7</v>
      </c>
    </row>
    <row r="126" spans="2:10" x14ac:dyDescent="0.25">
      <c r="B126" s="1" t="s">
        <v>213</v>
      </c>
      <c r="C126" s="1" t="s">
        <v>99</v>
      </c>
      <c r="D126" s="1">
        <v>1</v>
      </c>
      <c r="E126" s="1">
        <v>3</v>
      </c>
      <c r="F126" s="1">
        <v>7</v>
      </c>
      <c r="G126" s="1">
        <v>8</v>
      </c>
    </row>
    <row r="127" spans="2:10" x14ac:dyDescent="0.25">
      <c r="B127" s="1" t="s">
        <v>214</v>
      </c>
      <c r="C127" s="1" t="s">
        <v>96</v>
      </c>
      <c r="D127" s="1">
        <v>3</v>
      </c>
      <c r="E127" s="1">
        <v>7</v>
      </c>
      <c r="F127" s="1">
        <v>4</v>
      </c>
      <c r="G127" s="1">
        <v>9</v>
      </c>
    </row>
    <row r="128" spans="2:10" x14ac:dyDescent="0.25">
      <c r="B128" s="1" t="s">
        <v>215</v>
      </c>
      <c r="C128" s="1" t="s">
        <v>99</v>
      </c>
      <c r="D128" s="1">
        <v>6</v>
      </c>
      <c r="E128" s="1">
        <v>5</v>
      </c>
      <c r="F128" s="1">
        <v>2</v>
      </c>
      <c r="G128" s="1">
        <v>6</v>
      </c>
    </row>
    <row r="129" spans="2:7" x14ac:dyDescent="0.25">
      <c r="B129" s="1" t="s">
        <v>216</v>
      </c>
      <c r="C129" s="1" t="s">
        <v>99</v>
      </c>
      <c r="D129" s="1">
        <v>4</v>
      </c>
      <c r="E129" s="1">
        <v>7</v>
      </c>
      <c r="F129" s="1">
        <v>6</v>
      </c>
      <c r="G129" s="1">
        <v>4</v>
      </c>
    </row>
    <row r="130" spans="2:7" x14ac:dyDescent="0.25">
      <c r="B130" s="1" t="s">
        <v>217</v>
      </c>
      <c r="C130" s="1" t="s">
        <v>99</v>
      </c>
      <c r="D130" s="1">
        <v>6</v>
      </c>
      <c r="E130" s="1">
        <v>2</v>
      </c>
      <c r="F130" s="1">
        <v>7</v>
      </c>
      <c r="G130" s="1">
        <v>0</v>
      </c>
    </row>
    <row r="131" spans="2:7" x14ac:dyDescent="0.25">
      <c r="B131" s="1" t="s">
        <v>218</v>
      </c>
      <c r="C131" s="1" t="s">
        <v>96</v>
      </c>
      <c r="D131" s="1">
        <v>9</v>
      </c>
      <c r="E131" s="1">
        <v>0</v>
      </c>
      <c r="F131" s="1">
        <v>8</v>
      </c>
      <c r="G131" s="1">
        <v>4</v>
      </c>
    </row>
    <row r="132" spans="2:7" x14ac:dyDescent="0.25">
      <c r="B132" s="1" t="s">
        <v>219</v>
      </c>
      <c r="C132" s="1" t="s">
        <v>99</v>
      </c>
      <c r="D132" s="1">
        <v>7</v>
      </c>
      <c r="E132" s="1">
        <v>6</v>
      </c>
      <c r="F132" s="1">
        <v>2</v>
      </c>
      <c r="G132" s="1">
        <v>5</v>
      </c>
    </row>
    <row r="133" spans="2:7" x14ac:dyDescent="0.25">
      <c r="B133" s="1" t="s">
        <v>220</v>
      </c>
      <c r="C133" s="1" t="s">
        <v>99</v>
      </c>
      <c r="D133" s="1">
        <v>10</v>
      </c>
      <c r="E133" s="1">
        <v>0</v>
      </c>
      <c r="F133" s="1">
        <v>8</v>
      </c>
      <c r="G133" s="1">
        <v>8</v>
      </c>
    </row>
    <row r="134" spans="2:7" x14ac:dyDescent="0.25">
      <c r="B134" s="1" t="s">
        <v>221</v>
      </c>
      <c r="C134" s="1" t="s">
        <v>99</v>
      </c>
      <c r="D134" s="1">
        <v>6</v>
      </c>
      <c r="E134" s="1">
        <v>4</v>
      </c>
      <c r="F134" s="1">
        <v>9</v>
      </c>
      <c r="G134" s="1">
        <v>2</v>
      </c>
    </row>
    <row r="135" spans="2:7" x14ac:dyDescent="0.25">
      <c r="B135" s="1" t="s">
        <v>222</v>
      </c>
      <c r="C135" s="1" t="s">
        <v>108</v>
      </c>
      <c r="D135" s="1">
        <v>6</v>
      </c>
      <c r="E135" s="1">
        <v>7</v>
      </c>
      <c r="F135" s="1">
        <v>9</v>
      </c>
      <c r="G135" s="1">
        <v>3</v>
      </c>
    </row>
    <row r="136" spans="2:7" x14ac:dyDescent="0.25">
      <c r="B136" s="1" t="s">
        <v>223</v>
      </c>
      <c r="C136" s="1" t="s">
        <v>108</v>
      </c>
      <c r="D136" s="1">
        <v>11</v>
      </c>
      <c r="E136" s="1">
        <v>8</v>
      </c>
      <c r="F136" s="1">
        <v>6</v>
      </c>
      <c r="G136" s="1">
        <v>8</v>
      </c>
    </row>
    <row r="137" spans="2:7" x14ac:dyDescent="0.25">
      <c r="B137" s="1" t="s">
        <v>224</v>
      </c>
      <c r="C137" s="1" t="s">
        <v>99</v>
      </c>
      <c r="D137" s="1">
        <v>9</v>
      </c>
      <c r="E137" s="1">
        <v>5</v>
      </c>
      <c r="F137" s="1">
        <v>2</v>
      </c>
      <c r="G137" s="1">
        <v>6</v>
      </c>
    </row>
    <row r="138" spans="2:7" x14ac:dyDescent="0.25">
      <c r="B138" s="1" t="s">
        <v>225</v>
      </c>
      <c r="C138" s="1" t="s">
        <v>96</v>
      </c>
      <c r="D138" s="1">
        <v>5</v>
      </c>
      <c r="E138" s="1">
        <v>5</v>
      </c>
      <c r="F138" s="1">
        <v>3</v>
      </c>
      <c r="G138" s="1">
        <v>9</v>
      </c>
    </row>
    <row r="139" spans="2:7" x14ac:dyDescent="0.25">
      <c r="B139" s="1" t="s">
        <v>226</v>
      </c>
      <c r="C139" s="1" t="s">
        <v>99</v>
      </c>
      <c r="D139" s="1">
        <v>5</v>
      </c>
      <c r="E139" s="1">
        <v>4</v>
      </c>
      <c r="F139" s="1">
        <v>6</v>
      </c>
      <c r="G139" s="1">
        <v>3</v>
      </c>
    </row>
    <row r="140" spans="2:7" x14ac:dyDescent="0.25">
      <c r="B140" s="1" t="s">
        <v>227</v>
      </c>
      <c r="C140" s="1" t="s">
        <v>99</v>
      </c>
      <c r="D140" s="1">
        <v>9</v>
      </c>
      <c r="E140" s="1">
        <v>2</v>
      </c>
      <c r="F140" s="1">
        <v>8</v>
      </c>
      <c r="G140" s="1">
        <v>3</v>
      </c>
    </row>
    <row r="141" spans="2:7" x14ac:dyDescent="0.25">
      <c r="B141" s="1" t="s">
        <v>228</v>
      </c>
      <c r="C141" s="1" t="s">
        <v>99</v>
      </c>
      <c r="D141" s="1">
        <v>1</v>
      </c>
      <c r="E141" s="1">
        <v>7</v>
      </c>
      <c r="F141" s="1">
        <v>7</v>
      </c>
      <c r="G141" s="1">
        <v>5</v>
      </c>
    </row>
    <row r="142" spans="2:7" x14ac:dyDescent="0.25">
      <c r="B142" s="1" t="s">
        <v>229</v>
      </c>
      <c r="C142" s="1" t="s">
        <v>96</v>
      </c>
      <c r="D142" s="1">
        <v>4</v>
      </c>
      <c r="E142" s="1">
        <v>4</v>
      </c>
      <c r="F142" s="1">
        <v>5</v>
      </c>
      <c r="G142" s="1">
        <v>8</v>
      </c>
    </row>
    <row r="143" spans="2:7" x14ac:dyDescent="0.25">
      <c r="B143" s="1" t="s">
        <v>230</v>
      </c>
      <c r="C143" s="1" t="s">
        <v>99</v>
      </c>
      <c r="D143" s="1">
        <v>4</v>
      </c>
      <c r="E143" s="1">
        <v>7</v>
      </c>
      <c r="F143" s="1">
        <v>5</v>
      </c>
      <c r="G143" s="1">
        <v>6</v>
      </c>
    </row>
    <row r="144" spans="2:7" x14ac:dyDescent="0.25">
      <c r="B144" s="1" t="s">
        <v>231</v>
      </c>
      <c r="C144" s="1" t="s">
        <v>99</v>
      </c>
      <c r="D144" s="1">
        <v>3</v>
      </c>
      <c r="E144" s="1">
        <v>5</v>
      </c>
      <c r="F144" s="1">
        <v>1</v>
      </c>
      <c r="G144" s="1">
        <v>4</v>
      </c>
    </row>
    <row r="145" spans="2:7" x14ac:dyDescent="0.25">
      <c r="B145" s="1" t="s">
        <v>232</v>
      </c>
      <c r="C145" s="1" t="s">
        <v>99</v>
      </c>
      <c r="D145" s="1">
        <v>6</v>
      </c>
      <c r="E145" s="1">
        <v>9</v>
      </c>
      <c r="F145" s="1">
        <v>7</v>
      </c>
      <c r="G145" s="1">
        <v>4</v>
      </c>
    </row>
    <row r="146" spans="2:7" x14ac:dyDescent="0.25">
      <c r="B146" s="1" t="s">
        <v>233</v>
      </c>
      <c r="C146" s="1" t="s">
        <v>108</v>
      </c>
      <c r="D146" s="1">
        <v>3</v>
      </c>
      <c r="E146" s="1">
        <v>0</v>
      </c>
      <c r="F146" s="1">
        <v>3</v>
      </c>
      <c r="G146" s="1">
        <v>5</v>
      </c>
    </row>
    <row r="147" spans="2:7" x14ac:dyDescent="0.25">
      <c r="B147" s="1" t="s">
        <v>234</v>
      </c>
      <c r="C147" s="1" t="s">
        <v>108</v>
      </c>
      <c r="D147" s="1">
        <v>7</v>
      </c>
      <c r="E147" s="1">
        <v>6</v>
      </c>
      <c r="F147" s="1">
        <v>5</v>
      </c>
      <c r="G147" s="1">
        <v>7</v>
      </c>
    </row>
    <row r="148" spans="2:7" x14ac:dyDescent="0.25">
      <c r="B148" s="1" t="s">
        <v>235</v>
      </c>
      <c r="C148" s="1" t="s">
        <v>99</v>
      </c>
      <c r="D148" s="1">
        <v>3</v>
      </c>
      <c r="E148" s="1">
        <v>4</v>
      </c>
      <c r="F148" s="1">
        <v>3</v>
      </c>
      <c r="G148" s="1">
        <v>0</v>
      </c>
    </row>
    <row r="149" spans="2:7" x14ac:dyDescent="0.25">
      <c r="B149" s="1" t="s">
        <v>236</v>
      </c>
      <c r="C149" s="1" t="s">
        <v>96</v>
      </c>
      <c r="D149" s="1">
        <v>1</v>
      </c>
      <c r="E149" s="1">
        <v>6</v>
      </c>
      <c r="F149" s="1">
        <v>1</v>
      </c>
      <c r="G149" s="1">
        <v>0</v>
      </c>
    </row>
    <row r="150" spans="2:7" x14ac:dyDescent="0.25">
      <c r="B150" s="1" t="s">
        <v>237</v>
      </c>
      <c r="C150" s="1" t="s">
        <v>99</v>
      </c>
      <c r="D150" s="1">
        <v>4</v>
      </c>
      <c r="E150" s="1">
        <v>5</v>
      </c>
      <c r="F150" s="1">
        <v>7</v>
      </c>
      <c r="G150" s="1">
        <v>6</v>
      </c>
    </row>
    <row r="151" spans="2:7" x14ac:dyDescent="0.25">
      <c r="B151" s="1" t="s">
        <v>238</v>
      </c>
      <c r="C151" s="1" t="s">
        <v>94</v>
      </c>
      <c r="D151" s="1">
        <v>2</v>
      </c>
      <c r="E151" s="1">
        <v>6</v>
      </c>
      <c r="F151" s="1">
        <v>6</v>
      </c>
      <c r="G151" s="1">
        <v>5</v>
      </c>
    </row>
    <row r="152" spans="2:7" x14ac:dyDescent="0.25">
      <c r="B152" s="1" t="s">
        <v>239</v>
      </c>
      <c r="C152" s="1" t="s">
        <v>99</v>
      </c>
      <c r="D152" s="1">
        <v>5</v>
      </c>
      <c r="E152" s="1">
        <v>2</v>
      </c>
      <c r="F152" s="1">
        <v>6</v>
      </c>
      <c r="G152" s="1">
        <v>2</v>
      </c>
    </row>
    <row r="153" spans="2:7" x14ac:dyDescent="0.25">
      <c r="B153" s="1" t="s">
        <v>240</v>
      </c>
      <c r="C153" s="1" t="s">
        <v>96</v>
      </c>
      <c r="D153" s="1">
        <v>4</v>
      </c>
      <c r="E153" s="1">
        <v>3</v>
      </c>
      <c r="F153" s="1">
        <v>7</v>
      </c>
      <c r="G153" s="1">
        <v>6</v>
      </c>
    </row>
    <row r="154" spans="2:7" x14ac:dyDescent="0.25">
      <c r="B154" s="1" t="s">
        <v>241</v>
      </c>
      <c r="C154" s="1" t="s">
        <v>99</v>
      </c>
      <c r="D154" s="1">
        <v>2</v>
      </c>
      <c r="E154" s="1">
        <v>5</v>
      </c>
      <c r="F154" s="1">
        <v>5</v>
      </c>
      <c r="G154" s="1">
        <v>4</v>
      </c>
    </row>
    <row r="155" spans="2:7" x14ac:dyDescent="0.25">
      <c r="B155" s="1" t="s">
        <v>242</v>
      </c>
      <c r="C155" s="1" t="s">
        <v>99</v>
      </c>
      <c r="D155" s="1">
        <v>5</v>
      </c>
      <c r="E155" s="1">
        <v>6</v>
      </c>
      <c r="F155" s="1">
        <v>6</v>
      </c>
      <c r="G155" s="1">
        <v>4</v>
      </c>
    </row>
    <row r="156" spans="2:7" x14ac:dyDescent="0.25">
      <c r="B156" s="1" t="s">
        <v>243</v>
      </c>
      <c r="C156" s="1" t="s">
        <v>99</v>
      </c>
      <c r="D156" s="1">
        <v>6</v>
      </c>
      <c r="E156" s="1">
        <v>9</v>
      </c>
      <c r="F156" s="1">
        <v>6</v>
      </c>
      <c r="G156" s="1">
        <v>7</v>
      </c>
    </row>
    <row r="157" spans="2:7" x14ac:dyDescent="0.25">
      <c r="B157" s="1" t="s">
        <v>244</v>
      </c>
      <c r="C157" s="1" t="s">
        <v>99</v>
      </c>
      <c r="D157" s="1">
        <v>4</v>
      </c>
      <c r="E157" s="1">
        <v>8</v>
      </c>
      <c r="F157" s="1">
        <v>11</v>
      </c>
      <c r="G157" s="1">
        <v>8</v>
      </c>
    </row>
    <row r="158" spans="2:7" x14ac:dyDescent="0.25">
      <c r="B158" s="1" t="s">
        <v>245</v>
      </c>
      <c r="C158" s="1" t="s">
        <v>108</v>
      </c>
      <c r="D158" s="1">
        <v>2</v>
      </c>
      <c r="E158" s="1">
        <v>3</v>
      </c>
      <c r="F158" s="1">
        <v>4</v>
      </c>
      <c r="G158" s="1">
        <v>2</v>
      </c>
    </row>
    <row r="159" spans="2:7" x14ac:dyDescent="0.25">
      <c r="B159" s="1" t="s">
        <v>246</v>
      </c>
      <c r="C159" s="1" t="s">
        <v>108</v>
      </c>
      <c r="D159" s="1">
        <v>5</v>
      </c>
      <c r="E159" s="1">
        <v>3</v>
      </c>
      <c r="F159" s="1">
        <v>7</v>
      </c>
      <c r="G159" s="1">
        <v>8</v>
      </c>
    </row>
    <row r="160" spans="2:7" x14ac:dyDescent="0.25">
      <c r="B160" s="1" t="s">
        <v>247</v>
      </c>
      <c r="C160" s="1" t="s">
        <v>99</v>
      </c>
      <c r="D160" s="1">
        <v>0</v>
      </c>
      <c r="E160" s="1">
        <v>5</v>
      </c>
      <c r="F160" s="1">
        <v>8</v>
      </c>
      <c r="G160" s="1">
        <v>5</v>
      </c>
    </row>
    <row r="161" spans="2:10" x14ac:dyDescent="0.25">
      <c r="B161" s="29" t="s">
        <v>248</v>
      </c>
      <c r="C161" s="1" t="s">
        <v>99</v>
      </c>
      <c r="D161" s="1">
        <v>7</v>
      </c>
      <c r="E161" s="1">
        <v>8</v>
      </c>
      <c r="F161" s="1">
        <v>4</v>
      </c>
      <c r="G161" s="1">
        <v>9</v>
      </c>
    </row>
    <row r="162" spans="2:10" x14ac:dyDescent="0.25">
      <c r="B162" s="29" t="s">
        <v>249</v>
      </c>
      <c r="C162" s="1" t="s">
        <v>96</v>
      </c>
      <c r="D162" s="1">
        <v>5</v>
      </c>
      <c r="E162" s="1">
        <v>2</v>
      </c>
      <c r="F162" s="1">
        <v>3</v>
      </c>
      <c r="G162" s="1">
        <v>2</v>
      </c>
    </row>
    <row r="163" spans="2:10" x14ac:dyDescent="0.25">
      <c r="B163" s="1" t="s">
        <v>250</v>
      </c>
      <c r="C163" s="1" t="s">
        <v>96</v>
      </c>
      <c r="D163" s="1">
        <v>7</v>
      </c>
      <c r="E163" s="1">
        <v>4</v>
      </c>
      <c r="F163" s="1">
        <v>4</v>
      </c>
      <c r="G163" s="1">
        <v>4</v>
      </c>
    </row>
    <row r="164" spans="2:10" x14ac:dyDescent="0.25">
      <c r="B164" s="1" t="s">
        <v>251</v>
      </c>
      <c r="C164" s="1" t="s">
        <v>252</v>
      </c>
      <c r="D164" s="1">
        <v>7</v>
      </c>
      <c r="E164" s="1">
        <v>8</v>
      </c>
      <c r="F164" s="1">
        <v>5</v>
      </c>
      <c r="G164" s="1">
        <v>6</v>
      </c>
      <c r="I164" t="str">
        <f>LEFT(G194,K164)</f>
        <v/>
      </c>
      <c r="J164" t="str">
        <f>RIGHT(G194,L164-K164)</f>
        <v/>
      </c>
    </row>
    <row r="165" spans="2:10" x14ac:dyDescent="0.25">
      <c r="B165" s="1" t="s">
        <v>253</v>
      </c>
      <c r="C165" s="1" t="s">
        <v>96</v>
      </c>
      <c r="D165" s="1">
        <v>5</v>
      </c>
      <c r="E165" s="1">
        <v>6</v>
      </c>
      <c r="F165" s="1">
        <v>7</v>
      </c>
      <c r="G165" s="1">
        <v>5</v>
      </c>
    </row>
    <row r="166" spans="2:10" x14ac:dyDescent="0.25">
      <c r="B166" s="1" t="s">
        <v>186</v>
      </c>
      <c r="C166" s="1" t="s">
        <v>96</v>
      </c>
      <c r="D166" s="1">
        <v>6</v>
      </c>
      <c r="E166" s="1">
        <v>3</v>
      </c>
      <c r="F166" s="1">
        <v>5</v>
      </c>
      <c r="G166" s="1">
        <v>2</v>
      </c>
    </row>
    <row r="167" spans="2:10" x14ac:dyDescent="0.25">
      <c r="B167" s="1" t="s">
        <v>254</v>
      </c>
      <c r="C167" s="1" t="s">
        <v>96</v>
      </c>
      <c r="D167" s="1">
        <v>5</v>
      </c>
      <c r="E167" s="1">
        <v>4</v>
      </c>
      <c r="F167" s="1">
        <v>14</v>
      </c>
      <c r="G167" s="1">
        <v>5</v>
      </c>
    </row>
  </sheetData>
  <mergeCells count="1">
    <mergeCell ref="B4:K4"/>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BD06-8932-4184-A53A-155B7D14CBD3}">
  <sheetPr>
    <tabColor rgb="FFFFFF00"/>
    <pageSetUpPr autoPageBreaks="0"/>
  </sheetPr>
  <dimension ref="C2:R63"/>
  <sheetViews>
    <sheetView topLeftCell="B5" zoomScale="84" zoomScaleNormal="55" workbookViewId="0">
      <selection activeCell="D33" sqref="D33"/>
    </sheetView>
  </sheetViews>
  <sheetFormatPr defaultRowHeight="15" x14ac:dyDescent="0.25"/>
  <cols>
    <col min="1" max="1" width="0" hidden="1" customWidth="1"/>
    <col min="3" max="3" width="11.85546875" customWidth="1"/>
    <col min="4" max="4" width="11.28515625" customWidth="1"/>
    <col min="5" max="6" width="10.140625" customWidth="1"/>
    <col min="7" max="7" width="11.42578125" customWidth="1"/>
    <col min="8" max="8" width="15.42578125" customWidth="1"/>
    <col min="9" max="11" width="10.140625" customWidth="1"/>
    <col min="12" max="12" width="11.85546875" customWidth="1"/>
    <col min="13" max="13" width="11.140625" customWidth="1"/>
    <col min="14" max="15" width="11.42578125" customWidth="1"/>
    <col min="16" max="16" width="11.140625" customWidth="1"/>
    <col min="17" max="17" width="16.5703125" customWidth="1"/>
    <col min="18" max="18" width="16.42578125" customWidth="1"/>
    <col min="19" max="19" width="15.28515625" bestFit="1" customWidth="1"/>
  </cols>
  <sheetData>
    <row r="2" spans="3:18" hidden="1" x14ac:dyDescent="0.25"/>
    <row r="3" spans="3:18" hidden="1" x14ac:dyDescent="0.25"/>
    <row r="4" spans="3:18" hidden="1" x14ac:dyDescent="0.25"/>
    <row r="5" spans="3:18" ht="33.75" x14ac:dyDescent="0.5">
      <c r="C5" s="195" t="s">
        <v>262</v>
      </c>
      <c r="D5" s="195"/>
      <c r="E5" s="195"/>
      <c r="F5" s="195"/>
      <c r="G5" s="195"/>
      <c r="H5" s="195"/>
      <c r="I5" s="195"/>
      <c r="J5" s="195"/>
      <c r="K5" s="195"/>
      <c r="L5" s="195"/>
      <c r="M5" s="195"/>
      <c r="N5" s="195"/>
      <c r="O5" s="195"/>
      <c r="P5" s="195"/>
      <c r="Q5" s="195"/>
      <c r="R5" s="195"/>
    </row>
    <row r="7" spans="3:18" ht="15.75" x14ac:dyDescent="0.25">
      <c r="C7" s="6" t="s">
        <v>49</v>
      </c>
      <c r="D7" s="6" t="s">
        <v>11</v>
      </c>
      <c r="E7" s="6" t="s">
        <v>12</v>
      </c>
      <c r="F7" s="6" t="s">
        <v>13</v>
      </c>
      <c r="G7" s="6" t="s">
        <v>2</v>
      </c>
      <c r="H7" s="6" t="s">
        <v>3</v>
      </c>
      <c r="I7" s="6" t="s">
        <v>4</v>
      </c>
      <c r="J7" s="6" t="s">
        <v>5</v>
      </c>
      <c r="K7" s="6" t="s">
        <v>6</v>
      </c>
      <c r="L7" s="6" t="s">
        <v>7</v>
      </c>
      <c r="M7" s="6" t="s">
        <v>8</v>
      </c>
      <c r="N7" s="6" t="s">
        <v>9</v>
      </c>
      <c r="O7" s="6" t="s">
        <v>10</v>
      </c>
      <c r="P7" s="6" t="s">
        <v>48</v>
      </c>
      <c r="Q7" s="6" t="s">
        <v>47</v>
      </c>
      <c r="R7" s="6" t="s">
        <v>46</v>
      </c>
    </row>
    <row r="8" spans="3:18" x14ac:dyDescent="0.25">
      <c r="C8" s="5" t="s">
        <v>19</v>
      </c>
      <c r="D8" s="1">
        <v>3</v>
      </c>
      <c r="E8" s="1">
        <v>3</v>
      </c>
      <c r="F8" s="1">
        <v>3</v>
      </c>
      <c r="G8" s="1">
        <v>1</v>
      </c>
      <c r="H8" s="1">
        <v>4</v>
      </c>
      <c r="I8" s="1">
        <v>5</v>
      </c>
      <c r="J8" s="1">
        <v>2</v>
      </c>
      <c r="K8" s="1">
        <v>2</v>
      </c>
      <c r="L8" s="1">
        <v>5</v>
      </c>
      <c r="M8" s="1">
        <v>2</v>
      </c>
      <c r="N8" s="1">
        <v>1</v>
      </c>
      <c r="O8" s="1">
        <v>2</v>
      </c>
      <c r="Q8" s="5">
        <f t="shared" ref="Q8:Q17" si="0">SUM(D8:O8)</f>
        <v>33</v>
      </c>
      <c r="R8" s="5">
        <f>AVERAGE(D8:O8)</f>
        <v>2.75</v>
      </c>
    </row>
    <row r="9" spans="3:18" x14ac:dyDescent="0.25">
      <c r="C9" s="5" t="s">
        <v>20</v>
      </c>
      <c r="D9" s="1">
        <v>1</v>
      </c>
      <c r="E9" s="1">
        <v>7</v>
      </c>
      <c r="F9" s="1">
        <v>6</v>
      </c>
      <c r="G9" s="1">
        <v>15</v>
      </c>
      <c r="H9" s="1">
        <v>0</v>
      </c>
      <c r="I9" s="1">
        <v>7</v>
      </c>
      <c r="J9" s="1">
        <v>5</v>
      </c>
      <c r="K9" s="1">
        <v>7</v>
      </c>
      <c r="L9" s="1">
        <v>2</v>
      </c>
      <c r="M9" s="1">
        <v>6</v>
      </c>
      <c r="N9" s="1">
        <v>1</v>
      </c>
      <c r="O9" s="1">
        <v>16</v>
      </c>
      <c r="Q9" s="5">
        <f t="shared" si="0"/>
        <v>73</v>
      </c>
      <c r="R9" s="5">
        <f t="shared" ref="R9:R17" si="1">AVERAGE(D9:O9)</f>
        <v>6.083333333333333</v>
      </c>
    </row>
    <row r="10" spans="3:18" x14ac:dyDescent="0.25">
      <c r="C10" s="5" t="s">
        <v>21</v>
      </c>
      <c r="D10" s="1">
        <v>6</v>
      </c>
      <c r="E10" s="1">
        <v>9</v>
      </c>
      <c r="F10" s="1">
        <v>1</v>
      </c>
      <c r="G10" s="1">
        <v>7</v>
      </c>
      <c r="H10" s="1">
        <v>0</v>
      </c>
      <c r="I10" s="1">
        <v>1</v>
      </c>
      <c r="J10" s="1">
        <v>11</v>
      </c>
      <c r="K10" s="1">
        <v>8</v>
      </c>
      <c r="L10" s="1">
        <v>8</v>
      </c>
      <c r="M10" s="1">
        <v>5</v>
      </c>
      <c r="N10" s="1">
        <v>6</v>
      </c>
      <c r="O10" s="1">
        <v>5</v>
      </c>
      <c r="Q10" s="5">
        <f t="shared" si="0"/>
        <v>67</v>
      </c>
      <c r="R10" s="5">
        <f t="shared" si="1"/>
        <v>5.583333333333333</v>
      </c>
    </row>
    <row r="11" spans="3:18" x14ac:dyDescent="0.25">
      <c r="C11" s="5" t="s">
        <v>22</v>
      </c>
      <c r="D11" s="1">
        <v>2</v>
      </c>
      <c r="E11" s="1">
        <v>3</v>
      </c>
      <c r="F11" s="1">
        <v>6</v>
      </c>
      <c r="G11" s="1">
        <v>14</v>
      </c>
      <c r="H11" s="1">
        <v>6</v>
      </c>
      <c r="I11" s="1">
        <v>7</v>
      </c>
      <c r="J11" s="1">
        <v>9</v>
      </c>
      <c r="K11" s="1">
        <v>7</v>
      </c>
      <c r="L11" s="1">
        <v>4</v>
      </c>
      <c r="M11" s="1">
        <v>1</v>
      </c>
      <c r="N11" s="1">
        <v>3</v>
      </c>
      <c r="O11" s="1">
        <v>5</v>
      </c>
      <c r="Q11" s="5">
        <f t="shared" si="0"/>
        <v>67</v>
      </c>
      <c r="R11" s="5">
        <f t="shared" si="1"/>
        <v>5.583333333333333</v>
      </c>
    </row>
    <row r="12" spans="3:18" x14ac:dyDescent="0.25">
      <c r="C12" s="5" t="s">
        <v>23</v>
      </c>
      <c r="D12" s="1">
        <v>8</v>
      </c>
      <c r="E12" s="1">
        <v>6</v>
      </c>
      <c r="F12" s="1">
        <v>8</v>
      </c>
      <c r="G12" s="1">
        <v>7</v>
      </c>
      <c r="H12" s="1">
        <v>7</v>
      </c>
      <c r="I12" s="1">
        <v>3</v>
      </c>
      <c r="J12" s="1">
        <v>4</v>
      </c>
      <c r="K12" s="1">
        <v>8</v>
      </c>
      <c r="L12" s="1">
        <v>2</v>
      </c>
      <c r="M12" s="1">
        <v>7</v>
      </c>
      <c r="N12" s="1">
        <v>8</v>
      </c>
      <c r="O12" s="1">
        <v>2</v>
      </c>
      <c r="Q12" s="5">
        <f t="shared" si="0"/>
        <v>70</v>
      </c>
      <c r="R12" s="5">
        <f t="shared" si="1"/>
        <v>5.833333333333333</v>
      </c>
    </row>
    <row r="13" spans="3:18" x14ac:dyDescent="0.25">
      <c r="C13" s="5" t="s">
        <v>24</v>
      </c>
      <c r="D13" s="1">
        <v>2</v>
      </c>
      <c r="E13" s="1">
        <v>11</v>
      </c>
      <c r="F13" s="1">
        <v>3</v>
      </c>
      <c r="G13" s="1">
        <v>4</v>
      </c>
      <c r="H13" s="1">
        <v>3</v>
      </c>
      <c r="I13" s="1">
        <v>6</v>
      </c>
      <c r="J13" s="1">
        <v>6</v>
      </c>
      <c r="K13" s="1">
        <v>1</v>
      </c>
      <c r="L13" s="1">
        <v>7</v>
      </c>
      <c r="M13" s="1">
        <v>4</v>
      </c>
      <c r="N13" s="1">
        <v>4</v>
      </c>
      <c r="O13" s="1">
        <v>6</v>
      </c>
      <c r="Q13" s="5">
        <f t="shared" si="0"/>
        <v>57</v>
      </c>
      <c r="R13" s="5">
        <f t="shared" si="1"/>
        <v>4.75</v>
      </c>
    </row>
    <row r="14" spans="3:18" x14ac:dyDescent="0.25">
      <c r="C14" s="5" t="s">
        <v>25</v>
      </c>
      <c r="D14" s="1">
        <v>7</v>
      </c>
      <c r="E14" s="1">
        <v>5</v>
      </c>
      <c r="F14" s="1">
        <v>0</v>
      </c>
      <c r="G14" s="1">
        <v>9</v>
      </c>
      <c r="H14" s="1">
        <v>5</v>
      </c>
      <c r="I14" s="1">
        <v>0</v>
      </c>
      <c r="J14" s="1">
        <v>3</v>
      </c>
      <c r="K14" s="1">
        <v>5</v>
      </c>
      <c r="L14" s="1">
        <v>9</v>
      </c>
      <c r="M14" s="1">
        <v>2</v>
      </c>
      <c r="N14" s="1">
        <v>2</v>
      </c>
      <c r="O14" s="1">
        <v>4</v>
      </c>
      <c r="Q14" s="5">
        <f t="shared" si="0"/>
        <v>51</v>
      </c>
      <c r="R14" s="5">
        <f t="shared" si="1"/>
        <v>4.25</v>
      </c>
    </row>
    <row r="15" spans="3:18" x14ac:dyDescent="0.25">
      <c r="C15" s="5" t="s">
        <v>26</v>
      </c>
      <c r="D15" s="1">
        <v>0</v>
      </c>
      <c r="E15" s="1">
        <v>8</v>
      </c>
      <c r="F15" s="1">
        <v>2</v>
      </c>
      <c r="G15" s="1">
        <v>4</v>
      </c>
      <c r="H15" s="1">
        <v>0</v>
      </c>
      <c r="I15" s="1">
        <v>0</v>
      </c>
      <c r="J15" s="1">
        <v>2</v>
      </c>
      <c r="K15" s="1">
        <v>2</v>
      </c>
      <c r="L15" s="1">
        <v>0</v>
      </c>
      <c r="M15" s="1">
        <v>1</v>
      </c>
      <c r="N15" s="1">
        <v>6</v>
      </c>
      <c r="O15" s="1">
        <v>6</v>
      </c>
      <c r="Q15" s="5">
        <f t="shared" si="0"/>
        <v>31</v>
      </c>
      <c r="R15" s="5">
        <f t="shared" si="1"/>
        <v>2.5833333333333335</v>
      </c>
    </row>
    <row r="16" spans="3:18" x14ac:dyDescent="0.25">
      <c r="C16" s="5" t="s">
        <v>27</v>
      </c>
      <c r="D16" s="1">
        <v>7</v>
      </c>
      <c r="E16" s="1">
        <v>6</v>
      </c>
      <c r="F16" s="1">
        <v>7</v>
      </c>
      <c r="G16" s="1">
        <v>1</v>
      </c>
      <c r="H16" s="1">
        <v>2</v>
      </c>
      <c r="I16" s="1">
        <v>1</v>
      </c>
      <c r="J16" s="1">
        <v>1</v>
      </c>
      <c r="K16" s="1">
        <v>6</v>
      </c>
      <c r="L16" s="1">
        <v>7</v>
      </c>
      <c r="M16" s="1">
        <v>0</v>
      </c>
      <c r="N16" s="1">
        <v>4</v>
      </c>
      <c r="O16" s="1">
        <v>7</v>
      </c>
      <c r="Q16" s="5">
        <f t="shared" si="0"/>
        <v>49</v>
      </c>
      <c r="R16" s="5">
        <f t="shared" si="1"/>
        <v>4.083333333333333</v>
      </c>
    </row>
    <row r="17" spans="3:18" x14ac:dyDescent="0.25">
      <c r="C17" s="5" t="s">
        <v>28</v>
      </c>
      <c r="D17" s="1">
        <v>2</v>
      </c>
      <c r="E17" s="1">
        <v>3</v>
      </c>
      <c r="F17" s="1">
        <v>0</v>
      </c>
      <c r="G17" s="1">
        <v>2</v>
      </c>
      <c r="H17" s="1">
        <v>5</v>
      </c>
      <c r="I17" s="1">
        <v>3</v>
      </c>
      <c r="J17" s="1">
        <v>0</v>
      </c>
      <c r="K17" s="1">
        <v>2</v>
      </c>
      <c r="L17" s="1">
        <v>3</v>
      </c>
      <c r="M17" s="1">
        <v>3</v>
      </c>
      <c r="N17" s="1">
        <v>2</v>
      </c>
      <c r="O17" s="1">
        <v>0</v>
      </c>
      <c r="Q17" s="5">
        <f t="shared" si="0"/>
        <v>25</v>
      </c>
      <c r="R17" s="5">
        <f t="shared" si="1"/>
        <v>2.0833333333333335</v>
      </c>
    </row>
    <row r="18" spans="3:18" x14ac:dyDescent="0.25">
      <c r="C18" s="5"/>
      <c r="P18" s="3" t="s">
        <v>15</v>
      </c>
      <c r="Q18" s="5">
        <f>SUM(Q8:Q17)</f>
        <v>523</v>
      </c>
      <c r="R18" s="5"/>
    </row>
    <row r="19" spans="3:18" x14ac:dyDescent="0.25">
      <c r="C19" s="5" t="s">
        <v>0</v>
      </c>
      <c r="D19" s="5">
        <f>MAX(D8:D17)</f>
        <v>8</v>
      </c>
      <c r="E19" s="5">
        <f t="shared" ref="E19:O19" si="2">MAX(E8:E17)</f>
        <v>11</v>
      </c>
      <c r="F19" s="5">
        <f t="shared" si="2"/>
        <v>8</v>
      </c>
      <c r="G19" s="5">
        <f t="shared" si="2"/>
        <v>15</v>
      </c>
      <c r="H19" s="5">
        <f t="shared" si="2"/>
        <v>7</v>
      </c>
      <c r="I19" s="5">
        <f t="shared" si="2"/>
        <v>7</v>
      </c>
      <c r="J19" s="5">
        <f t="shared" si="2"/>
        <v>11</v>
      </c>
      <c r="K19" s="5">
        <f t="shared" si="2"/>
        <v>8</v>
      </c>
      <c r="L19" s="5">
        <f t="shared" si="2"/>
        <v>9</v>
      </c>
      <c r="M19" s="5">
        <f t="shared" si="2"/>
        <v>7</v>
      </c>
      <c r="N19" s="5">
        <f t="shared" si="2"/>
        <v>8</v>
      </c>
      <c r="O19" s="5">
        <f t="shared" si="2"/>
        <v>16</v>
      </c>
      <c r="P19" s="3" t="s">
        <v>0</v>
      </c>
      <c r="Q19" s="5">
        <f>MAX(Q8:Q17)</f>
        <v>73</v>
      </c>
      <c r="R19" s="5"/>
    </row>
    <row r="20" spans="3:18" x14ac:dyDescent="0.25">
      <c r="C20" s="5" t="s">
        <v>1</v>
      </c>
      <c r="D20" s="5">
        <f>MIN(D8:D17)</f>
        <v>0</v>
      </c>
      <c r="E20" s="5">
        <f t="shared" ref="E20:O20" si="3">MIN(E8:E17)</f>
        <v>3</v>
      </c>
      <c r="F20" s="5">
        <f t="shared" si="3"/>
        <v>0</v>
      </c>
      <c r="G20" s="5">
        <f t="shared" si="3"/>
        <v>1</v>
      </c>
      <c r="H20" s="5">
        <f t="shared" si="3"/>
        <v>0</v>
      </c>
      <c r="I20" s="5">
        <f t="shared" si="3"/>
        <v>0</v>
      </c>
      <c r="J20" s="5">
        <f t="shared" si="3"/>
        <v>0</v>
      </c>
      <c r="K20" s="5">
        <f t="shared" si="3"/>
        <v>1</v>
      </c>
      <c r="L20" s="5">
        <f t="shared" si="3"/>
        <v>0</v>
      </c>
      <c r="M20" s="5">
        <f t="shared" si="3"/>
        <v>0</v>
      </c>
      <c r="N20" s="5">
        <f t="shared" si="3"/>
        <v>1</v>
      </c>
      <c r="O20" s="5">
        <f t="shared" si="3"/>
        <v>0</v>
      </c>
      <c r="P20" s="3" t="s">
        <v>1</v>
      </c>
      <c r="Q20" s="5">
        <f>MIN(Q8:Q17)</f>
        <v>25</v>
      </c>
      <c r="R20" s="5"/>
    </row>
    <row r="21" spans="3:18" x14ac:dyDescent="0.25">
      <c r="C21" s="5" t="s">
        <v>14</v>
      </c>
      <c r="D21" s="5">
        <f>AVERAGE(D8:D17)</f>
        <v>3.8</v>
      </c>
      <c r="E21" s="5">
        <f t="shared" ref="E21:O21" si="4">AVERAGE(E8:E17)</f>
        <v>6.1</v>
      </c>
      <c r="F21" s="5">
        <f t="shared" si="4"/>
        <v>3.6</v>
      </c>
      <c r="G21" s="5">
        <f t="shared" si="4"/>
        <v>6.4</v>
      </c>
      <c r="H21" s="5">
        <f t="shared" si="4"/>
        <v>3.2</v>
      </c>
      <c r="I21" s="5">
        <f t="shared" si="4"/>
        <v>3.3</v>
      </c>
      <c r="J21" s="5">
        <f t="shared" si="4"/>
        <v>4.3</v>
      </c>
      <c r="K21" s="5">
        <f t="shared" si="4"/>
        <v>4.8</v>
      </c>
      <c r="L21" s="5">
        <f t="shared" si="4"/>
        <v>4.7</v>
      </c>
      <c r="M21" s="5">
        <f t="shared" si="4"/>
        <v>3.1</v>
      </c>
      <c r="N21" s="5">
        <f t="shared" si="4"/>
        <v>3.7</v>
      </c>
      <c r="O21" s="5">
        <f t="shared" si="4"/>
        <v>5.3</v>
      </c>
      <c r="P21" s="3" t="s">
        <v>17</v>
      </c>
      <c r="Q21" s="5">
        <f>AVERAGE(Q8:Q17)</f>
        <v>52.3</v>
      </c>
      <c r="R21" s="5"/>
    </row>
    <row r="22" spans="3:18" x14ac:dyDescent="0.25">
      <c r="D22" s="1"/>
      <c r="E22" s="1"/>
      <c r="F22" s="1"/>
      <c r="G22" s="1"/>
      <c r="H22" s="1"/>
      <c r="I22" s="1"/>
      <c r="J22" s="1"/>
      <c r="K22" s="1"/>
      <c r="L22" s="1"/>
      <c r="M22" s="1"/>
      <c r="N22" s="1"/>
      <c r="O22" s="1"/>
    </row>
    <row r="23" spans="3:18" ht="15.75" x14ac:dyDescent="0.25">
      <c r="C23" s="193" t="s">
        <v>18</v>
      </c>
      <c r="D23" s="194"/>
    </row>
    <row r="25" spans="3:18" x14ac:dyDescent="0.25">
      <c r="C25" s="5" t="s">
        <v>19</v>
      </c>
      <c r="D25" s="1" t="str">
        <f>IF(R8&lt;3,"FAIL","PASS")</f>
        <v>FAIL</v>
      </c>
    </row>
    <row r="26" spans="3:18" x14ac:dyDescent="0.25">
      <c r="C26" s="5" t="s">
        <v>20</v>
      </c>
      <c r="D26" s="1" t="str">
        <f t="shared" ref="D26:D34" si="5">IF(R9&lt;3,"FAIL","PASS")</f>
        <v>PASS</v>
      </c>
    </row>
    <row r="27" spans="3:18" x14ac:dyDescent="0.25">
      <c r="C27" s="5" t="s">
        <v>21</v>
      </c>
      <c r="D27" s="1" t="str">
        <f t="shared" si="5"/>
        <v>PASS</v>
      </c>
    </row>
    <row r="28" spans="3:18" x14ac:dyDescent="0.25">
      <c r="C28" s="5" t="s">
        <v>22</v>
      </c>
      <c r="D28" s="1" t="str">
        <f t="shared" si="5"/>
        <v>PASS</v>
      </c>
    </row>
    <row r="29" spans="3:18" x14ac:dyDescent="0.25">
      <c r="C29" s="5" t="s">
        <v>23</v>
      </c>
      <c r="D29" s="1" t="str">
        <f t="shared" si="5"/>
        <v>PASS</v>
      </c>
    </row>
    <row r="30" spans="3:18" x14ac:dyDescent="0.25">
      <c r="C30" s="5" t="s">
        <v>24</v>
      </c>
      <c r="D30" s="1" t="str">
        <f t="shared" si="5"/>
        <v>PASS</v>
      </c>
    </row>
    <row r="31" spans="3:18" x14ac:dyDescent="0.25">
      <c r="C31" s="5" t="s">
        <v>25</v>
      </c>
      <c r="D31" s="1" t="str">
        <f t="shared" si="5"/>
        <v>PASS</v>
      </c>
    </row>
    <row r="32" spans="3:18" x14ac:dyDescent="0.25">
      <c r="C32" s="5" t="s">
        <v>26</v>
      </c>
      <c r="D32" s="1" t="str">
        <f t="shared" si="5"/>
        <v>FAIL</v>
      </c>
    </row>
    <row r="33" spans="3:5" x14ac:dyDescent="0.25">
      <c r="C33" s="5" t="s">
        <v>27</v>
      </c>
      <c r="D33" s="1" t="str">
        <f t="shared" si="5"/>
        <v>PASS</v>
      </c>
    </row>
    <row r="34" spans="3:5" x14ac:dyDescent="0.25">
      <c r="C34" s="5" t="s">
        <v>28</v>
      </c>
      <c r="D34" s="1" t="str">
        <f t="shared" si="5"/>
        <v>FAIL</v>
      </c>
    </row>
    <row r="37" spans="3:5" ht="15.75" x14ac:dyDescent="0.25">
      <c r="C37" s="193" t="s">
        <v>263</v>
      </c>
      <c r="D37" s="196"/>
      <c r="E37" s="196"/>
    </row>
    <row r="39" spans="3:5" x14ac:dyDescent="0.25">
      <c r="C39" s="192" t="str">
        <f>CONCATENATE(C25,",",D25,",",R8)</f>
        <v>Mike,FAIL,2.75</v>
      </c>
      <c r="D39" s="192"/>
      <c r="E39" s="192"/>
    </row>
    <row r="40" spans="3:5" x14ac:dyDescent="0.25">
      <c r="C40" s="192" t="str">
        <f t="shared" ref="C40:C48" si="6">CONCATENATE(C26,",",D26,",",R9)</f>
        <v>Steve,PASS,6.08333333333333</v>
      </c>
      <c r="D40" s="192"/>
      <c r="E40" s="192"/>
    </row>
    <row r="41" spans="3:5" x14ac:dyDescent="0.25">
      <c r="C41" s="192" t="str">
        <f t="shared" si="6"/>
        <v>Linda,PASS,5.58333333333333</v>
      </c>
      <c r="D41" s="192"/>
      <c r="E41" s="192"/>
    </row>
    <row r="42" spans="3:5" x14ac:dyDescent="0.25">
      <c r="C42" s="192" t="str">
        <f t="shared" si="6"/>
        <v>Angela,PASS,5.58333333333333</v>
      </c>
      <c r="D42" s="192"/>
      <c r="E42" s="192"/>
    </row>
    <row r="43" spans="3:5" x14ac:dyDescent="0.25">
      <c r="C43" s="192" t="str">
        <f t="shared" si="6"/>
        <v>Peter,PASS,5.83333333333333</v>
      </c>
      <c r="D43" s="192"/>
      <c r="E43" s="192"/>
    </row>
    <row r="44" spans="3:5" x14ac:dyDescent="0.25">
      <c r="C44" s="192" t="str">
        <f t="shared" si="6"/>
        <v>Vikus,PASS,4.75</v>
      </c>
      <c r="D44" s="192"/>
      <c r="E44" s="192"/>
    </row>
    <row r="45" spans="3:5" x14ac:dyDescent="0.25">
      <c r="C45" s="192" t="str">
        <f t="shared" si="6"/>
        <v>Warrick,PASS,4.25</v>
      </c>
      <c r="D45" s="192"/>
      <c r="E45" s="192"/>
    </row>
    <row r="46" spans="3:5" x14ac:dyDescent="0.25">
      <c r="C46" s="192" t="str">
        <f t="shared" si="6"/>
        <v>Richard,FAIL,2.58333333333333</v>
      </c>
      <c r="D46" s="192"/>
      <c r="E46" s="192"/>
    </row>
    <row r="47" spans="3:5" x14ac:dyDescent="0.25">
      <c r="C47" s="192" t="str">
        <f t="shared" si="6"/>
        <v>Rachael,PASS,4.08333333333333</v>
      </c>
      <c r="D47" s="192"/>
      <c r="E47" s="192"/>
    </row>
    <row r="48" spans="3:5" x14ac:dyDescent="0.25">
      <c r="C48" s="192" t="str">
        <f t="shared" si="6"/>
        <v>Meline,FAIL,2.08333333333333</v>
      </c>
      <c r="D48" s="192"/>
      <c r="E48" s="192"/>
    </row>
    <row r="49" spans="3:4" x14ac:dyDescent="0.25">
      <c r="C49" t="str">
        <f>CONCATENATE(C35,D35,R18)</f>
        <v/>
      </c>
    </row>
    <row r="53" spans="3:4" x14ac:dyDescent="0.25">
      <c r="C53" s="5" t="s">
        <v>266</v>
      </c>
      <c r="D53" s="5" t="s">
        <v>265</v>
      </c>
    </row>
    <row r="54" spans="3:4" x14ac:dyDescent="0.25">
      <c r="C54" s="5" t="s">
        <v>19</v>
      </c>
      <c r="D54" s="35">
        <f t="shared" ref="D54:D63" si="7">R8</f>
        <v>2.75</v>
      </c>
    </row>
    <row r="55" spans="3:4" x14ac:dyDescent="0.25">
      <c r="C55" s="5" t="s">
        <v>20</v>
      </c>
      <c r="D55" s="35">
        <f t="shared" si="7"/>
        <v>6.083333333333333</v>
      </c>
    </row>
    <row r="56" spans="3:4" x14ac:dyDescent="0.25">
      <c r="C56" s="5" t="s">
        <v>21</v>
      </c>
      <c r="D56" s="35">
        <f t="shared" si="7"/>
        <v>5.583333333333333</v>
      </c>
    </row>
    <row r="57" spans="3:4" x14ac:dyDescent="0.25">
      <c r="C57" s="5" t="s">
        <v>22</v>
      </c>
      <c r="D57" s="35">
        <f t="shared" si="7"/>
        <v>5.583333333333333</v>
      </c>
    </row>
    <row r="58" spans="3:4" x14ac:dyDescent="0.25">
      <c r="C58" s="5" t="s">
        <v>23</v>
      </c>
      <c r="D58" s="35">
        <f t="shared" si="7"/>
        <v>5.833333333333333</v>
      </c>
    </row>
    <row r="59" spans="3:4" x14ac:dyDescent="0.25">
      <c r="C59" s="5" t="s">
        <v>24</v>
      </c>
      <c r="D59" s="35">
        <f t="shared" si="7"/>
        <v>4.75</v>
      </c>
    </row>
    <row r="60" spans="3:4" x14ac:dyDescent="0.25">
      <c r="C60" s="5" t="s">
        <v>25</v>
      </c>
      <c r="D60" s="35">
        <f t="shared" si="7"/>
        <v>4.25</v>
      </c>
    </row>
    <row r="61" spans="3:4" x14ac:dyDescent="0.25">
      <c r="C61" s="5" t="s">
        <v>26</v>
      </c>
      <c r="D61" s="35">
        <f t="shared" si="7"/>
        <v>2.5833333333333335</v>
      </c>
    </row>
    <row r="62" spans="3:4" x14ac:dyDescent="0.25">
      <c r="C62" s="5" t="s">
        <v>27</v>
      </c>
      <c r="D62" s="35">
        <f t="shared" si="7"/>
        <v>4.083333333333333</v>
      </c>
    </row>
    <row r="63" spans="3:4" x14ac:dyDescent="0.25">
      <c r="C63" s="5" t="s">
        <v>28</v>
      </c>
      <c r="D63" s="35">
        <f t="shared" si="7"/>
        <v>2.0833333333333335</v>
      </c>
    </row>
  </sheetData>
  <mergeCells count="13">
    <mergeCell ref="C23:D23"/>
    <mergeCell ref="C5:R5"/>
    <mergeCell ref="C37:E37"/>
    <mergeCell ref="C40:E40"/>
    <mergeCell ref="C39:E39"/>
    <mergeCell ref="C46:E46"/>
    <mergeCell ref="C47:E47"/>
    <mergeCell ref="C48:E48"/>
    <mergeCell ref="C41:E41"/>
    <mergeCell ref="C42:E42"/>
    <mergeCell ref="C43:E43"/>
    <mergeCell ref="C44:E44"/>
    <mergeCell ref="C45:E45"/>
  </mergeCells>
  <conditionalFormatting sqref="D25:D34">
    <cfRule type="cellIs" dxfId="5" priority="1" operator="equal">
      <formula>"FAIL"</formula>
    </cfRule>
    <cfRule type="cellIs" dxfId="4" priority="2" operator="equal">
      <formula>"PASS"</formula>
    </cfRule>
  </conditionalFormatting>
  <pageMargins left="0.7" right="0.7" top="0.75" bottom="0.75" header="0.3" footer="0.3"/>
  <pageSetup paperSize="9" orientation="portrait" r:id="rId1"/>
  <drawing r:id="rId2"/>
  <tableParts count="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C1:U50"/>
  <sheetViews>
    <sheetView tabSelected="1" topLeftCell="C3" zoomScale="106" zoomScaleNormal="70" workbookViewId="0">
      <selection activeCell="L24" sqref="L24"/>
    </sheetView>
  </sheetViews>
  <sheetFormatPr defaultRowHeight="15" x14ac:dyDescent="0.25"/>
  <cols>
    <col min="1" max="2" width="0" hidden="1" customWidth="1"/>
    <col min="3" max="3" width="11.5703125" customWidth="1"/>
    <col min="4" max="4" width="15.42578125" customWidth="1"/>
    <col min="5" max="5" width="11.140625" customWidth="1"/>
    <col min="11" max="11" width="9.42578125" customWidth="1"/>
    <col min="12" max="12" width="13.140625" customWidth="1"/>
    <col min="13" max="13" width="10.5703125" customWidth="1"/>
    <col min="14" max="14" width="12.7109375" customWidth="1"/>
    <col min="15" max="15" width="12.28515625" customWidth="1"/>
    <col min="16" max="16" width="18.42578125" customWidth="1"/>
    <col min="17" max="17" width="11.28515625" bestFit="1" customWidth="1"/>
    <col min="18" max="18" width="12.85546875" customWidth="1"/>
  </cols>
  <sheetData>
    <row r="1" spans="3:21" hidden="1" x14ac:dyDescent="0.25"/>
    <row r="2" spans="3:21" hidden="1" x14ac:dyDescent="0.25"/>
    <row r="3" spans="3:21" x14ac:dyDescent="0.25">
      <c r="C3" s="201" t="s">
        <v>262</v>
      </c>
      <c r="D3" s="201"/>
      <c r="E3" s="201"/>
      <c r="F3" s="201"/>
      <c r="G3" s="201"/>
      <c r="H3" s="201"/>
      <c r="I3" s="201"/>
      <c r="J3" s="201"/>
      <c r="K3" s="201"/>
      <c r="L3" s="201"/>
      <c r="M3" s="201"/>
      <c r="N3" s="201"/>
      <c r="O3" s="201"/>
      <c r="P3" s="201"/>
      <c r="Q3" s="201"/>
      <c r="R3" s="201"/>
    </row>
    <row r="4" spans="3:21" x14ac:dyDescent="0.25">
      <c r="C4" s="201"/>
      <c r="D4" s="201"/>
      <c r="E4" s="201"/>
      <c r="F4" s="201"/>
      <c r="G4" s="201"/>
      <c r="H4" s="201"/>
      <c r="I4" s="201"/>
      <c r="J4" s="201"/>
      <c r="K4" s="201"/>
      <c r="L4" s="201"/>
      <c r="M4" s="201"/>
      <c r="N4" s="201"/>
      <c r="O4" s="201"/>
      <c r="P4" s="201"/>
      <c r="Q4" s="201"/>
      <c r="R4" s="201"/>
    </row>
    <row r="5" spans="3:21" hidden="1" x14ac:dyDescent="0.25"/>
    <row r="6" spans="3:21" x14ac:dyDescent="0.25">
      <c r="C6" s="2" t="s">
        <v>49</v>
      </c>
      <c r="D6" s="2" t="s">
        <v>11</v>
      </c>
      <c r="E6" s="2" t="s">
        <v>12</v>
      </c>
      <c r="F6" s="2" t="s">
        <v>13</v>
      </c>
      <c r="G6" s="2" t="s">
        <v>2</v>
      </c>
      <c r="H6" s="2" t="s">
        <v>3</v>
      </c>
      <c r="I6" s="2" t="s">
        <v>4</v>
      </c>
      <c r="J6" s="2" t="s">
        <v>5</v>
      </c>
      <c r="K6" s="2" t="s">
        <v>6</v>
      </c>
      <c r="L6" s="2" t="s">
        <v>7</v>
      </c>
      <c r="M6" s="2" t="s">
        <v>8</v>
      </c>
      <c r="N6" s="2" t="s">
        <v>9</v>
      </c>
      <c r="O6" s="2" t="s">
        <v>10</v>
      </c>
      <c r="P6" s="5" t="s">
        <v>16</v>
      </c>
      <c r="Q6" s="5" t="s">
        <v>266</v>
      </c>
      <c r="R6" s="5" t="s">
        <v>46</v>
      </c>
      <c r="S6" s="2"/>
      <c r="T6" s="2"/>
      <c r="U6" s="2"/>
    </row>
    <row r="7" spans="3:21" x14ac:dyDescent="0.25">
      <c r="C7" s="85" t="s">
        <v>19</v>
      </c>
      <c r="D7" s="29">
        <v>3</v>
      </c>
      <c r="E7" s="29">
        <v>3</v>
      </c>
      <c r="F7" s="29">
        <v>3</v>
      </c>
      <c r="G7" s="29">
        <v>1</v>
      </c>
      <c r="H7" s="29">
        <v>4</v>
      </c>
      <c r="I7" s="29">
        <v>5</v>
      </c>
      <c r="J7" s="29">
        <v>2</v>
      </c>
      <c r="K7" s="29">
        <v>2</v>
      </c>
      <c r="L7" s="29">
        <v>5</v>
      </c>
      <c r="M7" s="29">
        <v>2</v>
      </c>
      <c r="N7" s="29">
        <v>1</v>
      </c>
      <c r="O7" s="29">
        <v>2</v>
      </c>
      <c r="P7" s="29">
        <f t="shared" ref="P7:P16" si="0">SUM(D7:O7)</f>
        <v>33</v>
      </c>
      <c r="Q7" s="29"/>
      <c r="R7" s="29">
        <f t="shared" ref="R7:R16" si="1">AVERAGE(D7:O7)</f>
        <v>2.75</v>
      </c>
    </row>
    <row r="8" spans="3:21" x14ac:dyDescent="0.25">
      <c r="C8" s="85" t="s">
        <v>20</v>
      </c>
      <c r="D8" s="29">
        <v>1</v>
      </c>
      <c r="E8" s="29">
        <v>7</v>
      </c>
      <c r="F8" s="29">
        <v>6</v>
      </c>
      <c r="G8" s="29">
        <v>15</v>
      </c>
      <c r="H8" s="29">
        <v>0</v>
      </c>
      <c r="I8" s="29">
        <v>7</v>
      </c>
      <c r="J8" s="29">
        <v>5</v>
      </c>
      <c r="K8" s="29">
        <v>7</v>
      </c>
      <c r="L8" s="29">
        <v>2</v>
      </c>
      <c r="M8" s="29">
        <v>6</v>
      </c>
      <c r="N8" s="29">
        <v>1</v>
      </c>
      <c r="O8" s="29">
        <v>16</v>
      </c>
      <c r="P8" s="29">
        <f t="shared" si="0"/>
        <v>73</v>
      </c>
      <c r="Q8" s="29"/>
      <c r="R8" s="29">
        <f t="shared" si="1"/>
        <v>6.083333333333333</v>
      </c>
    </row>
    <row r="9" spans="3:21" x14ac:dyDescent="0.25">
      <c r="C9" s="85" t="s">
        <v>21</v>
      </c>
      <c r="D9" s="29">
        <v>6</v>
      </c>
      <c r="E9" s="29">
        <v>9</v>
      </c>
      <c r="F9" s="29">
        <v>1</v>
      </c>
      <c r="G9" s="29">
        <v>7</v>
      </c>
      <c r="H9" s="29">
        <v>0</v>
      </c>
      <c r="I9" s="29">
        <v>1</v>
      </c>
      <c r="J9" s="29">
        <v>11</v>
      </c>
      <c r="K9" s="29">
        <v>8</v>
      </c>
      <c r="L9" s="29">
        <v>8</v>
      </c>
      <c r="M9" s="29">
        <v>5</v>
      </c>
      <c r="N9" s="29">
        <v>6</v>
      </c>
      <c r="O9" s="29">
        <v>5</v>
      </c>
      <c r="P9" s="29">
        <f t="shared" si="0"/>
        <v>67</v>
      </c>
      <c r="Q9" s="29"/>
      <c r="R9" s="29">
        <f t="shared" si="1"/>
        <v>5.583333333333333</v>
      </c>
    </row>
    <row r="10" spans="3:21" x14ac:dyDescent="0.25">
      <c r="C10" s="85" t="s">
        <v>22</v>
      </c>
      <c r="D10" s="29">
        <v>2</v>
      </c>
      <c r="E10" s="29">
        <v>3</v>
      </c>
      <c r="F10" s="29">
        <v>6</v>
      </c>
      <c r="G10" s="29">
        <v>14</v>
      </c>
      <c r="H10" s="29">
        <v>6</v>
      </c>
      <c r="I10" s="29">
        <v>7</v>
      </c>
      <c r="J10" s="29">
        <v>9</v>
      </c>
      <c r="K10" s="29">
        <v>7</v>
      </c>
      <c r="L10" s="29">
        <v>4</v>
      </c>
      <c r="M10" s="29">
        <v>1</v>
      </c>
      <c r="N10" s="29">
        <v>3</v>
      </c>
      <c r="O10" s="29">
        <v>5</v>
      </c>
      <c r="P10" s="29">
        <f t="shared" si="0"/>
        <v>67</v>
      </c>
      <c r="Q10" s="29"/>
      <c r="R10" s="29">
        <f t="shared" si="1"/>
        <v>5.583333333333333</v>
      </c>
    </row>
    <row r="11" spans="3:21" x14ac:dyDescent="0.25">
      <c r="C11" s="85" t="s">
        <v>23</v>
      </c>
      <c r="D11" s="29">
        <v>8</v>
      </c>
      <c r="E11" s="29">
        <v>6</v>
      </c>
      <c r="F11" s="29">
        <v>8</v>
      </c>
      <c r="G11" s="29">
        <v>7</v>
      </c>
      <c r="H11" s="29">
        <v>7</v>
      </c>
      <c r="I11" s="29">
        <v>3</v>
      </c>
      <c r="J11" s="29">
        <v>4</v>
      </c>
      <c r="K11" s="29">
        <v>8</v>
      </c>
      <c r="L11" s="29">
        <v>2</v>
      </c>
      <c r="M11" s="29">
        <v>7</v>
      </c>
      <c r="N11" s="29">
        <v>8</v>
      </c>
      <c r="O11" s="29">
        <v>2</v>
      </c>
      <c r="P11" s="29">
        <f t="shared" si="0"/>
        <v>70</v>
      </c>
      <c r="Q11" s="29"/>
      <c r="R11" s="29">
        <f t="shared" si="1"/>
        <v>5.833333333333333</v>
      </c>
    </row>
    <row r="12" spans="3:21" x14ac:dyDescent="0.25">
      <c r="C12" s="85" t="s">
        <v>24</v>
      </c>
      <c r="D12" s="29">
        <v>2</v>
      </c>
      <c r="E12" s="29">
        <v>11</v>
      </c>
      <c r="F12" s="29">
        <v>3</v>
      </c>
      <c r="G12" s="29">
        <v>4</v>
      </c>
      <c r="H12" s="29">
        <v>3</v>
      </c>
      <c r="I12" s="29">
        <v>6</v>
      </c>
      <c r="J12" s="29">
        <v>6</v>
      </c>
      <c r="K12" s="29">
        <v>1</v>
      </c>
      <c r="L12" s="29">
        <v>7</v>
      </c>
      <c r="M12" s="29">
        <v>4</v>
      </c>
      <c r="N12" s="29">
        <v>4</v>
      </c>
      <c r="O12" s="29">
        <v>6</v>
      </c>
      <c r="P12" s="29">
        <f t="shared" si="0"/>
        <v>57</v>
      </c>
      <c r="Q12" s="29"/>
      <c r="R12" s="29">
        <f t="shared" si="1"/>
        <v>4.75</v>
      </c>
    </row>
    <row r="13" spans="3:21" x14ac:dyDescent="0.25">
      <c r="C13" s="85" t="s">
        <v>25</v>
      </c>
      <c r="D13" s="29">
        <v>7</v>
      </c>
      <c r="E13" s="29">
        <v>5</v>
      </c>
      <c r="F13" s="29">
        <v>0</v>
      </c>
      <c r="G13" s="29">
        <v>9</v>
      </c>
      <c r="H13" s="29">
        <v>5</v>
      </c>
      <c r="I13" s="29">
        <v>0</v>
      </c>
      <c r="J13" s="29">
        <v>3</v>
      </c>
      <c r="K13" s="29">
        <v>5</v>
      </c>
      <c r="L13" s="29">
        <v>9</v>
      </c>
      <c r="M13" s="29">
        <v>2</v>
      </c>
      <c r="N13" s="29">
        <v>2</v>
      </c>
      <c r="O13" s="29">
        <v>4</v>
      </c>
      <c r="P13" s="29">
        <f t="shared" si="0"/>
        <v>51</v>
      </c>
      <c r="Q13" s="29"/>
      <c r="R13" s="29">
        <f t="shared" si="1"/>
        <v>4.25</v>
      </c>
    </row>
    <row r="14" spans="3:21" x14ac:dyDescent="0.25">
      <c r="C14" s="85" t="s">
        <v>26</v>
      </c>
      <c r="D14" s="29">
        <v>0</v>
      </c>
      <c r="E14" s="29">
        <v>8</v>
      </c>
      <c r="F14" s="29">
        <v>2</v>
      </c>
      <c r="G14" s="29">
        <v>4</v>
      </c>
      <c r="H14" s="29">
        <v>0</v>
      </c>
      <c r="I14" s="29">
        <v>0</v>
      </c>
      <c r="J14" s="29">
        <v>2</v>
      </c>
      <c r="K14" s="29">
        <v>2</v>
      </c>
      <c r="L14" s="29">
        <v>0</v>
      </c>
      <c r="M14" s="29">
        <v>1</v>
      </c>
      <c r="N14" s="29">
        <v>6</v>
      </c>
      <c r="O14" s="29">
        <v>6</v>
      </c>
      <c r="P14" s="29">
        <f t="shared" si="0"/>
        <v>31</v>
      </c>
      <c r="Q14" s="29"/>
      <c r="R14" s="29">
        <f t="shared" si="1"/>
        <v>2.5833333333333335</v>
      </c>
    </row>
    <row r="15" spans="3:21" x14ac:dyDescent="0.25">
      <c r="C15" s="85" t="s">
        <v>27</v>
      </c>
      <c r="D15" s="29">
        <v>7</v>
      </c>
      <c r="E15" s="29">
        <v>6</v>
      </c>
      <c r="F15" s="29">
        <v>7</v>
      </c>
      <c r="G15" s="29">
        <v>1</v>
      </c>
      <c r="H15" s="29">
        <v>2</v>
      </c>
      <c r="I15" s="29">
        <v>1</v>
      </c>
      <c r="J15" s="29">
        <v>1</v>
      </c>
      <c r="K15" s="29">
        <v>6</v>
      </c>
      <c r="L15" s="29">
        <v>7</v>
      </c>
      <c r="M15" s="29">
        <v>0</v>
      </c>
      <c r="N15" s="29">
        <v>4</v>
      </c>
      <c r="O15" s="29">
        <v>7</v>
      </c>
      <c r="P15" s="29">
        <f t="shared" si="0"/>
        <v>49</v>
      </c>
      <c r="Q15" s="29"/>
      <c r="R15" s="29">
        <f t="shared" si="1"/>
        <v>4.083333333333333</v>
      </c>
    </row>
    <row r="16" spans="3:21" x14ac:dyDescent="0.25">
      <c r="C16" s="85" t="s">
        <v>28</v>
      </c>
      <c r="D16" s="29">
        <v>2</v>
      </c>
      <c r="E16" s="29">
        <v>3</v>
      </c>
      <c r="F16" s="29">
        <v>0</v>
      </c>
      <c r="G16" s="29">
        <v>2</v>
      </c>
      <c r="H16" s="29">
        <v>5</v>
      </c>
      <c r="I16" s="29">
        <v>3</v>
      </c>
      <c r="J16" s="29">
        <v>0</v>
      </c>
      <c r="K16" s="29">
        <v>2</v>
      </c>
      <c r="L16" s="29">
        <v>3</v>
      </c>
      <c r="M16" s="29">
        <v>3</v>
      </c>
      <c r="N16" s="29">
        <v>2</v>
      </c>
      <c r="O16" s="29">
        <v>0</v>
      </c>
      <c r="P16" s="29">
        <f t="shared" si="0"/>
        <v>25</v>
      </c>
      <c r="Q16" s="29"/>
      <c r="R16" s="29">
        <f t="shared" si="1"/>
        <v>2.0833333333333335</v>
      </c>
    </row>
    <row r="17" spans="3:18" x14ac:dyDescent="0.25">
      <c r="C17" s="85"/>
      <c r="D17" s="29"/>
      <c r="E17" s="29"/>
      <c r="F17" s="29"/>
      <c r="G17" s="29"/>
      <c r="H17" s="29"/>
      <c r="I17" s="29"/>
      <c r="J17" s="29"/>
      <c r="K17" s="29"/>
      <c r="L17" s="29"/>
      <c r="M17" s="29"/>
      <c r="N17" s="29"/>
      <c r="O17" s="29"/>
      <c r="P17" s="85" t="s">
        <v>15</v>
      </c>
      <c r="Q17" s="29">
        <f>SUM(P7:P16)</f>
        <v>523</v>
      </c>
      <c r="R17" s="29"/>
    </row>
    <row r="18" spans="3:18" x14ac:dyDescent="0.25">
      <c r="C18" s="85" t="s">
        <v>0</v>
      </c>
      <c r="D18" s="29">
        <f>MAX(D7:D16)</f>
        <v>8</v>
      </c>
      <c r="E18" s="29">
        <f t="shared" ref="E18:O18" si="2">MAX(E7:E16)</f>
        <v>11</v>
      </c>
      <c r="F18" s="29">
        <f t="shared" si="2"/>
        <v>8</v>
      </c>
      <c r="G18" s="29">
        <f t="shared" si="2"/>
        <v>15</v>
      </c>
      <c r="H18" s="29">
        <f t="shared" si="2"/>
        <v>7</v>
      </c>
      <c r="I18" s="29">
        <f t="shared" si="2"/>
        <v>7</v>
      </c>
      <c r="J18" s="29">
        <f t="shared" si="2"/>
        <v>11</v>
      </c>
      <c r="K18" s="29">
        <f t="shared" si="2"/>
        <v>8</v>
      </c>
      <c r="L18" s="29">
        <f t="shared" si="2"/>
        <v>9</v>
      </c>
      <c r="M18" s="29">
        <f t="shared" si="2"/>
        <v>7</v>
      </c>
      <c r="N18" s="29">
        <f t="shared" si="2"/>
        <v>8</v>
      </c>
      <c r="O18" s="29">
        <f t="shared" si="2"/>
        <v>16</v>
      </c>
      <c r="P18" s="85" t="s">
        <v>0</v>
      </c>
      <c r="Q18" s="29">
        <f>MAX(P7:P16)</f>
        <v>73</v>
      </c>
      <c r="R18" s="29"/>
    </row>
    <row r="19" spans="3:18" x14ac:dyDescent="0.25">
      <c r="C19" s="85" t="s">
        <v>1</v>
      </c>
      <c r="D19" s="29">
        <f>MIN(D7:D16)</f>
        <v>0</v>
      </c>
      <c r="E19" s="29">
        <f t="shared" ref="E19:O19" si="3">MIN(E7:E16)</f>
        <v>3</v>
      </c>
      <c r="F19" s="29">
        <f t="shared" si="3"/>
        <v>0</v>
      </c>
      <c r="G19" s="29">
        <f t="shared" si="3"/>
        <v>1</v>
      </c>
      <c r="H19" s="29">
        <f t="shared" si="3"/>
        <v>0</v>
      </c>
      <c r="I19" s="29">
        <f t="shared" si="3"/>
        <v>0</v>
      </c>
      <c r="J19" s="29">
        <f t="shared" si="3"/>
        <v>0</v>
      </c>
      <c r="K19" s="29">
        <f t="shared" si="3"/>
        <v>1</v>
      </c>
      <c r="L19" s="29">
        <f t="shared" si="3"/>
        <v>0</v>
      </c>
      <c r="M19" s="29">
        <f t="shared" si="3"/>
        <v>0</v>
      </c>
      <c r="N19" s="29">
        <f t="shared" si="3"/>
        <v>1</v>
      </c>
      <c r="O19" s="29">
        <f t="shared" si="3"/>
        <v>0</v>
      </c>
      <c r="P19" s="85" t="s">
        <v>1</v>
      </c>
      <c r="Q19" s="29">
        <f>MIN('Goals exercise'!P7:P16)</f>
        <v>25</v>
      </c>
      <c r="R19" s="29"/>
    </row>
    <row r="20" spans="3:18" x14ac:dyDescent="0.25">
      <c r="C20" s="85" t="s">
        <v>14</v>
      </c>
      <c r="D20" s="29">
        <f>AVERAGE(D7:D16)</f>
        <v>3.8</v>
      </c>
      <c r="E20" s="29">
        <f t="shared" ref="E20:O20" si="4">AVERAGE(E7:E16)</f>
        <v>6.1</v>
      </c>
      <c r="F20" s="29">
        <f t="shared" si="4"/>
        <v>3.6</v>
      </c>
      <c r="G20" s="29">
        <f t="shared" si="4"/>
        <v>6.4</v>
      </c>
      <c r="H20" s="29">
        <f t="shared" si="4"/>
        <v>3.2</v>
      </c>
      <c r="I20" s="29">
        <f t="shared" si="4"/>
        <v>3.3</v>
      </c>
      <c r="J20" s="29">
        <f t="shared" si="4"/>
        <v>4.3</v>
      </c>
      <c r="K20" s="29">
        <f t="shared" si="4"/>
        <v>4.8</v>
      </c>
      <c r="L20" s="29">
        <f t="shared" si="4"/>
        <v>4.7</v>
      </c>
      <c r="M20" s="29">
        <f t="shared" si="4"/>
        <v>3.1</v>
      </c>
      <c r="N20" s="29">
        <f t="shared" si="4"/>
        <v>3.7</v>
      </c>
      <c r="O20" s="29">
        <f t="shared" si="4"/>
        <v>5.3</v>
      </c>
      <c r="P20" s="85" t="s">
        <v>17</v>
      </c>
      <c r="Q20" s="29">
        <f>AVERAGE(P7:P16)</f>
        <v>52.3</v>
      </c>
      <c r="R20" s="29"/>
    </row>
    <row r="24" spans="3:18" x14ac:dyDescent="0.25">
      <c r="C24" s="199" t="s">
        <v>18</v>
      </c>
      <c r="D24" s="199"/>
      <c r="F24" s="198" t="s">
        <v>267</v>
      </c>
      <c r="G24" s="198"/>
      <c r="H24" s="198" t="s">
        <v>264</v>
      </c>
      <c r="I24" s="198"/>
      <c r="J24" s="198"/>
    </row>
    <row r="25" spans="3:18" x14ac:dyDescent="0.25">
      <c r="C25" s="85" t="s">
        <v>19</v>
      </c>
      <c r="D25" s="29" t="str">
        <f t="shared" ref="D25:D34" si="5">IF(R7&gt;3,"Pass","Fail")</f>
        <v>Fail</v>
      </c>
      <c r="F25" s="1" t="s">
        <v>64</v>
      </c>
      <c r="G25" s="1" t="s">
        <v>265</v>
      </c>
      <c r="H25" s="202" t="str">
        <f t="shared" ref="H25:H34" si="6">CONCATENATE(C25,D25,R7)</f>
        <v>MikeFail2,75</v>
      </c>
      <c r="I25" s="202"/>
      <c r="J25" s="202"/>
    </row>
    <row r="26" spans="3:18" x14ac:dyDescent="0.25">
      <c r="C26" s="85" t="s">
        <v>20</v>
      </c>
      <c r="D26" s="29" t="str">
        <f t="shared" si="5"/>
        <v>Pass</v>
      </c>
      <c r="F26" s="29" t="str">
        <f t="shared" ref="F26:F35" si="7">C25</f>
        <v>Mike</v>
      </c>
      <c r="G26" s="29">
        <f t="shared" ref="G26:G35" si="8">R7</f>
        <v>2.75</v>
      </c>
      <c r="H26" s="203" t="str">
        <f t="shared" si="6"/>
        <v>StevePass6,08333333333333</v>
      </c>
      <c r="I26" s="204"/>
      <c r="J26" s="205"/>
    </row>
    <row r="27" spans="3:18" x14ac:dyDescent="0.25">
      <c r="C27" s="85" t="s">
        <v>21</v>
      </c>
      <c r="D27" s="29" t="str">
        <f t="shared" si="5"/>
        <v>Pass</v>
      </c>
      <c r="F27" s="29" t="str">
        <f t="shared" si="7"/>
        <v>Steve</v>
      </c>
      <c r="G27" s="29">
        <f t="shared" si="8"/>
        <v>6.083333333333333</v>
      </c>
      <c r="H27" s="203" t="str">
        <f t="shared" si="6"/>
        <v>LindaPass5,58333333333333</v>
      </c>
      <c r="I27" s="204"/>
      <c r="J27" s="205"/>
    </row>
    <row r="28" spans="3:18" x14ac:dyDescent="0.25">
      <c r="C28" s="85" t="s">
        <v>22</v>
      </c>
      <c r="D28" s="29" t="str">
        <f t="shared" si="5"/>
        <v>Pass</v>
      </c>
      <c r="F28" s="29" t="str">
        <f t="shared" si="7"/>
        <v>Linda</v>
      </c>
      <c r="G28" s="29">
        <f t="shared" si="8"/>
        <v>5.583333333333333</v>
      </c>
      <c r="H28" s="203" t="str">
        <f t="shared" si="6"/>
        <v>AngelaPass5,58333333333333</v>
      </c>
      <c r="I28" s="204"/>
      <c r="J28" s="205"/>
    </row>
    <row r="29" spans="3:18" x14ac:dyDescent="0.25">
      <c r="C29" s="85" t="s">
        <v>23</v>
      </c>
      <c r="D29" s="29" t="str">
        <f t="shared" si="5"/>
        <v>Pass</v>
      </c>
      <c r="F29" s="29" t="str">
        <f t="shared" si="7"/>
        <v>Angela</v>
      </c>
      <c r="G29" s="29">
        <f t="shared" si="8"/>
        <v>5.583333333333333</v>
      </c>
      <c r="H29" s="203" t="str">
        <f t="shared" si="6"/>
        <v>PeterPass5,83333333333333</v>
      </c>
      <c r="I29" s="204"/>
      <c r="J29" s="205"/>
    </row>
    <row r="30" spans="3:18" x14ac:dyDescent="0.25">
      <c r="C30" s="85" t="s">
        <v>24</v>
      </c>
      <c r="D30" s="29" t="str">
        <f t="shared" si="5"/>
        <v>Pass</v>
      </c>
      <c r="F30" s="29" t="str">
        <f t="shared" si="7"/>
        <v>Peter</v>
      </c>
      <c r="G30" s="29">
        <f t="shared" si="8"/>
        <v>5.833333333333333</v>
      </c>
      <c r="H30" s="203" t="str">
        <f t="shared" si="6"/>
        <v>VikusPass4,75</v>
      </c>
      <c r="I30" s="204"/>
      <c r="J30" s="205"/>
    </row>
    <row r="31" spans="3:18" x14ac:dyDescent="0.25">
      <c r="C31" s="85" t="s">
        <v>25</v>
      </c>
      <c r="D31" s="29" t="str">
        <f t="shared" si="5"/>
        <v>Pass</v>
      </c>
      <c r="F31" s="29" t="str">
        <f t="shared" si="7"/>
        <v>Vikus</v>
      </c>
      <c r="G31" s="29">
        <f t="shared" si="8"/>
        <v>4.75</v>
      </c>
      <c r="H31" s="203" t="str">
        <f t="shared" si="6"/>
        <v>WarrickPass4,25</v>
      </c>
      <c r="I31" s="204"/>
      <c r="J31" s="205"/>
    </row>
    <row r="32" spans="3:18" x14ac:dyDescent="0.25">
      <c r="C32" s="85" t="s">
        <v>26</v>
      </c>
      <c r="D32" s="29" t="str">
        <f t="shared" si="5"/>
        <v>Fail</v>
      </c>
      <c r="F32" s="29" t="str">
        <f t="shared" si="7"/>
        <v>Warrick</v>
      </c>
      <c r="G32" s="29">
        <f t="shared" si="8"/>
        <v>4.25</v>
      </c>
      <c r="H32" s="203" t="str">
        <f t="shared" si="6"/>
        <v>RichardFail2,58333333333333</v>
      </c>
      <c r="I32" s="204"/>
      <c r="J32" s="205"/>
    </row>
    <row r="33" spans="3:10" x14ac:dyDescent="0.25">
      <c r="C33" s="85" t="s">
        <v>27</v>
      </c>
      <c r="D33" s="29" t="str">
        <f t="shared" si="5"/>
        <v>Pass</v>
      </c>
      <c r="F33" s="29" t="str">
        <f t="shared" si="7"/>
        <v>Richard</v>
      </c>
      <c r="G33" s="29">
        <f t="shared" si="8"/>
        <v>2.5833333333333335</v>
      </c>
      <c r="H33" s="203" t="str">
        <f t="shared" si="6"/>
        <v>RachaelPass4,08333333333333</v>
      </c>
      <c r="I33" s="204"/>
      <c r="J33" s="205"/>
    </row>
    <row r="34" spans="3:10" x14ac:dyDescent="0.25">
      <c r="C34" s="85" t="s">
        <v>28</v>
      </c>
      <c r="D34" s="29" t="str">
        <f t="shared" si="5"/>
        <v>Fail</v>
      </c>
      <c r="F34" s="29" t="str">
        <f t="shared" si="7"/>
        <v>Rachael</v>
      </c>
      <c r="G34" s="29">
        <f t="shared" si="8"/>
        <v>4.083333333333333</v>
      </c>
      <c r="H34" s="203" t="str">
        <f t="shared" si="6"/>
        <v>MelineFail2,08333333333333</v>
      </c>
      <c r="I34" s="204"/>
      <c r="J34" s="205"/>
    </row>
    <row r="35" spans="3:10" x14ac:dyDescent="0.25">
      <c r="F35" s="29" t="str">
        <f t="shared" si="7"/>
        <v>Meline</v>
      </c>
      <c r="G35" s="29">
        <f t="shared" si="8"/>
        <v>2.0833333333333335</v>
      </c>
    </row>
    <row r="37" spans="3:10" x14ac:dyDescent="0.25">
      <c r="C37" s="200"/>
      <c r="D37" s="200"/>
      <c r="E37" s="200"/>
      <c r="F37" s="200"/>
      <c r="G37" s="200"/>
      <c r="H37" s="200"/>
      <c r="I37" s="200"/>
      <c r="J37" s="200"/>
    </row>
    <row r="50" spans="3:5" x14ac:dyDescent="0.25">
      <c r="C50" s="197"/>
      <c r="D50" s="197"/>
      <c r="E50" s="197"/>
    </row>
  </sheetData>
  <mergeCells count="16">
    <mergeCell ref="C3:R4"/>
    <mergeCell ref="H25:J25"/>
    <mergeCell ref="H26:J26"/>
    <mergeCell ref="H27:J27"/>
    <mergeCell ref="H28:J28"/>
    <mergeCell ref="C50:E50"/>
    <mergeCell ref="H24:J24"/>
    <mergeCell ref="C24:D24"/>
    <mergeCell ref="F24:G24"/>
    <mergeCell ref="C37:J37"/>
    <mergeCell ref="H29:J29"/>
    <mergeCell ref="H30:J30"/>
    <mergeCell ref="H31:J31"/>
    <mergeCell ref="H32:J32"/>
    <mergeCell ref="H33:J33"/>
    <mergeCell ref="H34:J34"/>
  </mergeCells>
  <conditionalFormatting sqref="D25:D34">
    <cfRule type="cellIs" dxfId="3" priority="1" operator="equal">
      <formula>"Pass"</formula>
    </cfRule>
    <cfRule type="cellIs" dxfId="2" priority="2" operator="equal">
      <formula>"Fail"</formula>
    </cfRule>
  </conditionalFormatting>
  <pageMargins left="0.7" right="0.7" top="0.75" bottom="0.75" header="0.3" footer="0.3"/>
  <pageSetup paperSize="9" scale="70" orientation="landscape" r:id="rId1"/>
  <drawing r:id="rId2"/>
  <tableParts count="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4371-E6B4-4680-B45B-4E288BC4BF80}">
  <sheetPr>
    <tabColor rgb="FFFFFF00"/>
    <pageSetUpPr autoPageBreaks="0"/>
  </sheetPr>
  <dimension ref="A1:R36"/>
  <sheetViews>
    <sheetView topLeftCell="B1" zoomScale="91" zoomScaleNormal="55" workbookViewId="0">
      <selection activeCell="L24" sqref="L24"/>
    </sheetView>
  </sheetViews>
  <sheetFormatPr defaultColWidth="8.7109375" defaultRowHeight="15" x14ac:dyDescent="0.25"/>
  <cols>
    <col min="1" max="1" width="0" hidden="1" customWidth="1"/>
    <col min="3" max="3" width="11.85546875" customWidth="1"/>
    <col min="4" max="4" width="11.28515625" customWidth="1"/>
    <col min="5" max="6" width="10.140625" customWidth="1"/>
    <col min="7" max="7" width="11.42578125" customWidth="1"/>
    <col min="8" max="8" width="15.42578125" customWidth="1"/>
    <col min="9" max="11" width="10.140625" customWidth="1"/>
    <col min="12" max="12" width="11.85546875" customWidth="1"/>
    <col min="13" max="13" width="11.140625" customWidth="1"/>
    <col min="14" max="15" width="11.42578125" customWidth="1"/>
    <col min="16" max="16" width="11.140625" customWidth="1"/>
    <col min="17" max="17" width="16.5703125" customWidth="1"/>
    <col min="18" max="18" width="16.42578125" customWidth="1"/>
    <col min="19" max="19" width="15.28515625" bestFit="1" customWidth="1"/>
  </cols>
  <sheetData>
    <row r="1" spans="1:18" x14ac:dyDescent="0.25">
      <c r="A1" t="s">
        <v>296</v>
      </c>
    </row>
    <row r="2" spans="1:18" hidden="1" x14ac:dyDescent="0.25"/>
    <row r="3" spans="1:18" hidden="1" x14ac:dyDescent="0.25"/>
    <row r="4" spans="1:18" hidden="1" x14ac:dyDescent="0.25"/>
    <row r="5" spans="1:18" ht="33.75" x14ac:dyDescent="0.5">
      <c r="C5" s="195" t="s">
        <v>262</v>
      </c>
      <c r="D5" s="195"/>
      <c r="E5" s="195"/>
      <c r="F5" s="195"/>
      <c r="G5" s="195"/>
      <c r="H5" s="195"/>
      <c r="I5" s="195"/>
      <c r="J5" s="195"/>
      <c r="K5" s="195"/>
      <c r="L5" s="195"/>
      <c r="M5" s="195"/>
      <c r="N5" s="195"/>
      <c r="O5" s="195"/>
      <c r="P5" s="195"/>
      <c r="Q5" s="195"/>
      <c r="R5" s="195"/>
    </row>
    <row r="7" spans="1:18" ht="15.75" x14ac:dyDescent="0.25">
      <c r="C7" s="6" t="s">
        <v>49</v>
      </c>
      <c r="D7" s="6" t="s">
        <v>11</v>
      </c>
      <c r="E7" s="6" t="s">
        <v>12</v>
      </c>
      <c r="F7" s="6" t="s">
        <v>13</v>
      </c>
      <c r="G7" s="6" t="s">
        <v>2</v>
      </c>
      <c r="H7" s="6" t="s">
        <v>3</v>
      </c>
      <c r="I7" s="6" t="s">
        <v>4</v>
      </c>
      <c r="J7" s="6" t="s">
        <v>5</v>
      </c>
      <c r="K7" s="6" t="s">
        <v>6</v>
      </c>
      <c r="L7" s="6" t="s">
        <v>7</v>
      </c>
      <c r="M7" s="6" t="s">
        <v>8</v>
      </c>
      <c r="N7" s="6" t="s">
        <v>9</v>
      </c>
      <c r="O7" s="6" t="s">
        <v>10</v>
      </c>
      <c r="P7" s="6" t="s">
        <v>48</v>
      </c>
      <c r="Q7" s="6" t="s">
        <v>47</v>
      </c>
      <c r="R7" s="6" t="s">
        <v>46</v>
      </c>
    </row>
    <row r="8" spans="1:18" x14ac:dyDescent="0.25">
      <c r="C8" s="5" t="s">
        <v>19</v>
      </c>
      <c r="D8" s="1">
        <v>3</v>
      </c>
      <c r="E8" s="1">
        <v>3</v>
      </c>
      <c r="F8" s="1">
        <v>3</v>
      </c>
      <c r="G8" s="1">
        <v>1</v>
      </c>
      <c r="H8" s="1">
        <v>4</v>
      </c>
      <c r="I8" s="1">
        <v>5</v>
      </c>
      <c r="J8" s="1">
        <v>2</v>
      </c>
      <c r="K8" s="1">
        <v>2</v>
      </c>
      <c r="L8" s="1">
        <v>5</v>
      </c>
      <c r="M8" s="1">
        <v>2</v>
      </c>
      <c r="N8" s="1">
        <v>1</v>
      </c>
      <c r="O8" s="1">
        <v>2</v>
      </c>
      <c r="Q8" s="5">
        <f t="shared" ref="Q8:Q17" si="0">SUM(D8:O8)</f>
        <v>33</v>
      </c>
      <c r="R8" s="5">
        <f>AVERAGE(D8:O8)</f>
        <v>2.75</v>
      </c>
    </row>
    <row r="9" spans="1:18" x14ac:dyDescent="0.25">
      <c r="C9" s="5" t="s">
        <v>20</v>
      </c>
      <c r="D9" s="1">
        <v>1</v>
      </c>
      <c r="E9" s="1">
        <v>7</v>
      </c>
      <c r="F9" s="1">
        <v>6</v>
      </c>
      <c r="G9" s="1">
        <v>15</v>
      </c>
      <c r="H9" s="1">
        <v>0</v>
      </c>
      <c r="I9" s="1">
        <v>7</v>
      </c>
      <c r="J9" s="1">
        <v>5</v>
      </c>
      <c r="K9" s="1">
        <v>7</v>
      </c>
      <c r="L9" s="1">
        <v>2</v>
      </c>
      <c r="M9" s="1">
        <v>6</v>
      </c>
      <c r="N9" s="1">
        <v>1</v>
      </c>
      <c r="O9" s="1">
        <v>16</v>
      </c>
      <c r="Q9" s="5">
        <f t="shared" si="0"/>
        <v>73</v>
      </c>
      <c r="R9" s="5">
        <f t="shared" ref="R9:R17" si="1">AVERAGE(D9:O9)</f>
        <v>6.083333333333333</v>
      </c>
    </row>
    <row r="10" spans="1:18" x14ac:dyDescent="0.25">
      <c r="C10" s="5" t="s">
        <v>21</v>
      </c>
      <c r="D10" s="1">
        <v>6</v>
      </c>
      <c r="E10" s="1">
        <v>9</v>
      </c>
      <c r="F10" s="1">
        <v>1</v>
      </c>
      <c r="G10" s="1">
        <v>7</v>
      </c>
      <c r="H10" s="1">
        <v>0</v>
      </c>
      <c r="I10" s="1">
        <v>1</v>
      </c>
      <c r="J10" s="1">
        <v>11</v>
      </c>
      <c r="K10" s="1">
        <v>8</v>
      </c>
      <c r="L10" s="1">
        <v>8</v>
      </c>
      <c r="M10" s="1">
        <v>5</v>
      </c>
      <c r="N10" s="1">
        <v>6</v>
      </c>
      <c r="O10" s="1">
        <v>5</v>
      </c>
      <c r="Q10" s="5">
        <f t="shared" si="0"/>
        <v>67</v>
      </c>
      <c r="R10" s="5">
        <f t="shared" si="1"/>
        <v>5.583333333333333</v>
      </c>
    </row>
    <row r="11" spans="1:18" x14ac:dyDescent="0.25">
      <c r="C11" s="5" t="s">
        <v>22</v>
      </c>
      <c r="D11" s="1">
        <v>2</v>
      </c>
      <c r="E11" s="1">
        <v>3</v>
      </c>
      <c r="F11" s="1">
        <v>6</v>
      </c>
      <c r="G11" s="1">
        <v>14</v>
      </c>
      <c r="H11" s="1">
        <v>6</v>
      </c>
      <c r="I11" s="1">
        <v>7</v>
      </c>
      <c r="J11" s="1">
        <v>9</v>
      </c>
      <c r="K11" s="1">
        <v>7</v>
      </c>
      <c r="L11" s="1">
        <v>4</v>
      </c>
      <c r="M11" s="1">
        <v>1</v>
      </c>
      <c r="N11" s="1">
        <v>3</v>
      </c>
      <c r="O11" s="1">
        <v>5</v>
      </c>
      <c r="Q11" s="5">
        <f t="shared" si="0"/>
        <v>67</v>
      </c>
      <c r="R11" s="5">
        <f t="shared" si="1"/>
        <v>5.583333333333333</v>
      </c>
    </row>
    <row r="12" spans="1:18" x14ac:dyDescent="0.25">
      <c r="C12" s="5" t="s">
        <v>23</v>
      </c>
      <c r="D12" s="1">
        <v>8</v>
      </c>
      <c r="E12" s="1">
        <v>6</v>
      </c>
      <c r="F12" s="1">
        <v>8</v>
      </c>
      <c r="G12" s="1">
        <v>7</v>
      </c>
      <c r="H12" s="1">
        <v>7</v>
      </c>
      <c r="I12" s="1">
        <v>3</v>
      </c>
      <c r="J12" s="1">
        <v>4</v>
      </c>
      <c r="K12" s="1">
        <v>8</v>
      </c>
      <c r="L12" s="1">
        <v>2</v>
      </c>
      <c r="M12" s="1">
        <v>7</v>
      </c>
      <c r="N12" s="1">
        <v>8</v>
      </c>
      <c r="O12" s="1">
        <v>2</v>
      </c>
      <c r="Q12" s="5">
        <f t="shared" si="0"/>
        <v>70</v>
      </c>
      <c r="R12" s="5">
        <f t="shared" si="1"/>
        <v>5.833333333333333</v>
      </c>
    </row>
    <row r="13" spans="1:18" x14ac:dyDescent="0.25">
      <c r="C13" s="5" t="s">
        <v>24</v>
      </c>
      <c r="D13" s="1">
        <v>2</v>
      </c>
      <c r="E13" s="1">
        <v>11</v>
      </c>
      <c r="F13" s="1">
        <v>3</v>
      </c>
      <c r="G13" s="1">
        <v>4</v>
      </c>
      <c r="H13" s="1">
        <v>3</v>
      </c>
      <c r="I13" s="1">
        <v>6</v>
      </c>
      <c r="J13" s="1">
        <v>6</v>
      </c>
      <c r="K13" s="1">
        <v>1</v>
      </c>
      <c r="L13" s="1">
        <v>7</v>
      </c>
      <c r="M13" s="1">
        <v>4</v>
      </c>
      <c r="N13" s="1">
        <v>4</v>
      </c>
      <c r="O13" s="1">
        <v>6</v>
      </c>
      <c r="Q13" s="5">
        <f t="shared" si="0"/>
        <v>57</v>
      </c>
      <c r="R13" s="5">
        <f t="shared" si="1"/>
        <v>4.75</v>
      </c>
    </row>
    <row r="14" spans="1:18" x14ac:dyDescent="0.25">
      <c r="C14" s="5" t="s">
        <v>25</v>
      </c>
      <c r="D14" s="1">
        <v>7</v>
      </c>
      <c r="E14" s="1">
        <v>5</v>
      </c>
      <c r="F14" s="1">
        <v>0</v>
      </c>
      <c r="G14" s="1">
        <v>9</v>
      </c>
      <c r="H14" s="1">
        <v>5</v>
      </c>
      <c r="I14" s="1">
        <v>0</v>
      </c>
      <c r="J14" s="1">
        <v>3</v>
      </c>
      <c r="K14" s="1">
        <v>5</v>
      </c>
      <c r="L14" s="1">
        <v>9</v>
      </c>
      <c r="M14" s="1">
        <v>2</v>
      </c>
      <c r="N14" s="1">
        <v>2</v>
      </c>
      <c r="O14" s="1">
        <v>4</v>
      </c>
      <c r="Q14" s="5">
        <f t="shared" si="0"/>
        <v>51</v>
      </c>
      <c r="R14" s="5">
        <f t="shared" si="1"/>
        <v>4.25</v>
      </c>
    </row>
    <row r="15" spans="1:18" x14ac:dyDescent="0.25">
      <c r="C15" s="5" t="s">
        <v>26</v>
      </c>
      <c r="D15" s="1">
        <v>0</v>
      </c>
      <c r="E15" s="1">
        <v>8</v>
      </c>
      <c r="F15" s="1">
        <v>2</v>
      </c>
      <c r="G15" s="1">
        <v>4</v>
      </c>
      <c r="H15" s="1">
        <v>0</v>
      </c>
      <c r="I15" s="1">
        <v>0</v>
      </c>
      <c r="J15" s="1">
        <v>2</v>
      </c>
      <c r="K15" s="1">
        <v>2</v>
      </c>
      <c r="L15" s="1">
        <v>0</v>
      </c>
      <c r="M15" s="1">
        <v>1</v>
      </c>
      <c r="N15" s="1">
        <v>6</v>
      </c>
      <c r="O15" s="1">
        <v>6</v>
      </c>
      <c r="Q15" s="5">
        <f t="shared" si="0"/>
        <v>31</v>
      </c>
      <c r="R15" s="5">
        <f t="shared" si="1"/>
        <v>2.5833333333333335</v>
      </c>
    </row>
    <row r="16" spans="1:18" x14ac:dyDescent="0.25">
      <c r="C16" s="5" t="s">
        <v>27</v>
      </c>
      <c r="D16" s="1">
        <v>7</v>
      </c>
      <c r="E16" s="1">
        <v>6</v>
      </c>
      <c r="F16" s="1">
        <v>7</v>
      </c>
      <c r="G16" s="1">
        <v>1</v>
      </c>
      <c r="H16" s="1">
        <v>2</v>
      </c>
      <c r="I16" s="1">
        <v>1</v>
      </c>
      <c r="J16" s="1">
        <v>1</v>
      </c>
      <c r="K16" s="1">
        <v>6</v>
      </c>
      <c r="L16" s="1">
        <v>7</v>
      </c>
      <c r="M16" s="1">
        <v>0</v>
      </c>
      <c r="N16" s="1">
        <v>4</v>
      </c>
      <c r="O16" s="1">
        <v>7</v>
      </c>
      <c r="Q16" s="5">
        <f t="shared" si="0"/>
        <v>49</v>
      </c>
      <c r="R16" s="5">
        <f t="shared" si="1"/>
        <v>4.083333333333333</v>
      </c>
    </row>
    <row r="17" spans="3:18" x14ac:dyDescent="0.25">
      <c r="C17" s="5" t="s">
        <v>28</v>
      </c>
      <c r="D17" s="1">
        <v>2</v>
      </c>
      <c r="E17" s="1">
        <v>3</v>
      </c>
      <c r="F17" s="1">
        <v>0</v>
      </c>
      <c r="G17" s="1">
        <v>2</v>
      </c>
      <c r="H17" s="1">
        <v>5</v>
      </c>
      <c r="I17" s="1">
        <v>3</v>
      </c>
      <c r="J17" s="1">
        <v>0</v>
      </c>
      <c r="K17" s="1">
        <v>2</v>
      </c>
      <c r="L17" s="1">
        <v>3</v>
      </c>
      <c r="M17" s="1">
        <v>3</v>
      </c>
      <c r="N17" s="1">
        <v>2</v>
      </c>
      <c r="O17" s="1">
        <v>0</v>
      </c>
      <c r="Q17" s="5">
        <f t="shared" si="0"/>
        <v>25</v>
      </c>
      <c r="R17" s="5">
        <f t="shared" si="1"/>
        <v>2.0833333333333335</v>
      </c>
    </row>
    <row r="18" spans="3:18" x14ac:dyDescent="0.25">
      <c r="C18" s="5"/>
      <c r="P18" s="3" t="s">
        <v>15</v>
      </c>
      <c r="Q18" s="5">
        <f>SUM(Q8:Q17)</f>
        <v>523</v>
      </c>
      <c r="R18" s="5"/>
    </row>
    <row r="19" spans="3:18" x14ac:dyDescent="0.25">
      <c r="C19" s="5" t="s">
        <v>0</v>
      </c>
      <c r="D19" s="5">
        <f>MAX(D8:D17)</f>
        <v>8</v>
      </c>
      <c r="E19" s="5">
        <f t="shared" ref="E19:O19" si="2">MAX(E8:E17)</f>
        <v>11</v>
      </c>
      <c r="F19" s="5">
        <f t="shared" si="2"/>
        <v>8</v>
      </c>
      <c r="G19" s="5">
        <f t="shared" si="2"/>
        <v>15</v>
      </c>
      <c r="H19" s="5">
        <f t="shared" si="2"/>
        <v>7</v>
      </c>
      <c r="I19" s="5">
        <f t="shared" si="2"/>
        <v>7</v>
      </c>
      <c r="J19" s="5">
        <f t="shared" si="2"/>
        <v>11</v>
      </c>
      <c r="K19" s="5">
        <f t="shared" si="2"/>
        <v>8</v>
      </c>
      <c r="L19" s="5">
        <f t="shared" si="2"/>
        <v>9</v>
      </c>
      <c r="M19" s="5">
        <f t="shared" si="2"/>
        <v>7</v>
      </c>
      <c r="N19" s="5">
        <f t="shared" si="2"/>
        <v>8</v>
      </c>
      <c r="O19" s="5">
        <f t="shared" si="2"/>
        <v>16</v>
      </c>
      <c r="P19" s="3" t="s">
        <v>0</v>
      </c>
      <c r="Q19" s="5">
        <f>MAX(Q8:Q17)</f>
        <v>73</v>
      </c>
      <c r="R19" s="5"/>
    </row>
    <row r="20" spans="3:18" x14ac:dyDescent="0.25">
      <c r="C20" s="5" t="s">
        <v>1</v>
      </c>
      <c r="D20" s="5">
        <f>MIN(D8:D17)</f>
        <v>0</v>
      </c>
      <c r="E20" s="5">
        <f t="shared" ref="E20:O20" si="3">MIN(E8:E17)</f>
        <v>3</v>
      </c>
      <c r="F20" s="5">
        <f t="shared" si="3"/>
        <v>0</v>
      </c>
      <c r="G20" s="5">
        <f t="shared" si="3"/>
        <v>1</v>
      </c>
      <c r="H20" s="5">
        <f t="shared" si="3"/>
        <v>0</v>
      </c>
      <c r="I20" s="5">
        <f t="shared" si="3"/>
        <v>0</v>
      </c>
      <c r="J20" s="5">
        <f t="shared" si="3"/>
        <v>0</v>
      </c>
      <c r="K20" s="5">
        <f t="shared" si="3"/>
        <v>1</v>
      </c>
      <c r="L20" s="5">
        <f t="shared" si="3"/>
        <v>0</v>
      </c>
      <c r="M20" s="5">
        <f t="shared" si="3"/>
        <v>0</v>
      </c>
      <c r="N20" s="5">
        <f t="shared" si="3"/>
        <v>1</v>
      </c>
      <c r="O20" s="5">
        <f t="shared" si="3"/>
        <v>0</v>
      </c>
      <c r="P20" s="3" t="s">
        <v>1</v>
      </c>
      <c r="Q20" s="5">
        <f>MIN(Q8:Q17)</f>
        <v>25</v>
      </c>
      <c r="R20" s="5"/>
    </row>
    <row r="21" spans="3:18" x14ac:dyDescent="0.25">
      <c r="C21" s="5" t="s">
        <v>14</v>
      </c>
      <c r="D21" s="5">
        <f>AVERAGE(D8:D17)</f>
        <v>3.8</v>
      </c>
      <c r="E21" s="5">
        <f t="shared" ref="E21:O21" si="4">AVERAGE(E8:E17)</f>
        <v>6.1</v>
      </c>
      <c r="F21" s="5">
        <f t="shared" si="4"/>
        <v>3.6</v>
      </c>
      <c r="G21" s="5">
        <f t="shared" si="4"/>
        <v>6.4</v>
      </c>
      <c r="H21" s="5">
        <f t="shared" si="4"/>
        <v>3.2</v>
      </c>
      <c r="I21" s="5">
        <f t="shared" si="4"/>
        <v>3.3</v>
      </c>
      <c r="J21" s="5">
        <f t="shared" si="4"/>
        <v>4.3</v>
      </c>
      <c r="K21" s="5">
        <f t="shared" si="4"/>
        <v>4.8</v>
      </c>
      <c r="L21" s="5">
        <f t="shared" si="4"/>
        <v>4.7</v>
      </c>
      <c r="M21" s="5">
        <f t="shared" si="4"/>
        <v>3.1</v>
      </c>
      <c r="N21" s="5">
        <f t="shared" si="4"/>
        <v>3.7</v>
      </c>
      <c r="O21" s="5">
        <f t="shared" si="4"/>
        <v>5.3</v>
      </c>
      <c r="P21" s="3" t="s">
        <v>17</v>
      </c>
      <c r="Q21" s="5">
        <f>AVERAGE(Q8:Q17)</f>
        <v>52.3</v>
      </c>
      <c r="R21" s="5"/>
    </row>
    <row r="22" spans="3:18" x14ac:dyDescent="0.25">
      <c r="D22" s="1"/>
      <c r="E22" s="1"/>
      <c r="F22" s="1"/>
      <c r="G22" s="1"/>
      <c r="H22" s="1"/>
      <c r="I22" s="1"/>
      <c r="J22" s="1"/>
      <c r="K22" s="1"/>
      <c r="L22" s="1"/>
      <c r="M22" s="1"/>
      <c r="N22" s="1"/>
      <c r="O22" s="1"/>
    </row>
    <row r="25" spans="3:18" ht="15.75" x14ac:dyDescent="0.25">
      <c r="C25" s="193" t="s">
        <v>18</v>
      </c>
      <c r="D25" s="194"/>
      <c r="F25" s="193" t="s">
        <v>263</v>
      </c>
      <c r="G25" s="196"/>
      <c r="H25" s="196"/>
      <c r="J25" s="5" t="s">
        <v>266</v>
      </c>
      <c r="K25" s="5" t="s">
        <v>265</v>
      </c>
    </row>
    <row r="26" spans="3:18" x14ac:dyDescent="0.25">
      <c r="J26" s="5" t="s">
        <v>19</v>
      </c>
      <c r="K26" s="35">
        <f t="shared" ref="K26:K35" si="5">R8</f>
        <v>2.75</v>
      </c>
    </row>
    <row r="27" spans="3:18" x14ac:dyDescent="0.25">
      <c r="C27" s="5" t="s">
        <v>19</v>
      </c>
      <c r="D27" s="1" t="str">
        <f t="shared" ref="D27:D36" si="6">IF(R8&lt;3,"FAIL","PASS")</f>
        <v>FAIL</v>
      </c>
      <c r="F27" s="42" t="str">
        <f t="shared" ref="F27:F36" si="7">CONCATENATE(C27,",",D27,",",R8)</f>
        <v>Mike,FAIL,2.75</v>
      </c>
      <c r="G27" s="43"/>
      <c r="H27" s="44"/>
      <c r="J27" s="5" t="s">
        <v>20</v>
      </c>
      <c r="K27" s="35">
        <f t="shared" si="5"/>
        <v>6.083333333333333</v>
      </c>
    </row>
    <row r="28" spans="3:18" x14ac:dyDescent="0.25">
      <c r="C28" s="5" t="s">
        <v>20</v>
      </c>
      <c r="D28" s="1" t="str">
        <f t="shared" si="6"/>
        <v>PASS</v>
      </c>
      <c r="F28" s="42" t="str">
        <f t="shared" si="7"/>
        <v>Steve,PASS,6.08333333333333</v>
      </c>
      <c r="G28" s="43"/>
      <c r="H28" s="44"/>
      <c r="J28" s="5" t="s">
        <v>21</v>
      </c>
      <c r="K28" s="35">
        <f t="shared" si="5"/>
        <v>5.583333333333333</v>
      </c>
    </row>
    <row r="29" spans="3:18" x14ac:dyDescent="0.25">
      <c r="C29" s="5" t="s">
        <v>21</v>
      </c>
      <c r="D29" s="1" t="str">
        <f t="shared" si="6"/>
        <v>PASS</v>
      </c>
      <c r="F29" s="42" t="str">
        <f t="shared" si="7"/>
        <v>Linda,PASS,5.58333333333333</v>
      </c>
      <c r="G29" s="43"/>
      <c r="H29" s="44"/>
      <c r="J29" s="5" t="s">
        <v>22</v>
      </c>
      <c r="K29" s="35">
        <f t="shared" si="5"/>
        <v>5.583333333333333</v>
      </c>
    </row>
    <row r="30" spans="3:18" x14ac:dyDescent="0.25">
      <c r="C30" s="5" t="s">
        <v>22</v>
      </c>
      <c r="D30" s="1" t="str">
        <f t="shared" si="6"/>
        <v>PASS</v>
      </c>
      <c r="F30" s="42" t="str">
        <f t="shared" si="7"/>
        <v>Angela,PASS,5.58333333333333</v>
      </c>
      <c r="G30" s="43"/>
      <c r="H30" s="44"/>
      <c r="J30" s="5" t="s">
        <v>23</v>
      </c>
      <c r="K30" s="35">
        <f t="shared" si="5"/>
        <v>5.833333333333333</v>
      </c>
    </row>
    <row r="31" spans="3:18" x14ac:dyDescent="0.25">
      <c r="C31" s="5" t="s">
        <v>23</v>
      </c>
      <c r="D31" s="1" t="str">
        <f t="shared" si="6"/>
        <v>PASS</v>
      </c>
      <c r="F31" s="42" t="str">
        <f t="shared" si="7"/>
        <v>Peter,PASS,5.83333333333333</v>
      </c>
      <c r="G31" s="43"/>
      <c r="H31" s="44"/>
      <c r="J31" s="5" t="s">
        <v>24</v>
      </c>
      <c r="K31" s="35">
        <f t="shared" si="5"/>
        <v>4.75</v>
      </c>
    </row>
    <row r="32" spans="3:18" x14ac:dyDescent="0.25">
      <c r="C32" s="5" t="s">
        <v>24</v>
      </c>
      <c r="D32" s="1" t="str">
        <f t="shared" si="6"/>
        <v>PASS</v>
      </c>
      <c r="F32" s="42" t="str">
        <f t="shared" si="7"/>
        <v>Vikus,PASS,4.75</v>
      </c>
      <c r="G32" s="43"/>
      <c r="H32" s="44"/>
      <c r="J32" s="5" t="s">
        <v>25</v>
      </c>
      <c r="K32" s="35">
        <f t="shared" si="5"/>
        <v>4.25</v>
      </c>
    </row>
    <row r="33" spans="3:11" x14ac:dyDescent="0.25">
      <c r="C33" s="5" t="s">
        <v>25</v>
      </c>
      <c r="D33" s="1" t="str">
        <f t="shared" si="6"/>
        <v>PASS</v>
      </c>
      <c r="F33" s="42" t="str">
        <f t="shared" si="7"/>
        <v>Warrick,PASS,4.25</v>
      </c>
      <c r="G33" s="43"/>
      <c r="H33" s="44"/>
      <c r="J33" s="5" t="s">
        <v>26</v>
      </c>
      <c r="K33" s="35">
        <f t="shared" si="5"/>
        <v>2.5833333333333335</v>
      </c>
    </row>
    <row r="34" spans="3:11" x14ac:dyDescent="0.25">
      <c r="C34" s="5" t="s">
        <v>26</v>
      </c>
      <c r="D34" s="1" t="str">
        <f t="shared" si="6"/>
        <v>FAIL</v>
      </c>
      <c r="F34" s="42" t="str">
        <f t="shared" si="7"/>
        <v>Richard,FAIL,2.58333333333333</v>
      </c>
      <c r="G34" s="43"/>
      <c r="H34" s="44"/>
      <c r="J34" s="5" t="s">
        <v>27</v>
      </c>
      <c r="K34" s="35">
        <f t="shared" si="5"/>
        <v>4.083333333333333</v>
      </c>
    </row>
    <row r="35" spans="3:11" x14ac:dyDescent="0.25">
      <c r="C35" s="5" t="s">
        <v>27</v>
      </c>
      <c r="D35" s="1" t="str">
        <f t="shared" si="6"/>
        <v>PASS</v>
      </c>
      <c r="F35" s="42" t="str">
        <f t="shared" si="7"/>
        <v>Rachael,PASS,4.08333333333333</v>
      </c>
      <c r="G35" s="43"/>
      <c r="H35" s="44"/>
      <c r="J35" s="5" t="s">
        <v>28</v>
      </c>
      <c r="K35" s="35">
        <f t="shared" si="5"/>
        <v>2.0833333333333335</v>
      </c>
    </row>
    <row r="36" spans="3:11" x14ac:dyDescent="0.25">
      <c r="C36" s="5" t="s">
        <v>28</v>
      </c>
      <c r="D36" s="1" t="str">
        <f t="shared" si="6"/>
        <v>FAIL</v>
      </c>
      <c r="F36" s="42" t="str">
        <f t="shared" si="7"/>
        <v>Meline,FAIL,2.08333333333333</v>
      </c>
      <c r="G36" s="43"/>
      <c r="H36" s="44"/>
    </row>
  </sheetData>
  <mergeCells count="3">
    <mergeCell ref="C5:R5"/>
    <mergeCell ref="C25:D25"/>
    <mergeCell ref="F25:H25"/>
  </mergeCells>
  <conditionalFormatting sqref="D27:D36">
    <cfRule type="cellIs" dxfId="1" priority="1" operator="equal">
      <formula>"FAIL"</formula>
    </cfRule>
    <cfRule type="cellIs" dxfId="0" priority="2" operator="equal">
      <formula>"PASS"</formula>
    </cfRule>
  </conditionalFormatting>
  <pageMargins left="0.7" right="0.7" top="0.75" bottom="0.75" header="0.3" footer="0.3"/>
  <pageSetup orientation="landscape" horizontalDpi="4294967293"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A8B45-9B74-41EF-AE8B-D5B9200E94AA}">
  <sheetPr>
    <tabColor theme="8" tint="0.39997558519241921"/>
  </sheetPr>
  <dimension ref="A1:Q46"/>
  <sheetViews>
    <sheetView topLeftCell="A24" zoomScale="115" zoomScaleNormal="115" workbookViewId="0">
      <selection activeCell="O22" sqref="O21:O22"/>
    </sheetView>
  </sheetViews>
  <sheetFormatPr defaultColWidth="9.140625" defaultRowHeight="15" x14ac:dyDescent="0.25"/>
  <cols>
    <col min="1" max="1" width="12.28515625" bestFit="1" customWidth="1"/>
    <col min="2" max="2" width="12" bestFit="1" customWidth="1"/>
    <col min="3" max="3" width="12.28515625" bestFit="1" customWidth="1"/>
    <col min="4" max="4" width="13.140625" customWidth="1"/>
    <col min="5" max="5" width="12" bestFit="1" customWidth="1"/>
    <col min="6" max="6" width="12.28515625" bestFit="1" customWidth="1"/>
    <col min="7" max="7" width="13.140625" bestFit="1" customWidth="1"/>
    <col min="8" max="10" width="12" bestFit="1" customWidth="1"/>
    <col min="11" max="11" width="12.140625" bestFit="1" customWidth="1"/>
    <col min="12" max="12" width="13.5703125" customWidth="1"/>
    <col min="13" max="13" width="14.5703125" customWidth="1"/>
    <col min="14" max="14" width="12.140625" bestFit="1" customWidth="1"/>
    <col min="15" max="18" width="10.85546875" bestFit="1" customWidth="1"/>
    <col min="19" max="19" width="12" bestFit="1" customWidth="1"/>
  </cols>
  <sheetData>
    <row r="1" spans="1:14" x14ac:dyDescent="0.25">
      <c r="A1" s="31"/>
      <c r="B1" s="31"/>
      <c r="C1" s="31"/>
      <c r="D1" s="31"/>
      <c r="E1" s="31"/>
      <c r="F1" s="31"/>
      <c r="G1" s="31"/>
      <c r="H1" s="31"/>
      <c r="I1" s="31"/>
      <c r="J1" s="31"/>
      <c r="K1" s="31"/>
      <c r="L1" s="31"/>
      <c r="M1" s="31"/>
      <c r="N1" s="31"/>
    </row>
    <row r="2" spans="1:14" ht="32.25" thickBot="1" x14ac:dyDescent="0.55000000000000004">
      <c r="A2" s="31"/>
      <c r="B2" s="117" t="s">
        <v>255</v>
      </c>
      <c r="C2" s="117"/>
      <c r="D2" s="117"/>
      <c r="E2" s="117"/>
      <c r="F2" s="117"/>
      <c r="G2" s="117"/>
      <c r="H2" s="117"/>
      <c r="I2" s="117"/>
      <c r="J2" s="117"/>
      <c r="K2" s="117"/>
      <c r="L2" s="117"/>
      <c r="M2" s="117"/>
      <c r="N2" s="31"/>
    </row>
    <row r="3" spans="1:14" ht="15.75" thickTop="1" x14ac:dyDescent="0.25">
      <c r="A3" s="31"/>
      <c r="B3" s="31"/>
      <c r="C3" s="31"/>
      <c r="D3" s="31"/>
      <c r="E3" s="31"/>
      <c r="F3" s="31"/>
      <c r="G3" s="31"/>
      <c r="H3" s="31"/>
      <c r="I3" s="31"/>
      <c r="J3" s="31"/>
      <c r="K3" s="31"/>
      <c r="L3" s="31"/>
      <c r="M3" s="31"/>
      <c r="N3" s="31"/>
    </row>
    <row r="4" spans="1:14" x14ac:dyDescent="0.25">
      <c r="A4" s="31"/>
      <c r="B4" s="31"/>
      <c r="C4" s="31"/>
      <c r="D4" s="31"/>
      <c r="E4" s="31"/>
      <c r="F4" s="31"/>
      <c r="G4" s="31"/>
      <c r="H4" s="31"/>
      <c r="I4" s="31"/>
      <c r="J4" s="31"/>
      <c r="K4" s="31"/>
      <c r="L4" s="31"/>
      <c r="M4" s="31"/>
      <c r="N4" s="31"/>
    </row>
    <row r="5" spans="1:14" ht="27" thickBot="1" x14ac:dyDescent="0.45">
      <c r="A5" s="31"/>
      <c r="B5" s="118" t="s">
        <v>256</v>
      </c>
      <c r="C5" s="118"/>
      <c r="D5" s="118"/>
      <c r="E5" s="118"/>
      <c r="F5" s="31"/>
      <c r="G5" s="31"/>
      <c r="H5" s="31"/>
      <c r="I5" s="31"/>
      <c r="J5" s="118" t="s">
        <v>257</v>
      </c>
      <c r="K5" s="118"/>
      <c r="L5" s="118"/>
      <c r="M5" s="118"/>
      <c r="N5" s="31"/>
    </row>
    <row r="6" spans="1:14" ht="15.75" thickTop="1" x14ac:dyDescent="0.25">
      <c r="A6" s="31"/>
      <c r="B6" s="31"/>
      <c r="C6" s="31"/>
      <c r="D6" s="31"/>
      <c r="E6" s="31"/>
      <c r="F6" s="31"/>
      <c r="G6" s="31"/>
      <c r="H6" s="31"/>
      <c r="I6" s="31"/>
      <c r="J6" s="31"/>
      <c r="K6" s="31"/>
      <c r="L6" s="31"/>
      <c r="M6" s="31"/>
      <c r="N6" s="31"/>
    </row>
    <row r="7" spans="1:14" ht="15.75" x14ac:dyDescent="0.25">
      <c r="A7" s="31"/>
      <c r="B7" s="32" t="s">
        <v>258</v>
      </c>
      <c r="C7" s="32" t="s">
        <v>259</v>
      </c>
      <c r="D7" s="32" t="s">
        <v>260</v>
      </c>
      <c r="E7" s="32" t="s">
        <v>261</v>
      </c>
      <c r="F7" s="31"/>
      <c r="G7" s="31"/>
      <c r="H7" s="31"/>
      <c r="I7" s="31"/>
      <c r="J7" s="32" t="s">
        <v>258</v>
      </c>
      <c r="K7" s="32" t="s">
        <v>259</v>
      </c>
      <c r="L7" s="32" t="s">
        <v>260</v>
      </c>
      <c r="M7" s="32" t="s">
        <v>261</v>
      </c>
      <c r="N7" s="31"/>
    </row>
    <row r="8" spans="1:14" x14ac:dyDescent="0.25">
      <c r="A8" s="31"/>
      <c r="B8" s="5">
        <v>1</v>
      </c>
      <c r="C8" s="1">
        <v>4</v>
      </c>
      <c r="D8" s="1">
        <v>13</v>
      </c>
      <c r="E8" s="1">
        <v>26</v>
      </c>
      <c r="F8" s="31"/>
      <c r="G8" s="31"/>
      <c r="H8" s="31"/>
      <c r="I8" s="31"/>
      <c r="J8" s="85">
        <v>1</v>
      </c>
      <c r="K8" s="91">
        <f>C8*$H$16</f>
        <v>34361.68</v>
      </c>
      <c r="L8" s="91">
        <f>D8*$H$17</f>
        <v>59145.71</v>
      </c>
      <c r="M8" s="91">
        <f>E8*H$18</f>
        <v>16351.14</v>
      </c>
      <c r="N8" s="31"/>
    </row>
    <row r="9" spans="1:14" x14ac:dyDescent="0.25">
      <c r="A9" s="31"/>
      <c r="B9" s="5">
        <v>2</v>
      </c>
      <c r="C9" s="1">
        <v>8</v>
      </c>
      <c r="D9" s="1">
        <v>9</v>
      </c>
      <c r="E9" s="1">
        <v>35</v>
      </c>
      <c r="F9" s="31"/>
      <c r="G9" s="33"/>
      <c r="H9" s="31"/>
      <c r="I9" s="31"/>
      <c r="J9" s="85">
        <v>2</v>
      </c>
      <c r="K9" s="91">
        <f t="shared" ref="K9:K19" si="0">C9*$H$16</f>
        <v>68723.360000000001</v>
      </c>
      <c r="L9" s="91">
        <f t="shared" ref="L9:L19" si="1">D9*$H$17</f>
        <v>40947.03</v>
      </c>
      <c r="M9" s="91">
        <f t="shared" ref="M9:M18" si="2">E9*H$18</f>
        <v>22011.149999999998</v>
      </c>
      <c r="N9" s="31"/>
    </row>
    <row r="10" spans="1:14" x14ac:dyDescent="0.25">
      <c r="A10" s="31"/>
      <c r="B10" s="5">
        <v>3</v>
      </c>
      <c r="C10" s="1">
        <v>8</v>
      </c>
      <c r="D10" s="1">
        <v>6</v>
      </c>
      <c r="E10" s="1">
        <v>19</v>
      </c>
      <c r="F10" s="31"/>
      <c r="G10" s="31"/>
      <c r="H10" s="31"/>
      <c r="I10" s="31"/>
      <c r="J10" s="85">
        <v>3</v>
      </c>
      <c r="K10" s="91">
        <f t="shared" si="0"/>
        <v>68723.360000000001</v>
      </c>
      <c r="L10" s="91">
        <f t="shared" si="1"/>
        <v>27298.02</v>
      </c>
      <c r="M10" s="91">
        <f t="shared" si="2"/>
        <v>11948.91</v>
      </c>
      <c r="N10" s="31"/>
    </row>
    <row r="11" spans="1:14" x14ac:dyDescent="0.25">
      <c r="A11" s="31"/>
      <c r="B11" s="5">
        <v>4</v>
      </c>
      <c r="C11" s="1">
        <v>8</v>
      </c>
      <c r="D11" s="1">
        <v>5</v>
      </c>
      <c r="E11" s="1">
        <v>32</v>
      </c>
      <c r="F11" s="31"/>
      <c r="G11" s="31"/>
      <c r="H11" s="31"/>
      <c r="I11" s="31"/>
      <c r="J11" s="85">
        <v>4</v>
      </c>
      <c r="K11" s="91">
        <f>C11*$H$16</f>
        <v>68723.360000000001</v>
      </c>
      <c r="L11" s="91">
        <f t="shared" si="1"/>
        <v>22748.35</v>
      </c>
      <c r="M11" s="91">
        <f t="shared" si="2"/>
        <v>20124.48</v>
      </c>
      <c r="N11" s="31"/>
    </row>
    <row r="12" spans="1:14" x14ac:dyDescent="0.25">
      <c r="A12" s="31"/>
      <c r="B12" s="5">
        <v>5</v>
      </c>
      <c r="C12" s="1">
        <v>4</v>
      </c>
      <c r="D12" s="1">
        <v>11</v>
      </c>
      <c r="E12" s="1">
        <v>23</v>
      </c>
      <c r="F12" s="31"/>
      <c r="G12" s="31"/>
      <c r="H12" s="31"/>
      <c r="I12" s="31"/>
      <c r="J12" s="85">
        <v>5</v>
      </c>
      <c r="K12" s="91">
        <f t="shared" si="0"/>
        <v>34361.68</v>
      </c>
      <c r="L12" s="91">
        <f t="shared" si="1"/>
        <v>50046.37</v>
      </c>
      <c r="M12" s="91">
        <f t="shared" si="2"/>
        <v>14464.47</v>
      </c>
      <c r="N12" s="31"/>
    </row>
    <row r="13" spans="1:14" x14ac:dyDescent="0.25">
      <c r="A13" s="31"/>
      <c r="B13" s="85">
        <v>6</v>
      </c>
      <c r="C13" s="29">
        <v>12</v>
      </c>
      <c r="D13" s="29">
        <v>13</v>
      </c>
      <c r="E13" s="29">
        <v>22</v>
      </c>
      <c r="F13" s="31"/>
      <c r="G13" s="31"/>
      <c r="H13" s="31"/>
      <c r="I13" s="31"/>
      <c r="J13" s="85">
        <v>6</v>
      </c>
      <c r="K13" s="91">
        <f>C13*$H$16</f>
        <v>103085.04000000001</v>
      </c>
      <c r="L13" s="91">
        <f t="shared" si="1"/>
        <v>59145.71</v>
      </c>
      <c r="M13" s="91">
        <f t="shared" si="2"/>
        <v>13835.58</v>
      </c>
      <c r="N13" s="31"/>
    </row>
    <row r="14" spans="1:14" ht="15.6" customHeight="1" thickBot="1" x14ac:dyDescent="0.3">
      <c r="A14" s="31"/>
      <c r="B14" s="85">
        <v>7</v>
      </c>
      <c r="C14" s="29">
        <v>4</v>
      </c>
      <c r="D14" s="29">
        <v>7</v>
      </c>
      <c r="E14" s="29">
        <v>18</v>
      </c>
      <c r="F14" s="31"/>
      <c r="G14" s="121" t="s">
        <v>394</v>
      </c>
      <c r="H14" s="121"/>
      <c r="I14" s="31"/>
      <c r="J14" s="85">
        <v>7</v>
      </c>
      <c r="K14" s="91">
        <f t="shared" si="0"/>
        <v>34361.68</v>
      </c>
      <c r="L14" s="91">
        <f t="shared" si="1"/>
        <v>31847.690000000002</v>
      </c>
      <c r="M14" s="91">
        <f t="shared" si="2"/>
        <v>11320.02</v>
      </c>
      <c r="N14" s="31"/>
    </row>
    <row r="15" spans="1:14" ht="15.75" thickTop="1" x14ac:dyDescent="0.25">
      <c r="A15" s="31"/>
      <c r="B15" s="85">
        <v>8</v>
      </c>
      <c r="C15" s="29">
        <v>1</v>
      </c>
      <c r="D15" s="29">
        <v>9</v>
      </c>
      <c r="E15" s="29">
        <v>33</v>
      </c>
      <c r="F15" s="31"/>
      <c r="G15" s="31"/>
      <c r="H15" s="31"/>
      <c r="I15" s="31"/>
      <c r="J15" s="85">
        <v>8</v>
      </c>
      <c r="K15" s="91">
        <f t="shared" si="0"/>
        <v>8590.42</v>
      </c>
      <c r="L15" s="91">
        <f t="shared" si="1"/>
        <v>40947.03</v>
      </c>
      <c r="M15" s="91">
        <f t="shared" si="2"/>
        <v>20753.37</v>
      </c>
      <c r="N15" s="31"/>
    </row>
    <row r="16" spans="1:14" ht="15.75" x14ac:dyDescent="0.25">
      <c r="A16" s="31"/>
      <c r="B16" s="5">
        <v>9</v>
      </c>
      <c r="C16" s="1">
        <v>8</v>
      </c>
      <c r="D16" s="1">
        <v>16</v>
      </c>
      <c r="E16" s="1">
        <v>18</v>
      </c>
      <c r="F16" s="31"/>
      <c r="G16" s="34" t="str">
        <f>C7</f>
        <v>Cars</v>
      </c>
      <c r="H16" s="30">
        <v>8590.42</v>
      </c>
      <c r="I16" s="31"/>
      <c r="J16" s="85">
        <v>9</v>
      </c>
      <c r="K16" s="91">
        <f>C16*$H$16</f>
        <v>68723.360000000001</v>
      </c>
      <c r="L16" s="91">
        <f t="shared" si="1"/>
        <v>72794.720000000001</v>
      </c>
      <c r="M16" s="91">
        <f t="shared" si="2"/>
        <v>11320.02</v>
      </c>
      <c r="N16" s="31"/>
    </row>
    <row r="17" spans="1:17" ht="15.75" x14ac:dyDescent="0.25">
      <c r="A17" s="31"/>
      <c r="B17" s="5">
        <v>10</v>
      </c>
      <c r="C17" s="1">
        <v>7</v>
      </c>
      <c r="D17" s="1">
        <v>8</v>
      </c>
      <c r="E17" s="1">
        <v>13</v>
      </c>
      <c r="F17" s="31"/>
      <c r="G17" s="51" t="s">
        <v>260</v>
      </c>
      <c r="H17" s="30">
        <v>4549.67</v>
      </c>
      <c r="I17" s="31"/>
      <c r="J17" s="85">
        <v>10</v>
      </c>
      <c r="K17" s="91">
        <f t="shared" si="0"/>
        <v>60132.94</v>
      </c>
      <c r="L17" s="91">
        <f t="shared" si="1"/>
        <v>36397.360000000001</v>
      </c>
      <c r="M17" s="91">
        <f t="shared" si="2"/>
        <v>8175.57</v>
      </c>
      <c r="N17" s="31"/>
    </row>
    <row r="18" spans="1:17" ht="15.75" x14ac:dyDescent="0.25">
      <c r="A18" s="31"/>
      <c r="B18" s="5">
        <v>11</v>
      </c>
      <c r="C18" s="1">
        <v>4</v>
      </c>
      <c r="D18" s="1">
        <v>13</v>
      </c>
      <c r="E18" s="1">
        <v>26</v>
      </c>
      <c r="F18" s="31"/>
      <c r="G18" s="34" t="str">
        <f>E7</f>
        <v xml:space="preserve">Bicycles </v>
      </c>
      <c r="H18" s="30">
        <v>628.89</v>
      </c>
      <c r="I18" s="31"/>
      <c r="J18" s="85">
        <v>11</v>
      </c>
      <c r="K18" s="91">
        <f t="shared" si="0"/>
        <v>34361.68</v>
      </c>
      <c r="L18" s="91">
        <f t="shared" si="1"/>
        <v>59145.71</v>
      </c>
      <c r="M18" s="91">
        <f t="shared" si="2"/>
        <v>16351.14</v>
      </c>
      <c r="N18" s="31"/>
    </row>
    <row r="19" spans="1:17" x14ac:dyDescent="0.25">
      <c r="A19" s="31"/>
      <c r="B19" s="5">
        <v>12</v>
      </c>
      <c r="C19" s="1">
        <v>17</v>
      </c>
      <c r="D19" s="1">
        <v>9</v>
      </c>
      <c r="E19" s="1">
        <v>43</v>
      </c>
      <c r="F19" s="31"/>
      <c r="G19" s="31"/>
      <c r="H19" s="31"/>
      <c r="I19" s="31"/>
      <c r="J19" s="85">
        <v>12</v>
      </c>
      <c r="K19" s="91">
        <f t="shared" si="0"/>
        <v>146037.14000000001</v>
      </c>
      <c r="L19" s="91">
        <f t="shared" si="1"/>
        <v>40947.03</v>
      </c>
      <c r="M19" s="91">
        <f>E19*H$18</f>
        <v>27042.27</v>
      </c>
      <c r="N19" s="31"/>
    </row>
    <row r="20" spans="1:17" x14ac:dyDescent="0.25">
      <c r="A20" s="31"/>
      <c r="B20" s="31"/>
      <c r="C20" s="31"/>
      <c r="D20" s="31"/>
      <c r="E20" s="31"/>
      <c r="F20" s="31"/>
      <c r="G20" s="31"/>
      <c r="H20" s="31"/>
      <c r="I20" s="31"/>
      <c r="J20" s="31"/>
      <c r="K20" s="31"/>
      <c r="L20" s="31"/>
      <c r="M20" s="31"/>
      <c r="N20" s="31"/>
      <c r="P20" s="41"/>
      <c r="Q20" s="41"/>
    </row>
    <row r="21" spans="1:17" x14ac:dyDescent="0.25">
      <c r="A21" s="31"/>
      <c r="B21" s="31"/>
      <c r="C21" s="31"/>
      <c r="D21" s="31"/>
      <c r="E21" s="31"/>
      <c r="F21" s="31"/>
      <c r="G21" s="31"/>
      <c r="H21" s="31"/>
      <c r="I21" s="31"/>
      <c r="J21" s="31"/>
      <c r="K21" s="31"/>
      <c r="L21" s="31"/>
      <c r="M21" s="31"/>
      <c r="N21" s="31"/>
    </row>
    <row r="23" spans="1:17" ht="15.75" x14ac:dyDescent="0.25">
      <c r="B23" s="32" t="s">
        <v>258</v>
      </c>
      <c r="C23" s="5">
        <v>1</v>
      </c>
      <c r="D23" s="5">
        <v>2</v>
      </c>
      <c r="E23" s="5">
        <v>3</v>
      </c>
      <c r="F23" s="5">
        <v>4</v>
      </c>
      <c r="G23" s="5">
        <v>5</v>
      </c>
      <c r="H23" s="85">
        <v>6</v>
      </c>
      <c r="I23" s="85">
        <v>7</v>
      </c>
      <c r="J23" s="85">
        <v>8</v>
      </c>
      <c r="K23" s="5">
        <v>9</v>
      </c>
      <c r="L23" s="5">
        <v>10</v>
      </c>
      <c r="M23" s="5">
        <v>11</v>
      </c>
      <c r="N23" s="5">
        <v>12</v>
      </c>
    </row>
    <row r="24" spans="1:17" ht="15.75" x14ac:dyDescent="0.25">
      <c r="B24" s="32" t="s">
        <v>259</v>
      </c>
      <c r="C24" s="91">
        <f>C30*$H16</f>
        <v>34361.68</v>
      </c>
      <c r="D24" s="91">
        <f t="shared" ref="D24:N24" si="3">D30*$H16</f>
        <v>68723.360000000001</v>
      </c>
      <c r="E24" s="91">
        <f t="shared" si="3"/>
        <v>68723.360000000001</v>
      </c>
      <c r="F24" s="91">
        <f t="shared" si="3"/>
        <v>68723.360000000001</v>
      </c>
      <c r="G24" s="91">
        <f t="shared" si="3"/>
        <v>34361.68</v>
      </c>
      <c r="H24" s="91">
        <f t="shared" si="3"/>
        <v>103085.04000000001</v>
      </c>
      <c r="I24" s="91">
        <f t="shared" si="3"/>
        <v>34361.68</v>
      </c>
      <c r="J24" s="91">
        <f t="shared" si="3"/>
        <v>8590.42</v>
      </c>
      <c r="K24" s="91">
        <f t="shared" si="3"/>
        <v>68723.360000000001</v>
      </c>
      <c r="L24" s="91">
        <f t="shared" si="3"/>
        <v>60132.94</v>
      </c>
      <c r="M24" s="91">
        <f t="shared" si="3"/>
        <v>34361.68</v>
      </c>
      <c r="N24" s="91">
        <f t="shared" si="3"/>
        <v>146037.14000000001</v>
      </c>
    </row>
    <row r="25" spans="1:17" ht="15.75" x14ac:dyDescent="0.25">
      <c r="B25" s="32" t="s">
        <v>260</v>
      </c>
      <c r="C25" s="91">
        <f t="shared" ref="C25:N25" si="4">C31*$H17</f>
        <v>59145.71</v>
      </c>
      <c r="D25" s="91">
        <f t="shared" si="4"/>
        <v>40947.03</v>
      </c>
      <c r="E25" s="91">
        <f t="shared" si="4"/>
        <v>27298.02</v>
      </c>
      <c r="F25" s="91">
        <f t="shared" si="4"/>
        <v>22748.35</v>
      </c>
      <c r="G25" s="91">
        <f t="shared" si="4"/>
        <v>50046.37</v>
      </c>
      <c r="H25" s="91">
        <f t="shared" si="4"/>
        <v>59145.71</v>
      </c>
      <c r="I25" s="91">
        <f t="shared" si="4"/>
        <v>31847.690000000002</v>
      </c>
      <c r="J25" s="91">
        <f t="shared" si="4"/>
        <v>40947.03</v>
      </c>
      <c r="K25" s="91">
        <f t="shared" si="4"/>
        <v>72794.720000000001</v>
      </c>
      <c r="L25" s="91">
        <f t="shared" si="4"/>
        <v>36397.360000000001</v>
      </c>
      <c r="M25" s="91">
        <f t="shared" si="4"/>
        <v>59145.71</v>
      </c>
      <c r="N25" s="91">
        <f t="shared" si="4"/>
        <v>40947.03</v>
      </c>
    </row>
    <row r="26" spans="1:17" ht="15.75" x14ac:dyDescent="0.25">
      <c r="B26" s="32" t="s">
        <v>261</v>
      </c>
      <c r="C26" s="91">
        <f t="shared" ref="C26:N26" si="5">C32*$H18</f>
        <v>16351.14</v>
      </c>
      <c r="D26" s="91">
        <f t="shared" si="5"/>
        <v>22011.149999999998</v>
      </c>
      <c r="E26" s="91">
        <f t="shared" si="5"/>
        <v>11948.91</v>
      </c>
      <c r="F26" s="91">
        <f t="shared" si="5"/>
        <v>20124.48</v>
      </c>
      <c r="G26" s="91">
        <f t="shared" si="5"/>
        <v>14464.47</v>
      </c>
      <c r="H26" s="91">
        <f t="shared" si="5"/>
        <v>13835.58</v>
      </c>
      <c r="I26" s="91">
        <f t="shared" si="5"/>
        <v>11320.02</v>
      </c>
      <c r="J26" s="91">
        <f t="shared" si="5"/>
        <v>20753.37</v>
      </c>
      <c r="K26" s="91">
        <f t="shared" si="5"/>
        <v>11320.02</v>
      </c>
      <c r="L26" s="91">
        <f t="shared" si="5"/>
        <v>8175.57</v>
      </c>
      <c r="M26" s="91">
        <f t="shared" si="5"/>
        <v>16351.14</v>
      </c>
      <c r="N26" s="91">
        <f t="shared" si="5"/>
        <v>27042.27</v>
      </c>
    </row>
    <row r="29" spans="1:17" ht="15.75" x14ac:dyDescent="0.25">
      <c r="B29" s="32" t="s">
        <v>258</v>
      </c>
      <c r="C29" s="5">
        <v>1</v>
      </c>
      <c r="D29" s="5">
        <v>2</v>
      </c>
      <c r="E29" s="5">
        <v>3</v>
      </c>
      <c r="F29" s="5">
        <v>4</v>
      </c>
      <c r="G29" s="5">
        <v>5</v>
      </c>
      <c r="H29" s="85">
        <v>6</v>
      </c>
      <c r="I29" s="85">
        <v>7</v>
      </c>
      <c r="J29" s="85">
        <v>8</v>
      </c>
      <c r="K29" s="5">
        <v>9</v>
      </c>
      <c r="L29" s="5">
        <v>10</v>
      </c>
      <c r="M29" s="5">
        <v>11</v>
      </c>
      <c r="N29" s="5">
        <v>12</v>
      </c>
    </row>
    <row r="30" spans="1:17" ht="15.75" x14ac:dyDescent="0.25">
      <c r="B30" s="32" t="s">
        <v>259</v>
      </c>
      <c r="C30" s="1">
        <v>4</v>
      </c>
      <c r="D30" s="1">
        <v>8</v>
      </c>
      <c r="E30" s="1">
        <v>8</v>
      </c>
      <c r="F30" s="1">
        <v>8</v>
      </c>
      <c r="G30" s="1">
        <v>4</v>
      </c>
      <c r="H30" s="29">
        <v>12</v>
      </c>
      <c r="I30" s="29">
        <v>4</v>
      </c>
      <c r="J30" s="29">
        <v>1</v>
      </c>
      <c r="K30" s="1">
        <v>8</v>
      </c>
      <c r="L30" s="1">
        <v>7</v>
      </c>
      <c r="M30" s="1">
        <v>4</v>
      </c>
      <c r="N30" s="1">
        <v>17</v>
      </c>
    </row>
    <row r="31" spans="1:17" ht="15.75" x14ac:dyDescent="0.25">
      <c r="B31" s="32" t="s">
        <v>260</v>
      </c>
      <c r="C31" s="1">
        <v>13</v>
      </c>
      <c r="D31" s="1">
        <v>9</v>
      </c>
      <c r="E31" s="1">
        <v>6</v>
      </c>
      <c r="F31" s="1">
        <v>5</v>
      </c>
      <c r="G31" s="1">
        <v>11</v>
      </c>
      <c r="H31" s="29">
        <v>13</v>
      </c>
      <c r="I31" s="29">
        <v>7</v>
      </c>
      <c r="J31" s="29">
        <v>9</v>
      </c>
      <c r="K31" s="1">
        <v>16</v>
      </c>
      <c r="L31" s="1">
        <v>8</v>
      </c>
      <c r="M31" s="1">
        <v>13</v>
      </c>
      <c r="N31" s="1">
        <v>9</v>
      </c>
    </row>
    <row r="32" spans="1:17" ht="15.75" x14ac:dyDescent="0.25">
      <c r="B32" s="32" t="s">
        <v>261</v>
      </c>
      <c r="C32" s="1">
        <v>26</v>
      </c>
      <c r="D32" s="1">
        <v>35</v>
      </c>
      <c r="E32" s="1">
        <v>19</v>
      </c>
      <c r="F32" s="1">
        <v>32</v>
      </c>
      <c r="G32" s="1">
        <v>23</v>
      </c>
      <c r="H32" s="29">
        <v>22</v>
      </c>
      <c r="I32" s="29">
        <v>18</v>
      </c>
      <c r="J32" s="29">
        <v>33</v>
      </c>
      <c r="K32" s="1">
        <v>18</v>
      </c>
      <c r="L32" s="1">
        <v>13</v>
      </c>
      <c r="M32" s="1">
        <v>26</v>
      </c>
      <c r="N32" s="1">
        <v>43</v>
      </c>
    </row>
    <row r="37" spans="2:7" x14ac:dyDescent="0.25">
      <c r="B37" s="85"/>
      <c r="C37" s="85"/>
      <c r="D37" s="85"/>
      <c r="E37" s="85"/>
      <c r="F37" s="88" t="s">
        <v>386</v>
      </c>
      <c r="G37" s="89">
        <v>9.5000000000000001E-2</v>
      </c>
    </row>
    <row r="38" spans="2:7" x14ac:dyDescent="0.25">
      <c r="B38" s="119" t="s">
        <v>382</v>
      </c>
      <c r="C38" s="119"/>
      <c r="D38" s="90" t="s">
        <v>381</v>
      </c>
      <c r="E38" s="90" t="s">
        <v>383</v>
      </c>
      <c r="F38" s="90" t="s">
        <v>384</v>
      </c>
      <c r="G38" s="90" t="s">
        <v>385</v>
      </c>
    </row>
    <row r="39" spans="2:7" x14ac:dyDescent="0.25">
      <c r="B39" s="120" t="s">
        <v>387</v>
      </c>
      <c r="C39" s="120"/>
      <c r="D39" s="86">
        <v>4.95</v>
      </c>
      <c r="E39" s="29">
        <v>32</v>
      </c>
      <c r="F39" s="86">
        <f>(D39*E39)*$G$37</f>
        <v>15.048</v>
      </c>
      <c r="G39" s="86">
        <f>(D39*E39)+F39</f>
        <v>173.44800000000001</v>
      </c>
    </row>
    <row r="40" spans="2:7" x14ac:dyDescent="0.25">
      <c r="B40" s="120" t="s">
        <v>388</v>
      </c>
      <c r="C40" s="120"/>
      <c r="D40" s="86">
        <v>11.95</v>
      </c>
      <c r="E40" s="29">
        <v>16</v>
      </c>
      <c r="F40" s="86">
        <f t="shared" ref="F40:F45" si="6">(D40*E40)*$G$37</f>
        <v>18.163999999999998</v>
      </c>
      <c r="G40" s="86">
        <f t="shared" ref="G40:G45" si="7">(D40*E40)+F40</f>
        <v>209.36399999999998</v>
      </c>
    </row>
    <row r="41" spans="2:7" x14ac:dyDescent="0.25">
      <c r="B41" s="120" t="s">
        <v>389</v>
      </c>
      <c r="C41" s="120"/>
      <c r="D41" s="86">
        <v>8.9499999999999993</v>
      </c>
      <c r="E41" s="29">
        <v>15</v>
      </c>
      <c r="F41" s="86">
        <f t="shared" si="6"/>
        <v>12.75375</v>
      </c>
      <c r="G41" s="86">
        <f t="shared" si="7"/>
        <v>147.00375</v>
      </c>
    </row>
    <row r="42" spans="2:7" x14ac:dyDescent="0.25">
      <c r="B42" s="120" t="s">
        <v>390</v>
      </c>
      <c r="C42" s="120"/>
      <c r="D42" s="86">
        <v>5.95</v>
      </c>
      <c r="E42" s="29">
        <v>46</v>
      </c>
      <c r="F42" s="86">
        <f t="shared" si="6"/>
        <v>26.0015</v>
      </c>
      <c r="G42" s="86">
        <f t="shared" si="7"/>
        <v>299.70150000000001</v>
      </c>
    </row>
    <row r="43" spans="2:7" x14ac:dyDescent="0.25">
      <c r="B43" s="120" t="s">
        <v>391</v>
      </c>
      <c r="C43" s="120"/>
      <c r="D43" s="86">
        <v>3.95</v>
      </c>
      <c r="E43" s="29">
        <v>93</v>
      </c>
      <c r="F43" s="86">
        <f t="shared" si="6"/>
        <v>34.898250000000004</v>
      </c>
      <c r="G43" s="86">
        <f t="shared" si="7"/>
        <v>402.24825000000004</v>
      </c>
    </row>
    <row r="44" spans="2:7" x14ac:dyDescent="0.25">
      <c r="B44" s="120" t="s">
        <v>392</v>
      </c>
      <c r="C44" s="120"/>
      <c r="D44" s="86">
        <v>5.95</v>
      </c>
      <c r="E44" s="29">
        <v>21</v>
      </c>
      <c r="F44" s="86">
        <f t="shared" si="6"/>
        <v>11.87025</v>
      </c>
      <c r="G44" s="86">
        <f t="shared" si="7"/>
        <v>136.82025000000002</v>
      </c>
    </row>
    <row r="45" spans="2:7" x14ac:dyDescent="0.25">
      <c r="B45" s="120" t="s">
        <v>393</v>
      </c>
      <c r="C45" s="120"/>
      <c r="D45" s="86">
        <v>4.95</v>
      </c>
      <c r="E45" s="29">
        <v>65</v>
      </c>
      <c r="F45" s="86">
        <f t="shared" si="6"/>
        <v>30.56625</v>
      </c>
      <c r="G45" s="86">
        <f t="shared" si="7"/>
        <v>352.31625000000003</v>
      </c>
    </row>
    <row r="46" spans="2:7" x14ac:dyDescent="0.25">
      <c r="B46" s="29"/>
      <c r="C46" s="29"/>
      <c r="D46" s="29"/>
      <c r="E46" s="29"/>
      <c r="F46" s="87" t="s">
        <v>29</v>
      </c>
      <c r="G46" s="86">
        <f>SUM(G39:G45)</f>
        <v>1720.902</v>
      </c>
    </row>
  </sheetData>
  <mergeCells count="12">
    <mergeCell ref="B45:C45"/>
    <mergeCell ref="G14:H14"/>
    <mergeCell ref="B40:C40"/>
    <mergeCell ref="B41:C41"/>
    <mergeCell ref="B42:C42"/>
    <mergeCell ref="B43:C43"/>
    <mergeCell ref="B44:C44"/>
    <mergeCell ref="B2:M2"/>
    <mergeCell ref="B5:E5"/>
    <mergeCell ref="J5:M5"/>
    <mergeCell ref="B38:C38"/>
    <mergeCell ref="B39:C3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31C6-972A-4052-B661-41560E7A1559}">
  <sheetPr>
    <tabColor rgb="FF3399FF"/>
  </sheetPr>
  <dimension ref="C3:V40"/>
  <sheetViews>
    <sheetView topLeftCell="D12" zoomScale="120" zoomScaleNormal="70" workbookViewId="0">
      <selection activeCell="Q9" sqref="Q9"/>
    </sheetView>
  </sheetViews>
  <sheetFormatPr defaultRowHeight="15" x14ac:dyDescent="0.25"/>
  <cols>
    <col min="1" max="1" width="0" hidden="1" customWidth="1"/>
    <col min="4" max="4" width="10.85546875" bestFit="1" customWidth="1"/>
    <col min="6" max="7" width="10.85546875" bestFit="1" customWidth="1"/>
    <col min="15" max="15" width="10.42578125" bestFit="1" customWidth="1"/>
    <col min="16" max="16" width="14.85546875" customWidth="1"/>
    <col min="17" max="17" width="15.140625" customWidth="1"/>
    <col min="20" max="20" width="10.42578125" bestFit="1" customWidth="1"/>
    <col min="21" max="21" width="13.85546875" bestFit="1" customWidth="1"/>
    <col min="22" max="22" width="15.140625" bestFit="1" customWidth="1"/>
  </cols>
  <sheetData>
    <row r="3" spans="3:22" ht="26.25" x14ac:dyDescent="0.4">
      <c r="C3" s="123" t="s">
        <v>488</v>
      </c>
      <c r="D3" s="124"/>
      <c r="E3" s="124"/>
      <c r="F3" s="124"/>
      <c r="G3" s="124"/>
      <c r="H3" s="124"/>
      <c r="I3" s="124"/>
      <c r="J3" s="124"/>
      <c r="K3" s="125"/>
    </row>
    <row r="5" spans="3:22" x14ac:dyDescent="0.25">
      <c r="V5" s="5"/>
    </row>
    <row r="6" spans="3:22" ht="15.75" x14ac:dyDescent="0.25">
      <c r="O6" s="122" t="s">
        <v>489</v>
      </c>
      <c r="P6" s="122"/>
      <c r="Q6" s="122"/>
      <c r="V6" s="5"/>
    </row>
    <row r="7" spans="3:22" x14ac:dyDescent="0.25">
      <c r="J7" s="128" t="s">
        <v>33</v>
      </c>
      <c r="K7" s="128"/>
      <c r="L7" s="128"/>
    </row>
    <row r="8" spans="3:22" x14ac:dyDescent="0.25">
      <c r="J8" s="128" t="s">
        <v>36</v>
      </c>
      <c r="K8" s="128"/>
      <c r="L8" s="128"/>
      <c r="P8" s="5" t="s">
        <v>490</v>
      </c>
      <c r="Q8" s="111">
        <v>3000</v>
      </c>
      <c r="T8" s="5"/>
      <c r="U8" s="36"/>
      <c r="V8" s="2"/>
    </row>
    <row r="9" spans="3:22" x14ac:dyDescent="0.25">
      <c r="J9" s="2"/>
      <c r="K9" s="2"/>
      <c r="L9" s="2"/>
      <c r="T9" s="5"/>
      <c r="V9" s="1"/>
    </row>
    <row r="10" spans="3:22" x14ac:dyDescent="0.25">
      <c r="J10" s="129" t="s">
        <v>32</v>
      </c>
      <c r="K10" s="129"/>
      <c r="L10" s="129"/>
      <c r="O10" s="5" t="s">
        <v>276</v>
      </c>
      <c r="P10" s="5" t="s">
        <v>277</v>
      </c>
      <c r="Q10" s="5" t="s">
        <v>491</v>
      </c>
      <c r="T10" s="5"/>
      <c r="V10" s="1"/>
    </row>
    <row r="11" spans="3:22" x14ac:dyDescent="0.25">
      <c r="J11" s="129" t="s">
        <v>37</v>
      </c>
      <c r="K11" s="129"/>
      <c r="L11" s="129"/>
      <c r="O11" s="5" t="s">
        <v>268</v>
      </c>
      <c r="P11" s="36">
        <v>6000</v>
      </c>
      <c r="Q11" s="1" t="b">
        <f>IF(P11&gt;=$Q$8,TRUE,FALSE)</f>
        <v>1</v>
      </c>
      <c r="T11" s="5"/>
      <c r="V11" s="1"/>
    </row>
    <row r="12" spans="3:22" x14ac:dyDescent="0.25">
      <c r="C12" s="8">
        <v>35</v>
      </c>
      <c r="D12" s="1"/>
      <c r="E12" s="1"/>
      <c r="F12" s="1" t="b">
        <f>IF(C12&lt;40,TRUE,FALSE)</f>
        <v>1</v>
      </c>
      <c r="G12" s="1"/>
      <c r="H12" s="1"/>
      <c r="J12" s="2"/>
      <c r="K12" s="2"/>
      <c r="L12" s="2"/>
      <c r="O12" s="5" t="s">
        <v>269</v>
      </c>
      <c r="P12" s="36">
        <v>6534</v>
      </c>
      <c r="Q12" s="1" t="b">
        <f t="shared" ref="Q12:Q18" si="0">IF(P12&gt;=$Q$8,TRUE,FALSE)</f>
        <v>1</v>
      </c>
      <c r="T12" s="5"/>
      <c r="V12" s="1"/>
    </row>
    <row r="13" spans="3:22" x14ac:dyDescent="0.25">
      <c r="C13" s="8">
        <v>25</v>
      </c>
      <c r="D13" s="1"/>
      <c r="E13" s="1"/>
      <c r="F13" s="1" t="b">
        <f>IF(C13&lt;40,TRUE,FALSE)</f>
        <v>1</v>
      </c>
      <c r="G13" s="1"/>
      <c r="H13" s="1"/>
      <c r="J13" s="127" t="s">
        <v>35</v>
      </c>
      <c r="K13" s="127"/>
      <c r="L13" s="127"/>
      <c r="O13" s="5" t="s">
        <v>270</v>
      </c>
      <c r="P13" s="36">
        <v>2123</v>
      </c>
      <c r="Q13" s="1" t="b">
        <f t="shared" si="0"/>
        <v>0</v>
      </c>
      <c r="T13" s="5"/>
      <c r="V13" s="1"/>
    </row>
    <row r="14" spans="3:22" x14ac:dyDescent="0.25">
      <c r="C14" s="8">
        <v>47</v>
      </c>
      <c r="D14" s="1"/>
      <c r="E14" s="1"/>
      <c r="F14" s="1" t="b">
        <f>IF(C14&lt;40,TRUE,FALSE)</f>
        <v>0</v>
      </c>
      <c r="G14" s="1"/>
      <c r="H14" s="1"/>
      <c r="J14" s="127" t="s">
        <v>39</v>
      </c>
      <c r="K14" s="127"/>
      <c r="L14" s="127"/>
      <c r="O14" s="5" t="s">
        <v>271</v>
      </c>
      <c r="P14" s="36">
        <v>4543</v>
      </c>
      <c r="Q14" s="1" t="b">
        <f t="shared" si="0"/>
        <v>1</v>
      </c>
      <c r="T14" s="5"/>
      <c r="V14" s="1"/>
    </row>
    <row r="15" spans="3:22" x14ac:dyDescent="0.25">
      <c r="C15" s="1"/>
      <c r="D15" s="1"/>
      <c r="E15" s="1"/>
      <c r="F15" s="1"/>
      <c r="G15" s="1"/>
      <c r="H15" s="1"/>
      <c r="J15" s="2"/>
      <c r="K15" s="2"/>
      <c r="L15" s="2"/>
      <c r="O15" s="5" t="s">
        <v>272</v>
      </c>
      <c r="P15" s="36">
        <v>2456</v>
      </c>
      <c r="Q15" s="1" t="b">
        <f t="shared" si="0"/>
        <v>0</v>
      </c>
      <c r="T15" s="5"/>
      <c r="V15" s="1"/>
    </row>
    <row r="16" spans="3:22" x14ac:dyDescent="0.25">
      <c r="C16" s="7">
        <v>35</v>
      </c>
      <c r="D16" s="1"/>
      <c r="E16" s="1"/>
      <c r="F16" s="1" t="b">
        <f>IF(C16&lt;40,TRUE,FALSE)</f>
        <v>1</v>
      </c>
      <c r="G16" s="1"/>
      <c r="H16" s="1"/>
      <c r="J16" s="130" t="s">
        <v>34</v>
      </c>
      <c r="K16" s="130"/>
      <c r="L16" s="130"/>
      <c r="O16" s="5" t="s">
        <v>273</v>
      </c>
      <c r="P16" s="36">
        <v>2345</v>
      </c>
      <c r="Q16" s="1" t="b">
        <f t="shared" si="0"/>
        <v>0</v>
      </c>
      <c r="T16" s="5"/>
      <c r="V16" s="1"/>
    </row>
    <row r="17" spans="3:22" x14ac:dyDescent="0.25">
      <c r="C17" s="7">
        <v>25</v>
      </c>
      <c r="D17" s="1"/>
      <c r="E17" s="1"/>
      <c r="F17" s="1" t="b">
        <f t="shared" ref="F17:F18" si="1">IF(C17&lt;40,TRUE,FALSE)</f>
        <v>1</v>
      </c>
      <c r="G17" s="1"/>
      <c r="H17" s="1"/>
      <c r="J17" s="130" t="s">
        <v>38</v>
      </c>
      <c r="K17" s="130"/>
      <c r="L17" s="130"/>
      <c r="O17" s="5" t="s">
        <v>274</v>
      </c>
      <c r="P17" s="36">
        <v>6754</v>
      </c>
      <c r="Q17" s="1" t="b">
        <f t="shared" si="0"/>
        <v>1</v>
      </c>
      <c r="T17" s="5"/>
      <c r="V17" s="1"/>
    </row>
    <row r="18" spans="3:22" x14ac:dyDescent="0.25">
      <c r="C18" s="7">
        <v>41</v>
      </c>
      <c r="D18" s="1"/>
      <c r="E18" s="1"/>
      <c r="F18" s="1" t="b">
        <f t="shared" si="1"/>
        <v>0</v>
      </c>
      <c r="G18" s="1"/>
      <c r="H18" s="1"/>
      <c r="O18" s="5" t="s">
        <v>275</v>
      </c>
      <c r="P18" s="36">
        <v>354</v>
      </c>
      <c r="Q18" s="1" t="b">
        <f t="shared" si="0"/>
        <v>0</v>
      </c>
    </row>
    <row r="19" spans="3:22" x14ac:dyDescent="0.25">
      <c r="C19" s="1"/>
      <c r="D19" s="1"/>
      <c r="E19" s="1"/>
      <c r="F19" s="1"/>
      <c r="G19" s="1"/>
      <c r="H19" s="1"/>
      <c r="J19" s="126" t="s">
        <v>43</v>
      </c>
      <c r="K19" s="126"/>
      <c r="L19" s="126"/>
    </row>
    <row r="20" spans="3:22" x14ac:dyDescent="0.25">
      <c r="C20" s="1"/>
      <c r="D20" s="1"/>
      <c r="E20" s="1"/>
      <c r="F20" s="1"/>
      <c r="G20" s="1"/>
      <c r="H20" s="1"/>
      <c r="J20" s="126" t="s">
        <v>44</v>
      </c>
      <c r="K20" s="126"/>
      <c r="L20" s="126"/>
      <c r="P20" s="37"/>
    </row>
    <row r="21" spans="3:22" x14ac:dyDescent="0.25">
      <c r="C21" s="8" t="s">
        <v>40</v>
      </c>
      <c r="D21" s="1"/>
      <c r="E21" s="1"/>
      <c r="F21" s="1" t="str">
        <f>IF(C21="Grapes","Correct","Not correct")</f>
        <v>Not correct</v>
      </c>
      <c r="G21" s="1"/>
      <c r="H21" s="1"/>
      <c r="P21" s="37"/>
    </row>
    <row r="22" spans="3:22" x14ac:dyDescent="0.25">
      <c r="C22" s="8" t="s">
        <v>41</v>
      </c>
      <c r="D22" s="1"/>
      <c r="E22" s="1"/>
      <c r="F22" s="1" t="str">
        <f>IF(C22="Grapes","Correct","Not correct")</f>
        <v>Not correct</v>
      </c>
      <c r="G22" s="1"/>
      <c r="H22" s="1"/>
      <c r="P22" s="37"/>
    </row>
    <row r="23" spans="3:22" x14ac:dyDescent="0.25">
      <c r="C23" s="8" t="s">
        <v>42</v>
      </c>
      <c r="D23" s="1"/>
      <c r="E23" s="1"/>
      <c r="F23" s="1" t="str">
        <f>IF(C23="Grapes","Correct","Not correct")</f>
        <v>Correct</v>
      </c>
      <c r="G23" s="1"/>
      <c r="H23" s="1"/>
      <c r="P23" s="37"/>
    </row>
    <row r="24" spans="3:22" x14ac:dyDescent="0.25">
      <c r="C24" s="1"/>
      <c r="D24" s="1"/>
      <c r="E24" s="1"/>
      <c r="G24" s="1"/>
      <c r="H24" s="1"/>
      <c r="P24" s="37"/>
    </row>
    <row r="25" spans="3:22" x14ac:dyDescent="0.25">
      <c r="C25" s="7" t="s">
        <v>40</v>
      </c>
      <c r="D25" s="1"/>
      <c r="E25" s="1"/>
      <c r="F25" s="1" t="str">
        <f>IF(C25="Grapes","correct","not correct")</f>
        <v>not correct</v>
      </c>
      <c r="G25" s="1"/>
      <c r="H25" s="1"/>
      <c r="P25" s="37"/>
    </row>
    <row r="26" spans="3:22" x14ac:dyDescent="0.25">
      <c r="C26" s="7" t="s">
        <v>41</v>
      </c>
      <c r="F26" s="1" t="str">
        <f t="shared" ref="F26:F27" si="2">IF(C26="Grapes","correct","not correct")</f>
        <v>not correct</v>
      </c>
      <c r="P26" s="37"/>
    </row>
    <row r="27" spans="3:22" x14ac:dyDescent="0.25">
      <c r="C27" s="7" t="s">
        <v>42</v>
      </c>
      <c r="F27" s="1" t="str">
        <f t="shared" si="2"/>
        <v>correct</v>
      </c>
      <c r="P27" s="37"/>
    </row>
    <row r="28" spans="3:22" x14ac:dyDescent="0.25">
      <c r="C28" s="1"/>
      <c r="F28" s="1"/>
      <c r="G28" s="1"/>
      <c r="P28" s="37"/>
    </row>
    <row r="29" spans="3:22" x14ac:dyDescent="0.25">
      <c r="F29" s="1"/>
      <c r="G29" s="1"/>
      <c r="P29" s="37"/>
    </row>
    <row r="30" spans="3:22" x14ac:dyDescent="0.25">
      <c r="C30" s="7" t="s">
        <v>40</v>
      </c>
      <c r="D30" s="1" t="str">
        <f>IF($C30="Grapes","Correct","Not correct")</f>
        <v>Not correct</v>
      </c>
      <c r="F30" s="1"/>
      <c r="G30" s="1"/>
      <c r="P30" s="37"/>
    </row>
    <row r="31" spans="3:22" x14ac:dyDescent="0.25">
      <c r="C31" s="7" t="s">
        <v>41</v>
      </c>
      <c r="D31" s="1" t="str">
        <f t="shared" ref="D31:D40" si="3">IF($C31="Grapes","Correct","Not correct")</f>
        <v>Not correct</v>
      </c>
      <c r="F31" s="1"/>
      <c r="G31" s="1"/>
      <c r="P31" s="37"/>
    </row>
    <row r="32" spans="3:22" x14ac:dyDescent="0.25">
      <c r="C32" s="7" t="s">
        <v>40</v>
      </c>
      <c r="D32" s="1" t="str">
        <f t="shared" si="3"/>
        <v>Not correct</v>
      </c>
      <c r="F32" s="1"/>
      <c r="G32" s="1"/>
      <c r="P32" s="37"/>
    </row>
    <row r="33" spans="3:16" x14ac:dyDescent="0.25">
      <c r="C33" s="7" t="s">
        <v>42</v>
      </c>
      <c r="D33" s="1" t="str">
        <f>IF($C33="Grapes","Correct","Not correct")</f>
        <v>Correct</v>
      </c>
      <c r="F33" s="1"/>
      <c r="P33" s="37"/>
    </row>
    <row r="34" spans="3:16" x14ac:dyDescent="0.25">
      <c r="C34" s="7" t="s">
        <v>82</v>
      </c>
      <c r="D34" s="1" t="str">
        <f t="shared" si="3"/>
        <v>Not correct</v>
      </c>
      <c r="F34" s="1"/>
    </row>
    <row r="35" spans="3:16" x14ac:dyDescent="0.25">
      <c r="C35" s="7" t="s">
        <v>83</v>
      </c>
      <c r="D35" s="1" t="str">
        <f t="shared" si="3"/>
        <v>Not correct</v>
      </c>
      <c r="F35" s="1"/>
    </row>
    <row r="36" spans="3:16" x14ac:dyDescent="0.25">
      <c r="C36" s="7" t="s">
        <v>84</v>
      </c>
      <c r="D36" s="1" t="str">
        <f t="shared" si="3"/>
        <v>Not correct</v>
      </c>
      <c r="F36" s="1"/>
    </row>
    <row r="37" spans="3:16" x14ac:dyDescent="0.25">
      <c r="C37" s="7" t="s">
        <v>42</v>
      </c>
      <c r="D37" s="1" t="str">
        <f t="shared" si="3"/>
        <v>Correct</v>
      </c>
      <c r="F37" s="1"/>
    </row>
    <row r="38" spans="3:16" x14ac:dyDescent="0.25">
      <c r="C38" s="7" t="s">
        <v>42</v>
      </c>
      <c r="D38" s="1" t="str">
        <f t="shared" si="3"/>
        <v>Correct</v>
      </c>
      <c r="F38" s="1"/>
    </row>
    <row r="39" spans="3:16" x14ac:dyDescent="0.25">
      <c r="C39" s="7" t="s">
        <v>85</v>
      </c>
      <c r="D39" s="1" t="str">
        <f t="shared" si="3"/>
        <v>Not correct</v>
      </c>
      <c r="F39" s="1"/>
    </row>
    <row r="40" spans="3:16" x14ac:dyDescent="0.25">
      <c r="C40" s="7" t="s">
        <v>40</v>
      </c>
      <c r="D40" s="1" t="str">
        <f t="shared" si="3"/>
        <v>Not correct</v>
      </c>
      <c r="F40" s="1"/>
    </row>
  </sheetData>
  <mergeCells count="12">
    <mergeCell ref="O6:Q6"/>
    <mergeCell ref="C3:K3"/>
    <mergeCell ref="J20:L20"/>
    <mergeCell ref="J13:L13"/>
    <mergeCell ref="J7:L7"/>
    <mergeCell ref="J10:L10"/>
    <mergeCell ref="J16:L16"/>
    <mergeCell ref="J19:L19"/>
    <mergeCell ref="J8:L8"/>
    <mergeCell ref="J11:L11"/>
    <mergeCell ref="J14:L14"/>
    <mergeCell ref="J17:L17"/>
  </mergeCells>
  <conditionalFormatting sqref="V9:V17">
    <cfRule type="cellIs" dxfId="90" priority="1" operator="equal">
      <formula>"Above"</formula>
    </cfRule>
  </conditionalFormatting>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667E-1337-404C-9F01-12794CB2815F}">
  <sheetPr>
    <tabColor rgb="FFA86ED4"/>
  </sheetPr>
  <dimension ref="C1:U71"/>
  <sheetViews>
    <sheetView topLeftCell="B59" zoomScaleNormal="100" workbookViewId="0">
      <selection activeCell="L21" sqref="L21"/>
    </sheetView>
  </sheetViews>
  <sheetFormatPr defaultRowHeight="15" x14ac:dyDescent="0.25"/>
  <cols>
    <col min="1" max="1" width="0" hidden="1" customWidth="1"/>
    <col min="3" max="3" width="11.5703125" customWidth="1"/>
    <col min="4" max="4" width="11" style="1" customWidth="1"/>
    <col min="5" max="5" width="12.140625" customWidth="1"/>
    <col min="6" max="6" width="12.28515625" customWidth="1"/>
    <col min="7" max="7" width="10.5703125" style="1" bestFit="1" customWidth="1"/>
    <col min="9" max="9" width="14.28515625" customWidth="1"/>
    <col min="10" max="10" width="11.85546875" customWidth="1"/>
    <col min="12" max="13" width="12.28515625" bestFit="1" customWidth="1"/>
    <col min="14" max="14" width="13.28515625" customWidth="1"/>
    <col min="15" max="15" width="12.5703125" customWidth="1"/>
    <col min="16" max="17" width="10.5703125" customWidth="1"/>
    <col min="18" max="18" width="10.140625" customWidth="1"/>
    <col min="20" max="20" width="16.5703125" style="1" customWidth="1"/>
  </cols>
  <sheetData>
    <row r="1" spans="3:20" ht="23.45" customHeight="1" x14ac:dyDescent="0.25"/>
    <row r="2" spans="3:20" s="94" customFormat="1" ht="15.95" customHeight="1" x14ac:dyDescent="0.25">
      <c r="D2" s="29"/>
      <c r="G2" s="29"/>
      <c r="I2"/>
      <c r="J2"/>
      <c r="L2" s="143" t="s">
        <v>433</v>
      </c>
      <c r="M2" s="143"/>
      <c r="N2" s="143"/>
      <c r="O2" s="143"/>
      <c r="T2" s="29"/>
    </row>
    <row r="3" spans="3:20" x14ac:dyDescent="0.25">
      <c r="C3" s="52"/>
      <c r="D3" s="101" t="s">
        <v>325</v>
      </c>
      <c r="F3" s="52"/>
      <c r="G3" s="101" t="s">
        <v>431</v>
      </c>
      <c r="I3" s="102" t="s">
        <v>346</v>
      </c>
      <c r="J3" s="102" t="s">
        <v>347</v>
      </c>
      <c r="L3" s="102" t="s">
        <v>344</v>
      </c>
      <c r="M3" s="102" t="s">
        <v>345</v>
      </c>
      <c r="N3" s="144" t="s">
        <v>352</v>
      </c>
      <c r="O3" s="145"/>
    </row>
    <row r="4" spans="3:20" x14ac:dyDescent="0.25">
      <c r="C4" s="53"/>
      <c r="D4" s="54"/>
      <c r="F4" s="53"/>
      <c r="G4" s="54"/>
      <c r="I4" s="1">
        <v>345</v>
      </c>
      <c r="J4" s="1">
        <v>345</v>
      </c>
      <c r="L4" s="1">
        <v>345</v>
      </c>
      <c r="M4" s="1">
        <v>345</v>
      </c>
      <c r="N4" s="1">
        <v>345</v>
      </c>
      <c r="O4" s="1">
        <v>345</v>
      </c>
    </row>
    <row r="5" spans="3:20" x14ac:dyDescent="0.25">
      <c r="C5" s="53"/>
      <c r="D5" s="55">
        <v>345</v>
      </c>
      <c r="F5" s="53"/>
      <c r="G5" s="54">
        <v>35</v>
      </c>
      <c r="I5" s="1">
        <v>876</v>
      </c>
      <c r="J5" s="1">
        <v>876</v>
      </c>
      <c r="L5" s="1">
        <v>876</v>
      </c>
      <c r="M5" s="1">
        <v>876</v>
      </c>
      <c r="N5" s="1">
        <v>876</v>
      </c>
      <c r="O5" s="1">
        <v>876</v>
      </c>
    </row>
    <row r="6" spans="3:20" x14ac:dyDescent="0.25">
      <c r="C6" s="53"/>
      <c r="D6" s="55">
        <v>356</v>
      </c>
      <c r="F6" s="53"/>
      <c r="G6" s="54">
        <v>76</v>
      </c>
      <c r="I6" s="1">
        <v>35</v>
      </c>
      <c r="J6" s="1">
        <v>35</v>
      </c>
      <c r="L6" s="1">
        <v>35</v>
      </c>
      <c r="M6" s="1">
        <v>35</v>
      </c>
      <c r="N6" s="1">
        <v>35</v>
      </c>
      <c r="O6" s="1">
        <v>35</v>
      </c>
    </row>
    <row r="7" spans="3:20" x14ac:dyDescent="0.25">
      <c r="C7" s="53"/>
      <c r="D7" s="55">
        <v>786</v>
      </c>
      <c r="F7" s="53"/>
      <c r="G7" s="54">
        <v>84</v>
      </c>
      <c r="I7" s="1">
        <v>900</v>
      </c>
      <c r="J7" s="1">
        <v>900</v>
      </c>
      <c r="L7" s="1">
        <v>900</v>
      </c>
      <c r="M7" s="1">
        <v>900</v>
      </c>
      <c r="N7" s="1">
        <v>900</v>
      </c>
      <c r="O7" s="1">
        <v>900</v>
      </c>
    </row>
    <row r="8" spans="3:20" x14ac:dyDescent="0.25">
      <c r="C8" s="53"/>
      <c r="D8" s="55">
        <v>358</v>
      </c>
      <c r="F8" s="53"/>
      <c r="G8" s="54">
        <v>65</v>
      </c>
      <c r="I8" s="1">
        <v>907</v>
      </c>
      <c r="J8" s="1">
        <v>907</v>
      </c>
      <c r="L8" s="1">
        <v>907</v>
      </c>
      <c r="M8" s="1">
        <v>907</v>
      </c>
      <c r="N8" s="1">
        <v>907</v>
      </c>
      <c r="O8" s="1">
        <v>907</v>
      </c>
    </row>
    <row r="9" spans="3:20" x14ac:dyDescent="0.25">
      <c r="C9" s="53"/>
      <c r="D9" s="55">
        <v>956</v>
      </c>
      <c r="F9" s="53"/>
      <c r="G9" s="54">
        <v>28</v>
      </c>
      <c r="I9" s="1">
        <v>21</v>
      </c>
      <c r="J9" s="1">
        <v>21</v>
      </c>
      <c r="L9" s="1">
        <v>21</v>
      </c>
      <c r="M9" s="1">
        <v>21</v>
      </c>
      <c r="N9" s="1">
        <v>21</v>
      </c>
      <c r="O9" s="1">
        <v>21</v>
      </c>
    </row>
    <row r="10" spans="3:20" x14ac:dyDescent="0.25">
      <c r="C10" s="53"/>
      <c r="D10" s="55">
        <v>576</v>
      </c>
      <c r="F10" s="53"/>
      <c r="G10" s="54">
        <v>71</v>
      </c>
      <c r="I10" s="78">
        <f>SUMIF(I4:I9,"&gt;= 345")</f>
        <v>3028</v>
      </c>
      <c r="J10" s="78">
        <f>AVERAGEIF(J4:J9,"&gt;=345")</f>
        <v>757</v>
      </c>
      <c r="L10" s="78">
        <f>MAXA(L4:L9)</f>
        <v>907</v>
      </c>
      <c r="M10" s="78">
        <f>MINA(M4:M9)</f>
        <v>21</v>
      </c>
      <c r="N10" s="78">
        <f>AVERAGEA(N4:N9)</f>
        <v>514</v>
      </c>
      <c r="O10" s="78">
        <f>AVERAGEA(O4:O9)</f>
        <v>514</v>
      </c>
    </row>
    <row r="11" spans="3:20" x14ac:dyDescent="0.25">
      <c r="C11" s="53"/>
      <c r="D11" s="55">
        <v>335</v>
      </c>
      <c r="F11" s="53"/>
      <c r="G11" s="54">
        <v>12</v>
      </c>
    </row>
    <row r="12" spans="3:20" x14ac:dyDescent="0.25">
      <c r="C12" s="53"/>
      <c r="D12" s="55">
        <v>253</v>
      </c>
      <c r="F12" s="53"/>
      <c r="G12" s="54">
        <v>18</v>
      </c>
      <c r="I12" s="102" t="s">
        <v>432</v>
      </c>
      <c r="J12" s="102" t="s">
        <v>432</v>
      </c>
      <c r="L12" s="102" t="s">
        <v>432</v>
      </c>
      <c r="M12" s="102" t="s">
        <v>432</v>
      </c>
      <c r="N12" s="102" t="s">
        <v>432</v>
      </c>
      <c r="O12" s="102" t="s">
        <v>432</v>
      </c>
    </row>
    <row r="13" spans="3:20" x14ac:dyDescent="0.25">
      <c r="C13" s="53"/>
      <c r="D13" s="55">
        <v>545</v>
      </c>
      <c r="F13" s="53"/>
      <c r="G13" s="54">
        <v>87</v>
      </c>
      <c r="I13" s="78">
        <f>SUMIF(I4:I9,"&gt;=345")</f>
        <v>3028</v>
      </c>
      <c r="J13" s="78">
        <f>AVERAGEIF(J4:J9,"&gt;=345")</f>
        <v>757</v>
      </c>
      <c r="L13" s="78">
        <v>907</v>
      </c>
      <c r="M13" s="78">
        <v>21</v>
      </c>
      <c r="N13" s="78">
        <v>514</v>
      </c>
      <c r="O13" s="78">
        <v>514</v>
      </c>
    </row>
    <row r="14" spans="3:20" x14ac:dyDescent="0.25">
      <c r="C14" s="53"/>
      <c r="D14" s="55">
        <v>387</v>
      </c>
      <c r="F14" s="53"/>
      <c r="G14" s="54">
        <v>39</v>
      </c>
    </row>
    <row r="15" spans="3:20" x14ac:dyDescent="0.25">
      <c r="C15" s="53"/>
      <c r="D15" s="55">
        <v>353</v>
      </c>
      <c r="F15" s="53"/>
      <c r="G15" s="54">
        <v>84</v>
      </c>
      <c r="L15" s="147" t="s">
        <v>433</v>
      </c>
      <c r="M15" s="148"/>
    </row>
    <row r="16" spans="3:20" x14ac:dyDescent="0.25">
      <c r="C16" s="53"/>
      <c r="D16" s="55">
        <v>553</v>
      </c>
      <c r="F16" s="53"/>
      <c r="G16" s="54">
        <v>95</v>
      </c>
      <c r="L16" s="102" t="s">
        <v>344</v>
      </c>
      <c r="M16" s="102" t="s">
        <v>344</v>
      </c>
    </row>
    <row r="17" spans="3:15" x14ac:dyDescent="0.25">
      <c r="C17" s="53"/>
      <c r="D17" s="55">
        <v>386</v>
      </c>
      <c r="F17" s="53"/>
      <c r="G17" s="54">
        <v>22</v>
      </c>
      <c r="L17" s="1">
        <v>0.2</v>
      </c>
      <c r="M17" s="1">
        <v>54</v>
      </c>
    </row>
    <row r="18" spans="3:15" x14ac:dyDescent="0.25">
      <c r="C18" s="53"/>
      <c r="D18" s="55">
        <v>484</v>
      </c>
      <c r="F18" s="53"/>
      <c r="G18" s="54">
        <v>35</v>
      </c>
      <c r="L18" s="1">
        <v>0.31</v>
      </c>
      <c r="M18" s="1">
        <v>16</v>
      </c>
    </row>
    <row r="19" spans="3:15" x14ac:dyDescent="0.25">
      <c r="C19" s="53"/>
      <c r="D19" s="55">
        <v>263</v>
      </c>
      <c r="F19" s="53"/>
      <c r="G19" s="54">
        <v>36</v>
      </c>
      <c r="K19" s="1"/>
      <c r="L19" s="1">
        <v>0.65</v>
      </c>
      <c r="M19" s="1">
        <v>9</v>
      </c>
    </row>
    <row r="20" spans="3:15" x14ac:dyDescent="0.25">
      <c r="C20" s="53"/>
      <c r="D20" s="55">
        <v>32</v>
      </c>
      <c r="F20" s="53"/>
      <c r="G20" s="54">
        <v>65</v>
      </c>
      <c r="K20" s="1"/>
      <c r="L20" t="b">
        <v>1</v>
      </c>
      <c r="M20" s="1" t="b">
        <v>1</v>
      </c>
    </row>
    <row r="21" spans="3:15" x14ac:dyDescent="0.25">
      <c r="C21" s="53"/>
      <c r="D21" s="55"/>
      <c r="F21" s="53"/>
      <c r="G21" s="54"/>
      <c r="K21" s="1"/>
      <c r="L21" s="78">
        <f>MAXA(L17:L20)</f>
        <v>1</v>
      </c>
      <c r="M21" s="78">
        <f>MAXA(M17:M20)</f>
        <v>54</v>
      </c>
      <c r="N21" s="1"/>
    </row>
    <row r="22" spans="3:15" x14ac:dyDescent="0.25">
      <c r="C22" s="56" t="s">
        <v>326</v>
      </c>
      <c r="D22" s="55">
        <f>SUM(D5:D20)</f>
        <v>6968</v>
      </c>
      <c r="F22" s="56" t="s">
        <v>329</v>
      </c>
      <c r="G22" s="54">
        <f>COUNT(G5:G20)</f>
        <v>16</v>
      </c>
      <c r="K22" s="1"/>
      <c r="N22" s="1"/>
    </row>
    <row r="23" spans="3:15" x14ac:dyDescent="0.25">
      <c r="C23" s="56" t="s">
        <v>14</v>
      </c>
      <c r="D23" s="55">
        <f>AVERAGE(D5:D20)</f>
        <v>435.5</v>
      </c>
      <c r="F23" s="56" t="s">
        <v>330</v>
      </c>
      <c r="G23" s="54">
        <f>COUNTA(G5:G20)</f>
        <v>16</v>
      </c>
      <c r="K23" s="1"/>
      <c r="L23" s="102" t="s">
        <v>345</v>
      </c>
      <c r="M23" s="102" t="s">
        <v>345</v>
      </c>
      <c r="N23" s="1"/>
    </row>
    <row r="24" spans="3:15" x14ac:dyDescent="0.25">
      <c r="C24" s="56" t="s">
        <v>327</v>
      </c>
      <c r="D24" s="55">
        <f>MAX(D5:D20)</f>
        <v>956</v>
      </c>
      <c r="F24" s="56" t="s">
        <v>331</v>
      </c>
      <c r="G24" s="54">
        <f>COUNTIF(G5:G20,"&gt;=35")</f>
        <v>12</v>
      </c>
      <c r="K24" s="1"/>
      <c r="L24" s="1">
        <v>0.2</v>
      </c>
      <c r="M24" s="1">
        <v>54</v>
      </c>
    </row>
    <row r="25" spans="3:15" x14ac:dyDescent="0.25">
      <c r="C25" s="57" t="s">
        <v>328</v>
      </c>
      <c r="D25" s="58">
        <f>MIN(D5:D20)</f>
        <v>32</v>
      </c>
      <c r="F25" s="57" t="s">
        <v>332</v>
      </c>
      <c r="G25" s="59">
        <f>COUNTBLANK(G5:G20)</f>
        <v>0</v>
      </c>
      <c r="K25" s="1"/>
      <c r="L25" s="1">
        <v>0.31</v>
      </c>
      <c r="M25" s="1">
        <v>16</v>
      </c>
      <c r="N25" s="1"/>
    </row>
    <row r="26" spans="3:15" x14ac:dyDescent="0.25">
      <c r="K26" s="1"/>
      <c r="L26" s="1">
        <v>0.65</v>
      </c>
      <c r="M26" s="1">
        <v>9</v>
      </c>
      <c r="N26" s="1"/>
    </row>
    <row r="27" spans="3:15" x14ac:dyDescent="0.25">
      <c r="D27" s="36"/>
      <c r="F27" s="103" t="s">
        <v>452</v>
      </c>
      <c r="G27" s="78">
        <f>COUNTIF(G5:G20,"Hello")</f>
        <v>0</v>
      </c>
      <c r="K27" s="1"/>
      <c r="L27" t="b">
        <v>1</v>
      </c>
      <c r="M27" s="1" t="b">
        <v>1</v>
      </c>
      <c r="N27" s="1"/>
      <c r="O27" s="1"/>
    </row>
    <row r="28" spans="3:15" x14ac:dyDescent="0.25">
      <c r="D28" s="36"/>
      <c r="G28"/>
      <c r="K28" s="1"/>
      <c r="L28" s="78">
        <f>MINA(L24:L27)</f>
        <v>0.2</v>
      </c>
      <c r="M28" s="78">
        <f>MINA(M24:M27)</f>
        <v>1</v>
      </c>
      <c r="N28" s="1"/>
    </row>
    <row r="29" spans="3:15" ht="15.75" thickBot="1" x14ac:dyDescent="0.3">
      <c r="K29" s="1"/>
      <c r="N29" s="1"/>
    </row>
    <row r="30" spans="3:15" ht="15.75" thickBot="1" x14ac:dyDescent="0.3">
      <c r="K30" s="1"/>
      <c r="L30" s="104" t="s">
        <v>434</v>
      </c>
      <c r="N30" s="1"/>
    </row>
    <row r="31" spans="3:15" ht="15.75" thickBot="1" x14ac:dyDescent="0.3">
      <c r="L31" s="104" t="s">
        <v>435</v>
      </c>
      <c r="N31" s="1"/>
    </row>
    <row r="33" spans="3:21" ht="26.1" customHeight="1" x14ac:dyDescent="0.25"/>
    <row r="34" spans="3:21" x14ac:dyDescent="0.25">
      <c r="P34" s="146" t="s">
        <v>440</v>
      </c>
      <c r="Q34" s="146"/>
      <c r="R34" s="146"/>
    </row>
    <row r="35" spans="3:21" x14ac:dyDescent="0.25">
      <c r="P35" s="146"/>
      <c r="Q35" s="146"/>
      <c r="R35" s="146"/>
    </row>
    <row r="36" spans="3:21" ht="18.600000000000001" customHeight="1" x14ac:dyDescent="0.25">
      <c r="K36" s="138" t="s">
        <v>379</v>
      </c>
      <c r="L36" s="139"/>
      <c r="M36" s="140"/>
      <c r="P36" s="149" t="s">
        <v>379</v>
      </c>
      <c r="Q36" s="150"/>
      <c r="R36" s="151"/>
    </row>
    <row r="37" spans="3:21" ht="18.600000000000001" customHeight="1" x14ac:dyDescent="0.25"/>
    <row r="38" spans="3:21" x14ac:dyDescent="0.25">
      <c r="K38" s="135" t="s">
        <v>437</v>
      </c>
      <c r="L38" s="136"/>
      <c r="M38" s="137"/>
      <c r="P38" s="135" t="s">
        <v>436</v>
      </c>
      <c r="Q38" s="136"/>
      <c r="R38" s="137"/>
    </row>
    <row r="40" spans="3:21" x14ac:dyDescent="0.25">
      <c r="K40" s="5" t="s">
        <v>290</v>
      </c>
      <c r="L40" s="131">
        <f>SUMIFS(I45:I63,D45:D63,D46)</f>
        <v>2536320</v>
      </c>
      <c r="M40" s="132"/>
      <c r="P40" s="5" t="s">
        <v>290</v>
      </c>
      <c r="Q40" s="131">
        <f>SUMIFS(I45:I63,D45:D63,D45)</f>
        <v>11224470</v>
      </c>
      <c r="R40" s="132"/>
      <c r="T40" s="142">
        <f>SUMIFS(I45:I63,D45:D63,D45)</f>
        <v>11224470</v>
      </c>
      <c r="U40" s="142"/>
    </row>
    <row r="41" spans="3:21" x14ac:dyDescent="0.25">
      <c r="C41" s="141" t="s">
        <v>445</v>
      </c>
      <c r="D41" s="141"/>
      <c r="E41" s="141"/>
      <c r="F41" s="141"/>
      <c r="G41" s="141"/>
      <c r="H41" s="141"/>
      <c r="I41" s="141"/>
      <c r="P41" s="1"/>
      <c r="Q41" s="1"/>
      <c r="R41" s="1"/>
    </row>
    <row r="42" spans="3:21" x14ac:dyDescent="0.25">
      <c r="C42" s="141"/>
      <c r="D42" s="141"/>
      <c r="E42" s="141"/>
      <c r="F42" s="141"/>
      <c r="G42" s="141"/>
      <c r="H42" s="141"/>
      <c r="I42" s="141"/>
      <c r="K42" s="135" t="s">
        <v>438</v>
      </c>
      <c r="L42" s="136"/>
      <c r="M42" s="137"/>
      <c r="P42" s="135" t="s">
        <v>442</v>
      </c>
      <c r="Q42" s="136"/>
      <c r="R42" s="137"/>
    </row>
    <row r="44" spans="3:21" x14ac:dyDescent="0.25">
      <c r="C44" s="5" t="s">
        <v>373</v>
      </c>
      <c r="D44" s="5" t="s">
        <v>378</v>
      </c>
      <c r="E44" s="5" t="s">
        <v>450</v>
      </c>
      <c r="F44" s="5" t="s">
        <v>276</v>
      </c>
      <c r="G44" s="5" t="s">
        <v>372</v>
      </c>
      <c r="H44" s="5" t="s">
        <v>369</v>
      </c>
      <c r="I44" s="5" t="s">
        <v>371</v>
      </c>
      <c r="K44" s="5" t="s">
        <v>290</v>
      </c>
      <c r="L44" s="131">
        <f>SUMIFS(I45:I63,D45:D63,D46,E45:E63,E48)</f>
        <v>2104440</v>
      </c>
      <c r="M44" s="132"/>
      <c r="P44" s="5" t="s">
        <v>290</v>
      </c>
      <c r="Q44" s="131">
        <f>SUMIFS(I45:I63,D45:D63,D49,E45:E63,E50)</f>
        <v>7179010</v>
      </c>
      <c r="R44" s="132"/>
      <c r="T44" s="142">
        <f>SUMIFS(I45:I63,D45:D63,D45,E45:E63,E45)</f>
        <v>7179010</v>
      </c>
      <c r="U44" s="142"/>
    </row>
    <row r="45" spans="3:21" x14ac:dyDescent="0.25">
      <c r="C45" s="1" t="s">
        <v>370</v>
      </c>
      <c r="D45" s="1" t="s">
        <v>374</v>
      </c>
      <c r="E45" s="1">
        <v>2022</v>
      </c>
      <c r="F45" s="1">
        <v>300</v>
      </c>
      <c r="G45" s="84">
        <v>27995</v>
      </c>
      <c r="H45" s="1">
        <v>34</v>
      </c>
      <c r="I45" s="84">
        <f>H45*G45</f>
        <v>951830</v>
      </c>
    </row>
    <row r="46" spans="3:21" x14ac:dyDescent="0.25">
      <c r="C46" s="1" t="s">
        <v>370</v>
      </c>
      <c r="D46" s="1" t="s">
        <v>375</v>
      </c>
      <c r="E46" s="1">
        <v>2022</v>
      </c>
      <c r="F46" s="1">
        <v>180</v>
      </c>
      <c r="G46" s="84">
        <v>18995</v>
      </c>
      <c r="H46" s="1">
        <v>56</v>
      </c>
      <c r="I46" s="84">
        <f t="shared" ref="I46:I63" si="0">H46*G46</f>
        <v>1063720</v>
      </c>
      <c r="K46" s="135" t="s">
        <v>439</v>
      </c>
      <c r="L46" s="136"/>
      <c r="M46" s="137"/>
      <c r="P46" s="135" t="s">
        <v>443</v>
      </c>
      <c r="Q46" s="136"/>
      <c r="R46" s="137"/>
    </row>
    <row r="47" spans="3:21" x14ac:dyDescent="0.25">
      <c r="C47" s="1" t="s">
        <v>370</v>
      </c>
      <c r="D47" s="1" t="s">
        <v>376</v>
      </c>
      <c r="E47" s="1">
        <v>2021</v>
      </c>
      <c r="F47" s="1">
        <v>500</v>
      </c>
      <c r="G47" s="84">
        <v>37495</v>
      </c>
      <c r="H47" s="1">
        <v>18</v>
      </c>
      <c r="I47" s="84">
        <f t="shared" si="0"/>
        <v>674910</v>
      </c>
    </row>
    <row r="48" spans="3:21" x14ac:dyDescent="0.25">
      <c r="C48" s="1" t="s">
        <v>370</v>
      </c>
      <c r="D48" s="1" t="s">
        <v>374</v>
      </c>
      <c r="E48" s="1">
        <v>2022</v>
      </c>
      <c r="F48" s="1">
        <v>250</v>
      </c>
      <c r="G48" s="84">
        <v>23495</v>
      </c>
      <c r="H48" s="1">
        <v>24</v>
      </c>
      <c r="I48" s="84">
        <f t="shared" si="0"/>
        <v>563880</v>
      </c>
      <c r="K48" s="5" t="s">
        <v>290</v>
      </c>
      <c r="L48" s="131">
        <f>SUMIFS(I45:I63,D45:D63,D46,E45:E63,E47)</f>
        <v>431880</v>
      </c>
      <c r="M48" s="132"/>
      <c r="P48" s="5" t="s">
        <v>290</v>
      </c>
      <c r="Q48" s="142">
        <f>SUMIFS(I45:I63,D45:D63,D47,E45:E63,E58)</f>
        <v>3759110</v>
      </c>
      <c r="R48" s="142"/>
      <c r="T48" s="142">
        <f>SUMIFS(I45:I63,D45:D63,D47,E45:E63,E47)</f>
        <v>3759110</v>
      </c>
      <c r="U48" s="142"/>
    </row>
    <row r="49" spans="3:21" x14ac:dyDescent="0.25">
      <c r="C49" s="1" t="s">
        <v>370</v>
      </c>
      <c r="D49" s="1" t="s">
        <v>374</v>
      </c>
      <c r="E49" s="1">
        <v>2021</v>
      </c>
      <c r="F49" s="1">
        <v>320</v>
      </c>
      <c r="G49" s="84">
        <v>26495</v>
      </c>
      <c r="H49" s="1">
        <v>76</v>
      </c>
      <c r="I49" s="84">
        <f t="shared" si="0"/>
        <v>2013620</v>
      </c>
    </row>
    <row r="50" spans="3:21" x14ac:dyDescent="0.25">
      <c r="C50" s="1" t="s">
        <v>370</v>
      </c>
      <c r="D50" s="1" t="s">
        <v>375</v>
      </c>
      <c r="E50" s="1">
        <v>2022</v>
      </c>
      <c r="F50" s="1">
        <v>250</v>
      </c>
      <c r="G50" s="84">
        <v>19495</v>
      </c>
      <c r="H50" s="1">
        <v>39</v>
      </c>
      <c r="I50" s="84">
        <f t="shared" si="0"/>
        <v>760305</v>
      </c>
      <c r="P50" s="146" t="s">
        <v>440</v>
      </c>
      <c r="Q50" s="146"/>
      <c r="R50" s="146"/>
    </row>
    <row r="51" spans="3:21" x14ac:dyDescent="0.25">
      <c r="C51" s="1" t="s">
        <v>370</v>
      </c>
      <c r="D51" s="1" t="s">
        <v>377</v>
      </c>
      <c r="E51" s="1">
        <v>2021</v>
      </c>
      <c r="F51" s="1">
        <v>600</v>
      </c>
      <c r="G51" s="84">
        <v>85995</v>
      </c>
      <c r="H51" s="1">
        <v>17</v>
      </c>
      <c r="I51" s="84">
        <f t="shared" si="0"/>
        <v>1461915</v>
      </c>
      <c r="P51" s="146"/>
      <c r="Q51" s="146"/>
      <c r="R51" s="146"/>
    </row>
    <row r="52" spans="3:21" x14ac:dyDescent="0.25">
      <c r="C52" s="1" t="s">
        <v>370</v>
      </c>
      <c r="D52" s="1" t="s">
        <v>374</v>
      </c>
      <c r="E52" s="1">
        <v>2021</v>
      </c>
      <c r="F52" s="1">
        <v>450</v>
      </c>
      <c r="G52" s="84">
        <v>63495</v>
      </c>
      <c r="H52" s="1">
        <v>32</v>
      </c>
      <c r="I52" s="84">
        <f t="shared" si="0"/>
        <v>2031840</v>
      </c>
      <c r="K52" s="138" t="s">
        <v>380</v>
      </c>
      <c r="L52" s="139"/>
      <c r="M52" s="140"/>
      <c r="P52" s="138" t="s">
        <v>380</v>
      </c>
      <c r="Q52" s="139"/>
      <c r="R52" s="140"/>
    </row>
    <row r="53" spans="3:21" x14ac:dyDescent="0.25">
      <c r="C53" s="1" t="s">
        <v>370</v>
      </c>
      <c r="D53" s="1" t="s">
        <v>374</v>
      </c>
      <c r="E53" s="1">
        <v>2022</v>
      </c>
      <c r="F53" s="1">
        <v>400</v>
      </c>
      <c r="G53" s="84">
        <v>59995</v>
      </c>
      <c r="H53" s="1">
        <v>64</v>
      </c>
      <c r="I53" s="84">
        <f t="shared" si="0"/>
        <v>3839680</v>
      </c>
    </row>
    <row r="54" spans="3:21" x14ac:dyDescent="0.25">
      <c r="C54" s="1" t="s">
        <v>370</v>
      </c>
      <c r="D54" s="1" t="s">
        <v>377</v>
      </c>
      <c r="E54" s="1">
        <v>2022</v>
      </c>
      <c r="F54" s="1">
        <v>320</v>
      </c>
      <c r="G54" s="84">
        <v>43495</v>
      </c>
      <c r="H54" s="1">
        <v>12</v>
      </c>
      <c r="I54" s="84">
        <f t="shared" si="0"/>
        <v>521940</v>
      </c>
      <c r="K54" s="135" t="s">
        <v>451</v>
      </c>
      <c r="L54" s="136"/>
      <c r="M54" s="137"/>
      <c r="P54" s="135" t="s">
        <v>436</v>
      </c>
      <c r="Q54" s="136"/>
      <c r="R54" s="137"/>
    </row>
    <row r="55" spans="3:21" x14ac:dyDescent="0.25">
      <c r="C55" s="1" t="s">
        <v>370</v>
      </c>
      <c r="D55" s="1" t="s">
        <v>377</v>
      </c>
      <c r="E55" s="1">
        <v>2022</v>
      </c>
      <c r="F55" s="1">
        <v>430</v>
      </c>
      <c r="G55" s="84">
        <v>61495</v>
      </c>
      <c r="H55" s="1">
        <v>43</v>
      </c>
      <c r="I55" s="84">
        <f t="shared" si="0"/>
        <v>2644285</v>
      </c>
      <c r="M55" s="84"/>
      <c r="R55" s="84"/>
    </row>
    <row r="56" spans="3:21" x14ac:dyDescent="0.25">
      <c r="C56" s="1" t="s">
        <v>370</v>
      </c>
      <c r="D56" s="1" t="s">
        <v>377</v>
      </c>
      <c r="E56" s="1">
        <v>2022</v>
      </c>
      <c r="F56" s="1">
        <v>350</v>
      </c>
      <c r="G56" s="84">
        <v>37495</v>
      </c>
      <c r="H56" s="1">
        <v>18</v>
      </c>
      <c r="I56" s="84">
        <f t="shared" si="0"/>
        <v>674910</v>
      </c>
      <c r="K56" s="5" t="s">
        <v>290</v>
      </c>
      <c r="L56" s="131">
        <f>AVERAGEIFS(I45:I63,D45:D63,D47)</f>
        <v>1691737.5</v>
      </c>
      <c r="M56" s="132"/>
      <c r="P56" s="5" t="s">
        <v>290</v>
      </c>
      <c r="Q56" s="131">
        <f>AVERAGEIFS(I45:I63,D45:D63,D45)</f>
        <v>1870745</v>
      </c>
      <c r="R56" s="132"/>
      <c r="T56" s="131">
        <f>AVERAGEIFS(I45:I63,D45:D63,D45)</f>
        <v>1870745</v>
      </c>
      <c r="U56" s="132"/>
    </row>
    <row r="57" spans="3:21" x14ac:dyDescent="0.25">
      <c r="C57" s="29" t="s">
        <v>370</v>
      </c>
      <c r="D57" s="29" t="s">
        <v>376</v>
      </c>
      <c r="E57" s="29">
        <v>2021</v>
      </c>
      <c r="F57" s="29">
        <v>300</v>
      </c>
      <c r="G57" s="91">
        <v>41495</v>
      </c>
      <c r="H57" s="29">
        <v>19</v>
      </c>
      <c r="I57" s="91">
        <f t="shared" si="0"/>
        <v>788405</v>
      </c>
    </row>
    <row r="58" spans="3:21" x14ac:dyDescent="0.25">
      <c r="C58" s="1" t="s">
        <v>370</v>
      </c>
      <c r="D58" s="1" t="s">
        <v>375</v>
      </c>
      <c r="E58" s="1">
        <v>2021</v>
      </c>
      <c r="F58" s="1">
        <v>160</v>
      </c>
      <c r="G58" s="84">
        <v>17995</v>
      </c>
      <c r="H58" s="1">
        <v>24</v>
      </c>
      <c r="I58" s="84">
        <f t="shared" si="0"/>
        <v>431880</v>
      </c>
      <c r="K58" s="138" t="s">
        <v>380</v>
      </c>
      <c r="L58" s="139"/>
      <c r="M58" s="140"/>
      <c r="P58" s="138" t="s">
        <v>380</v>
      </c>
      <c r="Q58" s="139"/>
      <c r="R58" s="140"/>
    </row>
    <row r="59" spans="3:21" x14ac:dyDescent="0.25">
      <c r="C59" s="1" t="s">
        <v>370</v>
      </c>
      <c r="D59" s="1" t="s">
        <v>374</v>
      </c>
      <c r="E59" s="1">
        <v>2022</v>
      </c>
      <c r="F59" s="1">
        <v>200</v>
      </c>
      <c r="G59" s="84">
        <v>23995</v>
      </c>
      <c r="H59" s="1">
        <v>76</v>
      </c>
      <c r="I59" s="84">
        <f t="shared" si="0"/>
        <v>1823620</v>
      </c>
      <c r="K59" s="135" t="s">
        <v>446</v>
      </c>
      <c r="L59" s="136"/>
      <c r="M59" s="137"/>
      <c r="P59" s="135" t="s">
        <v>443</v>
      </c>
      <c r="Q59" s="136"/>
      <c r="R59" s="137"/>
    </row>
    <row r="60" spans="3:21" x14ac:dyDescent="0.25">
      <c r="C60" s="1" t="s">
        <v>370</v>
      </c>
      <c r="D60" s="1" t="s">
        <v>377</v>
      </c>
      <c r="E60" s="1">
        <v>2022</v>
      </c>
      <c r="F60" s="1">
        <v>280</v>
      </c>
      <c r="G60" s="84">
        <v>49495</v>
      </c>
      <c r="H60" s="1">
        <v>39</v>
      </c>
      <c r="I60" s="84">
        <f t="shared" si="0"/>
        <v>1930305</v>
      </c>
      <c r="M60" s="84"/>
      <c r="R60" s="84"/>
    </row>
    <row r="61" spans="3:21" x14ac:dyDescent="0.25">
      <c r="C61" s="1" t="s">
        <v>370</v>
      </c>
      <c r="D61" s="1" t="s">
        <v>375</v>
      </c>
      <c r="E61" s="1">
        <v>2022</v>
      </c>
      <c r="F61" s="1">
        <v>190</v>
      </c>
      <c r="G61" s="84">
        <v>16495</v>
      </c>
      <c r="H61" s="1">
        <v>17</v>
      </c>
      <c r="I61" s="84">
        <f t="shared" si="0"/>
        <v>280415</v>
      </c>
      <c r="K61" s="5" t="s">
        <v>290</v>
      </c>
      <c r="L61" s="131">
        <f>AVERAGEIFS(I45:I63,D45:D63,D51,E45:E63,E46)</f>
        <v>1442860</v>
      </c>
      <c r="M61" s="132"/>
      <c r="P61" s="5" t="s">
        <v>290</v>
      </c>
      <c r="Q61" s="131">
        <f>AVERAGEIFS(I45:I63,D45:D63,D62,E45:E63,E63)</f>
        <v>1253036.6666666667</v>
      </c>
      <c r="R61" s="132"/>
      <c r="T61" s="131">
        <f>AVERAGEIFS(I45:I63,D45:D63,D47,E45:E63,E47)</f>
        <v>1253036.6666666667</v>
      </c>
      <c r="U61" s="132"/>
    </row>
    <row r="62" spans="3:21" x14ac:dyDescent="0.25">
      <c r="C62" s="1" t="s">
        <v>370</v>
      </c>
      <c r="D62" s="1" t="s">
        <v>376</v>
      </c>
      <c r="E62" s="1">
        <v>2022</v>
      </c>
      <c r="F62" s="1">
        <v>600</v>
      </c>
      <c r="G62" s="84">
        <v>93995</v>
      </c>
      <c r="H62" s="1">
        <v>32</v>
      </c>
      <c r="I62" s="84">
        <f t="shared" si="0"/>
        <v>3007840</v>
      </c>
    </row>
    <row r="63" spans="3:21" x14ac:dyDescent="0.25">
      <c r="C63" s="1" t="s">
        <v>370</v>
      </c>
      <c r="D63" s="1" t="s">
        <v>376</v>
      </c>
      <c r="E63" s="1">
        <v>2021</v>
      </c>
      <c r="F63" s="1">
        <v>430</v>
      </c>
      <c r="G63" s="84">
        <v>55995</v>
      </c>
      <c r="H63" s="1">
        <v>41</v>
      </c>
      <c r="I63" s="84">
        <f t="shared" si="0"/>
        <v>2295795</v>
      </c>
      <c r="K63" s="138" t="s">
        <v>441</v>
      </c>
      <c r="L63" s="139"/>
      <c r="M63" s="140"/>
      <c r="P63" s="138" t="s">
        <v>441</v>
      </c>
      <c r="Q63" s="139"/>
      <c r="R63" s="140"/>
    </row>
    <row r="64" spans="3:21" x14ac:dyDescent="0.25">
      <c r="K64" s="135" t="s">
        <v>444</v>
      </c>
      <c r="L64" s="136"/>
      <c r="M64" s="137"/>
      <c r="P64" s="135" t="s">
        <v>448</v>
      </c>
      <c r="Q64" s="136"/>
      <c r="R64" s="137"/>
    </row>
    <row r="65" spans="11:21" x14ac:dyDescent="0.25">
      <c r="M65" s="84"/>
      <c r="R65" s="84"/>
    </row>
    <row r="66" spans="11:21" x14ac:dyDescent="0.25">
      <c r="K66" s="5" t="s">
        <v>290</v>
      </c>
      <c r="L66" s="133">
        <f>COUNTIFS(D45:D63,D50,E45:E63,E50)</f>
        <v>3</v>
      </c>
      <c r="M66" s="134"/>
      <c r="P66" s="5" t="s">
        <v>290</v>
      </c>
      <c r="Q66" s="133">
        <f>COUNTIFS(D45:D63,D54,E45:E63,E63)</f>
        <v>1</v>
      </c>
      <c r="R66" s="134"/>
      <c r="T66" s="133">
        <f>COUNTIFS(D45:D63,D51,E45:E63,E51)</f>
        <v>1</v>
      </c>
      <c r="U66" s="134"/>
    </row>
    <row r="68" spans="11:21" x14ac:dyDescent="0.25">
      <c r="K68" s="138" t="s">
        <v>441</v>
      </c>
      <c r="L68" s="139"/>
      <c r="M68" s="140"/>
      <c r="P68" s="138" t="s">
        <v>441</v>
      </c>
      <c r="Q68" s="139"/>
      <c r="R68" s="140"/>
    </row>
    <row r="69" spans="11:21" x14ac:dyDescent="0.25">
      <c r="K69" s="135" t="s">
        <v>447</v>
      </c>
      <c r="L69" s="136"/>
      <c r="M69" s="137"/>
      <c r="P69" s="135" t="s">
        <v>449</v>
      </c>
      <c r="Q69" s="136"/>
      <c r="R69" s="137"/>
    </row>
    <row r="70" spans="11:21" x14ac:dyDescent="0.25">
      <c r="M70" s="84"/>
      <c r="R70" s="84"/>
    </row>
    <row r="71" spans="11:21" x14ac:dyDescent="0.25">
      <c r="K71" s="5" t="s">
        <v>290</v>
      </c>
      <c r="L71" s="133">
        <f>COUNTIFS(D45:D63,D59,E45:E63,E63)</f>
        <v>2</v>
      </c>
      <c r="M71" s="134"/>
      <c r="P71" s="5" t="s">
        <v>290</v>
      </c>
      <c r="Q71" s="133">
        <f>COUNTIFS(D45:D63,D58,E45:E63,E56)</f>
        <v>3</v>
      </c>
      <c r="R71" s="134"/>
      <c r="T71" s="133">
        <f>COUNTIFS(D45:D63,D46,E45:E63,E46)</f>
        <v>3</v>
      </c>
      <c r="U71" s="134"/>
    </row>
  </sheetData>
  <mergeCells count="51">
    <mergeCell ref="L2:O2"/>
    <mergeCell ref="N3:O3"/>
    <mergeCell ref="L48:M48"/>
    <mergeCell ref="K54:M54"/>
    <mergeCell ref="P54:R54"/>
    <mergeCell ref="P34:R35"/>
    <mergeCell ref="P50:R51"/>
    <mergeCell ref="L15:M15"/>
    <mergeCell ref="P36:R36"/>
    <mergeCell ref="K36:M36"/>
    <mergeCell ref="P52:R52"/>
    <mergeCell ref="L44:M44"/>
    <mergeCell ref="K52:M52"/>
    <mergeCell ref="K46:M46"/>
    <mergeCell ref="T44:U44"/>
    <mergeCell ref="T48:U48"/>
    <mergeCell ref="T40:U40"/>
    <mergeCell ref="P42:R42"/>
    <mergeCell ref="Q44:R44"/>
    <mergeCell ref="P46:R46"/>
    <mergeCell ref="Q48:R48"/>
    <mergeCell ref="C41:I42"/>
    <mergeCell ref="P38:R38"/>
    <mergeCell ref="Q40:R40"/>
    <mergeCell ref="K38:M38"/>
    <mergeCell ref="L40:M40"/>
    <mergeCell ref="K42:M42"/>
    <mergeCell ref="L71:M71"/>
    <mergeCell ref="K68:M68"/>
    <mergeCell ref="L66:M66"/>
    <mergeCell ref="K63:M63"/>
    <mergeCell ref="L56:M56"/>
    <mergeCell ref="L61:M61"/>
    <mergeCell ref="K58:M58"/>
    <mergeCell ref="K59:M59"/>
    <mergeCell ref="K64:M64"/>
    <mergeCell ref="K69:M69"/>
    <mergeCell ref="T56:U56"/>
    <mergeCell ref="T61:U61"/>
    <mergeCell ref="T66:U66"/>
    <mergeCell ref="T71:U71"/>
    <mergeCell ref="Q66:R66"/>
    <mergeCell ref="P64:R64"/>
    <mergeCell ref="P69:R69"/>
    <mergeCell ref="Q71:R71"/>
    <mergeCell ref="P63:R63"/>
    <mergeCell ref="P68:R68"/>
    <mergeCell ref="P59:R59"/>
    <mergeCell ref="Q61:R61"/>
    <mergeCell ref="P58:R58"/>
    <mergeCell ref="Q56:R5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B3:Q85"/>
  <sheetViews>
    <sheetView topLeftCell="B59" zoomScaleNormal="100" workbookViewId="0">
      <selection activeCell="G77" sqref="G77"/>
    </sheetView>
  </sheetViews>
  <sheetFormatPr defaultColWidth="12.7109375" defaultRowHeight="15.95" customHeight="1" x14ac:dyDescent="0.25"/>
  <cols>
    <col min="1" max="1" width="0" style="60" hidden="1" customWidth="1"/>
    <col min="2" max="4" width="12.7109375" style="60"/>
    <col min="5" max="5" width="13.140625" style="60" customWidth="1"/>
    <col min="6" max="6" width="13.5703125" style="60" customWidth="1"/>
    <col min="7" max="7" width="20.28515625" style="60" bestFit="1" customWidth="1"/>
    <col min="8" max="8" width="16" style="60" bestFit="1" customWidth="1"/>
    <col min="9" max="9" width="19.7109375" style="60" bestFit="1" customWidth="1"/>
    <col min="10" max="10" width="14.140625" style="60" customWidth="1"/>
    <col min="11" max="11" width="19.85546875" style="60" bestFit="1" customWidth="1"/>
    <col min="12" max="12" width="18.5703125" style="60" bestFit="1" customWidth="1"/>
    <col min="13" max="13" width="12.7109375" style="60"/>
    <col min="14" max="14" width="17.7109375" style="60" bestFit="1" customWidth="1"/>
    <col min="15" max="16384" width="12.7109375" style="60"/>
  </cols>
  <sheetData>
    <row r="3" spans="2:17" ht="20.100000000000001" customHeight="1" x14ac:dyDescent="0.25">
      <c r="C3" s="152" t="s">
        <v>416</v>
      </c>
      <c r="D3" s="153"/>
      <c r="E3" s="153"/>
      <c r="F3" s="153"/>
      <c r="G3" s="154"/>
      <c r="I3" s="152" t="s">
        <v>430</v>
      </c>
      <c r="J3" s="153"/>
      <c r="K3" s="153"/>
      <c r="L3" s="153"/>
      <c r="M3" s="61"/>
      <c r="P3" s="61"/>
      <c r="Q3" s="61"/>
    </row>
    <row r="4" spans="2:17" ht="15.95" customHeight="1" x14ac:dyDescent="0.25">
      <c r="C4" s="70"/>
      <c r="D4" s="70"/>
      <c r="E4" s="70"/>
      <c r="F4" s="70"/>
      <c r="G4" s="70"/>
    </row>
    <row r="5" spans="2:17" ht="15.95" customHeight="1" x14ac:dyDescent="0.25">
      <c r="B5" s="63"/>
      <c r="C5" s="71"/>
      <c r="D5" s="72"/>
      <c r="E5" s="72"/>
      <c r="F5" s="72"/>
      <c r="G5" s="73" t="s">
        <v>29</v>
      </c>
      <c r="H5" s="66"/>
      <c r="I5" s="68" t="s">
        <v>337</v>
      </c>
      <c r="J5" s="68" t="s">
        <v>333</v>
      </c>
      <c r="K5" s="68" t="s">
        <v>256</v>
      </c>
      <c r="L5" s="68" t="s">
        <v>341</v>
      </c>
    </row>
    <row r="6" spans="2:17" ht="15.75" customHeight="1" x14ac:dyDescent="0.25">
      <c r="B6" s="63"/>
      <c r="C6" s="74">
        <v>15</v>
      </c>
      <c r="D6" s="75">
        <v>3</v>
      </c>
      <c r="E6" s="75">
        <v>5</v>
      </c>
      <c r="F6" s="75">
        <v>10</v>
      </c>
      <c r="G6" s="76">
        <f>C6+D6+E6+F6</f>
        <v>33</v>
      </c>
      <c r="H6" s="66"/>
      <c r="I6" s="67" t="s">
        <v>334</v>
      </c>
      <c r="J6" s="62">
        <v>699</v>
      </c>
      <c r="K6" s="60">
        <v>11</v>
      </c>
      <c r="L6" s="62">
        <f t="shared" ref="L6:L11" si="0">J6*K6</f>
        <v>7689</v>
      </c>
      <c r="M6" s="62"/>
    </row>
    <row r="7" spans="2:17" ht="18" customHeight="1" x14ac:dyDescent="0.25">
      <c r="B7" s="63"/>
      <c r="C7" s="69"/>
      <c r="D7" s="69"/>
      <c r="E7" s="69"/>
      <c r="F7" s="69"/>
      <c r="G7" s="69"/>
      <c r="H7" s="65"/>
      <c r="I7" s="67" t="s">
        <v>335</v>
      </c>
      <c r="J7" s="62">
        <v>768</v>
      </c>
      <c r="K7" s="60">
        <v>9</v>
      </c>
      <c r="L7" s="62">
        <f t="shared" si="0"/>
        <v>6912</v>
      </c>
    </row>
    <row r="8" spans="2:17" ht="17.25" customHeight="1" x14ac:dyDescent="0.25">
      <c r="B8" s="63"/>
      <c r="C8" s="75"/>
      <c r="D8" s="75"/>
      <c r="E8" s="75"/>
      <c r="F8" s="75"/>
      <c r="G8" s="77" t="s">
        <v>29</v>
      </c>
      <c r="H8" s="65"/>
      <c r="I8" s="67" t="s">
        <v>336</v>
      </c>
      <c r="J8" s="62">
        <v>1049</v>
      </c>
      <c r="K8" s="60">
        <v>17</v>
      </c>
      <c r="L8" s="62">
        <f t="shared" si="0"/>
        <v>17833</v>
      </c>
    </row>
    <row r="9" spans="2:17" ht="15.95" customHeight="1" x14ac:dyDescent="0.25">
      <c r="B9" s="63"/>
      <c r="C9" s="75">
        <v>15</v>
      </c>
      <c r="D9" s="75">
        <v>3</v>
      </c>
      <c r="E9" s="75">
        <v>5</v>
      </c>
      <c r="F9" s="75">
        <v>100</v>
      </c>
      <c r="G9" s="75">
        <f>C9+D9+E9+F9</f>
        <v>123</v>
      </c>
      <c r="H9" s="66"/>
      <c r="I9" s="67" t="s">
        <v>340</v>
      </c>
      <c r="J9" s="62">
        <v>1099</v>
      </c>
      <c r="K9" s="60">
        <v>16</v>
      </c>
      <c r="L9" s="62">
        <f t="shared" si="0"/>
        <v>17584</v>
      </c>
    </row>
    <row r="10" spans="2:17" ht="15.95" customHeight="1" x14ac:dyDescent="0.25">
      <c r="C10" s="64"/>
      <c r="D10" s="64"/>
      <c r="E10" s="64"/>
      <c r="F10" s="64"/>
      <c r="G10" s="64"/>
      <c r="I10" s="67" t="s">
        <v>338</v>
      </c>
      <c r="J10" s="62">
        <v>1235</v>
      </c>
      <c r="K10" s="60">
        <v>4</v>
      </c>
      <c r="L10" s="62">
        <f t="shared" si="0"/>
        <v>4940</v>
      </c>
    </row>
    <row r="11" spans="2:17" ht="17.100000000000001" customHeight="1" x14ac:dyDescent="0.25">
      <c r="I11" s="67" t="s">
        <v>339</v>
      </c>
      <c r="J11" s="62">
        <v>1852</v>
      </c>
      <c r="K11" s="60">
        <v>9</v>
      </c>
      <c r="L11" s="62">
        <f t="shared" si="0"/>
        <v>16668</v>
      </c>
    </row>
    <row r="12" spans="2:17" ht="18.600000000000001" customHeight="1" x14ac:dyDescent="0.25">
      <c r="K12" s="67" t="s">
        <v>343</v>
      </c>
      <c r="L12" s="62">
        <f>(L6+L7+L8+L9+L10+L11) * 0.2</f>
        <v>14325.2</v>
      </c>
    </row>
    <row r="13" spans="2:17" ht="15.95" customHeight="1" x14ac:dyDescent="0.25">
      <c r="K13" s="67" t="s">
        <v>342</v>
      </c>
      <c r="L13" s="62">
        <f>SUM(L6:L11)*0.2</f>
        <v>14325.2</v>
      </c>
    </row>
    <row r="15" spans="2:17" ht="21.6" customHeight="1" x14ac:dyDescent="0.25">
      <c r="L15" s="62"/>
    </row>
    <row r="16" spans="2:17" ht="21.6" customHeight="1" x14ac:dyDescent="0.25">
      <c r="M16" s="62"/>
    </row>
    <row r="17" spans="6:12" ht="21.6" customHeight="1" x14ac:dyDescent="0.25"/>
    <row r="18" spans="6:12" ht="21.6" customHeight="1" x14ac:dyDescent="0.25">
      <c r="L18" s="62"/>
    </row>
    <row r="19" spans="6:12" ht="21.6" customHeight="1" x14ac:dyDescent="0.25"/>
    <row r="20" spans="6:12" ht="21.6" customHeight="1" x14ac:dyDescent="0.25">
      <c r="K20" s="62"/>
    </row>
    <row r="21" spans="6:12" ht="21.6" customHeight="1" x14ac:dyDescent="0.25"/>
    <row r="22" spans="6:12" ht="21.6" customHeight="1" x14ac:dyDescent="0.25">
      <c r="K22" s="62"/>
    </row>
    <row r="23" spans="6:12" ht="21.6" customHeight="1" x14ac:dyDescent="0.25">
      <c r="G23" s="70"/>
    </row>
    <row r="24" spans="6:12" ht="23.1" customHeight="1" x14ac:dyDescent="0.25">
      <c r="F24" s="63"/>
      <c r="H24" s="66"/>
    </row>
    <row r="25" spans="6:12" ht="15.95" customHeight="1" x14ac:dyDescent="0.25">
      <c r="F25" s="63"/>
      <c r="H25" s="66"/>
    </row>
    <row r="26" spans="6:12" ht="15.95" customHeight="1" thickBot="1" x14ac:dyDescent="0.3">
      <c r="F26" s="63"/>
      <c r="H26" s="66"/>
    </row>
    <row r="27" spans="6:12" ht="15.95" customHeight="1" thickBot="1" x14ac:dyDescent="0.3">
      <c r="G27" s="96" t="s">
        <v>414</v>
      </c>
    </row>
    <row r="28" spans="6:12" ht="15.95" customHeight="1" x14ac:dyDescent="0.25">
      <c r="G28" s="155">
        <v>29</v>
      </c>
      <c r="H28"/>
    </row>
    <row r="29" spans="6:12" ht="15.95" customHeight="1" thickBot="1" x14ac:dyDescent="0.3">
      <c r="G29" s="156"/>
    </row>
    <row r="30" spans="6:12" ht="15.95" customHeight="1" x14ac:dyDescent="0.25">
      <c r="G30" s="64"/>
    </row>
    <row r="32" spans="6:12" ht="17.45" customHeight="1" x14ac:dyDescent="0.25"/>
    <row r="33" spans="6:8" ht="15.95" customHeight="1" x14ac:dyDescent="0.2">
      <c r="F33" s="63"/>
      <c r="H33" s="97"/>
    </row>
    <row r="34" spans="6:8" ht="15.95" customHeight="1" thickBot="1" x14ac:dyDescent="0.3">
      <c r="F34" s="63"/>
      <c r="H34" s="66"/>
    </row>
    <row r="35" spans="6:8" ht="15.95" customHeight="1" thickBot="1" x14ac:dyDescent="0.3">
      <c r="G35" s="96" t="s">
        <v>414</v>
      </c>
    </row>
    <row r="36" spans="6:8" ht="15.95" customHeight="1" x14ac:dyDescent="0.25">
      <c r="G36" s="157">
        <v>1.5</v>
      </c>
    </row>
    <row r="37" spans="6:8" ht="15.95" customHeight="1" thickBot="1" x14ac:dyDescent="0.3">
      <c r="G37" s="158"/>
    </row>
    <row r="38" spans="6:8" ht="15.95" customHeight="1" x14ac:dyDescent="0.25">
      <c r="G38" s="64"/>
    </row>
    <row r="42" spans="6:8" ht="15.95" customHeight="1" thickBot="1" x14ac:dyDescent="0.3">
      <c r="F42" s="63"/>
      <c r="H42" s="66"/>
    </row>
    <row r="43" spans="6:8" ht="15.95" customHeight="1" thickBot="1" x14ac:dyDescent="0.3">
      <c r="F43" s="63"/>
      <c r="G43" s="96" t="s">
        <v>415</v>
      </c>
      <c r="H43" s="66"/>
    </row>
    <row r="44" spans="6:8" ht="15.95" customHeight="1" x14ac:dyDescent="0.25">
      <c r="G44" s="159">
        <v>71</v>
      </c>
    </row>
    <row r="45" spans="6:8" ht="15.95" customHeight="1" thickBot="1" x14ac:dyDescent="0.3">
      <c r="G45" s="158"/>
    </row>
    <row r="50" spans="6:8" ht="15.95" customHeight="1" thickBot="1" x14ac:dyDescent="0.3"/>
    <row r="51" spans="6:8" ht="15.95" customHeight="1" thickBot="1" x14ac:dyDescent="0.3">
      <c r="G51" s="96" t="s">
        <v>415</v>
      </c>
    </row>
    <row r="52" spans="6:8" ht="15.95" customHeight="1" x14ac:dyDescent="0.25">
      <c r="F52" s="63"/>
      <c r="G52" s="155">
        <v>70</v>
      </c>
      <c r="H52" s="66"/>
    </row>
    <row r="53" spans="6:8" ht="15.95" customHeight="1" thickBot="1" x14ac:dyDescent="0.3">
      <c r="F53" s="63"/>
      <c r="G53" s="156"/>
      <c r="H53" s="66"/>
    </row>
    <row r="54" spans="6:8" ht="15.95" customHeight="1" x14ac:dyDescent="0.25">
      <c r="G54" s="64"/>
    </row>
    <row r="59" spans="6:8" ht="15.95" customHeight="1" thickBot="1" x14ac:dyDescent="0.3"/>
    <row r="60" spans="6:8" ht="15.95" customHeight="1" thickBot="1" x14ac:dyDescent="0.3">
      <c r="G60" s="96" t="s">
        <v>415</v>
      </c>
    </row>
    <row r="61" spans="6:8" ht="15.95" customHeight="1" x14ac:dyDescent="0.25">
      <c r="F61" s="63"/>
      <c r="G61" s="155">
        <v>180</v>
      </c>
      <c r="H61" s="66"/>
    </row>
    <row r="62" spans="6:8" ht="15.95" customHeight="1" thickBot="1" x14ac:dyDescent="0.3">
      <c r="F62" s="63"/>
      <c r="G62" s="156"/>
      <c r="H62" s="66"/>
    </row>
    <row r="63" spans="6:8" ht="15.95" customHeight="1" x14ac:dyDescent="0.25">
      <c r="G63" s="64"/>
    </row>
    <row r="68" spans="3:10" ht="15.95" customHeight="1" x14ac:dyDescent="0.25">
      <c r="C68" s="98" t="s">
        <v>426</v>
      </c>
      <c r="D68" s="98" t="s">
        <v>427</v>
      </c>
      <c r="E68" s="98" t="s">
        <v>428</v>
      </c>
      <c r="F68" s="98" t="s">
        <v>417</v>
      </c>
      <c r="G68" s="98" t="s">
        <v>429</v>
      </c>
    </row>
    <row r="69" spans="3:10" ht="15.95" customHeight="1" x14ac:dyDescent="0.25">
      <c r="C69" s="99">
        <v>3</v>
      </c>
      <c r="D69" s="99">
        <v>4</v>
      </c>
      <c r="E69" s="99">
        <v>2</v>
      </c>
      <c r="F69" s="60">
        <v>12</v>
      </c>
      <c r="G69" s="99">
        <f>(C69*$F$69)+(D69*$F$69)+(E69*$F$69)</f>
        <v>108</v>
      </c>
    </row>
    <row r="71" spans="3:10" ht="15.95" customHeight="1" x14ac:dyDescent="0.25">
      <c r="C71" s="98" t="s">
        <v>283</v>
      </c>
      <c r="D71" s="98" t="s">
        <v>284</v>
      </c>
      <c r="E71" s="98" t="s">
        <v>282</v>
      </c>
      <c r="F71" s="98" t="s">
        <v>419</v>
      </c>
      <c r="G71" s="98" t="s">
        <v>418</v>
      </c>
    </row>
    <row r="72" spans="3:10" ht="15.95" customHeight="1" x14ac:dyDescent="0.25">
      <c r="C72" s="99">
        <v>1031.27</v>
      </c>
      <c r="D72" s="99">
        <v>565.35</v>
      </c>
      <c r="E72" s="99">
        <v>1506.54</v>
      </c>
      <c r="F72" s="60">
        <v>17</v>
      </c>
      <c r="G72" s="99">
        <f>(C72+D72+E72)/F72</f>
        <v>182.53882352941176</v>
      </c>
      <c r="H72" s="99"/>
      <c r="I72" s="99"/>
    </row>
    <row r="74" spans="3:10" ht="15.95" customHeight="1" x14ac:dyDescent="0.25">
      <c r="C74" s="99">
        <v>10</v>
      </c>
      <c r="D74" s="99">
        <v>10</v>
      </c>
      <c r="E74" s="99">
        <v>10</v>
      </c>
      <c r="F74" s="60">
        <v>5</v>
      </c>
      <c r="G74" s="99">
        <f>(C74+D74+E74)/F74</f>
        <v>6</v>
      </c>
      <c r="H74" s="99"/>
      <c r="I74" s="99"/>
    </row>
    <row r="76" spans="3:10" ht="15.95" customHeight="1" x14ac:dyDescent="0.25">
      <c r="C76" s="98" t="s">
        <v>420</v>
      </c>
      <c r="D76" s="98" t="s">
        <v>424</v>
      </c>
      <c r="E76" s="98" t="s">
        <v>421</v>
      </c>
      <c r="F76" s="98" t="s">
        <v>422</v>
      </c>
      <c r="G76" s="98" t="s">
        <v>423</v>
      </c>
      <c r="J76" s="99"/>
    </row>
    <row r="77" spans="3:10" ht="15.95" customHeight="1" x14ac:dyDescent="0.25">
      <c r="C77" s="99">
        <v>2000</v>
      </c>
      <c r="D77" s="60">
        <v>20</v>
      </c>
      <c r="E77" s="60">
        <v>13</v>
      </c>
      <c r="F77" s="60">
        <v>6</v>
      </c>
      <c r="G77" s="99">
        <f>(C77*0.8)*E77*F77</f>
        <v>124800</v>
      </c>
      <c r="I77" s="99"/>
    </row>
    <row r="79" spans="3:10" ht="15.95" customHeight="1" x14ac:dyDescent="0.25">
      <c r="C79" s="99">
        <v>100</v>
      </c>
      <c r="D79" s="60">
        <v>20</v>
      </c>
      <c r="E79" s="60">
        <v>2</v>
      </c>
      <c r="F79" s="60">
        <v>2</v>
      </c>
      <c r="G79" s="99">
        <f>(C79*0.8)*(E79*F79)</f>
        <v>320</v>
      </c>
    </row>
    <row r="81" spans="3:8" ht="15.95" customHeight="1" x14ac:dyDescent="0.25">
      <c r="C81" s="98" t="s">
        <v>420</v>
      </c>
      <c r="D81" s="98" t="s">
        <v>424</v>
      </c>
      <c r="E81" s="98" t="s">
        <v>425</v>
      </c>
      <c r="F81" s="98" t="s">
        <v>421</v>
      </c>
      <c r="G81" s="98" t="s">
        <v>422</v>
      </c>
      <c r="H81" s="98" t="s">
        <v>423</v>
      </c>
    </row>
    <row r="82" spans="3:8" ht="15.95" customHeight="1" x14ac:dyDescent="0.25">
      <c r="C82" s="99">
        <v>2000</v>
      </c>
      <c r="D82" s="60">
        <v>20</v>
      </c>
      <c r="E82" s="99">
        <f>C82-(C82*D82/100)</f>
        <v>1600</v>
      </c>
      <c r="F82" s="60">
        <v>13</v>
      </c>
      <c r="G82" s="60">
        <v>6</v>
      </c>
      <c r="H82" s="99">
        <f>(F82*G82)*E82</f>
        <v>124800</v>
      </c>
    </row>
    <row r="85" spans="3:8" ht="15.95" customHeight="1" x14ac:dyDescent="0.25">
      <c r="D85" s="100"/>
      <c r="E85" s="99"/>
      <c r="G85" s="99"/>
    </row>
  </sheetData>
  <mergeCells count="7">
    <mergeCell ref="I3:L3"/>
    <mergeCell ref="C3:G3"/>
    <mergeCell ref="G52:G53"/>
    <mergeCell ref="G61:G62"/>
    <mergeCell ref="G28:G29"/>
    <mergeCell ref="G36:G37"/>
    <mergeCell ref="G44:G45"/>
  </mergeCells>
  <conditionalFormatting sqref="G28">
    <cfRule type="cellIs" dxfId="89" priority="9" operator="equal">
      <formula>29</formula>
    </cfRule>
  </conditionalFormatting>
  <conditionalFormatting sqref="G36">
    <cfRule type="cellIs" dxfId="88" priority="7" operator="equal">
      <formula>1.5</formula>
    </cfRule>
  </conditionalFormatting>
  <conditionalFormatting sqref="G44">
    <cfRule type="cellIs" dxfId="87" priority="3" operator="equal">
      <formula>71</formula>
    </cfRule>
    <cfRule type="cellIs" dxfId="86" priority="4" operator="equal">
      <formula>1.5</formula>
    </cfRule>
  </conditionalFormatting>
  <conditionalFormatting sqref="G52:G53">
    <cfRule type="cellIs" dxfId="85" priority="2" operator="equal">
      <formula>70</formula>
    </cfRule>
  </conditionalFormatting>
  <conditionalFormatting sqref="G61:G62">
    <cfRule type="cellIs" dxfId="84" priority="1" operator="equal">
      <formula>180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0AB0-AD9A-45EC-BB73-57C358477717}">
  <sheetPr>
    <tabColor rgb="FFFFFF00"/>
  </sheetPr>
  <dimension ref="A2:O24"/>
  <sheetViews>
    <sheetView zoomScaleNormal="100" workbookViewId="0">
      <selection activeCell="L26" sqref="L26"/>
    </sheetView>
  </sheetViews>
  <sheetFormatPr defaultRowHeight="15" x14ac:dyDescent="0.25"/>
  <cols>
    <col min="1" max="1" width="7.5703125" style="1" customWidth="1"/>
    <col min="2" max="2" width="8.85546875" style="1" customWidth="1"/>
    <col min="3" max="3" width="9.5703125" style="1" customWidth="1"/>
    <col min="4" max="4" width="13" style="29" customWidth="1"/>
    <col min="5" max="5" width="10.85546875" style="1" customWidth="1"/>
    <col min="6" max="6" width="10.85546875" style="1" bestFit="1" customWidth="1"/>
  </cols>
  <sheetData>
    <row r="2" spans="4:15" x14ac:dyDescent="0.25">
      <c r="D2" s="83" t="s">
        <v>356</v>
      </c>
      <c r="G2" s="79" t="s">
        <v>361</v>
      </c>
      <c r="H2" s="80"/>
      <c r="I2" s="80"/>
      <c r="J2" s="80"/>
      <c r="K2" s="80"/>
      <c r="L2" s="80"/>
      <c r="M2" s="80"/>
      <c r="N2" s="80"/>
      <c r="O2" s="81"/>
    </row>
    <row r="3" spans="4:15" x14ac:dyDescent="0.25">
      <c r="D3" s="83" t="s">
        <v>344</v>
      </c>
    </row>
    <row r="4" spans="4:15" x14ac:dyDescent="0.25">
      <c r="D4" s="83" t="s">
        <v>347</v>
      </c>
      <c r="G4" s="160" t="s">
        <v>355</v>
      </c>
      <c r="H4" s="161"/>
      <c r="I4" s="161"/>
      <c r="J4" s="161"/>
      <c r="K4" s="161"/>
      <c r="L4" s="161"/>
      <c r="M4" s="161"/>
      <c r="N4" s="161"/>
      <c r="O4" s="162"/>
    </row>
    <row r="5" spans="4:15" x14ac:dyDescent="0.25">
      <c r="D5" s="83" t="s">
        <v>349</v>
      </c>
    </row>
    <row r="6" spans="4:15" x14ac:dyDescent="0.25">
      <c r="D6" s="83" t="s">
        <v>346</v>
      </c>
      <c r="G6" s="160" t="s">
        <v>366</v>
      </c>
      <c r="H6" s="161"/>
      <c r="I6" s="161"/>
      <c r="J6" s="161"/>
      <c r="K6" s="161"/>
      <c r="L6" s="161"/>
      <c r="M6" s="161"/>
      <c r="N6" s="161"/>
      <c r="O6" s="162"/>
    </row>
    <row r="7" spans="4:15" x14ac:dyDescent="0.25">
      <c r="D7" s="83" t="s">
        <v>358</v>
      </c>
    </row>
    <row r="8" spans="4:15" x14ac:dyDescent="0.25">
      <c r="D8" s="83" t="s">
        <v>352</v>
      </c>
      <c r="G8" s="160" t="s">
        <v>367</v>
      </c>
      <c r="H8" s="161"/>
      <c r="I8" s="161"/>
      <c r="J8" s="161"/>
      <c r="K8" s="161"/>
      <c r="L8" s="161"/>
      <c r="M8" s="161"/>
      <c r="N8" s="161"/>
      <c r="O8" s="162"/>
    </row>
    <row r="9" spans="4:15" x14ac:dyDescent="0.25">
      <c r="D9" s="83" t="s">
        <v>348</v>
      </c>
      <c r="K9" s="1"/>
    </row>
    <row r="10" spans="4:15" x14ac:dyDescent="0.25">
      <c r="D10" s="83" t="s">
        <v>345</v>
      </c>
      <c r="G10" s="160" t="s">
        <v>354</v>
      </c>
      <c r="H10" s="161"/>
      <c r="I10" s="161"/>
      <c r="J10" s="161"/>
      <c r="K10" s="161"/>
      <c r="L10" s="161"/>
      <c r="M10" s="161"/>
      <c r="N10" s="161"/>
      <c r="O10" s="162"/>
    </row>
    <row r="11" spans="4:15" x14ac:dyDescent="0.25">
      <c r="D11" s="83" t="s">
        <v>365</v>
      </c>
      <c r="I11" s="1"/>
      <c r="J11" s="1"/>
      <c r="K11" s="1"/>
    </row>
    <row r="12" spans="4:15" x14ac:dyDescent="0.25">
      <c r="D12" s="83" t="s">
        <v>363</v>
      </c>
      <c r="G12" s="160" t="s">
        <v>353</v>
      </c>
      <c r="H12" s="161"/>
      <c r="I12" s="161"/>
      <c r="J12" s="161"/>
      <c r="K12" s="161"/>
      <c r="L12" s="161"/>
      <c r="M12" s="161"/>
      <c r="N12" s="161"/>
      <c r="O12" s="162"/>
    </row>
    <row r="13" spans="4:15" x14ac:dyDescent="0.25">
      <c r="D13" s="83" t="s">
        <v>360</v>
      </c>
      <c r="I13" s="1"/>
      <c r="J13" s="1"/>
      <c r="K13" s="1"/>
    </row>
    <row r="14" spans="4:15" x14ac:dyDescent="0.25">
      <c r="G14" s="160" t="s">
        <v>357</v>
      </c>
      <c r="H14" s="161"/>
      <c r="I14" s="161"/>
      <c r="J14" s="161"/>
      <c r="K14" s="161"/>
      <c r="L14" s="161"/>
      <c r="M14" s="161"/>
      <c r="N14" s="161"/>
      <c r="O14" s="162"/>
    </row>
    <row r="15" spans="4:15" x14ac:dyDescent="0.25">
      <c r="I15" s="1"/>
      <c r="J15" s="1"/>
      <c r="K15" s="1"/>
    </row>
    <row r="16" spans="4:15" x14ac:dyDescent="0.25">
      <c r="G16" s="160" t="s">
        <v>350</v>
      </c>
      <c r="H16" s="161"/>
      <c r="I16" s="161"/>
      <c r="J16" s="161"/>
      <c r="K16" s="161"/>
      <c r="L16" s="161"/>
      <c r="M16" s="161"/>
      <c r="N16" s="161"/>
      <c r="O16" s="162"/>
    </row>
    <row r="17" spans="7:15" x14ac:dyDescent="0.25">
      <c r="I17" s="1"/>
      <c r="J17" s="1"/>
      <c r="K17" s="1"/>
    </row>
    <row r="18" spans="7:15" x14ac:dyDescent="0.25">
      <c r="G18" s="160" t="s">
        <v>351</v>
      </c>
      <c r="H18" s="161"/>
      <c r="I18" s="161"/>
      <c r="J18" s="161"/>
      <c r="K18" s="161"/>
      <c r="L18" s="161"/>
      <c r="M18" s="161"/>
      <c r="N18" s="161"/>
      <c r="O18" s="162"/>
    </row>
    <row r="19" spans="7:15" x14ac:dyDescent="0.25">
      <c r="I19" s="1"/>
      <c r="J19" s="1"/>
      <c r="K19" s="1"/>
    </row>
    <row r="20" spans="7:15" x14ac:dyDescent="0.25">
      <c r="G20" s="160" t="s">
        <v>362</v>
      </c>
      <c r="H20" s="161"/>
      <c r="I20" s="161"/>
      <c r="J20" s="161"/>
      <c r="K20" s="161"/>
      <c r="L20" s="161"/>
      <c r="M20" s="161"/>
      <c r="N20" s="161"/>
      <c r="O20" s="162"/>
    </row>
    <row r="21" spans="7:15" x14ac:dyDescent="0.25">
      <c r="H21" s="1"/>
      <c r="I21" s="1"/>
      <c r="J21" s="1"/>
      <c r="K21" s="1"/>
    </row>
    <row r="22" spans="7:15" x14ac:dyDescent="0.25">
      <c r="G22" s="160" t="s">
        <v>359</v>
      </c>
      <c r="H22" s="161"/>
      <c r="I22" s="161"/>
      <c r="J22" s="161"/>
      <c r="K22" s="161"/>
      <c r="L22" s="161"/>
      <c r="M22" s="161"/>
      <c r="N22" s="161"/>
      <c r="O22" s="162"/>
    </row>
    <row r="24" spans="7:15" x14ac:dyDescent="0.25">
      <c r="G24" s="160" t="s">
        <v>364</v>
      </c>
      <c r="H24" s="161"/>
      <c r="I24" s="161"/>
      <c r="J24" s="161"/>
      <c r="K24" s="161"/>
      <c r="L24" s="161"/>
      <c r="M24" s="161"/>
      <c r="N24" s="161"/>
      <c r="O24" s="162"/>
    </row>
  </sheetData>
  <mergeCells count="11">
    <mergeCell ref="G16:O16"/>
    <mergeCell ref="G18:O18"/>
    <mergeCell ref="G20:O20"/>
    <mergeCell ref="G22:O22"/>
    <mergeCell ref="G24:O24"/>
    <mergeCell ref="G14:O14"/>
    <mergeCell ref="G4:O4"/>
    <mergeCell ref="G6:O6"/>
    <mergeCell ref="G8:O8"/>
    <mergeCell ref="G10:O10"/>
    <mergeCell ref="G12:O12"/>
  </mergeCells>
  <conditionalFormatting sqref="F2">
    <cfRule type="cellIs" dxfId="83" priority="12" operator="equal">
      <formula>"CountIFS"</formula>
    </cfRule>
  </conditionalFormatting>
  <conditionalFormatting sqref="F4">
    <cfRule type="cellIs" dxfId="82" priority="11" operator="equal">
      <formula>"AverageIFS"</formula>
    </cfRule>
  </conditionalFormatting>
  <conditionalFormatting sqref="F6">
    <cfRule type="cellIs" dxfId="81" priority="10" operator="equal">
      <formula>"MinIFS"</formula>
    </cfRule>
  </conditionalFormatting>
  <conditionalFormatting sqref="F8">
    <cfRule type="cellIs" dxfId="80" priority="9" operator="equal">
      <formula>"MaxIFS"</formula>
    </cfRule>
  </conditionalFormatting>
  <conditionalFormatting sqref="F10">
    <cfRule type="cellIs" dxfId="79" priority="8" operator="equal">
      <formula>"AverageIF"</formula>
    </cfRule>
  </conditionalFormatting>
  <conditionalFormatting sqref="F12">
    <cfRule type="cellIs" dxfId="78" priority="7" operator="equal">
      <formula>"AverageA"</formula>
    </cfRule>
  </conditionalFormatting>
  <conditionalFormatting sqref="F14">
    <cfRule type="cellIs" dxfId="77" priority="6" operator="equal">
      <formula>"CountA"</formula>
    </cfRule>
  </conditionalFormatting>
  <conditionalFormatting sqref="F16">
    <cfRule type="cellIs" dxfId="76" priority="5" operator="equal">
      <formula>"SumIF"</formula>
    </cfRule>
  </conditionalFormatting>
  <conditionalFormatting sqref="F18">
    <cfRule type="cellIs" dxfId="75" priority="4" operator="equal">
      <formula>"SumIFS"</formula>
    </cfRule>
  </conditionalFormatting>
  <conditionalFormatting sqref="F20">
    <cfRule type="cellIs" dxfId="74" priority="3" operator="equal">
      <formula>"MaxA"</formula>
    </cfRule>
  </conditionalFormatting>
  <conditionalFormatting sqref="F22">
    <cfRule type="cellIs" dxfId="73" priority="2" operator="equal">
      <formula>"CountBLANK"</formula>
    </cfRule>
  </conditionalFormatting>
  <conditionalFormatting sqref="F24">
    <cfRule type="cellIs" dxfId="72" priority="1" operator="equal">
      <formula>"MinA"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57E24-AB24-4074-8277-0AB8A64AC595}">
  <sheetPr>
    <tabColor rgb="FFFFFF00"/>
  </sheetPr>
  <dimension ref="D2:O24"/>
  <sheetViews>
    <sheetView zoomScaleNormal="100" workbookViewId="0">
      <selection activeCell="M44" sqref="M44"/>
    </sheetView>
  </sheetViews>
  <sheetFormatPr defaultRowHeight="15" x14ac:dyDescent="0.25"/>
  <cols>
    <col min="4" max="4" width="11.5703125" style="1" customWidth="1"/>
    <col min="5" max="5" width="9.42578125" style="1" customWidth="1"/>
    <col min="6" max="6" width="10.85546875" style="1" bestFit="1" customWidth="1"/>
  </cols>
  <sheetData>
    <row r="2" spans="4:15" x14ac:dyDescent="0.25">
      <c r="D2" s="82" t="s">
        <v>360</v>
      </c>
      <c r="F2" s="1" t="s">
        <v>360</v>
      </c>
      <c r="G2" s="79" t="s">
        <v>361</v>
      </c>
      <c r="H2" s="80"/>
      <c r="I2" s="80"/>
      <c r="J2" s="80"/>
      <c r="K2" s="80"/>
      <c r="L2" s="80"/>
      <c r="M2" s="80"/>
      <c r="N2" s="80"/>
      <c r="O2" s="81"/>
    </row>
    <row r="3" spans="4:15" x14ac:dyDescent="0.25">
      <c r="D3" s="82"/>
    </row>
    <row r="4" spans="4:15" x14ac:dyDescent="0.25">
      <c r="D4" s="82" t="s">
        <v>349</v>
      </c>
      <c r="F4" s="1" t="s">
        <v>349</v>
      </c>
      <c r="G4" s="160" t="s">
        <v>355</v>
      </c>
      <c r="H4" s="161"/>
      <c r="I4" s="161"/>
      <c r="J4" s="161"/>
      <c r="K4" s="161"/>
      <c r="L4" s="161"/>
      <c r="M4" s="161"/>
      <c r="N4" s="161"/>
      <c r="O4" s="162"/>
    </row>
    <row r="5" spans="4:15" x14ac:dyDescent="0.25">
      <c r="D5" s="82"/>
    </row>
    <row r="6" spans="4:15" x14ac:dyDescent="0.25">
      <c r="D6" s="82" t="s">
        <v>365</v>
      </c>
      <c r="F6" s="1" t="s">
        <v>365</v>
      </c>
      <c r="G6" s="160" t="s">
        <v>366</v>
      </c>
      <c r="H6" s="161"/>
      <c r="I6" s="161"/>
      <c r="J6" s="161"/>
      <c r="K6" s="161"/>
      <c r="L6" s="161"/>
      <c r="M6" s="161"/>
      <c r="N6" s="161"/>
      <c r="O6" s="162"/>
    </row>
    <row r="7" spans="4:15" x14ac:dyDescent="0.25">
      <c r="D7" s="82"/>
    </row>
    <row r="8" spans="4:15" x14ac:dyDescent="0.25">
      <c r="D8" s="82" t="s">
        <v>363</v>
      </c>
      <c r="F8" s="1" t="s">
        <v>363</v>
      </c>
      <c r="G8" s="160" t="s">
        <v>367</v>
      </c>
      <c r="H8" s="161"/>
      <c r="I8" s="161"/>
      <c r="J8" s="161"/>
      <c r="K8" s="161"/>
      <c r="L8" s="161"/>
      <c r="M8" s="161"/>
      <c r="N8" s="161"/>
      <c r="O8" s="162"/>
    </row>
    <row r="9" spans="4:15" x14ac:dyDescent="0.25">
      <c r="D9" s="82"/>
      <c r="K9" s="1"/>
    </row>
    <row r="10" spans="4:15" x14ac:dyDescent="0.25">
      <c r="D10" s="82" t="s">
        <v>347</v>
      </c>
      <c r="F10" s="1" t="s">
        <v>347</v>
      </c>
      <c r="G10" s="160" t="s">
        <v>354</v>
      </c>
      <c r="H10" s="161"/>
      <c r="I10" s="161"/>
      <c r="J10" s="161"/>
      <c r="K10" s="161"/>
      <c r="L10" s="161"/>
      <c r="M10" s="161"/>
      <c r="N10" s="161"/>
      <c r="O10" s="162"/>
    </row>
    <row r="11" spans="4:15" x14ac:dyDescent="0.25">
      <c r="D11" s="82"/>
      <c r="I11" s="1"/>
      <c r="J11" s="1"/>
      <c r="K11" s="1"/>
    </row>
    <row r="12" spans="4:15" x14ac:dyDescent="0.25">
      <c r="D12" s="82" t="s">
        <v>352</v>
      </c>
      <c r="F12" s="1" t="s">
        <v>352</v>
      </c>
      <c r="G12" s="160" t="s">
        <v>353</v>
      </c>
      <c r="H12" s="161"/>
      <c r="I12" s="161"/>
      <c r="J12" s="161"/>
      <c r="K12" s="161"/>
      <c r="L12" s="161"/>
      <c r="M12" s="161"/>
      <c r="N12" s="161"/>
      <c r="O12" s="162"/>
    </row>
    <row r="13" spans="4:15" x14ac:dyDescent="0.25">
      <c r="D13" s="82"/>
      <c r="I13" s="1"/>
      <c r="J13" s="1"/>
      <c r="K13" s="1"/>
    </row>
    <row r="14" spans="4:15" x14ac:dyDescent="0.25">
      <c r="D14" s="82" t="s">
        <v>356</v>
      </c>
      <c r="F14" s="1" t="s">
        <v>356</v>
      </c>
      <c r="G14" s="160" t="s">
        <v>357</v>
      </c>
      <c r="H14" s="161"/>
      <c r="I14" s="161"/>
      <c r="J14" s="161"/>
      <c r="K14" s="161"/>
      <c r="L14" s="161"/>
      <c r="M14" s="161"/>
      <c r="N14" s="161"/>
      <c r="O14" s="162"/>
    </row>
    <row r="15" spans="4:15" x14ac:dyDescent="0.25">
      <c r="D15" s="82"/>
      <c r="I15" s="1"/>
      <c r="J15" s="1"/>
      <c r="K15" s="1"/>
    </row>
    <row r="16" spans="4:15" x14ac:dyDescent="0.25">
      <c r="D16" s="82" t="s">
        <v>346</v>
      </c>
      <c r="F16" s="1" t="s">
        <v>346</v>
      </c>
      <c r="G16" s="160" t="s">
        <v>350</v>
      </c>
      <c r="H16" s="161"/>
      <c r="I16" s="161"/>
      <c r="J16" s="161"/>
      <c r="K16" s="161"/>
      <c r="L16" s="161"/>
      <c r="M16" s="161"/>
      <c r="N16" s="161"/>
      <c r="O16" s="162"/>
    </row>
    <row r="17" spans="4:15" x14ac:dyDescent="0.25">
      <c r="D17" s="82"/>
      <c r="I17" s="1"/>
      <c r="J17" s="1"/>
      <c r="K17" s="1"/>
    </row>
    <row r="18" spans="4:15" x14ac:dyDescent="0.25">
      <c r="D18" s="82" t="s">
        <v>348</v>
      </c>
      <c r="F18" s="1" t="s">
        <v>348</v>
      </c>
      <c r="G18" s="160" t="s">
        <v>351</v>
      </c>
      <c r="H18" s="161"/>
      <c r="I18" s="161"/>
      <c r="J18" s="161"/>
      <c r="K18" s="161"/>
      <c r="L18" s="161"/>
      <c r="M18" s="161"/>
      <c r="N18" s="161"/>
      <c r="O18" s="162"/>
    </row>
    <row r="19" spans="4:15" x14ac:dyDescent="0.25">
      <c r="D19" s="82"/>
      <c r="I19" s="1"/>
      <c r="J19" s="1"/>
      <c r="K19" s="1"/>
    </row>
    <row r="20" spans="4:15" x14ac:dyDescent="0.25">
      <c r="D20" s="82" t="s">
        <v>344</v>
      </c>
      <c r="F20" s="1" t="s">
        <v>344</v>
      </c>
      <c r="G20" s="160" t="s">
        <v>362</v>
      </c>
      <c r="H20" s="161"/>
      <c r="I20" s="161"/>
      <c r="J20" s="161"/>
      <c r="K20" s="161"/>
      <c r="L20" s="161"/>
      <c r="M20" s="161"/>
      <c r="N20" s="161"/>
      <c r="O20" s="162"/>
    </row>
    <row r="21" spans="4:15" x14ac:dyDescent="0.25">
      <c r="D21" s="82"/>
      <c r="H21" s="1"/>
      <c r="I21" s="1"/>
      <c r="J21" s="1"/>
      <c r="K21" s="1"/>
    </row>
    <row r="22" spans="4:15" x14ac:dyDescent="0.25">
      <c r="D22" s="82" t="s">
        <v>358</v>
      </c>
      <c r="F22" s="1" t="s">
        <v>358</v>
      </c>
      <c r="G22" s="160" t="s">
        <v>359</v>
      </c>
      <c r="H22" s="161"/>
      <c r="I22" s="161"/>
      <c r="J22" s="161"/>
      <c r="K22" s="161"/>
      <c r="L22" s="161"/>
      <c r="M22" s="161"/>
      <c r="N22" s="161"/>
      <c r="O22" s="162"/>
    </row>
    <row r="23" spans="4:15" x14ac:dyDescent="0.25">
      <c r="D23" s="82"/>
    </row>
    <row r="24" spans="4:15" x14ac:dyDescent="0.25">
      <c r="D24" s="82" t="s">
        <v>345</v>
      </c>
      <c r="F24" s="1" t="s">
        <v>345</v>
      </c>
      <c r="G24" s="160" t="s">
        <v>364</v>
      </c>
      <c r="H24" s="161"/>
      <c r="I24" s="161"/>
      <c r="J24" s="161"/>
      <c r="K24" s="161"/>
      <c r="L24" s="161"/>
      <c r="M24" s="161"/>
      <c r="N24" s="161"/>
      <c r="O24" s="162"/>
    </row>
  </sheetData>
  <mergeCells count="11">
    <mergeCell ref="G4:O4"/>
    <mergeCell ref="G24:O24"/>
    <mergeCell ref="G12:O12"/>
    <mergeCell ref="G10:O10"/>
    <mergeCell ref="G8:O8"/>
    <mergeCell ref="G6:O6"/>
    <mergeCell ref="G14:O14"/>
    <mergeCell ref="G16:O16"/>
    <mergeCell ref="G18:O18"/>
    <mergeCell ref="G20:O20"/>
    <mergeCell ref="G22:O22"/>
  </mergeCells>
  <conditionalFormatting sqref="F2">
    <cfRule type="cellIs" dxfId="71" priority="12" operator="equal">
      <formula>"CountIFS"</formula>
    </cfRule>
  </conditionalFormatting>
  <conditionalFormatting sqref="F4">
    <cfRule type="cellIs" dxfId="70" priority="11" operator="equal">
      <formula>"AverageIFS"</formula>
    </cfRule>
  </conditionalFormatting>
  <conditionalFormatting sqref="F6">
    <cfRule type="cellIs" dxfId="69" priority="10" operator="equal">
      <formula>"MinIFS"</formula>
    </cfRule>
  </conditionalFormatting>
  <conditionalFormatting sqref="F8">
    <cfRule type="cellIs" dxfId="68" priority="9" operator="equal">
      <formula>"MaxIFS"</formula>
    </cfRule>
  </conditionalFormatting>
  <conditionalFormatting sqref="F10">
    <cfRule type="cellIs" dxfId="67" priority="8" operator="equal">
      <formula>"AverageIF"</formula>
    </cfRule>
  </conditionalFormatting>
  <conditionalFormatting sqref="F12">
    <cfRule type="cellIs" dxfId="66" priority="7" operator="equal">
      <formula>"AverageA"</formula>
    </cfRule>
  </conditionalFormatting>
  <conditionalFormatting sqref="F14">
    <cfRule type="cellIs" dxfId="65" priority="6" operator="equal">
      <formula>"CountA"</formula>
    </cfRule>
  </conditionalFormatting>
  <conditionalFormatting sqref="F16">
    <cfRule type="cellIs" dxfId="64" priority="5" operator="equal">
      <formula>"SumIF"</formula>
    </cfRule>
  </conditionalFormatting>
  <conditionalFormatting sqref="F18">
    <cfRule type="cellIs" dxfId="63" priority="4" operator="equal">
      <formula>"SumIFS"</formula>
    </cfRule>
  </conditionalFormatting>
  <conditionalFormatting sqref="F20">
    <cfRule type="cellIs" dxfId="62" priority="3" operator="equal">
      <formula>"MaxA"</formula>
    </cfRule>
  </conditionalFormatting>
  <conditionalFormatting sqref="F22">
    <cfRule type="cellIs" dxfId="61" priority="2" operator="equal">
      <formula>"CountBLANK"</formula>
    </cfRule>
  </conditionalFormatting>
  <conditionalFormatting sqref="F24">
    <cfRule type="cellIs" dxfId="60" priority="1" operator="equal">
      <formula>"MinA"</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196E5-98E7-4677-A9A8-599BAF85B264}">
  <sheetPr>
    <tabColor rgb="FFFFC000"/>
  </sheetPr>
  <dimension ref="C3:N42"/>
  <sheetViews>
    <sheetView topLeftCell="A24" zoomScale="122" zoomScaleNormal="85" workbookViewId="0">
      <selection activeCell="N38" sqref="N38"/>
    </sheetView>
  </sheetViews>
  <sheetFormatPr defaultColWidth="9.140625" defaultRowHeight="15" x14ac:dyDescent="0.25"/>
  <cols>
    <col min="1" max="1" width="9.140625" style="94"/>
    <col min="2" max="2" width="9.28515625" style="94" bestFit="1" customWidth="1"/>
    <col min="3" max="3" width="9.140625" style="94" customWidth="1"/>
    <col min="4" max="4" width="13.42578125" style="94" customWidth="1"/>
    <col min="5" max="5" width="10.5703125" style="94" customWidth="1"/>
    <col min="6" max="7" width="9.140625" style="94"/>
    <col min="8" max="8" width="16.28515625" style="94" customWidth="1"/>
    <col min="9" max="16384" width="9.140625" style="94"/>
  </cols>
  <sheetData>
    <row r="3" spans="3:14" ht="21" x14ac:dyDescent="0.25">
      <c r="E3" s="163" t="s">
        <v>413</v>
      </c>
      <c r="F3" s="164"/>
      <c r="G3" s="164"/>
      <c r="H3" s="164"/>
      <c r="I3" s="164"/>
      <c r="J3" s="164"/>
      <c r="K3" s="164"/>
      <c r="L3" s="164"/>
      <c r="M3" s="164"/>
      <c r="N3" s="165"/>
    </row>
    <row r="4" spans="3:14" x14ac:dyDescent="0.25">
      <c r="D4" s="29"/>
      <c r="E4" s="29"/>
      <c r="F4" s="29"/>
      <c r="G4" s="29"/>
      <c r="H4" s="29"/>
      <c r="I4" s="29"/>
      <c r="J4" s="29"/>
      <c r="K4" s="29"/>
      <c r="L4" s="29"/>
      <c r="M4" s="29"/>
    </row>
    <row r="5" spans="3:14" x14ac:dyDescent="0.25">
      <c r="D5" s="29"/>
      <c r="E5" s="29"/>
      <c r="F5" s="29"/>
      <c r="G5" s="29"/>
      <c r="H5" s="93"/>
      <c r="I5" s="29"/>
      <c r="J5" s="29"/>
      <c r="K5" s="29"/>
      <c r="L5" s="29"/>
      <c r="M5" s="29"/>
    </row>
    <row r="6" spans="3:14" x14ac:dyDescent="0.25">
      <c r="C6" s="95"/>
      <c r="D6" s="29" t="s">
        <v>266</v>
      </c>
      <c r="E6" s="29" t="s">
        <v>292</v>
      </c>
      <c r="F6" s="29" t="s">
        <v>410</v>
      </c>
      <c r="G6" s="29" t="s">
        <v>293</v>
      </c>
      <c r="H6" s="29" t="s">
        <v>411</v>
      </c>
      <c r="I6" s="29"/>
      <c r="J6" s="29"/>
      <c r="K6" s="29"/>
      <c r="L6" s="29"/>
      <c r="M6" s="29"/>
    </row>
    <row r="7" spans="3:14" x14ac:dyDescent="0.25">
      <c r="D7" s="85" t="s">
        <v>11</v>
      </c>
      <c r="E7" s="86">
        <v>2504</v>
      </c>
      <c r="F7" s="86">
        <f>E7*0.2</f>
        <v>500.8</v>
      </c>
      <c r="G7" s="86">
        <v>559</v>
      </c>
      <c r="H7" s="86">
        <f>(E7-F7)-G7</f>
        <v>1444.2</v>
      </c>
      <c r="I7" s="29"/>
      <c r="J7" s="29"/>
      <c r="K7" s="29"/>
      <c r="L7" s="29"/>
      <c r="M7" s="29"/>
    </row>
    <row r="8" spans="3:14" x14ac:dyDescent="0.25">
      <c r="D8" s="85" t="s">
        <v>12</v>
      </c>
      <c r="E8" s="86">
        <v>2494</v>
      </c>
      <c r="F8" s="86">
        <f t="shared" ref="F8:F18" si="0">E8*0.2</f>
        <v>498.8</v>
      </c>
      <c r="G8" s="86">
        <v>621</v>
      </c>
      <c r="H8" s="86">
        <f t="shared" ref="H8:H18" si="1">(E8-F8)-G8</f>
        <v>1374.2</v>
      </c>
      <c r="I8" s="29"/>
      <c r="J8" s="29"/>
      <c r="K8" s="29"/>
      <c r="L8" s="29"/>
      <c r="M8" s="29"/>
    </row>
    <row r="9" spans="3:14" x14ac:dyDescent="0.25">
      <c r="D9" s="85" t="s">
        <v>13</v>
      </c>
      <c r="E9" s="86">
        <v>2142</v>
      </c>
      <c r="F9" s="86">
        <f t="shared" si="0"/>
        <v>428.40000000000003</v>
      </c>
      <c r="G9" s="86">
        <v>824</v>
      </c>
      <c r="H9" s="86">
        <f t="shared" si="1"/>
        <v>889.59999999999991</v>
      </c>
      <c r="I9" s="29"/>
      <c r="J9" s="29"/>
      <c r="K9" s="29"/>
      <c r="L9" s="29"/>
      <c r="M9" s="29"/>
    </row>
    <row r="10" spans="3:14" x14ac:dyDescent="0.25">
      <c r="D10" s="85" t="s">
        <v>2</v>
      </c>
      <c r="E10" s="86">
        <v>2001</v>
      </c>
      <c r="F10" s="86">
        <f t="shared" si="0"/>
        <v>400.20000000000005</v>
      </c>
      <c r="G10" s="86">
        <v>528</v>
      </c>
      <c r="H10" s="86">
        <f t="shared" si="1"/>
        <v>1072.8</v>
      </c>
      <c r="I10" s="29"/>
      <c r="J10" s="29"/>
      <c r="K10" s="29"/>
      <c r="L10" s="29"/>
      <c r="M10" s="29"/>
    </row>
    <row r="11" spans="3:14" x14ac:dyDescent="0.25">
      <c r="D11" s="85" t="s">
        <v>3</v>
      </c>
      <c r="E11" s="86">
        <v>2362</v>
      </c>
      <c r="F11" s="86">
        <f t="shared" si="0"/>
        <v>472.40000000000003</v>
      </c>
      <c r="G11" s="86">
        <v>612</v>
      </c>
      <c r="H11" s="86">
        <f t="shared" si="1"/>
        <v>1277.5999999999999</v>
      </c>
      <c r="I11" s="29"/>
      <c r="J11" s="29"/>
      <c r="K11" s="29"/>
      <c r="L11" s="29"/>
      <c r="M11" s="29"/>
    </row>
    <row r="12" spans="3:14" x14ac:dyDescent="0.25">
      <c r="D12" s="85" t="s">
        <v>4</v>
      </c>
      <c r="E12" s="86">
        <v>2297</v>
      </c>
      <c r="F12" s="86">
        <f t="shared" si="0"/>
        <v>459.40000000000003</v>
      </c>
      <c r="G12" s="86">
        <v>594</v>
      </c>
      <c r="H12" s="86">
        <f t="shared" si="1"/>
        <v>1243.5999999999999</v>
      </c>
      <c r="I12" s="29"/>
      <c r="J12" s="29"/>
      <c r="K12" s="29"/>
      <c r="L12" s="29"/>
      <c r="M12" s="29"/>
    </row>
    <row r="13" spans="3:14" x14ac:dyDescent="0.25">
      <c r="D13" s="85" t="s">
        <v>5</v>
      </c>
      <c r="E13" s="86">
        <v>2787</v>
      </c>
      <c r="F13" s="86">
        <f t="shared" si="0"/>
        <v>557.4</v>
      </c>
      <c r="G13" s="86">
        <v>481</v>
      </c>
      <c r="H13" s="86">
        <f t="shared" si="1"/>
        <v>1748.6</v>
      </c>
      <c r="I13" s="29"/>
      <c r="J13" s="29"/>
      <c r="K13" s="29"/>
      <c r="L13" s="29"/>
      <c r="M13" s="29"/>
    </row>
    <row r="14" spans="3:14" x14ac:dyDescent="0.25">
      <c r="D14" s="85" t="s">
        <v>6</v>
      </c>
      <c r="E14" s="86">
        <v>2462</v>
      </c>
      <c r="F14" s="86">
        <f t="shared" si="0"/>
        <v>492.40000000000003</v>
      </c>
      <c r="G14" s="86">
        <v>821</v>
      </c>
      <c r="H14" s="86">
        <f t="shared" si="1"/>
        <v>1148.5999999999999</v>
      </c>
      <c r="I14" s="29"/>
      <c r="J14" s="29"/>
      <c r="K14" s="29"/>
      <c r="L14" s="29"/>
      <c r="M14" s="29"/>
    </row>
    <row r="15" spans="3:14" x14ac:dyDescent="0.25">
      <c r="D15" s="85" t="s">
        <v>7</v>
      </c>
      <c r="E15" s="86">
        <v>1964</v>
      </c>
      <c r="F15" s="86">
        <f t="shared" si="0"/>
        <v>392.8</v>
      </c>
      <c r="G15" s="86">
        <v>582</v>
      </c>
      <c r="H15" s="86">
        <f t="shared" si="1"/>
        <v>989.2</v>
      </c>
      <c r="I15" s="29"/>
      <c r="J15" s="29"/>
      <c r="K15" s="29"/>
      <c r="L15" s="29"/>
      <c r="M15" s="29"/>
    </row>
    <row r="16" spans="3:14" x14ac:dyDescent="0.25">
      <c r="D16" s="85" t="s">
        <v>8</v>
      </c>
      <c r="E16" s="86">
        <v>2878</v>
      </c>
      <c r="F16" s="86">
        <f t="shared" si="0"/>
        <v>575.6</v>
      </c>
      <c r="G16" s="86">
        <v>628</v>
      </c>
      <c r="H16" s="86">
        <f t="shared" si="1"/>
        <v>1674.4</v>
      </c>
      <c r="I16" s="29"/>
      <c r="J16" s="29"/>
      <c r="K16" s="29"/>
      <c r="L16" s="29"/>
      <c r="M16" s="29"/>
    </row>
    <row r="17" spans="4:13" x14ac:dyDescent="0.25">
      <c r="D17" s="85" t="s">
        <v>9</v>
      </c>
      <c r="E17" s="86">
        <v>2541</v>
      </c>
      <c r="F17" s="86">
        <f t="shared" si="0"/>
        <v>508.20000000000005</v>
      </c>
      <c r="G17" s="86">
        <v>504</v>
      </c>
      <c r="H17" s="86">
        <f t="shared" si="1"/>
        <v>1528.8</v>
      </c>
      <c r="I17" s="29"/>
      <c r="J17" s="29"/>
      <c r="K17" s="29"/>
      <c r="L17" s="29"/>
      <c r="M17" s="29"/>
    </row>
    <row r="18" spans="4:13" x14ac:dyDescent="0.25">
      <c r="D18" s="85" t="s">
        <v>10</v>
      </c>
      <c r="E18" s="86">
        <v>2643</v>
      </c>
      <c r="F18" s="86">
        <f t="shared" si="0"/>
        <v>528.6</v>
      </c>
      <c r="G18" s="86">
        <v>632</v>
      </c>
      <c r="H18" s="86">
        <f t="shared" si="1"/>
        <v>1482.4</v>
      </c>
      <c r="I18" s="29"/>
      <c r="J18" s="29"/>
      <c r="K18" s="29"/>
      <c r="L18" s="29"/>
      <c r="M18" s="29"/>
    </row>
    <row r="19" spans="4:13" x14ac:dyDescent="0.25">
      <c r="D19" s="29"/>
      <c r="E19" s="29"/>
      <c r="F19" s="29"/>
      <c r="G19" s="85" t="s">
        <v>294</v>
      </c>
      <c r="H19" s="92">
        <f>SUM(H7:H18)</f>
        <v>15874</v>
      </c>
      <c r="I19" s="29"/>
      <c r="J19" s="29"/>
      <c r="K19" s="29"/>
      <c r="L19" s="29"/>
      <c r="M19" s="29"/>
    </row>
    <row r="20" spans="4:13" x14ac:dyDescent="0.25">
      <c r="D20" s="29"/>
      <c r="E20" s="29"/>
      <c r="F20" s="29"/>
      <c r="G20" s="29"/>
      <c r="H20" s="29"/>
      <c r="I20" s="29"/>
      <c r="J20" s="29"/>
      <c r="K20" s="29"/>
      <c r="L20" s="29"/>
      <c r="M20" s="29"/>
    </row>
    <row r="21" spans="4:13" x14ac:dyDescent="0.25">
      <c r="D21" s="29"/>
      <c r="E21" s="29"/>
      <c r="F21" s="29"/>
      <c r="G21" s="29"/>
      <c r="H21" s="29"/>
      <c r="I21" s="29"/>
      <c r="J21" s="29"/>
      <c r="K21" s="29"/>
      <c r="L21" s="29"/>
      <c r="M21" s="29"/>
    </row>
    <row r="22" spans="4:13" x14ac:dyDescent="0.25">
      <c r="D22" s="29"/>
      <c r="E22" s="29"/>
      <c r="F22" s="29"/>
      <c r="G22" s="29"/>
      <c r="H22" s="29"/>
      <c r="I22" s="29"/>
      <c r="J22" s="29"/>
      <c r="K22" s="29"/>
      <c r="L22" s="29"/>
      <c r="M22" s="29"/>
    </row>
    <row r="23" spans="4:13" x14ac:dyDescent="0.25">
      <c r="D23" s="29"/>
      <c r="E23" s="29"/>
      <c r="F23" s="29"/>
      <c r="G23" s="29"/>
      <c r="H23" s="29"/>
      <c r="I23" s="29"/>
      <c r="J23" s="29"/>
      <c r="K23" s="29"/>
      <c r="L23" s="29"/>
      <c r="M23" s="29"/>
    </row>
    <row r="24" spans="4:13" x14ac:dyDescent="0.25">
      <c r="D24" s="29"/>
      <c r="E24" s="29"/>
      <c r="F24" s="29"/>
      <c r="G24" s="29"/>
      <c r="H24" s="29"/>
      <c r="I24" s="29"/>
      <c r="J24" s="29"/>
      <c r="K24" s="29"/>
      <c r="L24" s="29"/>
      <c r="M24" s="29"/>
    </row>
    <row r="25" spans="4:13" x14ac:dyDescent="0.25">
      <c r="D25" s="29"/>
      <c r="E25" s="29" t="s">
        <v>412</v>
      </c>
      <c r="F25" s="29"/>
      <c r="G25" s="29"/>
      <c r="H25" s="29"/>
      <c r="I25" s="29"/>
      <c r="J25" s="29"/>
      <c r="K25" s="29"/>
      <c r="L25" s="29"/>
      <c r="M25" s="29"/>
    </row>
    <row r="26" spans="4:13" x14ac:dyDescent="0.25">
      <c r="D26" s="29"/>
      <c r="E26" s="29"/>
      <c r="F26" s="29"/>
      <c r="G26" s="29"/>
      <c r="H26" s="29"/>
      <c r="I26" s="29"/>
      <c r="J26" s="29"/>
      <c r="K26" s="29"/>
      <c r="L26" s="29"/>
      <c r="M26" s="29"/>
    </row>
    <row r="27" spans="4:13" x14ac:dyDescent="0.25">
      <c r="D27" s="29"/>
      <c r="E27" s="29"/>
      <c r="F27" s="29"/>
      <c r="G27" s="29"/>
      <c r="H27" s="29"/>
      <c r="I27" s="29"/>
      <c r="J27" s="29"/>
      <c r="K27" s="29"/>
      <c r="L27" s="29"/>
      <c r="M27" s="29"/>
    </row>
    <row r="28" spans="4:13" x14ac:dyDescent="0.25">
      <c r="D28"/>
      <c r="E28"/>
      <c r="F28" s="29"/>
      <c r="G28" s="29"/>
      <c r="H28" s="29"/>
      <c r="I28" s="29"/>
      <c r="J28" s="29"/>
      <c r="K28" s="29"/>
      <c r="L28" s="29"/>
      <c r="M28" s="29"/>
    </row>
    <row r="29" spans="4:13" x14ac:dyDescent="0.25">
      <c r="D29" s="113" t="s">
        <v>281</v>
      </c>
      <c r="E29" s="112">
        <v>320</v>
      </c>
      <c r="F29" s="29"/>
      <c r="G29" s="29"/>
      <c r="H29" s="29"/>
      <c r="I29" s="29"/>
      <c r="J29" s="29"/>
      <c r="K29" s="29"/>
      <c r="L29" s="29"/>
      <c r="M29" s="29"/>
    </row>
    <row r="30" spans="4:13" x14ac:dyDescent="0.25">
      <c r="D30" s="113" t="s">
        <v>282</v>
      </c>
      <c r="E30" s="112">
        <v>68</v>
      </c>
      <c r="F30" s="29"/>
      <c r="G30" s="120" t="s">
        <v>492</v>
      </c>
      <c r="H30" s="120"/>
      <c r="I30" s="120"/>
      <c r="J30" s="120"/>
      <c r="K30" s="120"/>
      <c r="L30" s="120"/>
      <c r="M30" s="29"/>
    </row>
    <row r="31" spans="4:13" x14ac:dyDescent="0.25">
      <c r="D31" s="113" t="s">
        <v>283</v>
      </c>
      <c r="E31" s="112">
        <v>34</v>
      </c>
      <c r="F31" s="29"/>
      <c r="G31" s="29"/>
      <c r="H31" s="29"/>
      <c r="I31" s="29"/>
      <c r="J31" s="29"/>
      <c r="K31" s="29"/>
      <c r="L31" s="29"/>
      <c r="M31" s="29"/>
    </row>
    <row r="32" spans="4:13" x14ac:dyDescent="0.25">
      <c r="D32" s="113" t="s">
        <v>284</v>
      </c>
      <c r="E32" s="112">
        <v>25</v>
      </c>
      <c r="F32" s="29"/>
      <c r="G32" s="29"/>
      <c r="H32" s="29"/>
      <c r="I32" s="29"/>
      <c r="J32" s="29"/>
      <c r="K32" s="29"/>
      <c r="L32" s="29"/>
      <c r="M32" s="29"/>
    </row>
    <row r="33" spans="4:13" x14ac:dyDescent="0.25">
      <c r="D33" s="113" t="s">
        <v>285</v>
      </c>
      <c r="E33" s="112">
        <v>41</v>
      </c>
      <c r="F33" s="29"/>
      <c r="G33" s="29"/>
      <c r="H33" s="29"/>
      <c r="I33" s="29"/>
      <c r="J33" s="29"/>
      <c r="K33" s="29"/>
      <c r="L33" s="29"/>
      <c r="M33" s="29"/>
    </row>
    <row r="34" spans="4:13" x14ac:dyDescent="0.25">
      <c r="D34" s="113" t="s">
        <v>286</v>
      </c>
      <c r="E34" s="112">
        <v>85</v>
      </c>
      <c r="F34" s="29"/>
      <c r="G34" s="29"/>
      <c r="H34" s="29"/>
      <c r="I34" s="29"/>
      <c r="J34" s="29"/>
      <c r="K34" s="29"/>
      <c r="L34" s="29"/>
      <c r="M34" s="29"/>
    </row>
    <row r="35" spans="4:13" x14ac:dyDescent="0.25">
      <c r="D35" s="113" t="s">
        <v>287</v>
      </c>
      <c r="E35" s="112">
        <v>75</v>
      </c>
      <c r="F35" s="29"/>
      <c r="G35" s="29"/>
      <c r="H35" s="29"/>
      <c r="I35" s="29"/>
      <c r="J35" s="29"/>
      <c r="K35" s="29"/>
      <c r="L35" s="29"/>
      <c r="M35" s="29"/>
    </row>
    <row r="36" spans="4:13" x14ac:dyDescent="0.25">
      <c r="D36" s="113" t="s">
        <v>278</v>
      </c>
      <c r="E36" s="112">
        <v>80</v>
      </c>
      <c r="F36" s="29"/>
      <c r="G36" s="29"/>
      <c r="H36" s="29"/>
      <c r="I36" s="29"/>
      <c r="J36" s="29"/>
      <c r="K36" s="29"/>
      <c r="L36" s="29"/>
      <c r="M36" s="29"/>
    </row>
    <row r="37" spans="4:13" x14ac:dyDescent="0.25">
      <c r="D37" s="113" t="s">
        <v>288</v>
      </c>
      <c r="E37" s="112">
        <v>68</v>
      </c>
      <c r="F37" s="29"/>
      <c r="G37" s="29"/>
      <c r="H37" s="29"/>
      <c r="I37" s="29"/>
      <c r="J37" s="29"/>
      <c r="K37" s="29"/>
      <c r="L37" s="29"/>
      <c r="M37" s="29"/>
    </row>
    <row r="38" spans="4:13" x14ac:dyDescent="0.25">
      <c r="D38" s="113" t="s">
        <v>289</v>
      </c>
      <c r="E38" s="112">
        <v>108</v>
      </c>
      <c r="F38" s="29"/>
      <c r="G38" s="29"/>
      <c r="H38" s="29"/>
      <c r="I38" s="29"/>
      <c r="J38" s="29"/>
      <c r="K38" s="29"/>
      <c r="L38" s="29"/>
      <c r="M38" s="29"/>
    </row>
    <row r="39" spans="4:13" x14ac:dyDescent="0.25">
      <c r="D39" s="113"/>
      <c r="E39" s="112"/>
      <c r="F39" s="29"/>
      <c r="G39" s="29"/>
      <c r="H39" s="29"/>
      <c r="I39" s="29"/>
      <c r="J39" s="29"/>
      <c r="K39" s="29"/>
      <c r="L39" s="29"/>
      <c r="M39" s="29"/>
    </row>
    <row r="40" spans="4:13" x14ac:dyDescent="0.25">
      <c r="D40" s="113" t="s">
        <v>290</v>
      </c>
      <c r="E40" s="112">
        <f>SUM(E29:E38)</f>
        <v>904</v>
      </c>
      <c r="F40" s="29"/>
      <c r="G40" s="29"/>
      <c r="H40" s="29"/>
      <c r="I40" s="29"/>
      <c r="J40" s="29"/>
      <c r="K40" s="29"/>
      <c r="L40" s="29"/>
      <c r="M40" s="29"/>
    </row>
    <row r="41" spans="4:13" x14ac:dyDescent="0.25">
      <c r="D41" s="113" t="s">
        <v>0</v>
      </c>
      <c r="E41" s="112">
        <f>MAX(E29:E38)</f>
        <v>320</v>
      </c>
      <c r="F41" s="29"/>
      <c r="G41" s="29"/>
      <c r="H41" s="29"/>
      <c r="I41" s="29"/>
      <c r="J41" s="29"/>
      <c r="K41" s="29"/>
      <c r="L41" s="29"/>
      <c r="M41" s="29"/>
    </row>
    <row r="42" spans="4:13" x14ac:dyDescent="0.25">
      <c r="D42" s="113" t="s">
        <v>291</v>
      </c>
      <c r="E42" s="112">
        <f>MIN(E29:E38)</f>
        <v>25</v>
      </c>
    </row>
  </sheetData>
  <mergeCells count="2">
    <mergeCell ref="E3:N3"/>
    <mergeCell ref="G30:L30"/>
  </mergeCells>
  <pageMargins left="0.7" right="0.7" top="0.75" bottom="0.75" header="0.3" footer="0.3"/>
  <pageSetup paperSize="9" orientation="portrait" r:id="rId1"/>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10FEF-1DB9-4C25-9C4D-0C4AD9F52667}">
  <sheetPr>
    <tabColor rgb="FFCC3399"/>
  </sheetPr>
  <dimension ref="C4:P20"/>
  <sheetViews>
    <sheetView zoomScale="115" zoomScaleNormal="115" workbookViewId="0">
      <selection activeCell="K22" sqref="K22"/>
    </sheetView>
  </sheetViews>
  <sheetFormatPr defaultRowHeight="15" x14ac:dyDescent="0.25"/>
  <cols>
    <col min="3" max="3" width="21.140625" bestFit="1" customWidth="1"/>
    <col min="4" max="4" width="10" bestFit="1" customWidth="1"/>
    <col min="5" max="5" width="10.42578125" customWidth="1"/>
    <col min="6" max="11" width="10" bestFit="1" customWidth="1"/>
    <col min="12" max="12" width="12.140625" customWidth="1"/>
    <col min="13" max="13" width="10" bestFit="1" customWidth="1"/>
    <col min="14" max="14" width="11.85546875" customWidth="1"/>
    <col min="15" max="15" width="11.42578125" customWidth="1"/>
    <col min="16" max="16" width="13.140625" customWidth="1"/>
  </cols>
  <sheetData>
    <row r="4" spans="3:16" x14ac:dyDescent="0.25">
      <c r="C4" s="29"/>
      <c r="D4" s="29"/>
      <c r="E4" s="29"/>
      <c r="F4" s="166" t="s">
        <v>395</v>
      </c>
      <c r="G4" s="166"/>
      <c r="H4" s="166"/>
      <c r="I4" s="166"/>
      <c r="J4" s="166"/>
      <c r="K4" s="166"/>
      <c r="L4" s="166"/>
      <c r="M4" s="166"/>
      <c r="N4" s="29"/>
      <c r="O4" s="29"/>
      <c r="P4" s="29"/>
    </row>
    <row r="5" spans="3:16" x14ac:dyDescent="0.25">
      <c r="C5" s="29"/>
      <c r="D5" s="29"/>
      <c r="E5" s="29"/>
      <c r="F5" s="29"/>
      <c r="G5" s="29"/>
      <c r="H5" s="29"/>
      <c r="I5" s="29"/>
      <c r="J5" s="29"/>
      <c r="K5" s="29"/>
      <c r="L5" s="29"/>
      <c r="M5" s="29"/>
      <c r="N5" s="29"/>
      <c r="O5" s="29"/>
      <c r="P5" s="29"/>
    </row>
    <row r="6" spans="3:16" x14ac:dyDescent="0.25">
      <c r="C6" s="29" t="s">
        <v>266</v>
      </c>
      <c r="D6" s="29" t="s">
        <v>11</v>
      </c>
      <c r="E6" s="29" t="s">
        <v>12</v>
      </c>
      <c r="F6" s="29" t="s">
        <v>13</v>
      </c>
      <c r="G6" s="29" t="s">
        <v>2</v>
      </c>
      <c r="H6" s="29" t="s">
        <v>3</v>
      </c>
      <c r="I6" s="29" t="s">
        <v>4</v>
      </c>
      <c r="J6" s="29" t="s">
        <v>5</v>
      </c>
      <c r="K6" s="29" t="s">
        <v>6</v>
      </c>
      <c r="L6" s="29" t="s">
        <v>7</v>
      </c>
      <c r="M6" s="29" t="s">
        <v>8</v>
      </c>
      <c r="N6" s="29" t="s">
        <v>9</v>
      </c>
      <c r="O6" s="29" t="s">
        <v>10</v>
      </c>
      <c r="P6" s="29" t="s">
        <v>396</v>
      </c>
    </row>
    <row r="7" spans="3:16" x14ac:dyDescent="0.25">
      <c r="C7" s="29" t="s">
        <v>397</v>
      </c>
      <c r="D7" s="86">
        <v>2822.75</v>
      </c>
      <c r="E7" s="86">
        <v>8502.7199999999993</v>
      </c>
      <c r="F7" s="86">
        <v>7503.46</v>
      </c>
      <c r="G7" s="86">
        <v>9268.42</v>
      </c>
      <c r="H7" s="86">
        <v>9135.23</v>
      </c>
      <c r="I7" s="86">
        <v>5823.31</v>
      </c>
      <c r="J7" s="86">
        <v>8279.33</v>
      </c>
      <c r="K7" s="86">
        <v>4423.05</v>
      </c>
      <c r="L7" s="86">
        <v>8479.3700000000008</v>
      </c>
      <c r="M7" s="86">
        <v>9902.0400000000009</v>
      </c>
      <c r="N7" s="86">
        <v>4168.92</v>
      </c>
      <c r="O7" s="86">
        <v>5412.12</v>
      </c>
      <c r="P7" s="86">
        <f t="shared" ref="P7:P17" si="0">SUM(D7:O7)</f>
        <v>83720.72</v>
      </c>
    </row>
    <row r="8" spans="3:16" x14ac:dyDescent="0.25">
      <c r="C8" s="29" t="s">
        <v>398</v>
      </c>
      <c r="D8" s="86">
        <v>72.319999999999993</v>
      </c>
      <c r="E8" s="86">
        <v>175.14999999999998</v>
      </c>
      <c r="F8" s="86">
        <v>161.58999999999997</v>
      </c>
      <c r="G8" s="86">
        <v>192.1</v>
      </c>
      <c r="H8" s="86">
        <v>82.49</v>
      </c>
      <c r="I8" s="86">
        <v>511.88999999999993</v>
      </c>
      <c r="J8" s="86">
        <v>186.45</v>
      </c>
      <c r="K8" s="86">
        <v>116.38999999999999</v>
      </c>
      <c r="L8" s="86">
        <v>181.92999999999998</v>
      </c>
      <c r="M8" s="86">
        <v>249.73</v>
      </c>
      <c r="N8" s="86">
        <v>59.889999999999993</v>
      </c>
      <c r="O8" s="86">
        <v>131.07999999999998</v>
      </c>
      <c r="P8" s="86">
        <f t="shared" si="0"/>
        <v>2121.0100000000002</v>
      </c>
    </row>
    <row r="9" spans="3:16" x14ac:dyDescent="0.25">
      <c r="C9" s="29" t="s">
        <v>399</v>
      </c>
      <c r="D9" s="86">
        <v>122.16</v>
      </c>
      <c r="E9" s="86">
        <v>87.24</v>
      </c>
      <c r="F9" s="86">
        <v>81.34</v>
      </c>
      <c r="G9" s="86">
        <v>81.28</v>
      </c>
      <c r="H9" s="86">
        <v>82.18</v>
      </c>
      <c r="I9" s="86">
        <v>81.96</v>
      </c>
      <c r="J9" s="86">
        <v>87.32</v>
      </c>
      <c r="K9" s="86">
        <v>82.66</v>
      </c>
      <c r="L9" s="86">
        <v>83.4</v>
      </c>
      <c r="M9" s="86">
        <v>83.34</v>
      </c>
      <c r="N9" s="86">
        <v>83.82</v>
      </c>
      <c r="O9" s="86">
        <v>84.02</v>
      </c>
      <c r="P9" s="86">
        <f t="shared" si="0"/>
        <v>1040.72</v>
      </c>
    </row>
    <row r="10" spans="3:16" x14ac:dyDescent="0.25">
      <c r="C10" s="85" t="s">
        <v>400</v>
      </c>
      <c r="D10" s="92">
        <f t="shared" ref="D10:O10" si="1">D7+D9</f>
        <v>2944.91</v>
      </c>
      <c r="E10" s="92">
        <f t="shared" si="1"/>
        <v>8589.9599999999991</v>
      </c>
      <c r="F10" s="92">
        <f t="shared" si="1"/>
        <v>7584.8</v>
      </c>
      <c r="G10" s="92">
        <f t="shared" si="1"/>
        <v>9349.7000000000007</v>
      </c>
      <c r="H10" s="92">
        <f t="shared" si="1"/>
        <v>9217.41</v>
      </c>
      <c r="I10" s="92">
        <f t="shared" si="1"/>
        <v>5905.27</v>
      </c>
      <c r="J10" s="92">
        <f t="shared" si="1"/>
        <v>8366.65</v>
      </c>
      <c r="K10" s="92">
        <f t="shared" si="1"/>
        <v>4505.71</v>
      </c>
      <c r="L10" s="92">
        <f t="shared" si="1"/>
        <v>8562.77</v>
      </c>
      <c r="M10" s="92">
        <f t="shared" si="1"/>
        <v>9985.380000000001</v>
      </c>
      <c r="N10" s="92">
        <f t="shared" si="1"/>
        <v>4252.74</v>
      </c>
      <c r="O10" s="92">
        <f t="shared" si="1"/>
        <v>5496.14</v>
      </c>
      <c r="P10" s="92">
        <f t="shared" si="0"/>
        <v>84761.440000000017</v>
      </c>
    </row>
    <row r="11" spans="3:16" x14ac:dyDescent="0.25">
      <c r="C11" s="29" t="s">
        <v>401</v>
      </c>
      <c r="D11" s="86">
        <v>421</v>
      </c>
      <c r="E11" s="86">
        <v>765</v>
      </c>
      <c r="F11" s="86">
        <v>236</v>
      </c>
      <c r="G11" s="86">
        <v>237</v>
      </c>
      <c r="H11" s="86">
        <v>238</v>
      </c>
      <c r="I11" s="86">
        <v>239</v>
      </c>
      <c r="J11" s="86">
        <v>240</v>
      </c>
      <c r="K11" s="86">
        <v>241</v>
      </c>
      <c r="L11" s="86">
        <v>242</v>
      </c>
      <c r="M11" s="86">
        <v>243</v>
      </c>
      <c r="N11" s="86">
        <v>244</v>
      </c>
      <c r="O11" s="86">
        <v>245</v>
      </c>
      <c r="P11" s="86">
        <f t="shared" si="0"/>
        <v>3591</v>
      </c>
    </row>
    <row r="12" spans="3:16" x14ac:dyDescent="0.25">
      <c r="C12" s="29" t="s">
        <v>402</v>
      </c>
      <c r="D12" s="86">
        <v>85</v>
      </c>
      <c r="E12" s="86">
        <v>956</v>
      </c>
      <c r="F12" s="86">
        <v>236</v>
      </c>
      <c r="G12" s="86">
        <v>237</v>
      </c>
      <c r="H12" s="86">
        <v>238</v>
      </c>
      <c r="I12" s="86">
        <v>239</v>
      </c>
      <c r="J12" s="86">
        <v>240</v>
      </c>
      <c r="K12" s="86">
        <v>241</v>
      </c>
      <c r="L12" s="86">
        <v>242</v>
      </c>
      <c r="M12" s="86">
        <v>243</v>
      </c>
      <c r="N12" s="86">
        <v>437</v>
      </c>
      <c r="O12" s="86">
        <v>245</v>
      </c>
      <c r="P12" s="86">
        <f t="shared" si="0"/>
        <v>3639</v>
      </c>
    </row>
    <row r="13" spans="3:16" x14ac:dyDescent="0.25">
      <c r="C13" s="85" t="s">
        <v>403</v>
      </c>
      <c r="D13" s="92">
        <f t="shared" ref="D13:O13" si="2">SUM(D11:D12)</f>
        <v>506</v>
      </c>
      <c r="E13" s="92">
        <f t="shared" si="2"/>
        <v>1721</v>
      </c>
      <c r="F13" s="92">
        <f t="shared" si="2"/>
        <v>472</v>
      </c>
      <c r="G13" s="92">
        <f t="shared" si="2"/>
        <v>474</v>
      </c>
      <c r="H13" s="92">
        <f t="shared" si="2"/>
        <v>476</v>
      </c>
      <c r="I13" s="92">
        <f t="shared" si="2"/>
        <v>478</v>
      </c>
      <c r="J13" s="92">
        <f t="shared" si="2"/>
        <v>480</v>
      </c>
      <c r="K13" s="92">
        <f t="shared" si="2"/>
        <v>482</v>
      </c>
      <c r="L13" s="92">
        <f t="shared" si="2"/>
        <v>484</v>
      </c>
      <c r="M13" s="92">
        <f t="shared" si="2"/>
        <v>486</v>
      </c>
      <c r="N13" s="92">
        <f t="shared" si="2"/>
        <v>681</v>
      </c>
      <c r="O13" s="92">
        <f t="shared" si="2"/>
        <v>490</v>
      </c>
      <c r="P13" s="92">
        <f t="shared" si="0"/>
        <v>7230</v>
      </c>
    </row>
    <row r="14" spans="3:16" x14ac:dyDescent="0.25">
      <c r="C14" s="29" t="s">
        <v>404</v>
      </c>
      <c r="D14" s="86">
        <v>406.55</v>
      </c>
      <c r="E14" s="86">
        <v>1183.32</v>
      </c>
      <c r="F14" s="86">
        <v>408.28</v>
      </c>
      <c r="G14" s="86">
        <v>410.01</v>
      </c>
      <c r="H14" s="86">
        <v>411.74</v>
      </c>
      <c r="I14" s="86">
        <v>413.46999999999997</v>
      </c>
      <c r="J14" s="86">
        <v>415.2</v>
      </c>
      <c r="K14" s="86">
        <v>416.93</v>
      </c>
      <c r="L14" s="86">
        <v>418.65999999999997</v>
      </c>
      <c r="M14" s="86">
        <v>420.39</v>
      </c>
      <c r="N14" s="86">
        <v>422.12</v>
      </c>
      <c r="O14" s="86">
        <v>1179.8599999999999</v>
      </c>
      <c r="P14" s="86">
        <f t="shared" si="0"/>
        <v>6506.5299999999988</v>
      </c>
    </row>
    <row r="15" spans="3:16" x14ac:dyDescent="0.25">
      <c r="C15" s="29" t="s">
        <v>405</v>
      </c>
      <c r="D15" s="86">
        <v>175</v>
      </c>
      <c r="E15" s="86">
        <v>652</v>
      </c>
      <c r="F15" s="86">
        <v>236</v>
      </c>
      <c r="G15" s="86">
        <v>237</v>
      </c>
      <c r="H15" s="86">
        <v>238</v>
      </c>
      <c r="I15" s="86">
        <v>239</v>
      </c>
      <c r="J15" s="86">
        <v>240</v>
      </c>
      <c r="K15" s="86">
        <v>241</v>
      </c>
      <c r="L15" s="86">
        <v>242</v>
      </c>
      <c r="M15" s="86">
        <v>243</v>
      </c>
      <c r="N15" s="86">
        <v>244</v>
      </c>
      <c r="O15" s="86">
        <v>245</v>
      </c>
      <c r="P15" s="86">
        <f t="shared" si="0"/>
        <v>3232</v>
      </c>
    </row>
    <row r="16" spans="3:16" x14ac:dyDescent="0.25">
      <c r="C16" s="85" t="s">
        <v>406</v>
      </c>
      <c r="D16" s="92">
        <f t="shared" ref="D16:O16" si="3">SUM(D14:D15)</f>
        <v>581.54999999999995</v>
      </c>
      <c r="E16" s="92">
        <f t="shared" si="3"/>
        <v>1835.32</v>
      </c>
      <c r="F16" s="92">
        <f t="shared" si="3"/>
        <v>644.28</v>
      </c>
      <c r="G16" s="92">
        <f t="shared" si="3"/>
        <v>647.01</v>
      </c>
      <c r="H16" s="92">
        <f t="shared" si="3"/>
        <v>649.74</v>
      </c>
      <c r="I16" s="92">
        <f t="shared" si="3"/>
        <v>652.47</v>
      </c>
      <c r="J16" s="92">
        <f t="shared" si="3"/>
        <v>655.20000000000005</v>
      </c>
      <c r="K16" s="92">
        <f t="shared" si="3"/>
        <v>657.93000000000006</v>
      </c>
      <c r="L16" s="92">
        <f t="shared" si="3"/>
        <v>660.66</v>
      </c>
      <c r="M16" s="92">
        <f t="shared" si="3"/>
        <v>663.39</v>
      </c>
      <c r="N16" s="92">
        <f t="shared" si="3"/>
        <v>666.12</v>
      </c>
      <c r="O16" s="92">
        <f t="shared" si="3"/>
        <v>1424.86</v>
      </c>
      <c r="P16" s="92">
        <f t="shared" si="0"/>
        <v>9738.5300000000007</v>
      </c>
    </row>
    <row r="17" spans="3:16" x14ac:dyDescent="0.25">
      <c r="C17" s="85" t="s">
        <v>407</v>
      </c>
      <c r="D17" s="86">
        <v>0</v>
      </c>
      <c r="E17" s="86">
        <v>0</v>
      </c>
      <c r="F17" s="86">
        <v>0</v>
      </c>
      <c r="G17" s="86">
        <v>0</v>
      </c>
      <c r="H17" s="86">
        <v>0</v>
      </c>
      <c r="I17" s="86">
        <v>0</v>
      </c>
      <c r="J17" s="86">
        <v>0</v>
      </c>
      <c r="K17" s="86">
        <v>0</v>
      </c>
      <c r="L17" s="86">
        <v>0</v>
      </c>
      <c r="M17" s="86">
        <v>0</v>
      </c>
      <c r="N17" s="86">
        <v>0</v>
      </c>
      <c r="O17" s="86">
        <v>0</v>
      </c>
      <c r="P17" s="86">
        <f t="shared" si="0"/>
        <v>0</v>
      </c>
    </row>
    <row r="18" spans="3:16" x14ac:dyDescent="0.25">
      <c r="C18" s="85" t="s">
        <v>408</v>
      </c>
      <c r="D18" s="92">
        <f t="shared" ref="D18:O18" si="4">((D10-D13)-D16)-D17</f>
        <v>1857.36</v>
      </c>
      <c r="E18" s="92">
        <f t="shared" si="4"/>
        <v>5033.6399999999994</v>
      </c>
      <c r="F18" s="92">
        <f t="shared" si="4"/>
        <v>6468.52</v>
      </c>
      <c r="G18" s="92">
        <f t="shared" si="4"/>
        <v>8228.69</v>
      </c>
      <c r="H18" s="92">
        <f t="shared" si="4"/>
        <v>8091.67</v>
      </c>
      <c r="I18" s="92">
        <f t="shared" si="4"/>
        <v>4774.8</v>
      </c>
      <c r="J18" s="92">
        <f t="shared" si="4"/>
        <v>7231.45</v>
      </c>
      <c r="K18" s="92">
        <f t="shared" si="4"/>
        <v>3365.7799999999997</v>
      </c>
      <c r="L18" s="92">
        <f t="shared" si="4"/>
        <v>7418.1100000000006</v>
      </c>
      <c r="M18" s="92">
        <f t="shared" si="4"/>
        <v>8835.9900000000016</v>
      </c>
      <c r="N18" s="92">
        <f t="shared" si="4"/>
        <v>2905.62</v>
      </c>
      <c r="O18" s="92">
        <f t="shared" si="4"/>
        <v>3581.2800000000007</v>
      </c>
      <c r="P18" s="92">
        <f>(P10-P13)-P16</f>
        <v>67792.910000000018</v>
      </c>
    </row>
    <row r="19" spans="3:16" x14ac:dyDescent="0.25">
      <c r="C19" s="85" t="s">
        <v>409</v>
      </c>
      <c r="D19" s="92">
        <f t="shared" ref="D19:P19" si="5">D10-D18</f>
        <v>1087.55</v>
      </c>
      <c r="E19" s="92">
        <f t="shared" si="5"/>
        <v>3556.3199999999997</v>
      </c>
      <c r="F19" s="92">
        <f t="shared" si="5"/>
        <v>1116.2799999999997</v>
      </c>
      <c r="G19" s="92">
        <f t="shared" si="5"/>
        <v>1121.0100000000002</v>
      </c>
      <c r="H19" s="92">
        <f t="shared" si="5"/>
        <v>1125.7399999999998</v>
      </c>
      <c r="I19" s="92">
        <f t="shared" si="5"/>
        <v>1130.4700000000003</v>
      </c>
      <c r="J19" s="92">
        <f t="shared" si="5"/>
        <v>1135.1999999999998</v>
      </c>
      <c r="K19" s="92">
        <f t="shared" si="5"/>
        <v>1139.9300000000003</v>
      </c>
      <c r="L19" s="92">
        <f t="shared" si="5"/>
        <v>1144.6599999999999</v>
      </c>
      <c r="M19" s="92">
        <f t="shared" si="5"/>
        <v>1149.3899999999994</v>
      </c>
      <c r="N19" s="92">
        <f t="shared" si="5"/>
        <v>1347.12</v>
      </c>
      <c r="O19" s="92">
        <f t="shared" si="5"/>
        <v>1914.8599999999997</v>
      </c>
      <c r="P19" s="92">
        <f t="shared" si="5"/>
        <v>16968.53</v>
      </c>
    </row>
    <row r="20" spans="3:16" x14ac:dyDescent="0.25">
      <c r="C20" s="85" t="s">
        <v>29</v>
      </c>
      <c r="D20" s="85"/>
      <c r="E20" s="85"/>
      <c r="F20" s="85"/>
      <c r="G20" s="85"/>
      <c r="H20" s="85"/>
      <c r="I20" s="85"/>
      <c r="J20" s="85"/>
      <c r="K20" s="85"/>
      <c r="L20" s="85"/>
      <c r="M20" s="85"/>
      <c r="N20" s="85"/>
      <c r="O20" s="85"/>
      <c r="P20" s="92">
        <f>SUBTOTAL(109,Table6[Y-T-D TOTAL])</f>
        <v>290342.39</v>
      </c>
    </row>
  </sheetData>
  <mergeCells count="1">
    <mergeCell ref="F4:M4"/>
  </mergeCells>
  <phoneticPr fontId="27" type="noConversion"/>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9 2 3 a f a 7 - 3 e d e - 4 6 6 9 - 9 2 8 e - 6 b b 0 b c 9 3 c 7 9 2 " > < T r a n s i t i o n > M o v e T o < / T r a n s i t i o n > < E f f e c t > S t a t i o n < / E f f e c t > < T h e m e > B i n g R o a d < / T h e m e > < T h e m e W i t h L a b e l > f a l s e < / T h e m e W i t h L a b e l > < F l a t M o d e E n a b l e d > f a l s e < / F l a t M o d e E n a b l e d > < D u r a t i o n > 1 0 0 0 0 0 0 0 0 < / D u r a t i o n > < T r a n s i t i o n D u r a t i o n > 3 0 0 0 0 0 0 0 < / T r a n s i t i o n D u r a t i o n > < S p e e d > 0 . 5 < / S p e e d > < F r a m e > < C a m e r a > < L a t i t u d e > - 1 9 . 5 1 9 5 5 5 3 2 1 4 0 3 2 8 5 < / L a t i t u d e > < L o n g i t u d e > 3 0 . 1 1 6 7 2 7 5 8 8 1 6 5 3 5 4 < / L o n g i t u d e > < R o t a t i o n > 0 < / R o t a t i o n > < P i v o t A n g l e > - 0 . 3 8 5 1 1 1 1 3 3 4 7 1 6 5 4 1 5 < / P i v o t A n g l e > < D i s t a n c e > 0 . 1 8 < / D i s t a n c e > < / C a m e r a > < I m a g e > i V B O R w 0 K G g o A A A A N S U h E U g A A A N Q A A A B 1 C A Y A A A A 2 n s 9 T A A A A A X N S R 0 I A r s 4 c 6 Q A A A A R n Q U 1 B A A C x j w v 8 Y Q U A A A A J c E h Z c w A A A m I A A A J i A W y J d J c A A F P 9 S U R B V H h e 1 b 3 3 l x z X l S Z 4 0 3 t X 3 j t 4 D x K O D h Q p i R I l t X p 2 d s / Z 3 j P 7 Q 5 / 9 1 3 b n 7 E x v n 9 5 V t 6 R W 0 4 g U B Y I g A Q I o E K 7 g y v u q 9 N 7 v / V 5 k V E Z m R m R G m g I 1 H 5 C n M r O y I i N e 3 O + 6 d 9 9 9 h n h s v 7 y X W K J E d p 9 k l K l U e S b B a x u m A f d M 5 V X v U c 6 X q Z z j b 8 2 W x W u D x U D F d I k s f h O V C 0 T p Q p K 2 s 4 / J Y B S / P o C h b K B 4 N k A u W 5 Q M h m L l X X 6 / Z C R j w U q m o p n s Z T + R t U x e x w A Z s h a y 9 J m I K s f B d x q s B u l F u + A / S z / P k e O 4 l c p l 6 b w B g 6 H 2 e K V S i T K Z D D m d z s o 7 6 i i k i 2 R 2 8 L k 1 w f / 9 T 3 + k / / I P v 6 m 8 + h s A L r v D 4 V N D f q d A l m G z 9 D y f p 8 3 N b Z q e n q R S q k z F T I m M P v 5 K H m u z W f o M s B J c o W J 5 m + Y G r l X e q a J Q L N H z 5 T 0 6 f W S 4 8 o 5 + 4 H s K x S I F I y k y m c x U 4 P M Z H e I T a A F B K B Z n W g 5 + X 3 k L r 6 o C A s i E W g k a a b q / l m y d o h g v k s n T X I A E + F Q K x Q I t h 7 4 n o 0 n 9 7 q W y 5 + j s a H O B 1 Q Q f v 5 j k a + L / 5 R I T j M l s c t U x V w 1 8 K r j R R i e T O h Y j p 8 s l b k I 0 E i G r 1 U Z W m 5 V y 2 S z Z H Q 4 h A E q i Q X A S u 1 E K j 7 0 U r y c D F 8 l i t I n n 8 e w e 7 S d X y G H 2 0 q B 7 l k x G i 3 g f C A Z D 4 m d / f 5 / 4 + b e A / C 6 T Y K g q 4 N 2 g l G L S O K t j j + v F u P X 1 B c T r z E a O z M P G G k J l 8 0 n a i D 5 S J d Q n j y 2 0 9 + R P 9 F / + l 5 + S 0 d h 4 T z c i R n K x s v U 5 + b 7 z 6 3 D K S H Z L m S y G P A X 3 Q 9 Q / 0 F f z X X o g C F V 5 T k t M K t Y F l V d V T A c u 0 W 7 c S q O + 7 s h U S r M A O t p T a d D w L 7 d v k 9 m m / n e R 1 D i 9 O T F R e d V D g G i J I p + v k Q x m A 4 U j Y f J 4 P O J X u M m 4 Q f h Z K L A J Z d Q P f C F S I g P r C y i O Y r R M p j 4 D m b 0 m c b w 4 e w N 7 i V e V T 6 r D Y r R T v p S h S f 8 F s p j s l X e J 7 j 0 P s 1 I r / 0 2 R S g Y U S r 2 F 7 g Y v n r + k u S N z b C E k M u R C e T J 6 e R x 5 r M s Z V v v 8 V X u 5 l 5 T M h m j A N c N e S K 0 l S u c M F A r u k N N u o U B A I m U r a N 1 P v a g h F B D N b F O Q N a Q M A / t Z s 3 1 X K q / a Q 6 n I 9 A y x 6 z b A k t X B O O P i n i / f J 4 u n Q C a z u t U w l C d o t n + 8 8 u p w E A y F h J Y s p A p k U B A 7 u L c v L J P D 6 a D S B i s L l 4 F d S C Y a u 5 F G e / M L X g x + V 3 m m D 2 a 2 Y F N s y Y B 7 9 x / R u b M n y G K p W q + / F Q g r b + y c V H D / 4 S U A + / t B t v Z W 8 n o l R a Y m 7 I U o u 8 q + W k 8 n W z D Q X 5 6 Z W R E R J Z 7 9 j v 7 + P + l z k 3 H 8 I r t 5 N p v k L X S C B i n 1 2 U d o r v 9 q 5 R U J M k X T + g c o t 8 U X X a E o X D T L Y G d k A l 6 9 e k L 2 Q E m T T I D X 3 j v r V C q X K J b Z F S 6 E E j 6 f V w z 0 1 v 4 W m d m f N h E / 2 P w M j 4 6 Q 2 + M W N 9 g 6 b S H z A L / v 5 f h N h U z J X F i Q S H 6 0 i 0 I p y 6 7 g s n g + P j 5 G s V h c P P 9 b A 8 h U j H f u y e T 3 q x 6 S j d 3 m V y 9 e H R A p n U 4 3 u G 7 1 Z A L u r U j v 5 f l Q 4 U K g J s Z t h l Q K 8 Z J J f F + I 3 c 1 c L i e e y 9 + v B x q S a m B S X R O P t b C B f A 7 t E 4 J G y e 9 V v 9 A 6 y t q j c w V V g 7 I 2 j w 5 g M W U r z 7 r D c v i O e O y n l i i T S 9 N u h I N d J h E A E o l H R T P C l T O w s k A S R Y + L U y 6 z 1 j O 7 K 6 8 a w X a t 8 k x C i Y P p E m t 6 J S A U s c y O e H 7 n R Z z s X W h R P d i O G m k 7 Z q T 7 a 2 b 6 + p W F N i P S O d a d l i p M H r 5 x + m S 4 4 X j W E W m M I c y f f / o F n b t w T p A I Q r 2 7 u 0 e 5 p d b C n c h W x / P 0 p F X X P c p y v I v E E e 4 x H n 3 s U s M 6 y q / x / b I 8 N E O D y 1 e P x 5 s m O j P W e K A y u 3 M Q q s M C L m A p e K e p d e I z o L n A V R 6 w y h s t A K E s l o q U 4 c F z 2 O 1 C k G W N t x q Z p 1 y 2 Q N Z i g P x 9 X n J a q j 5 3 n m 9 u l h + 5 b I 6 G h o a k N / k 7 M y / y Z D / W n t s V z + x R s Z y j U G p d Z C m T q T S l k k z g X Q f t b 0 W o f 7 S P L V B O U G x 3 I 8 a f L V P f o I O K h T J t r c X 4 Z L z s Y n r p 6 O w E b d E x / h z f P h 6 A f l e Z N q N 8 P f y H b 8 0 W y G 2 r 3 l a + L K E 5 v 3 r J 5 8 p v 9 7 t L H M M Z 6 d R I U Y z d W o g D f V Y S 8 E S u H 8 3 T V y 8 s P F b S 3 8 p A G I P P 4 v i X J g u 0 H T e y C 1 r i 6 z C I Q N 5 n 5 z i x 7 l b l t w t k q R B E D W H + 2 4 C z U f z g N v 6 / / / K v 9 P G v P y I X u 9 Q y m s V o B b Z s Z o Q W j A f r J q E Q g E w m R V c m E j Q 2 3 B h D Q c Z y u S y P b U m 4 7 b L C 1 A I + j 3 O A z C A L a W c Z q k d T Q u 3 z o A / w 4 A O F I J 8 w U s 7 q 1 9 N T 6 C G T j O X 9 9 + i n x / O V V 1 X I 5 B H a v 3 L O G / t p m h h 0 i k S H N C g F / s l u q d k i M o k A L B G 0 5 n 6 C B a S c J Z / L T C + W g 3 R s p v / g Z p q M p q q v 3 8 F 4 x K I x + n Z + k c 3 r P o 2 M m f h m 2 g 8 C 7 1 Y o F I o 0 E 7 h E G + t b N D u n P p W B 8 / / L c 4 t w e Q C c t o c J l u Z h c k i c 4 j G A G 1 o 9 e e g V v K e E 8 r 0 R X 5 k u j D e 3 D q / 2 T H R k U K F 8 8 U U a 4 x N K G q i P l Y A W n j 9 / S U c U C Q k B x f F K a b 6 H D u l 3 2 b U 8 2 S Z r F V s i Y 6 C b r y S C p B Y / p d / + 6 r p 4 D u D e Q z 7 S m T S 5 X d q e g x Y g n 3 A N I 5 E I h w M + I R e Q K b z X 0 k K l e N C d 1 q Y f 6 T k W 1 m 6 R h e O Q V s H t i 5 3 r 9 M G x H L t T l T c q C M W z 5 H V W / G j W 7 E i s I E A 1 8 s 2 p d 6 + + e 7 V F V n O U j o 8 c F W S q P x Z I i c H n / w x J Q 6 5 s h s k Z d F H / O T s 9 2 W Q N b U j R i Q m n + F 0 z R C N R u j n / D Y 1 P 2 8 j j r W r e e h j Y p 4 S b q I R Q E O w K j j r O i k T I y v I q z R 2 Z r f x W H T j l O 8 s m k Q 6 G 8 F 6 Z r i U E C I d x U Q K p 5 A F 3 m d 0 8 M 1 0 / w h b b 3 N 6 9 v 7 9 q o j e m q u d e n w o H c v z r T N 7 A 8 a / 6 s X M b b C U f 3 a A P f n q d j H k T l T g m k + e n Z G C q A 9 M b r e Y S Y Z 2 f L T y j M 6 e O C e U p 3 c s y R V m p I d n R y i q 1 A s g l I x J N t C Y U r J T b V m K z z j d I k Y E 5 L C y F 7 l A 2 k 2 e 2 S 9 + j Z a W C i S n W c t P 0 9 m z + 4 M a s s z B M + E v s n m X J Z m 0 d Y 4 T T m 3 R 7 e Y a O D d + g u b 7 G e Q w I Q 4 l D N H O g 8 R w K q S I V W T K M V n a X m L z w r 5 G V Q j q 7 P v s G 9 + C H p T Q / + 5 Y C / a 0 n B + s B q 5 Q I 5 c k 3 a D v Q h h Q Z o q P H j l Q + o Q 1 o 6 b f n 2 B I f 7 m 2 r A S z k w w 0 T X Z i Q i K V 0 x w C + v U K e 1 J B i F 3 j / W Y j s 4 1 Z 2 r w c r 7 2 o j u 8 L W a V r j Y B X g v j j Z p W s 1 u d 4 L t C Q U I M d R h T 0 e G G T t D g l y 9 g s + L Q C r Y L Y 0 C j M s E 3 B u 7 B m N + R q 1 N E y 5 w + 6 o v N L G Y q i a b a s n V P p l j h x H r e J 5 6 g c O W M 9 X C Z p 6 l C P n O e l 3 Q H a l w D d V C l w B W e t B E / 6 f v / + B z p / Z E 2 5 G M 6 u k B Z D J Z n Y J t 1 S C 5 M o u 3 N 4 T A g K r i 2 P j Y W a X w 2 w x c z B t Z n d w j p L J l N D E b r d L / B 4 / E W i / L n y z a K F 3 5 i R 3 H J k / k a y o A I k D Z Z w H w O q E 0 2 G R 3 Z P n / P Z S L y i e 2 x T P 5 / w / E T / b R S g U F o o o E P B X 3 j k 8 6 C L U q 1 0 j H R k q U S F a I r N P 3 W L 0 A s p 0 s k y q e g u V y A y Q y x 5 k x 6 2 s a l W A Z C p J L m d r 4 Q W h p B j L Q L O B 6 l x b b p d d n b r Z f 5 A 7 v 1 E k 6 w Q r F B V t n 4 n k q B w t k 4 P d O R k 7 O / u U W N 8 l 6 2 i R 8 r Z U 5 V 1 1 4 D z q K 1 R k Z N l S n h i / J k i h B y D y y 5 e v 2 F r 2 i / k z v E b 5 0 7 2 7 8 3 T + w j k W 1 v b j h k 6 B R A e I U x 8 i x j n G 8 V Q 8 i 3 K 2 T C X 2 f k x u o x B + W P T h 4 S F a j H w l f q 9 E P a n y H N s b 7 K z E X N q K H k o F y u 5 1 T I a 3 J B T M 9 1 r Y S N N 9 J S o m W M v w R R 8 G 1 i L z 7 N N L K X A I b y 7 N W t + p 7 d + K c i h X b V A O z R 0 K h W h g Y E A i y m F B 5 d C Y w 3 A 4 H E I T y n j 2 Y p F K z g 2 y 2 a 1 k L J j J u z t F k b H F y m / 1 A 1 Z q y v e m a l a p H Y B Y C 0 + f i 3 M c H B p g a 2 U R 5 9 x t H N E K k C G l y w m B w 0 t k i r O v C m Q / X u u y g f x f / u U L u v b u J Q 4 x c h T O S G M 2 5 r 5 I d r O 2 y 6 x V i Y P k 0 9 7 u H o 2 N j 1 b e 6 T 2 K M e Y G 5 i A r r z W B g d i P S y d p q g s u e w m Z T A D m Y c w c m 0 A A t B D L S n M y S u D z M O v d k C n 9 o j F j q A c i w 6 M g E / D w h 0 c c T 0 n C W j I X B J l M u e a u a P 0 x A N Y T I i 6 D l l U G w e 0 C x z 5 1 + g S d P H V c T F Z j r i s S i d I f f v / v Q o s f F i B D M b Z I t 5 f N l N o o U C l e p F I O p V m G B j I B U B y / + v j X d O e b h x R O b N K s / 3 1 y m A M U T C 9 V P q E O m U w l V v x K 4 B 4 8 e v S 4 8 u p w A D I B u h i C 2 j G B z u W 0 J T C J P O i W g m y 4 e Y U s + 9 N b W X H T 4 f 7 J L q A S y h g I Q J Y O c z p y C r x d l A v s s r U 5 r y Q D 7 h j S q L L A J 5 N J G p j z i x h H i a I l Q 9 4 s q j s w e X 7 1 Y A J d f s w E L k s f r A A J i G H H K a E s F o O 3 x W M 3 u C W O 3 w 1 g l U C q g Y F + + r v f / l q 4 W Q 8 f P p Y S H o c A J I 6 Q Z b y X t o u i a C R z W i G 4 L 6 2 A W N q / T f l c k c Y 9 U u l V K 8 Q K U h V J d j M v M q P h c E R M 3 L 4 O 6 I q h Y C j g C / t V J u F 6 D Q j O s 8 1 b Z L W b G k i k l v F T x l H I t C E O g V D b b e 2 7 R 7 q X c z T 5 i E w o l K 7 8 6 b M / 0 P V f n R G v T Q Y z F b E W p Y K A Y 4 L c i R F 2 o Q 0 N a W U A 1 w F L m y 9 k 6 N X e P S Y s S F C N E x J 7 B j p 3 4 o q q R e s U q O 4 G o Z A Q s N t 7 X I k h i w 6 f L h I S L o 6 r W p 0 5 K i N i + Q 0 q G p P C y o x 4 T 9 B 2 7 J l q Z T k A 2 Y F S Q G k W x t / I X o P f L 7 m I 3 p K X L I O H 5 N p C T C u 3 U B e h x E w 7 B 4 2 W N i v F 2 w U G J B j b o k h 2 p U a z w w U E q e s J Z T f 6 y G u Z E H + H W A D A p G u n Q p Z j j W Y d 0 2 G h m h z + y 2 d m + u B 4 X g T X y 6 G 7 F O j z 8 v n A f a 1 V D k a D i W b 6 L o u y r W Y 3 W k 7 U m I 1 W K p R y 4 j l i K l i 3 w 4 h 9 o J T g B m L p C Q Q S G h 7 x Y T K R o O m Z 6 Q M B V W K P Q w J M E k 9 x n K 2 W n i 9 l O L a x V + e A c H + e b r I y H C y S 3 d r 8 G q J R P p d c n t a i 9 / m 7 v e I 9 p 8 1 P I 5 4 T 4 r k S G H M c X y 3 5 g M S H s r C 5 l y h m i 2 S y S c p O F 6 G + Z 9 / 3 8 k x n b p R e 5 A t 5 W t y 7 Q 2 Y L C F F 5 s w J h q f g 9 e d Y c r 9 O x I p 2 a u U o W c 2 / S w I V Q p R J E D / h c c j w c X z 6 3 0 F S g S K t h d m H 4 P Q T f 8 W i Y w q v 3 q H / m M r k 8 k v A d H f q G r w n D X B 1 q u H c y m p V x Y V 6 u v t o f d W 6 I 2 f B 4 X Y C g g m i v X i 2 K 8 q u h o Q H N J E k 0 b W Q X j 2 O k y i X l O G 4 q D p T Z S s M 1 l t 7 D I P I h i f n K 3 k R r x f C H P / 6 B 5 i 5 4 6 d g o 3 3 P F c h Y l 9 K w X a + s + 6 0 B u s 8 B K u H r + u g h 1 2 E g k o 7 S T e q p Z G Z G H B m D r B C J h t h v C h 5 9 a a f N 2 k X q Q J e c F / S 7 O / X U T 7 c Y l y Y C g J W J h S u y + Y g E y k m t w l j y + f v E 7 G U 5 r k M Y D T y q v I E o G m m b r p L S k y e + z 5 L r c e A 5 L H D P N K q r / g S J b K F R e w y q L 6 o 8 O L b I S 7 S R y p L g k T L e / + 5 7 e f e 9 t E Y v V A 1 U Y L 3 Z N w m q Z 1 7 O U H s h R w N e Y r k c G D v W A Q x z U N 7 s O j P P O z q 6 Y R 5 M X H N Y D E 7 h I 3 q i d j x L Z 1 T z Z p j q L l Z U o 7 D I 5 h 2 r J q Y t Q X y 5 Y 6 M O T n W W / W g H B 8 E r k r i C I F u R Y q t 7 l 0 0 O o s r A M v Q P f f 7 Z M N o q F d y m 6 8 Z g 8 w 8 f I 6 v S S 0 + n h 0 W y 8 B i z N h 4 U C k L i Y r k s 6 y C j s s O A N 1 1 4 f E E q u k 8 f W z 5 a 4 M T s I Y g E m R W x 1 G E C x q p y s 2 N v b o 8 H B Q W E d g 8 G g q G x A C Q + u D a 6 o 1 + e h v Y S F R h S L U Z X n q U Z c u J m 3 F t L U 5 3 f R 8 W E W 0 i a u L L K R S M i M j d W m w O H u f X v r O 3 r 7 n b d 0 T e B 2 1 f 6 A k d s u i O J m y 2 g H h E L Q 9 d k z C 3 1 0 q v e k Q h C / t H + H T C o V E W q A t o b W x r q t P t d U 5 d 3 O k f 4 h T 4 7 z 6 t q q w E Q O p 0 x s k a z 0 w Y k c / f W 5 l T L p F G 0 + / p J G T r 1 P d p C o A p Q v A c l s H 2 1 G z o i J z J + d b C + z l H m S I / t p / S 5 s g d k N r X 4 Y h A I J o O z w H X a H v e Z 7 Z I I A I F o i k R Q W B A 8 Q K 9 B X F e j U y w z Z Z i y q 5 1 h P L v w 9 S J n O S / W j a l M R A A j 1 l y 9 v 0 G / + 7 u P K O 5 J 1 w m f b m b w t R k t k 6 q B Q g U + T S q g l V J m T 1 e / y M a l K f G 1 N D E l L a F U C 4 A b h x q x G 7 / A N U d d O E / 7 z m r 6 z X h Q j q F D m 2 6 g z O P 3 s q U 0 M H h I K i e g e h V 7 d o S P H j 1 H B c 5 y V S 4 5 v o N S H 4 M 6 y h Y 4 O f 8 3 i U b 2 + R O Y S n R t v X 9 A L 2 6 y h R / T 9 X S 8 t 1 E b k M c e F U i o e L t 1 s / 5 W 2 j / u H f / 1 3 + v V v P x a k k h F d j Z F 3 0 q N K D C 0 3 U 2 R r e e B f 7 R l p c z / F X o a N P j x T 2 5 c j F o v R n d v 3 6 P r 7 7 x y U U 8 F K 7 e 0 F 6 f j x I 6 r f p 4 Y S W y r E V V Y U 3 + r 7 E 9 q M G m m I D Y G 5 v x t C M T Z X y j Q 2 X f u t W i R p F x C O 5 f B 3 q o S q j y E 6 Q W 6 d g 8 c J b V e i H i D J X q x A k Z 0 V K h c y 5 O q b Z I v k p m k O j 0 7 V r Q + 7 v 7 Z H f m f t p G O x Z K W j g / r m T e q R W c i T / W R r H x 9 j B s F D / V 6 3 w F w P I J M J w q U 3 6 Q E 3 7 M v P / 0 L v f 3 C d + v o D l O d A H U o B S j L N V t d 9 X n 0 y W 2 / c h u M 8 f L F L J 2 Y G a h I Y q F V E V Q U I D L c T 5 4 u V z J h z G h w c q H x K P + R s Z C t s R o w 0 Y i / w Z x s J 1 f A O C J L O R U W 6 V n 6 E k h v i / d F p 1 q D x I q 2 H p b q z X p G p G W Y 6 7 G c h o 7 A v Z S f b I V M w a R S W J 7 S + Q J 7 + C R q c P k c O J h O g U L 4 C 4 d R 6 A 5 k A v 8 N P 2 Q 4 9 Z J A p t 9 Y 6 q 4 q E B N y f W C R G i X i i x h X r B C C n J T M s L J M e M m G N X H 6 9 S D 6 3 l 6 5 d u c r e i y S M l j G 2 J u z K i G 5 Q Z 9 n K F 7 u T E x B m x G 8 Q i y B v z G 9 T J C l d p 8 v l F C 4 e z h s J i x t f 3 R Q F w N / d k p R D u x B k 4 l P F d W k B s j H G 8 a E a m Q C j T A z 5 3 1 r 4 A W 3 F F y q / l h D J r F M s t S u e o 2 J 4 P F C i p 2 v d a 0 U Z s q a t t 7 m w T H p N t 4 x C T B q M z P M 8 l b I c 6 A + 0 d 5 7 f L V n o 3 q q F Q j v L 5 O y b I J v d Q c e G C v R z d v E s p S g d H Z D m g m Q E n L U 9 L S w m G 8 3 2 X a U + x x S Z D R w P s N b r B N Z J M 9 V N X T U A Y + P z + 8 j r 8 x 7 M w 3 U D 5 B 0 m x l v H p e m n O d E v 0 d x v I g u K h f n / 6 N Q I 3 b / 3 Q L h r A G I v j 9 c r y F D Y V L 8 Q y F s r 4 H i I 5 V D o i 2 T F 9 Y s j 5 H M a 6 Y v H f A 5 C Z k h k / V B M i 1 U G s F B X r q k n f n S B x Q 3 X p X V q f S 7 U t G q f t y E W 2 z v 4 L Y L 9 Z h j x n C S H t Z q S h F t 0 Z a b 7 R M W r 7 b t k t E A j S + S B K z A D t 6 N d 4 F 6 2 V q y a Q L e c r 5 5 b W e P v s b A a a W r U T A G X i 1 0 3 S U h A f L g Y L t a C S u z E n l H A M c k a 1 M o k k F q L 4 e Z D m O L p E r l s v Y l z m m F z f Z N G x 0 f b V k D A S n C e c v k 0 K 7 D L b J k k 6 9 I J E o k E 7 e 0 G a X Z u m j L p t O h J 2 A p a b h / G E A s y o T A w j n j U 4 z / m 0 / T R O a u w p r / n + O 3 d 6 2 8 L c q 2 t r l P / Q L 9 Y A 9 U t 5 D n C U p L d Q Z e B d j h + G m 7 S T k 8 Q q l D M i W p v P a i J Z 5 i K y 6 s s / N P a j G 0 F C O l G 5 C G 5 H X 1 k t 3 j I a d X X P 0 2 J z B O O O U 5 3 P 6 / w 6 R M b x a P 7 w n W Z G o u z N l o T 7 y s V S T K R b C C U D N n l q i c P 3 r / 9 Y J E u n 5 t j g a 9 k r 3 Q K L Z Q w F j r W N 9 8 M s e s B l 3 L U j z p H 9 e 9 t B + t r G z Q x 2 b w d G y w m 6 x l N I L 2 + u 7 t b m Q v y 1 Z x P 9 m W e b E c b 7 5 E W o V I c H 6 F Z a K t q k M / u 7 t N H l w Y O y q a Q M p c L f Q 9 j u Q b q P Z c j Z p o d k M a 8 H o b d 0 F J 5 K 1 q d d G w F q 8 l J 4 / 6 z l V c S 9 u J G G v S 0 8 E 9 U A E H o N q j u p H m m G k A m I L K 3 R i d n 1 8 j j q g 6 Y 0 m L i n O G C 2 C q 1 b h A i 2 f X Q c y 3 4 + 4 X N I p 2 Z a q / C A 4 k K A w 7 N l 2 q d Y S u i q K z o h l A 4 Z z S f g e C 2 + v v M Y 1 Z c Z x p J g T F A g g D 1 f y g Q x j H 7 + v p 0 n Y 8 a o e D m I T m C 5 S W t c I f D 1 z c m J Y 9 A L j 1 C 4 x W 8 x n z Z 6 4 a x H T I B u W K K E u l q H 3 Q g v N U + m W R 0 4 q L I g B / f T G P q Q Y 7 d P J l M 0 e A m u Z z F G j J N B d 6 o c T 8 h J N D A m V S G s p m s u I F 4 o P e 1 H s W A v z 8 6 Y q J U u i B q F P U C y / C h 4 W 1 H L I J M x U i J c s t S 4 m J n e 6 e p 8 I J w i G m g w Z X A 9 8 O t w v U 0 + 3 t k S I v B k i q Z A G T V H A 6 7 u H 6 0 3 3 r 4 8 I l w / 5 R o J z E B C 4 6 J f r h 9 r X B 5 p k y f P Z A W b 8 L d g 1 U a G R k h t / v w F l F i e Q j f c l V 0 J I 5 7 q d p F c s e P S Z q u H X S j V Y E 8 a 3 l o 7 G 4 L H u 8 s m z k u S t L q D 5 + y R r T R 6 T n J z Q O c F j 8 p e 4 v L Q B y F y U 4 8 c P 4 Q J B s / 1 w u b 1 U R W s 1 Q s q h f o o a 6 E y W 8 U l i q 7 n K f B o U F B D q m I u P a Y 8 j h D c c E S y a / x E 5 / 1 I n G g K E R W A r 3 b M Y G J D K l J Z c 4 F B M V x l I S M R m J 0 / v x Z E f s o k X 3 c m h y d A N f 1 4 V k n P d 2 q X j e S S i L r W U m Q H A Z W w u p y a 4 x G 2 u 9 A 6 r L U + a Z 8 r x 9 u t D b P S g h t 2 S E X M o / y Z B n r j I j 1 S M V D l A z v 0 r s f u O n c s f v 8 T l W L q 0 0 k b 0 Y f t x U D q Q H V A K y C h B D C X d a D I g f F a k A V g o H 1 I i w A C K J l 9 U A a 2 U K B B I g F R b C v Q i Y c B + 4 d S G x s s n E C X D 1 A q R R h q R s S C P w x u 0 Y 1 i h a w w r Z V / C Q D c 1 O j X s k V B y 5 N F y j A 1 u q w C G V 0 G 2 n K r a 4 g j D v P S 7 S 1 t k + R s L 4 V m y a D h Y a 8 R y u v q g g E a 9 P J k E s s b 8 4 u 5 S m 3 y j 8 X q 9 n A 2 P c p S r 3 I U L n W K 9 C F 7 M s C 2 c + 2 d 3 P U A J n + r 7 + f p x F v m d 6 6 M E m + S t s x k 8 E m E i 9 4 o L Q p X 0 y L 7 K f 8 S G X i Q i N 3 A 7 g z 8 s 2 u 7 x C r h W Y T j m a 2 e C Z + 3 N 0 P U z a d k a x Q 5 b C y x c J P u W c 3 l I H H 5 2 l Q C q U 4 f 5 b / Q + t r u X c A j h + P S o q 4 3 s M Y H J b i F u x e I Q M N Q d s F i n / b g d 9 l p q + e V T p C M U B q V O U f F o w a d Y A i y w d N 8 9 / / 2 / 9 D V z 6 a E t q 3 G a b 6 3 h S L 5 W T g A u L x u C D k 4 3 t P a M A y T A l P k v a C S Z q a O U I u K 7 q U m m l / Z 4 0 G P U Q j P O B I Z 4 5 P j J O F g 0 6 9 s 9 M A Z K O L k O s A z 7 Z N N P 9 0 Q x R y f n T R T W Z j m U K p Z e p z S j 0 q I q l N C q f X x X M l y o Y s + Q z H q M 8 / L I Q O / c Y x b + e x X q M B T 0 W C d e D u y z R d n L E e C G M y a 6 C t q J G O D v V G o x b z U o u z X D E n S I M 5 q l A s T Y 4 9 j k 1 y / J 1 8 q g 4 o p T b G U n b v 8 L N V A i M U D I u f q J o A 6 t u I 1 a M + M Q H y h 0 N h E Y + 1 A 5 z b + n 6 G p o a k d m E o 3 k V y p J s 4 v R m Q 8 c P O L E o c z E N h E J 5 t f k v + g J t j A 0 m T q W H Y f Z L K e Z P I 6 j y Y / 4 H O n D 0 t V n i 6 P S 7 K b x V E N 0 9 z Q B o 8 a C m Q B 2 1 u U Q + H u Z 1 0 K i 3 a D / / u j 1 / T / / Y / / 0 z 8 n d q J 1 S O 9 k C P H y e 7 X P s X S B v r s f o x m B 0 p 0 4 S h i p F o i a M 3 F g U x T n r c l Q e J T X Q 7 e q f y G 2 N 0 4 Q X a L j x b 3 j D Q 3 q O 5 y K b G 4 m a S Z E U e N a 1 Q s 5 i m d i 5 H L w Q K g I u l a K e v P n t h E I e 5 P F Y W 4 E P x s N E t W p 4 3 K 7 H g Y P Q Z K 5 h N i A r g T w I 3 E c v S + / v 6 m R J K x v x c U 1 3 Z A K J U d M p R Q u 1 6 4 b y C C X r d P B i z / z Y U 0 v X / G z e f M h G J S 6 i V U I Y L t i / i z Z X Z 1 d S j 5 / C 7 H j / X L N 5 Q T u 5 F w l P 7 j P / 6 d j l z s 4 0 D b x O S S b k C G 3 Y h U M k v B 9 T R N j Z 6 g k d H h h m A 2 v 8 U H r 5 S y 6 0 l l h 0 M R + r f P 5 + k f / 9 c P K L e S F 7 t X v A 7 8 y 6 0 E X Z r I 0 8 y k x n w X j 8 Z S q J F U I J T T P E j p f K N r L M / N w X t r F V o J d 4 y h F E x o 5 G U s J O T j I O u a L a Z o 3 H u + Z v G k l t J B O y 5 U Z k N m E v d y 9 M B t o k v j G b K h d 3 u e Y y S + D 9 g N M v g 8 T A N n A 5 o J C C 3 g f H F + W v F W P T K Z r C j 9 Q b s y Z d V 5 M 6 g R C p C X i r S L a L J I t x Z N d G 0 6 Q x 5 n d Z M H J Q p h J n l F 8 T c D M s l o 8 C r L c 3 6 H 5 X y 4 i X J Q E g p A d g R L j l H N + 2 z 1 H g 1 5 Z m h q a l o 0 a U Q W T A l 8 W Q 5 N H o 8 0 n j A K J F H T V Q + Y Z a R w U X a y s R 2 i G z f u 0 i 9 O X a X B S u 9 w A w d 8 7 F x Q Z C N M d + c f 0 N X 3 L 5 H f 7 y f s e K E E b n K e z x O T f 3 q x v R e j G 0 9 S 9 J / f G x F 1 Y V q I p r f Z 5 V s j j 2 1 I z L v t J x c p E c q Q u w / X X y t U 2 H 0 Q y 9 N l N C P V c u R r K i X P 0 d x 4 b Q Z M a R V R m L o d e 8 G x 3 f H K O x K a u U 0 Y C + z F h f V i 0 d Q + J V n T D m L 3 P Y t Z W B d o b b j y w p 3 X O D c t q C k A N S y F b 9 B s 4 D r F O L a C u z Y 9 W y l h g n S 1 + E 4 t Q i G O w q r g T l 0 2 j M u N x 3 G 6 f t o r J s d F X 0 m / U d 8 O l R 3 i g F A Y C M w n f H f n G x o 7 7 q S x / i M 0 0 q f e O z v z N E / 2 U + 1 Z F M z b B C M 7 t L B 0 n 9 Z e 5 t i t z N P J i 2 N k S / g o 4 w 3 R y y d B y i X T r J 2 H 6 f w V E 7 l c d r L a j X x z c h R 6 5 q Z f / F a y A r l C m j Z W d m i X 3 Y h S K k T j k y M 8 6 O g t J z X k q N e i w r q y i x m K p u j m D z v 0 j / / T m 5 X f 6 M e r / R v C 3 T K U G 1 3 h m s q R F t A S T m x 3 K v e c 0 D q e 2 K w B N W Z 1 U K 6 h g g A h O y a n 0 V E x I O 9 t J S u e 1 P d s a V V W B q t B t k 5 6 5 t c W w 3 + l u c D 7 F I / F a f H V I l 1 4 4 4 J 4 X 4 8 7 r 0 U o z E N h 2 T 3 u a 7 u u n 4 x C u k A 3 1 y z 0 k + M 1 d u P Q Y P j 8 8 z + W Q 8 k 1 G p n y C y s E 0 4 5 N n 2 c G G w s M s y / y Z G u z z V Y i n K B P / v w J z V 3 0 c b w k 7 b + D 4 5 u z H H M 5 4 j T / 7 S K d e 3 O G H A U f F e w p s i Q 8 l H c l q G S q p i V v f b J B v / z F T 2 h 5 e Z X j r w y d P X N C + O e 4 2 X j A 4 m G R 2 1 + / / p 6 u v 3 t J 7 I 2 6 t b V P d x 5 v 0 9 V z E w R Z 2 k 0 / Z q G y t E U A G R C s l e g t v u 1 V S z T h O 6 e 6 i r Y V n j 1 Z o O O n T r S t d X O b T A p 2 q e F O Z 5 9 J W 2 N i k l c J n G c 2 k y G n 2 3 X Q H h r v Q c k o v 6 9 V C R G A S e t W y Q c l V i K 3 a M r 3 l n D l Q W A 0 0 g T y I X a R W v R w 0 C I U I E / u d k o o W E i 0 l U M / d b e j w 2 P o A B Z F f r f E s v 1 g 6 Y 9 l 7 J j e t 3 6 U 4 v 0 7 l P U E a c h 9 l C w h r 1 i R C P O Y f c 5 E 0 r E + B 9 Z A L k F B v R u 2 b V l 4 u k C D x y o f U E F m 1 U g Z T + Q g X q v H p P 8 8 D w j H A O E d G v S P N 3 X x o J X F U u j b D + j d t 9 8 U P v w m Y p K C l J / v h E w A S P t 0 + R Y 5 v N U b 0 u m x t K x U M 4 h M K N K 0 L U g A x Q L i G M t M o G a b O r C Q C e W I 2 j r F M V E A m t 3 J U i Q d J f c E M m V l 8 u h M Z O S K S T I b b K y Q z f T v v / 8 T / f L X v 5 B c z C 5 c P g C E w v h 3 O 1 V x f 5 V o p r 9 I g S Y t m 7 v B J 0 8 k u R S E E s 8 U U A p L q V w U + + 4 6 L T 7 N X f j k N C l K Y E Z G R 0 S G B q s o Y / E Y F V 1 b 4 n d a S C b S t P Z q n 8 Z n A 2 w h p e O X D X B / C j T X 9 5 7 o F m o K O s k / M U z B 5 C v q d 7 X e c U K J 7 c h z P l J G r P j t F C B B h K 8 x Z w t R v p w U 5 U g d g 0 c b G h x C g p R 2 q 2 m K 3 D J b p p n W Q o B z x D F B V B Q L O 8 5 o K 5 4 a Y K g V p J I J X 9 w q k b V u z y W 9 Q H I L R B g Y l J r V t P J s Z E I h v t 7 c 2 B R L N e R l 9 y 0 t l A Z h c z s F a R W u A j j W 9 8 9 i N D b i p 4 k A X 7 Y i y 9 o O k C n G n 8 q b H X z K Z J J J J I 4 I z R a L J s R c U o p j E x l w B V d C d y m S 2 l A l E 2 7 g 7 W + / F / N J w K k z J 9 n S + M Q s f L 6 Q a 0 k m w O V 2 0 N U L 7 9 K j m z s 8 o C w U B q R / 8 + S y B l h T b l C / Y 5 a y v j A t h m 6 Q c d l D S 6 G v x f f q x Y j / e E d k W g 3 d k 5 I F / F X o D d c / P E C j f K x W Z N q M z 9 N q 9 F v x M 5 k L 8 Z + X K Z 7 d q / y W w T c f Q g 9 h g f C i H A i C p A a R / d R B J g D H w 3 n i Z 6 u Y p Q Y a M g U y F c M l K i r k Q Q v B x K p Y 8 S s 6 v B Y y Q g Z u f 1 e d V m h 1 P h g j A O M A h Q x 5 w r j k o i x D r H z q g X 1 4 s R 2 r g P L Q / B a y d 4 V E Z U l 7 H U D K t 8 7 0 0 b i / T K l s k Z Z W d 9 q S J R l e R 1 m Q 6 c k 2 9 v G S O C 3 D 8 N / / 2 / 9 V v n b t q m A r M i q P H z 2 h s + d O 0 0 7 6 E V u n 6 o 2 u d 3 E 2 N 7 Y 4 p l m h S 5 f f a N g 1 e z e 6 R M m C Q o g 0 M O V / g z W 0 R M b 9 l S C t l 2 6 T F z v C l W s H Y 9 J / k c z i c w Z K P 2 L t 2 4 N K C R n R 9 I 4 g b k n R 1 V U G r h m T 3 r j R e l y 0 J Q 7 M t T D L A b s a Q K q t z S 2 a m K o u V B R 7 r b H P j 1 0 l 2 o F s X c r s M H S 6 7 Z B 8 D O X 1 N u s b K C O Z D d F u / C X N D k h y o p z c 1 V q 6 o Y Q c s w l L B G J w 3 L O 9 t U 2 j o 6 N i K x x r w C K y y o q a g p 7 g m w f b 9 M 6 F k c q r 9 g A i w T o p Y f z 1 b z 4 W Q T z i D W x N i V 3 x n m 5 8 L c i E i V g U h 7 q t 1 T 5 z 6 C j 6 b / / 6 R 7 H 8 + J 1 3 3 z o g E 5 g u l + f I Z E J 3 V C 1 A W G U y A b a A j f b W 0 w 1 k A r B w b z + + L I 6 9 P X q f f 9 4 R e w m l H + f p u 9 A + Z V 6 w U 8 d E u 7 W 7 R y X w Q q f S W Q t j D V i J p v v e r D l X s U T F d 0 4 8 l 7 V n K z Q j U z M g Y S B v K C D j 0 V 6 4 b T I B s E 6 4 D 9 2 Q C c o D x 1 F i J d e 8 j z p S 5 r s p q R l / s S S V G Q k L X L E u z a o k Z M g u n d g F n r 8 e r y c m J w S x Q S a g 1 2 Q C 3 j o 3 R I l k Z 3 3 P s a 1 p P R r m o Q q F P H 3 y p 0 / p 6 l v X G h p d 4 G Z 9 9 e U N + s m H 1 2 s G P Z L e o n C q W q W t B / U W D / 3 n v v / + N k 0 c 6 S O H w 0 k W k 0 P U 0 W m B q U 6 D 7 j l y 2 r Q X J C I b Z m X N 2 I T X T Q F z X q o I R S s L p S S U k R W R 0 r p P e L W 7 n Q q h 4 + 9 R H r + T a Q l A z b r o B f 4 W 9 x c E r 4 8 t 8 t t F s u j o x L S f W B L l W 6 l k g r J Z q d J B r p Z I z + f I c b F 5 Q m l 7 a 0 u U r t m G e + e B 6 A F i q 1 s v i d 4 9 r r 4 y u B 7 Y S Q S r 1 S v t I m v Q Q C g A A 7 u 1 s S 1 K h u T Z b p Q M f f 3 X m z R 1 3 i 4 y b d D o w + 5 j t B 1 / z v K g H g M 0 w 5 T / T b Z Q V Z U D 6 x M P p u n h 3 T U 6 9 9 a 4 7 t 3 + s G N H j A m N 6 g K 3 b Z B f 1 8 6 d Y Q l C M V L q u D o d g o Z F c 6 i H g w p B F t M f 8 H P M G R X v Y a U o l l s j o 4 k G I e l 0 R i Q a c G M w N 6 Z c B q 4 m 6 D i + W A 5 S a W u M R E V h m V 2 c u f b V M b K s S A Y Z S h x H t b l 1 q 0 w o t T m n d j p G o e w I x 0 F W D r G U X s j K A M A u K j W x U Q W p f E Q s q T k s 3 H q e p 8 u z 8 B h a y 4 q c 1 a u H K q E A z C e s h O + S z + 8 h L P H w G Y 6 Q c y A n L q o X M B m t H O B X 2 2 y h s f 5 M 3 y V K 7 C b p T 9 / 8 K 1 2 + P s f v t t Y W W n B b B 2 j Q M y e S G b g 7 I 5 u X y X m 2 A z + q C 0 C w o H n x U w i Z x g p U u F n y U g h R w 5 Y w i b k b / A 2 0 v F r J T 6 6 Q I q u 5 u m c s B B L H O f g O y G e b O g S V J 1 A E 9 c R v V W 6 j B I 7 x 7 a 3 b d P 0 n 7 1 b e q Q K 7 F B o 1 i A 5 l I K f G Z f d P i Z X w v Q N 3 E p U p X W V a m + D m S w O 9 N S v t 8 q 4 F L T I B m h I r 9 T s z 0 L d f L A h r g i 3 8 u y F T / V z D q O d U 5 Z k E k A l w D 7 n o / W s / p / l b S y w g R X J 0 q J E S u X 3 R P G W u D / v x l m l 3 / J 7 0 C 4 B l t 5 h q 3 6 q 2 A 2 R O X z 5 j P 4 I B U m i R C Z C F G A + x a N F X X X y 4 v 8 f X w c G 5 K N e q k C 6 e 2 a u p K U R G b H d n t 0 Y I 0 M C x G b B S u R 7 4 e y x 5 k L 9 b B s h U n 7 N Z D Z r o 8 W b t N W V y M V q P 3 S f 3 e L p m + Y a M 3 F L V C i k h r B N / J b 5 f J h P q 5 5 S Q y Q R g F x K 0 t 0 v l w r S f X K 6 8 2 x u 8 c 6 R E r 6 Q G X 6 p o R i Z A 0 0 I h S z M / f 5 9 + + r O f V t 6 R 3 L J O I R I c H F U i / Y 5 0 c n 0 M J a P I 7 h l W o + L 7 k b L 3 9 3 V W I a 2 E y + Y R B B v z X B S N Y G R g v g b b n A j f v j 0 P 6 Q D r Q S O 9 D F r o y E C e F v f N 9 J P j 0 h q c n a 0 d s T Z I j 0 + u B 2 L u i g k l x 6 5 K K 7 K + u k Y T U 5 O V V x K K O t o M Y 3 G j z 8 F W T e F h Q b i R c U P P D P k 7 S u k S 5 d a K N b s N 4 m / t 1 j J 5 6 j a e x o p d J I 1 G n G d F E b U e S O 4 m l o V w v K u I z e X + 4 9 i B R C 7 N 0 g L k q 3 6 X E j 3 A T p h Y M I s J a V n p Z 1 l B L e z a 6 M J k 7 b V 9 9 t T K s X H l h Q Y 0 C a W G T g m F i 8 V e S O 0 g y Y H t w v o 3 1 D f Q G 5 / Z y p q v U M 6 z p s u R 1 z 5 K / c 4 j Y k 5 r y n 9 N u B C o O U O l g C y E 2 T w P L v / H 2 q l h L 9 9 Y 9 q F s Z o M Q I g x 7 K G G g Y b / 0 X I k M 8 8 n O / J R j g n r 3 q V v A h U y n U o K o V s V 0 R f 3 3 o G j Z O q 0 v 7 q m H T F 7 E U / m d A l s o 6 T j N N i 2 H A r x 5 4 x u 6 f P U S v X j + k t 5 4 8 + L B R L 2 M Z u l 3 X B f i U I / X c 2 C l C n H + P o + R o h w j B 1 O r 4 j 0 t o B e i k o x 6 I e + / p U R i v 0 S n j 1 y h L 1 4 4 a M h T F p v D O S 1 l e r T Z e j x 1 E w r p Y + U a o H Y w 6 j 1 V Y x n U s B N / z i a 8 6 l L G Y w m O J 4 r U 1 6 8 / s G 0 J A w s K N c 4 3 A V 7 b O A 2 4 5 q i w y z d x q H u r 0 g 2 h 9 G 4 O h u / Y 2 9 2 l w a E h Q X 6 l y 5 d 7 x Y R S W Q W g B W X n K g i 3 2 I M q w 7 F c J W U t A 0 t B T I 7 G 8 U E v P L Q O w 6 J N L a Q X 8 u R o V s L G k n i Q a q + L o 9 Q E X w n l f l v t Y E k U J t e 6 o t j t Z W 7 g q t i y a N Q v 3 Y d W r p 4 M 3 Z I T T H T u q 7 Y i E 6 A k E 4 C F h + H d B G 1 v B C m R k L r a d I 2 y S b V i H I h l N 0 Q C Y 9 N 6 t y G G 6 A q d H E o n B 0 H W E X l b F w h j h c Q A t L t e w B o N M J m K J U l 4 R D F t 1 E R G t g 7 1 U J I J L h m K d j P P 8 s L V Q 9 y N x A O 6 9 q q N I b y A Z o C F k Y k E Q o t k j c r f b E c b d y / s F B 5 7 4 3 o r n M f i / m 3 y O 6 X x 3 I n p V 7 C 6 P 1 l T P t M W 2 j P D l r T k J u C i j p w a J 6 f b R o l Y e / 0 F W k G L V I D H N k y b 6 0 8 r r z q H b J l k j d s O i n W 7 m M u A U v v z Q u N 4 y t 8 F I S 6 x A K b u Z 8 m J u L A i i 8 V Y V S i V G U U A f / P i + Q s q 5 P I U D K c k U v K v U b q j J K g a E N 9 Y x 1 h J 8 X D 6 U 3 2 0 + 2 K f / v r 1 1 5 T q T 4 j 7 h 8 R C c r 6 a 5 L D p T L 2 D V L C 2 L 9 l 1 x C r a / c R K 5 T c S R n z P + B T b k y s t D D i n K 8 + q M L J b m s 6 9 R d h h 6 e U O C g A O g V C d Y q i y s 7 s M 3 E w I G W 6 W 8 o E a P j y K x E G I I c e B c Z 4 9 N B t Z s k O 0 9 i J Y + e v e Q S J V 4 + V 7 r C O U c y Z o d X v + Q C C 1 g B 6 F z Q B B x 0 L N t i w e f 9 T s V z d R / e 4 Z + t l J 9 W O J 7 3 q Y x I W R 8 w 2 b N K 4 V M p u 8 k v D h v V w 2 L x b u x S J R 8 R r u 3 Z G j R 0 Q W c q h f m j N b X t s T 7 6 N X i B 4 U Q 2 U a u z p E x y 8 f o f e u v 0 1 f f v E X 8 T 7 m w h 5 4 3 L Q V N U u J j d V C Q / Z O C x i z u a N z Z B k w 0 4 C 7 K v R y 4 o D p K n 7 K S N Z 5 O O 1 A 6 S 7 u x W e p x J 5 M h m P t Q t n M M m k U G w T o h e 4 Y S m 9 C A h O + e K D S w W 5 2 s 9 m U 2 v u m k 2 n t p R c 8 R m K g 8 J 8 1 G x 4 y R L Y v f F d z e U e 3 U M s 2 Y o 5 n I 4 p S m j L Z w y M 0 M D N E F n P j H F Y k s 0 b h N F x h a Q i d l g H W e E f F H B s A o c Q s f D u r i j s F B B C Z x a H h I T E 5 j B 0 5 3 C z M w I G 1 Z A J h n g v k Q T U H X D R Y A r z G m B c r G V Y c C 5 Y M l 1 U g Z G a b i 0 j q X o 6 c b 1 a v E d U 0 F 6 + 8 R S + D T o q k c T y i n 5 + q L e 9 B m z K s 9 M 7 t 4 3 v K Y q + l / G q R H M f 5 O C y / G L d y q k w W r x R z J X N h U T A N r I b v U U G R R g d w / k h M d I O 7 q 2 a 2 h t 3 Z G F 2 E U i Y k s L 2 M U u D 1 Q L Z K e l Z + A s q 9 S 0 G o 5 1 v f 0 f B o 7 / t U m 4 1 2 m g y o V 6 J v R h 5 T t i j V s H l 3 p i k 2 z G 6 H M a N Z 5 J o r J m g z d l + M F e C 3 T 1 O A H w d W o i L U h 4 H M Q o 7 s J 6 2 C w J F w m H x + P 8 c 0 E f E T 2 9 2 g C i M S j o g M G g j l c r k a z k f Z E 0 Q J P W 2 2 6 y d + s f H a b 3 7 7 K 9 p j 4 f Q 7 y / T t k p X e P 9 a 6 p R e U K l w 8 W G g Q q r h f J N u I u n u O R A I S C j I 6 T Z s D U C C f P t U O A 9 q B L j q i t A c Y 8 5 1 t m 0 w A t F 0 7 f 6 c s 7 k Q t m N c w 3 b v E B A N W C Q 8 1 M u W L G W G N Z T I B e R t / N 5 O p G a w m N 8 0 E r g v C u a x D 5 H d M Q E J q r E O v A L c J K X 7 x E x s J H G f L U + B Y x V A Q J I K A + A M B 8 d 0 g k X D n R o Z E W R I q G f D 7 e m j V 6 r m s s F a V F x q w K J b m Y w J a e B p s J Y e 8 Z b K y D n 3 3 S K 0 1 a Q a Q C e e 3 8 N 0 z j u O 0 L b u B v S C 4 a j 6 H l J S Z 9 E l L 7 t v F g 3 V j z 8 g E i A W G 5 V K R j E Y L a 2 y b M K s B V 3 U p w Z J I V 0 p k 0 J q M b Q V Z m N r R 0 l j v Y q y k j r t 3 + w x k t 7 j 5 2 v r I a 2 8 + 2 d j o 2 r L w G b M c z 5 n J b z r K 5 z B U e V 8 / 2 l 1 O r t x Q G Z 6 N 2 N R R e q m K j f W H N D R 2 j J b 3 b 9 N c 3 7 s t v w f 3 A 4 s A Y U 2 9 J Z / q 2 i E l v n 5 p p f e O a l s Y + X z h i f z H X / + J r p 3 7 5 U F R b L u A l c p u 5 K n U V x C 1 k g J 8 C z K L e b L X L f n v B f S m w / V C d c W u G j o l E w C t i J v c T t U A e m r L b Y C x 9 f 4 f / v T / 0 Y V 3 p t q y d O 2 e M 1 L 3 m A + r A V u m c c 8 l 1 r Q u 2 k 0 u s B t S p o x 3 T 9 P 1 U w W P M F w / a F 4 9 b i / c L x B I T 4 W 3 E u 0 o L p w L H i h b k m v o 6 n t P K B F l I + 2 r l g 7 W Q G 4 b h + N 9 9 s n n 9 N E v f 9 6 R J w O k H r B L e t 4 q G g b V r 7 P D x H B + r 0 j W E Z U x 7 O D r v n x m Y V e 9 s / P U g i 4 J 1 1 r 6 r g S 2 m N d 6 Q J h M b K K V 7 7 W C s q c 2 1 g s d m z l N q V R z t 0 u J 6 U p t Y D t w W J W T y G V B S J 9 9 g o I p i W R D r p M 0 O n 2 K A r m j 7 G L p X 0 O D S n 2 g g L i g h e u X 3 1 C P Z V o B L m A h o 9 + t h M B D w c n b 8 g C I w b T g 1 e h H A w 9 P 7 l m 3 k 1 i g Y H h P t Y 5 P L 5 y V x a O h Y G N m F 1 U W I B O m F R r m p / C y j c e D d X P P y Q R o E g o L C 7 H Q z m M b p H H v m R o y q D 2 a I Z V o v k B N C 7 n t q o C M j Y 8 J S 6 c X z R Y 3 a o G v h O P E U 4 J I e C C e i m b W K V O M i / V O m z F p U z q X Y Z g s Z v 1 + t 5 z l g y V Y X V 7 R J F W O 3 z c O S m P Z r n U q 2 0 p U M k j 9 9 9 o B i C U s G n / t t z + s U 1 B j Q h g G Z 3 G v 0 T I U n l R d w R H P K f r g 4 6 v 0 5 c 0 / C W v V C R B 7 o X A B K 7 e 1 g O Z B W F a f D 7 L V V y 9 8 a Q q c 2 n Y b k 7 X t Q P W o g 6 4 5 m v a / K V p l 4 X k 3 g J / u C 3 R W j 2 d V C B V c p a 3 V i C h J a r W x Q b / K Z J 1 e R L N r g j x Y h Y r 9 c g e c 1 Y a T 2 S K + t y y 1 3 9 U p L 9 D 6 S E / L g j s 1 M y 3 c m X q B y y 4 X 2 K 1 E 0 / / q L c E 6 J L 3 A 8 Z H B w / q v T g A i v o 1 N E + w l K u T U v 3 d u s P F 9 6 3 g t y f o 8 I 2 J 9 m J z d b A e I w Z D A S i 1 I x b l F j u 2 b A c k Q r O L F h h T t 4 N O F 3 s Z N S h i d V r 8 g j h K w S t 0 i m F q h j d h j W t r H F j G d o x i W B h X b 5 r / z x k c 0 6 j r P 7 / U 1 J Z X X o a / K W Q 3 p y h K V C R / i L w O P x Y i I l + S H U O W M z O P W a W B A x C o s K P K a J p A K s U G C F Q O A u j 3 s U m K b a d T + W N S X W 9 J J K j 4 t a Y l I Z 4 Q C c I 4 i x u N j a V n R P y s y Y m h D U L 9 v F M K D 8 e F J Q u N U L D Z E w x 6 9 A J n Q S 8 I 4 x C R R U T p q C C Y N Z J v l W A h x p w 5 8 8 v T w y A Q Y R 9 w n h G s 3 5 J a a 5 8 1 1 O T k G F I S r t C 3 6 4 W G H i m 5 g U l Q N Y A U o G i h i j d D S k z 3 V A b c p F t 1 1 A p d V U i b r 0 e Y T 2 Q a d O 4 Z A S G G h l A C p s i + L 0 q Z x N j S s b C S T D P T k 0 w O Q F i 5 l s / 2 c 9 A K k w t i q k e p n p 7 I i 6 y d S 6 R o h 1 2 C f N J m / s L A g E k p 6 g X G B p c X i S p f T J a 3 c b Y E A 5 r m W O T z h u L M Q a k 6 q w y Y T Y I h H 9 z t X a R p Y D F U r g w u F E h 0 Z u M o x W a 1 v X z a 0 8 b X 4 a J 3 8 Y o n + a n i e r A 4 z + f 3 V d H p D Z o 9 v u t z f A f 6 5 H H g j I M d r L R R Z E Z i M N u H + e W y j 7 P o 1 d u s s Z U t k t K k L s H B 5 K p c Y Z E 3 t z w V q N k R A X I n l 8 b L l q g e 8 L s z h y J B 3 I V d C T e B F P N Q D g F D 5 f J n H Q O r 1 V 4 + F b T M d s + d E Z Y U a 0 J q Z j Q 1 t r c T o 6 O g l j o E r R b y t w G O G 1 b s H K X O d e L x p o j N j R c q F 2 X U O 1 B I x z G 7 w 7 Z X e z T U 1 Q / f q r A 6 r 9 b v J l w 2 i z E W J t s j E g F t U j 9 H x E T o 5 8 T Y N 2 U 7 T 9 q a U E b K Z X E L I k A p e W V o R S Y x k K i l c C Q h I M l 5 1 P 1 D P B k u n 5 d r I Z L I Y 7 a p k A v I r z T U i + k 8 g a O 4 f 6 m / Y X c T A h E 4 l 0 2 I N E E i O c 8 R D h i C T 4 r J B p n p r p d T + s r X G p g K 9 g L A U F g O t b o X p / q u 0 p I g U X + 9 z M N E 0 y A S g z 3 n A O U E n Z s + K N m l 6 g c R Q 6 G n 7 d X k g 0 + 1 l M + 2 Q V S w T A X C 6 T 7 e N r 4 1 M Q E 8 J V S z n G 1 y 8 U q r z 3 R N k a L l X 2 M c V m m / t a Z x W X m 2 T M S 2 1 O 0 M s M T 0 7 L X 6 i J T R c G G h Z t 9 c t f u L h d D l F h 9 J C g Y W y V k 4 P g J h J i q X U 0 a w b K o J 8 r D I t h V j w V D J v K A d y e 1 2 i D A g F t I g 1 4 L a J j b D 5 J 7 C 6 J H 4 c Q L l n E R Q B / u b + m r R x m 3 y N u Y 3 O C V W f M c N 9 m 5 n o p / P T V r E J 9 f L q 5 o E C i q / W f b g O 8 e w O 2 c 0 e V k h O c Y 3 t Y P j c Y I 1 y 0 Y u r M w V 6 t W + m Y s X t x Q r b 1 X B r t 7 G X 6 K n L p 3 T 1 Z P i N R 6 j P X 9 e O r E 0 L 1 Q q w N h D E r 2 / c o m v X r l S I 5 B Q x R S v I A g J h 1 A K 2 o Y H m n P R d Y 2 s r x R f Q 2 H A b 8 + k y o W 5 W d t 1 k S 5 G P F o l l i c x K v 6 0 J 5 P M Q l o B 5 g 2 M b i 2 z F 2 L q j / E f + P S x Q 3 B g T 3 4 c F f f X n j W 0 9 s c F a M 2 A O B z 0 N z X 1 G M n n 5 v I X r y 8 T H + i c + / f Q T 1 v D 8 F h w L 2 z G z m P 8 p x v i 8 m E N F c 5 F e s p D O B o q k 7 P W u h s X w V 5 R F g W t q k o 4 e 0 2 6 h j W v b 3 w + K H d x x 3 b n t v F g l r C e G U m J h x 0 Q r o d 6 4 v J 2 i Z 4 R a j d w X z T O U K B b L N N t 3 u W F g O i I U 5 K n F W E E Y Y 7 G 4 s D p P H j + l r a 1 t O n X 6 J B 3 j m 4 m W a K r g U 8 l k s 2 S p K w 3 C T V a + l v v u w W p h f 1 l Y m F w + R 8 Y 9 M 1 k n q 9 e X f s a C O i t Z y W Y k b Q Y l y e X i V F E j x 4 D V K I c M Y l W x t B M H n 4 P d S G Z M M T A J k O g 4 6 J N R B + w k S A X + W 5 U d 3 d s B z g 9 6 o x x k s q h V L V T w Y O k / a N B 5 i g o Z I 0 1 N 1 / a 8 A H C / w i j m h W I Q F h 1 x W 5 4 M S S P Z + j p L I H y z a G b r 2 N 3 1 d Y O e E U r N O i E h M d d / R d K 2 i j i q E 0 I V W f O a W m h e N a A O 8 M + f f 0 m T E x N 0 5 t z p h j 4 H A n w 6 q V R K p L M h x L j R S N u i m B R r g t B 4 E z k V i 0 W 6 y b L A Q 7 g L Y S x 5 M F B 2 q U B 5 l h k s 8 m i n b k 8 N K A R 2 W P h c b N I x 8 k w C Y 2 X p v j g u P w 0 l s + T 3 o E l 9 g V Z D 1 a k J t E L G b i n W 4 9 g d n i g a K t J a 2 k Z n x 5 u 7 a O 0 A 1 4 + d E / 1 u b c H F u C 8 u L t L c 3 B y P q 1 W 4 3 k r g G M h + Q j E p x w q k Y m k R q 3 6 V T W H 0 4 u W + i V 7 t d T 7 2 3 e J Q X T 5 s a 4 l d 4 7 H X K b a 5 t 1 S 6 2 v T a 5 W s F Z N y w R B s 3 C 2 2 n t Q C 3 E e e H J Q / Q m u L m s j J A N j C V r B I O 7 2 + s b d A o l p / n 2 O 1 b L l D Z h w b 1 k g B 0 Q y a Z z P U W N b g X E o 1 r A p E B 8 l x k X x J D C I v E 7 p t F 0 Y x f r o F E k 5 l b r 4 z 0 7 r E i 3 X h h o x P D e R o P t B + X q E F W K K v R u + K n W s 0 k C A U 4 H H Z V 7 w D X u b W 5 L W L g + m x r q 8 q b Z s D 6 q + + W 2 3 M V e w m j c K V 6 A L W 9 Z 2 1 m h 3 D 3 s O g N b h i E t Q Z 8 f 3 N r B d F M H h o e u / R h x 4 c D 9 I h 3 c C c Q G N + 6 e a v y j j p E 6 y z + r L x / M I g h 3 2 y Q C V l B C A K u A 2 Q K v g z T T n C L z M c M F D N F K f e 0 1 k 3 s B C A r L G M 9 1 h L 9 N G I e J f N x v m V I y f N p F f a K g k z h J L Z 9 4 d c 8 d v I 8 l M 3 C b p / N Q F 8 9 x w q C U s / I B F R y J k 3 x 5 8 + / E D + 1 X G 2 M L 9 q M 7 e / u a 9 7 n 5 C N 9 k + d K + B 2 9 u 8 5 O Y I h F 9 s v Z F T a v M + 2 b V y X U X L 6 5 P m l p M Y Q k H A l T w B 3 g g B O u h 4 E s 4 y y s e m S P x y e / X + L Y g G O T A Y 5 X J j o X 2 P l 7 D 8 R y b 1 W 3 T w e g m U W h L 5 N u + 9 E O j Z w d F o I N g Q D J 5 M T E E 7 Y m s 1 t u c p y v J U a c Y w m P X f u G I 7 s n u 0 E y k d E P o o y i V 7 7 2 F D Z e K y T I 7 f W I 3 w F Q Q K Y A L B I P 1 e P m / c N 7 h W y u S G a + 1 I 3 Q D 1 Q 0 5 Z t a q F b L O G R r p 1 R E s o U q J V h B N H E r 6 8 E h O 3 1 + i G V F e m C E 0 Q C Z 8 s F q Z 1 L R o y 6 L Z h 5 8 U e x C o G l i d i d H m a U c J R 6 k K f o k T N E H U U r M p 8 X 7 8 t 8 p Y T U 4 K c M B c / p p j p L h u N D 6 6 D F g n W J S T O k k E 8 D j a e E A 3 H H B Q p u 2 u j m u N j E 1 P S W C 3 k 6 B m w 4 y o T / d 2 I X R g 9 f 4 K Z M J O D 3 Y 1 0 A m 4 O F G 8 4 t G q l j 0 J q + Q K b 9 R E P 0 g z E N m I c C w N O s 7 U i 8 I G S A T Y N g s s E D 1 y N 1 o g R c 7 0 n d 6 0 9 V 1 c 0 p g / u / r G z f F 2 H Q D o 7 M 6 p n q A l n 9 n x 3 o X K 3 a C l j E U a q u C + / v U 3 z 9 A k e c x C v U / I z P a w W g B 2 o V j J I f F y 2 4 g m n y U a c o n L a W A + 6 c 3 f l L r Y Y F 2 z V i p 2 S n 2 d o M s s B b y K S o r 2 o W y 8 W M z J L P 7 Z H j k I e c l n Z O K P C z J J x k q s 5 d j n 7 C I F l 7 K e S c Z U F 7 b o Q w N + a X 5 J y U + X Q 3 R L 6 Z 6 3 y q g H j e f J O n t E w 7 K F K I N u 5 / E M t u U C J a F l d W z y L C Z h Q K Q r h e p f Z 1 4 H e V F z a B 6 p q g Q B 5 H w A I a H R 0 T m y n f c S / k E 1 j c 1 u i 3 s 1 Q k N W 2 C X C N m 9 W D J M u U y B 4 i G 2 U u n 2 2 o B F U p u V Z 7 X A d 6 A j a q d Y e P p M u J 9 Y r S o / M D m a S W d V r w k o Z / m 6 0 q W D H f O U Z M K O f e h q q g a X b U C Q C Y v i A D S I x F o n G Z h E T b O L J r + H 8 9 q 2 r J P z g l W 0 A F A j E w D r N T r g o D S 7 h k p L B f x s + P B 2 p l C i Z H I K F 9 c a a 1 R M 2 A k T Y 9 r p i t 1 6 o A q / H c j b d P 5 Y U C W U s v R e O Y e E u Z r p 1 A U W E q M g T Z 7 d w l Q s T 6 k E P 2 I F J l T l g w w T B 8 s W G 8 c M f V b y u D 1 t T d K F 0 + u V Z x I w m Q o / 3 W g 0 d d x e G M m E 5 8 9 f i A w a r g 9 J k k Q 8 Q T v b u 7 S 6 u k Z / / u w L i j y s t s 0 q h P h i + N 6 g 5 5 z R w d Z C 0 c k 1 k t w U Z A K w b e p G + D E l M + q t z j A p C q B B J O J G G V h 2 g H 1 w 8 R 7 O L R I K 0 8 z c r M g q 6 o H T 4 a B X K 9 s 1 7 j a m F j r F o 4 1 X l W e t 0 W e O C A V w s C 0 n A 2 V Q c K e f 3 F s S 2 3 r q h W y Z U C 6 m B i e 7 z i 3 a m t c g X 6 t j X j u a 3 j 0 1 E r j P O W j K f J H G Q x f J x D G R 0 2 s h p 9 t C L h + 2 c 8 S e S N J D p J v r s 3 o 6 A X d R i a m + 2 q 1 L 0 h 1 k f x D j / O P / 8 b / T 8 M i Q S J 1 j Q + W J q X G a O z p L Q 6 V h S q c y 5 D 9 X D f Z R R S A S D i p Q E h 6 9 8 v K l F O 0 m G g V S T K S 2 A M i E n e u 9 / s a q h 2 b A 9 T g 9 A e F N y C i n S q I X O y x 5 v s 3 V q J v R 0 2 J 7 V D 1 I k k 9 8 r x z j I A H x x W d f 0 r f f 3 K Y 3 L 7 / Z d t I H 1 4 1 4 C 9 M r Y p e R u r A g / V j / i o X r R 7 p b 3 d A t V G M o u H q o D m 9 K C J a V x W h j Z k 8 N c r Y P a G c O S o 6 j 1 L J I c J l y 7 A 7 Y j n Z m s Z S A 6 4 d 6 O r X Z f F X w J b B + p m K p w E p H 2 2 d P 3 8 + R 4 4 3 m P j 0 0 P S z l 3 u 4 e z c z O 1 C Q 3 W i H D H o L F V F s N n t s s 0 I 2 Y U 2 j 1 n 5 + u K p 5 s P k k b 0 S f s E v X R k K e x D A h 1 h 8 W S i a + n + f 3 B + d 7 9 Y Z E u n Z 8 7 k I 9 / + e f f 0 d / / / W / Y I + k u U y y 7 s B g D / O s E T 3 d M 5 O T T Q B n S j w H V s 4 5 G p N 3 E m 2 E p X O 2 J 1 g z K p e j t T u i C S L P 9 6 r 3 W 4 D I J M v E h U Z f W K V I s 9 N C o P z x 4 V H l H B 3 h o 0 A e u G Z k A u I u t g H F G q y / M c 7 V D J g B l g t 8 8 r s 3 6 W c f Y U + B x r v e S I p l N 8 j t G O D 6 t r k B W A t e z z / F x K 8 C i z k 5 P 1 b S L z u d y X Z M J k B W D 2 q J E U U u o A y e G C j T d V 6 R f n m r f i + k F V O 9 g q 6 L S 1 M M M l Y 3 6 n F X l h t e d o c V N 5 l 8 7 z k j n i 5 K b d n s M O N m C o D F 9 s 1 0 j O o X e x Y E Q U l T O t w t Y i 3 f O + O j 2 i p 3 u r l Q t 9 T u e D P 1 C Y Z 2 A Y c 8 x 6 n N N 0 v F h 7 f u W z L U m F O B 1 G M j s q S p K l 9 v d U X W 4 G k A q F C I r k 2 I A M n 3 5 3 d Y 3 V 8 w D M e S R v 9 D D k i s 9 a C A U 1 v F j a U M z b I 8 / q D x r j V Z 9 8 H o J G + r X W K 5 Q Q Z D f 1 U f 4 3 G J B x E 9 n z 5 6 p v N M 7 O N / U l z I H M d p d U A f I Q v z 2 k T x d m i 7 Q Z k S 6 n X L X X U B Y E g W v i y p z h j J G v K 1 J 8 f U r M 1 v S W u J N T I w T N i n r F Z x u S f 6 k r H G V E J Y h M 6 U e 6 Y u R c I Y f n c y R 3 V K m n + j o W t s r N B A K N 7 c Z M A / T D r C 8 / n U D a W c 0 U k G m L v O C 3 c E m l w Q r s r G x K f V S 6 D F S d 7 s L k O H K w X p p Q W 7 + I g N t j 1 e C f E s V 4 Q M 6 B M l G H i l 8 k 9 F A 3 y 4 2 e i A Y I m w s 1 g w 4 n 3 d Y 4 9 c n T 6 Z n p g 5 a p f U C u C Y k x P D A 5 n J K O M / a K P m D v n Z y m B / 3 O 8 p i 9 b O D i f U 6 0 E A o o F n 8 t E H 6 Y 4 1 W c d h h A 5 k 6 + z G L W O Z Q 1 g i z L F N m W l p a I Y e 9 f Q v R C m h 1 p Y Y M d k e s A E K K e T q l k E I z 4 / 1 E L C 7 S y c p p D B l Q f C L W r V R V y J h y 8 / H 4 + F + / M N O j u s o M u Z D i r b l 8 w / 6 4 O M q j j e a u f j S Z p c o + C A 1 Q O 8 d u I U 0 h S A 0 0 l X C d t 1 N y X r + y 8 r 7 G v c o b s n y x e E z M G 2 m R Q e x 1 y r / D v 3 b x u q v M l U A f c J y 6 c j 5 J x h e f f y W 2 Y T m M X T J y y 3 k y 9 Z n E X B Y E w 1 h p s Q z C Z F i r 2 x y N K 5 q x Z B z F t y A Z P l d k g p k g X P i Y Y g h x v H r L m m W L r F x J v L B t p B P D K O i t v M F / X 8 y W i C l M b n v j / b j 1 y k p v z W a F y 2 w Z Y E I y Y c s o Q 2 O + l M 2 s 7 T M l c v p r i b e z v U N W q 4 0 C f b 2 b W J a r J f K F y s 7 0 d T 1 J g M T d D L k v 6 W f L Z w u t 9 8 j t F g 0 W S h R m a p A J L b 2 Q D e q E T D 8 2 U E d Y T y a 5 R R e W Z h y G y w d Y Z y w i o D a w D I J M 6 Y W q P 2 9 3 O m r G G m u y A J l M A H 4 K M g E V Y f h + x U K f P W S S 1 b l e A J q 5 K H F y p C S q 0 a H k F 7 b 4 G v n r T H a 2 3 O k C 7 S 4 3 u p N v H 8 k x C S 2 i Q y s s L J a x Q R n A d T T b + f s c E s l l Y A 7 q 5 c t F 8 n e Q V N E D j A 8 m 4 R F L 1 V s q k C m 7 p i 8 + Q m 5 g x J 0 R M d V h o o F Q E C 4 t K G f G / 0 c F t l 6 R Y Z m W B D K X z 7 I w 9 3 a X R C 0 4 T k p W s B S q k E X x c D q d L K D B B o V W / 7 l r R 0 r 0 8 R u 1 O 6 b L M L o b 3 + t z l 0 X / u p O j h Y M J X 3 O A v 0 / R S F T p h p 4 a Q 4 K j k a y A z V S m + V X J w q L p K D Z X u 3 D h b I P r 2 S 1 k b w a W S d 4 m d H t 7 u y Z J A d g m p f H U a i G G z 7 / Y S N I G x 9 M n R 7 A p R u U X h w R D O L Q t z r x Q z F M m l y a 3 w y u C Q T W k X + b I c b R z t + j H d P m U y D x h N 8 J h I O u s d J 1 C y 7 5 4 S W 9 c e o P Q R / 2 1 g I e i n C m T o d I X X A Y E F R k z p 0 t f T F c o c Q B v r I 6 r n p W u q B Y / x m 7 g f t x I G 1 E j 3 3 s m 2 3 C e X H X e 0 2 7 M R E N e b M m 5 d L A l r N 8 + Q e H U G u U i 4 2 Q s p U W j m 2 a L N r t B / U J D k C M c C t P g o H o j 1 t w O 3 9 c B 6 W + g b L L s 5 m / s Z 2 h 2 x C 5 k G u 4 e 3 L 7 D h O H e 4 j + X h a b D f 3 5 k I k Y 6 O f W u q s 8 K Z J Z z Z J / m k 6 q 9 1 p b 4 W y G T D H k d k Q y Q C s m B 8 f G x t q + t X c y v m e j i Z F F k 3 e R a P x l w a + K x u G j 0 a L K o 3 4 N 6 J D L s / l T I o K c 6 Q w 2 R l I H 2 E i Z W q m V K 5 o w i c T G / a i S f 6 9 v K J 2 o R i Q f o a N 8 w f f W X b + h X v / m o 6 6 U a a q g n F F r C I Z 5 S S y C B b F u 7 U T Z Z A R r 1 l e j h S o 7 m R m 3 k Z f d W t u S f P k X L g M O F 0 Y S 6 O 7 6 p R j b Z + G K r p 0 i l J j 2 l 7 T P S z U o 9 z A o X M L t W E L 2 o / 0 e D k k w A q q M x Q 4 + 6 u s O G p U I i k C n 7 r D b 9 i H u A 1 c U Q E G W s 0 g w g U z Q t X Y + x s p 9 u u 0 D K / d h Q g c 5 N F A W Z g H P j 2 i l 7 n z t M D 9 f 2 6 N p b l 0 R 7 g c O G S O g 0 I V M y U 6 D R I R 9 N 8 P W b y i Z 6 Y 8 5 J P o 7 3 Z D I B v 3 g N 1 R M N H i U I t h j 6 R p y k J v g c n e d s I s i 3 T Z r J e d J G y Q c c h z x 8 f R N o 3 U C r u B a 7 / P 3 p z 3 d E 5 c R h A t Z A h u 2 E R e z a r g T i J D l u q A / E t e B z l N i V 6 6 2 V g N F Z 2 6 / t e y 9 j O 3 q C / P 4 0 / e V h n P 7 t q 1 c U D H a + h Y 0 e o B g X D X M g l 5 h W 2 I s X x X M 8 5 p 9 t s 7 s q z V u J R A o / 0 i / U 7 + H Z k f b m U d u F a o h m 5 M A z X 9 A 3 e S b D d c H G J L N S + l m O c h t 8 0 c k y l f J S u v V v D e Z B 1 c s W m a q P f 3 r 5 0 D X u m L 9 W 8 2 P X 9 v r K D m k O h r U v 2 o f p 9 F O O D R f b W o z X C i h O n h x 4 S L u R o 5 V 3 J C Q y 7 F b 5 n 1 E 2 t U 1 X j x j p t + / P U o k F W 6 T 4 Y V U 7 9 K s w i V 2 u V H 8 o A d L c e r p K k b K 0 R O a 7 V 1 n y V I p Q / v o 0 R x d P j D T E / Y 5 j V u F F 1 e P p 7 u H G y I Y H q / + i e v m 5 T J G O D r y v m a B o B 9 i l A d m n E v v n 8 j z M 3 y q Q o v 2 n f / o 9 / c M / / D 1 b i d 7 H B Z q Q 7 0 L d 8 O S z H G i b p I Y x r Y D t b y J e K w 3 p K C F q h Z 3 Y S 0 r l q 1 Z n I 3 y G z 9 F I 4 3 0 P x e t o J E 6 J T Q d d v X p Z z N / B a s h r s 1 C 5 j 5 Y H e s 5 Z B o h 4 8 1 m Q i W K k e N Z O 1 4 5 Y K J 1 H 9 b u B c m l 2 x Q t P h P e k X L k A w I I r 3 b p 6 o P Q K C S h l r H q Y q 3 o 1 1 R k W C O 7 s b + h 2 O Z r B h E 4 8 f I 8 F m V i B Z Z 5 2 X h 3 e L V L z z d 0 5 W A S 0 6 8 K S i m 4 g 1 9 V p 4 X m 9 e 8 Z D k 1 f p S w 6 h B M m x u U D T m I r H F 7 3 G Q a a F b e n Y y a y 2 o L W C k k z A e O B x D Z l e 3 A v T x T c u H E y G i 8 l X P l c 8 Q C Z U T s g W q / 6 8 l e / j g c 0 B l v f n a W J 4 i f y B R Z o c e U J r 0 f u 0 n / q e t u N 3 D s i k h m Z k A s T m b E Z D T c n c O 5 U Y 8 T D Q h F B G S p k X x Y R Y T y B / E 9 9 r + y k L F X Q W r / Y a W G L e D B C Q d 9 5 + U 9 z o A j 8 6 h c b 9 P w C q v k P J W m G w D J o o / U O t m w L r h H j K Z r c f l C S p I T W f l e r 2 G J h v i W Y M B 7 V 5 M B z r 4 R Y n p I C o h t F A M p G m R 9 + u 0 c 9 / 9 n N y 1 z W v l A F S 1 V e d y O e N n 6 + 2 7 r E 7 e Y e + v 3 9 T / F y P z X P c U 9 t m D v K n f H Q F P i x a F 6 T Y P Q Q 8 h 7 h M X t P l A 0 p 8 J 5 w 0 Q s O + Y 5 p p d D 1 Q S 5 m j H 5 + y h f H r Q H Y x T 7 a 5 5 n M 0 A B p e f n t 3 g d Y W n 9 P w 6 B D 1 + z w U j a d p b P o I D f p t Y p 8 q a G Q U h F p t F g 7 e O 7 u O 1 a C J p v r 1 k x b C G O L g 3 + 6 w i 3 V m d o f U e F M v t i I m j n 1 a f 5 9 a g x w g x + 7 n s w f r 9 N 7 V X 7 T d M y K T y o j W 1 e j q B A L J a J c s 9 S 5 f u 0 h y X O U 6 J w V g h + H 6 N S U U U C y U a N Z / v a t Y S m s O C q 4 f r N X r A q r P x d J 2 n Y D b I j V w K b C V s I j q b m Q A P / n i L v 3 6 F 9 f o x l c 3 i X 9 D P / / w b b G e S s 7 M y U j C S q j U y y k B j 7 r e a 5 F 3 V W 8 G W e M j 8 + U q e 8 Q m Z X o Q T h g o 4 N Y + p 9 X w f f Z K G l 0 i K N f d z R C d m H i r 4 w Y s O G d Y I R C 2 W C i T 2 Y q 0 d u W X O t E t o Z T 4 Z t H C 8 V r 1 B E Z 8 M d q O d t 4 R C 2 h J K M R Q + Z S B j g 6 / 2 z G p m k 3 q I p A t p 9 m 1 q d t M 7 D C A f o N a F e D t A P F V L p c X 2 5 S m 2 f 9 H 6 + a v b s 7 T R x 9 e Z d f M K k q I I D i L e w a a G 2 x O K D W 0 o 2 i 2 H + / Q 4 I k B E S f g O 1 v F F M D T L T O d G m 1 M H 2 t Z J i A c i t K Y + w I N j w z q + g 4 t r I T u H v R G 7 M S V m / R f J I t R 3 z o z L a R f 5 s l x V B p f p Z V y W o u U y n X u i Q E t C Q X A S o 1 Y L 5 H b 4 2 F 3 t P 3 B 1 F M l U c 6 x s P + N Z w C b A d U N q A e 8 e / 8 x 2 S 0 G G j 1 6 k Y Y 9 Z V G B r U c A U b i K W j u g v o p D C 6 K C 3 s g P V n r 4 f i y l 1 + s C Z v I F 2 o r d q 7 x q D u x n 7 M h P 0 b H j R 7 q u i B D W q V i i E n q y V z Z D 0 A u L y U F D r q N d b / s q K u k r i z C X g k Z 6 X k m l n x z O 0 M J O d 2 s 9 d K k I a J K t 9 L 1 D W f M i A 9 X g y h 3 M m 8 T F H Q G E P U x A m N F R 6 V c f f 0 B v v X 1 V k C m R S N L u n r 7 K C 5 Y v d j c q t 0 O n F 4 y O v n J K 3 e v z 0 v Z W b V u x Z r B b z B R N t m 5 K A z J t c j A / P T v Z s / I i x J 9 Y B t I K F p O d x r x n h Z u H x 6 T v f N d k A m Q y A b P 9 1 f O I 9 6 D g R 7 f N N Z j K t L O 7 e b B f b c / B S t z o r G p y s f s N y 4 a 8 v W O 3 Q I e k 1 w F Y I 7 Q Q w C T x j b / e p N 3 0 D 5 X f N A d a C I / 4 p L F F t k 5 r Q a Q M N M g 0 Y 7 1 S B S A W + u G h H h H Z Q D 0 w m V J 8 P 7 X d e G x X + v i 7 D X r v + n s 9 X Y A J g 1 1 k B S e T H z v H j 7 r O 0 U z / l U p j H u k x 4 T 9 P d n N 7 u x / q h V p 1 e l 4 l d m w X u l w + G Z 0 m K H p R G C v m E c o G s i i W H L Q D 7 P y n F M D D B q q i l z l e k D f U h r C 0 E 3 u g P M p x t j E L h S Y 0 6 D s v 5 v Z U I C c r 9 L h + e / F F i q T j l M 5 7 y G P f r 7 w r I Z v J 0 + P v l + n D 9 3 7 d s y 6 w V W B H x o r y a H G e 9 Q W y v U L m R Y 7 s x 6 T x 7 W W 2 T 7 e F E u B r 2 4 2 9 6 N 3 c V B v A P I J B Z b W t H p R i Z U E m x H / t / u s U J r O Z l h f 2 W H R Y m f B h 5 t f a 8 y c s w 4 2 C h u 1 q I I x a Z B J g 0 k q 7 O E r 3 S H k t 9 f 8 G 3 X N k N q K M p 7 K l T O U B U u 7 v R A S Z s E 2 n 8 m 8 6 + d c I g y D S z v b 2 g Q J 4 3 V C 2 u v 7 w u G S Z J g L a a w H 1 o i 1 C m d i t S J b Y T 2 + j e q L e O i k H u t 1 / l o B J 9 B p X v q f n X y F c E D 9 f J 7 L G P R q d C d D e V o h S q Q y l k 5 t i L k Y v 0 G h G i R K P u T l g b J m l x D 1 C P I d 4 t 9 X E N C x m I t u 4 t i g S j t P J y b e o r 6 8 3 l q l 6 J 2 r / D Y + M i B B C p N M 1 / u F / V w 8 N l B U L I q 2 V 5 p 7 r 4 e 7 j s / Y s F A N L P V a j t 6 V q 9 P q T V 3 k o B w f / u g U m Z 9 u F d e L 1 z X X J S G T 3 a W g 4 Q F a H h V 4 + 2 q R s 5 C H 9 5 e Z d D s Y b S 5 9 K x T J l 0 4 0 W b D 5 Y 7 Z e + k 2 m D j K z 9 k U C I h C O i b K k Z B t z V L r L Y e B R l R S O u M 5 J l a s N F 7 Q S Y t 1 N u F X s o U M i i 8 m G b M E u b + 8 n v 9 Q h t X w 0 G u V j O S M W Q b V i q X s F x q n 1 / t 3 4 R 3 2 F j P 7 E i f m J u y B / w 0 v m r c z R z f J T 8 E 0 b a 3 N o S k 6 T h U E Q s a g z u h + i f f / d n + q / / / C m 9 e P Z S v I d N s Y E J l 1 u 4 Y I X N I o 2 2 2 b c P p P I H / O I e N S N V K F E V A a / h C J n T I z Q 6 O n x Q 7 X 7 Y g D y h y c u P I U t U S Q U 8 6 + G y l 7 a S E k o U c k W a 6 3 u / o T r g d S D 9 K M s B u 7 7 J v U K 4 K P o n d A o R A 7 U B f H 4 5 e E c o n G Q y f R A j v P x h h + w u C w 1 M j t D z + z E 6 c c F M m + H z 9 M F p i S g Q f l g U 4 M u v v i W r 0 0 / v X j n Z V U J A k A m 7 Y u T y D Z t G y 0 C 3 2 J 3 Y t + Q z H K P 5 + w / o 7 X e u i Y n p 1 w m Z 8 K 9 b l t A w R + 7 x k c g Y 6 K Z K v 8 J 2 0 b E a g u u 3 u b W q O 0 X b S 4 B M k a f 6 5 n f y 6 8 1 d n m Z o l 0 y A 7 N a G g z H K 7 f q o V J B e n 7 0 2 R X O n R 8 h u z d H F t 5 0 0 O T l B P 3 k z T x 6 / n W K G V 7 Q S v k M W V 0 E Q 6 O P f v E 3 v X T 1 F T x a e 0 c v V f V H y 1 A m g / W F p x E I 8 D S t l 5 B g X Z L p 5 4 x Z d v n L p t Z M J p N e 7 q + R O v L d W U x m P y i V i T i u W g 4 i n H a F j C w V A + 8 7 6 f x w r F U 5 t U H o 3 T / 0 0 T r Y m + w N n V w t k m + r s / D o h F A C 3 b W V 1 i d 5 4 4 8 2 D c h 6 T y U r F o h Q / m Y z s v 5 e 0 i e 6 w + G j E e 0 I o K + w M 8 r s / f k V / 9 / E H F I 0 n q M / n o P 6 B f k G Q R D w p P g P S 2 O 0 2 U Q Y F A U 0 k 0 p R O x c n l 7 W P G 2 M j n M o h 7 Z L F Y R d J C 6 c 7 N v 4 z Q q / t f 0 s 8 + + u m h t Q J r h c 3 N L R o a G n z t c l R M I m N a Z c 8 n T 6 z 0 / r E c 2 f k 0 0 H + i E 3 R F K N y 8 + L a R z h 1 / V w T B P w a K 6 S K Z H I f z 3 Z 0 S C n H R b u I F 2 T 3 S z f L Z R y i a 2 R b P 9 Q A b z I 1 6 T 1 I k v U H r E T s d 8 X i Z Q C V B h s W 1 I J k o T w 8 e P i L v 4 D G 6 c n q Q n q 4 l + T 4 8 p y u X z p P T 5 e K / Z z v J n 4 X C Q 7 X G v X v z Z H N 4 K Z n K 8 H m U 6 T / / 8 q q o W E d X 2 s 8 / / T N b z 5 / T q Z k f h 0 z A j + X y 5 T b y Z B 1 X V 8 Z f P L N 2 t H l b V 4 Q C c N M m 3 e + I B p m v G 6 2 K X Z s N m B 5 0 S q j l p V W K l l + S 1 + e m y c B F M h u t T Q t P 1 Y B K A f z N T t F F / p K B T o 6 c F u 9 j a Q k s k Y P H 2 + a o x p F Q b m p Z O b i g + N 2 r r X l K Z S P C / c v l 2 A 0 M u 2 l 3 a 4 s + + O l P R H o c V 7 o W N N B U f 1 f i 0 B F A K D T I Q f n U Y W c W l c g 8 Z W u k k e R C e 7 V H G + 0 T v G t C 4 U 5 k U 0 U 6 N v z 6 X T / U s p l 8 2 n 4 1 G n W g t 0 C n a J d Q c P W A B w 8 e 0 g c f X q 8 R D i W h A o 5 J 8 j t H x X O Z C F g 2 4 X e M k d c + x O 9 K f 4 d i g n C i T A 5 r m N z 2 z n r f y T E d l q C s h O + K 5 8 D 2 b o m y + Q n y B v r o 0 l Q 1 Y Z H h c M b + G m c Z 4 L K u r 6 / T 2 N i Y c E V f V 3 Y R S N 7 L k q v J D i l w A d t F 9 2 f P 9 8 v M 5 x S N h Y V w v E 6 A T P h O a J p 6 p B e y X Z F J L z B 5 C i I 9 f / a C / v z 5 l + K 9 N 9 6 4 0 K B p T U Y L T f d d E p Z H J h M g f 2 4 q 8 E Z l 6 5 / q 3 9 0 M b t O g 1 9 A x m W R g 8 j R T q F 3 S 7 3 F l K L b 1 N Q W c j 2 h x / z v x u L u 6 R T b W i R s t l u / 3 E r h / S I R A G b 9 O M g G W o d 5 / X / c W q o I C O 5 x z g R 8 n Q Q G g a W R m I U e 2 o x b K b 5 f I 1 u H m 1 k o o L R T 6 H i A F D T c L 8 W I q m R a L D f / y 5 V d 0 7 d p V U R D r 4 L g E s U k 3 e L J l o j F f S f T J S x T y 5 D Z 3 a S 5 Y Y L H M v B 4 Q 5 L t f v 6 C z V 6 Z F Q k N G L H O Z L k 5 0 F p N i v J a D 3 / O x W 2 d + 0 S M f / 0 p l A 0 3 4 z r X c 5 O 8 w 0 G p K p R M L 1 T N C i R Z Q K S / N j V 3 8 0 R I U M n q 1 k F A m V I b j l h / m H 3 K A H 6 d Q K M I a l U n D g v D W O 9 f I Z r N q z v G 0 i 0 e b Z l F 1 D h S K f L O b j C N c S G m 7 1 O b X C Z c P Q l 5 S 6 e c W D E Z E o k M u 4 J X h t J y l E Z + L 0 j k D u 5 v 6 x A M W r h N g b R S u 4 8 d Q x G q d e 5 X 4 U Q k F I E E x 4 7 v + o 2 g b J b A f a y / 6 0 4 F Q S F t / c / N b s c Y p E P C L w m C s 1 s W e u B D G X g D 7 O T 1 m M l 2 e r s 7 H f B v e o 7 c C t X V 2 4 d Q 6 u 2 g T 4 v l y 6 A 5 5 b I P U 7 5 o R r 7 U A a w F C q S E a j b O l z d H o W O O 2 r f u J 0 5 T M e e h D 9 S 1 5 D 7 A b f y X K r N r F o G d O k N 1 k s L M C R N r f / t p d P g E Y U 4 2 v / X F i K A W w J m c x 9 P W h L k R s B W g d 5 U L F b o D Y 6 J N P v h B k w o Q r S o m g S Z 1 O R 8 / I B N x f t d S Q C T A p N v u W I Z M J m O m 7 0 p J M g B a Z A B e 7 q Q v 3 N g 7 S 1 k o M u J 9 w z P c d 5 Q v N q + Q T 2 W q 9 Y T u A M n D b B t g C u k X j F i Q n 1 M 7 j s J F + 0 r y t X L v o q Y U C Y K U m 3 F f I Y f d U 3 n m 9 k H c I S T 3 L k c V v F M s + O s X q y h q 5 P K 6 e V V 1 r I c k y 6 6 p L N i U y H D / 1 K N 2 G d P l O / H n l V S 1 2 t o N k 4 + + p d / u U m O m 7 y t Z D 3 T V C L N b u l I A a x j x n K R 5 L i Z 5 + s P 6 v C / n N A l n G 1 G W k f Q t F 9 P 8 D b P Z K e s W 5 0 T 8 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 G u i d = " b 6 d e 4 5 4 1 - 7 d e 7 - 4 6 9 f - 8 2 8 1 - 6 5 3 4 8 2 5 d c 3 0 9 "   R e v = " 1 "   R e v G u i d = " 0 6 2 9 6 6 a 8 - f d b 5 - 4 e d 4 - b 9 7 3 - 0 c b e 4 e 9 0 4 c 3 c " 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B A A 3 9 3 D B - B B 2 5 - 4 1 D A - A 8 6 C - 7 C D 9 F 4 6 F E 4 E 6 } "   T o u r I d = " 8 1 f b f d 5 2 - 4 b 0 5 - 4 1 3 7 - b 9 0 7 - 3 d e 7 c 3 f 6 e 9 5 6 "   X m l V e r = " 6 "   M i n X m l V e r = " 3 " > < D e s c r i p t i o n > S o m e   d e s c r i p t i o n   f o r   t h e   t o u r   g o e s   h e r e < / D e s c r i p t i o n > < I m a g e > i V B O R w 0 K G g o A A A A N S U h E U g A A A N Q A A A B 1 C A Y A A A A 2 n s 9 T A A A A A X N S R 0 I A r s 4 c 6 Q A A A A R n Q U 1 B A A C x j w v 8 Y Q U A A A A J c E h Z c w A A A m I A A A J i A W y J d J c A A F P 9 S U R B V H h e 1 b 3 3 l x z X l S Z 4 0 3 t X 3 j t 4 D x K O D h Q p i R I l t X p 2 d s / Z 3 j P 7 Q 5 / 9 1 3 b n 7 E x v n 9 5 V t 6 R W 0 4 g U B Y I g A Q I o E K 7 g y v u q 9 N 7 v / V 5 k V E Z m R m R G m g I 1 H 5 C n M r O y I i N e 3 O + 6 d 9 9 9 h n h s v 7 y X W K J E d p 9 k l K l U e S b B a x u m A f d M 5 V X v U c 6 X q Z z j b 8 2 W x W u D x U D F d I k s f h O V C 0 T p Q p K 2 s 4 / J Y B S / P o C h b K B 4 N k A u W 5 Q M h m L l X X 6 / Z C R j w U q m o p n s Z T + R t U x e x w A Z s h a y 9 J m I K s f B d x q s B u l F u + A / S z / P k e O 4 l c p l 6 b w B g 6 H 2 e K V S i T K Z D D m d z s o 7 6 i i k i 2 R 2 8 L k 1 w f / 9 T 3 + k / / I P v 6 m 8 + h s A L r v D 4 V N D f q d A l m G z 9 D y f p 8 3 N b Z q e n q R S q k z F T I m M P v 5 K H m u z W f o M s B J c o W J 5 m + Y G r l X e q a J Q L N H z 5 T 0 6 f W S 4 8 o 5 + 4 H s K x S I F I y k y m c x U 4 P M Z H e I T a A F B K B Z n W g 5 + X 3 k L r 6 o C A s i E W g k a a b q / l m y d o h g v k s n T X I A E + F Q K x Q I t h 7 4 n o 0 n 9 7 q W y 5 + j s a H O B 1 Q Q f v 5 j k a + L / 5 R I T j M l s c t U x V w 1 8 K r j R R i e T O h Y j p 8 s l b k I 0 E i G r 1 U Z W m 5 V y 2 S z Z H Q 4 h A E q i Q X A S u 1 E K j 7 0 U r y c D F 8 l i t I n n 8 e w e 7 S d X y G H 2 0 q B 7 l k x G i 3 g f C A Z D 4 m d / f 5 / 4 + b e A / C 6 T Y K g q 4 N 2 g l G L S O K t j j + v F u P X 1 B c T r z E a O z M P G G k J l 8 0 n a i D 5 S J d Q n j y 2 0 9 + R P 9 F / + l 5 + S 0 d h 4 T z c i R n K x s v U 5 + b 7 z 6 3 D K S H Z L m S y G P A X 3 Q 9 Q / 0 F f z X X o g C F V 5 T k t M K t Y F l V d V T A c u 0 W 7 c S q O + 7 s h U S r M A O t p T a d D w L 7 d v k 9 m m / n e R 1 D i 9 O T F R e d V D g G i J I p + v k Q x m A 4 U j Y f J 4 P O J X u M m 4 Q f h Z K L A J Z d Q P f C F S I g P r C y i O Y r R M p j 4 D m b 0 m c b w 4 e w N 7 i V e V T 6 r D Y r R T v p S h S f 8 F s p j s l X e J 7 j 0 P s 1 I r / 0 2 R S g Y U S r 2 F 7 g Y v n r + k u S N z b C E k M u R C e T J 6 e R x 5 r M s Z V v v 8 V X u 5 l 5 T M h m j A N c N e S K 0 l S u c M F A r u k N N u o U B A I m U r a N 1 P v a g h F B D N b F O Q N a Q M A / t Z s 3 1 X K q / a Q 6 n I 9 A y x 6 z b A k t X B O O P i n i / f J 4 u n Q C a z u t U w l C d o t n + 8 8 u p w E A y F h J Y s p A p k U B A 7 u L c v L J P D 6 a D S B i s L l 4 F d S C Y a u 5 F G e / M L X g x + V 3 m m D 2 a 2 Y F N s y Y B 7 9 x / R u b M n y G K p W q + / F Q g r b + y c V H D / 4 S U A + / t B t v Z W 8 n o l R a Y m 7 I U o u 8 q + W k 8 n W z D Q X 5 6 Z W R E R J Z 7 9 j v 7 + P + l z k 3 H 8 I r t 5 N p v k L X S C B i n 1 2 U d o r v 9 q 5 R U J M k X T + g c o t 8 U X X a E o X D T L Y G d k A l 6 9 e k L 2 Q E m T T I D X 3 j v r V C q X K J b Z F S 6 E E j 6 f V w z 0 1 v 4 W m d m f N h E / 2 P w M j 4 6 Q 2 + M W N 9 g 6 b S H z A L / v 5 f h N h U z J X F i Q S H 6 0 i 0 I p y 6 7 g s n g + P j 5 G s V h c P P 9 b A 8 h U j H f u y e T 3 q x 6 S j d 3 m V y 9 e H R A p n U 4 3 u G 7 1 Z A L u r U j v 5 f l Q 4 U K g J s Z t h l Q K 8 Z J J f F + I 3 c 1 c L i e e y 9 + v B x q S a m B S X R O P t b C B f A 7 t E 4 J G y e 9 V v 9 A 6 y t q j c w V V g 7 I 2 j w 5 g M W U r z 7 r D c v i O e O y n l i i T S 9 N u h I N d J h E A E o l H R T P C l T O w s k A S R Y + L U y 6 z 1 j O 7 K 6 8 a w X a t 8 k x C i Y P p E m t 6 J S A U s c y O e H 7 n R Z z s X W h R P d i O G m k 7 Z q T 7 a 2 b 6 + p W F N i P S O d a d l i p M H r 5 x + m S 4 4 X j W E W m M I c y f f / o F n b t w T p A I Q r 2 7 u 0 e 5 p d b C n c h W x / P 0 p F X X P c p y v I v E E e 4 x H n 3 s U s M 6 y q / x / b I 8 N E O D y 1 e P x 5 s m O j P W e K A y u 3 M Q q s M C L m A p e K e p d e I z o L n A V R 6 w y h s t A K E s l o q U 4 c F z 2 O 1 C k G W N t x q Z p 1 y 2 Q N Z i g P x 9 X n J a q j 5 3 n m 9 u l h + 5 b I 6 G h o a k N / k 7 M y / y Z D / W n t s V z + x R s Z y j U G p d Z C m T q T S l k k z g X Q f t b 0 W o f 7 S P L V B O U G x 3 I 8 a f L V P f o I O K h T J t r c X 4 Z L z s Y n r p 6 O w E b d E x / h z f P h 6 A f l e Z N q N 8 P f y H b 8 0 W y G 2 r 3 l a + L K E 5 v 3 r J 5 8 p v 9 7 t L H M M Z 6 d R I U Y z d W o g D f V Y S 8 E S u H 8 3 T V y 8 s P F b S 3 8 p A G I P P 4 v i X J g u 0 H T e y C 1 r i 6 z C I Q N 5 n 5 z i x 7 l b l t w t k q R B E D W H + 2 4 C z U f z g N v 6 / / / K v 9 P G v P y I X u 9 Q y m s V o B b Z s Z o Q W j A f r J q E Q g E w m R V c m E j Q 2 3 B h D Q c Z y u S y P b U m 4 7 b L C 1 A I + j 3 O A z C A L a W c Z q k d T Q u 3 z o A / w 4 A O F I J 8 w U s 7 q 1 9 N T 6 C G T j O X 9 9 + i n x / O V V 1 X I 5 B H a v 3 L O G / t p m h h 0 i k S H N C g F / s l u q d k i M o k A L B G 0 5 n 6 C B a S c J Z / L T C + W g 3 R s p v / g Z p q M p q q v 3 8 F 4 x K I x + n Z + k c 3 r P o 2 M m f h m 2 g 8 C 7 1 Y o F I o 0 E 7 h E G + t b N D u n P p W B 8 / / L c 4 t w e Q C c t o c J l u Z h c k i c 4 j G A G 1 o 9 e e g V v K e E 8 r 0 R X 5 k u j D e 3 D q / 2 T H R k U K F 8 8 U U a 4 x N K G q i P l Y A W n j 9 / S U c U C Q k B x f F K a b 6 H D u l 3 2 b U 8 2 S Z r F V s i Y 6 C b r y S C p B Y / p d / + 6 r p 4 D u D e Q z 7 S m T S 5 X d q e g x Y g n 3 A N I 5 E I h w M + I R e Q K b z X 0 k K l e N C d 1 q Y f 6 T k W 1 m 6 R h e O Q V s H t i 5 3 r 9 M G x H L t T l T c q C M W z 5 H V W / G j W 7 E i s I E A 1 8 s 2 p d 6 + + e 7 V F V n O U j o 8 c F W S q P x Z I i c H n / w x J Q 6 5 s h s k Z d F H / O T s 9 2 W Q N b U j R i Q m n + F 0 z R C N R u j n / D Y 1 P 2 8 j j r W r e e h j Y p 4 S b q I R Q E O w K j j r O i k T I y v I q z R 2 Z r f x W H T j l O 8 s m k Q 6 G 8 F 6 Z r i U E C I d x U Q K p 5 A F 3 m d 0 8 M 1 0 / w h b b 3 N 6 9 v 7 9 q o j e m q u d e n w o H c v z r T N 7 A 8 a / 6 s X M b b C U f 3 a A P f n q d j H k T l T g m k + e n Z G C q A 9 M b r e Y S Y Z 2 f L T y j M 6 e O C e U p 3 c s y R V m p I d n R y i q 1 A s g l I x J N t C Y U r J T b V m K z z j d I k Y E 5 L C y F 7 l A 2 k 2 e 2 S 9 + j Z a W C i S n W c t P 0 9 m z + 4 M a s s z B M + E v s n m X J Z m 0 d Y 4 T T m 3 R 7 e Y a O D d + g u b 7 G e Q w I Q 4 l D N H O g 8 R w K q S I V W T K M V n a X m L z w r 5 G V Q j q 7 P v s G 9 + C H p T Q / + 5 Y C / a 0 n B + s B q 5 Q I 5 c k 3 a D v Q h h Q Z o q P H j l Q + o Q 1 o 6 b f n 2 B I f 7 m 2 r A S z k w w 0 T X Z i Q i K V 0 x w C + v U K e 1 J B i F 3 j / W Y j s 4 1 Z 2 r w c r 7 2 o j u 8 L W a V r j Y B X g v j j Z p W s 1 u d 4 L t C Q U I M d R h T 0 e G G T t D g l y 9 g s + L Q C r Y L Y 0 C j M s E 3 B u 7 B m N + R q 1 N E y 5 w + 6 o v N L G Y q i a b a s n V P p l j h x H r e J 5 6 g c O W M 9 X C Z p 6 l C P n O e l 3 Q H a l w D d V C l w B W e t B E / 6 f v / + B z p / Z E 2 5 G M 6 u k B Z D J Z n Y J t 1 S C 5 M o u 3 N 4 T A g K r i 2 P j Y W a X w 2 w x c z B t Z n d w j p L J l N D E b r d L / B 4 / E W i / L n y z a K F 3 5 i R 3 H J k / k a y o A I k D Z Z w H w O q E 0 2 G R 3 Z P n / P Z S L y i e 2 x T P 5 / w / E T / b R S g U F o o o E P B X 3 j k 8 6 C L U q 1 0 j H R k q U S F a I r N P 3 W L 0 A s p 0 s k y q e g u V y A y Q y x 5 k x 6 2 s a l W A Z C p J L m d r 4 Q W h p B j L Q L O B 6 l x b b p d d n b r Z f 5 A 7 v 1 E k 6 w Q r F B V t n 4 n k q B w t k 4 P d O R k 7 O / u U W N 8 l 6 2 i R 8 r Z U 5 V 1 1 4 D z q K 1 R k Z N l S n h i / J k i h B y D y y 5 e v 2 F r 2 i / k z v E b 5 0 7 2 7 8 3 T + w j k W 1 v b j h k 6 B R A e I U x 8 i x j n G 8 V Q 8 i 3 K 2 T C X 2 f k x u o x B + W P T h 4 S F a j H w l f q 9 E P a n y H N s b 7 K z E X N q K H k o F y u 5 1 T I a 3 J B T M 9 1 r Y S N N 9 J S o m W M v w R R 8 G 1 i L z 7 N N L K X A I b y 7 N W t + p 7 d + K c i h X b V A O z R 0 K h W h g Y E A i y m F B 5 d C Y w 3 A 4 H E I T y n j 2 Y p F K z g 2 y 2 a 1 k L J j J u z t F k b H F y m / 1 A 1 Z q y v e m a l a p H Y B Y C 0 + f i 3 M c H B p g a 2 U R 5 9 x t H N E K k C G l y w m B w 0 t k i r O v C m Q / X u u y g f x f / u U L u v b u J Q 4 x c h T O S G M 2 5 r 5 I d r O 2 y 6 x V i Y P k 0 9 7 u H o 2 N j 1 b e 6 T 2 K M e Y G 5 i A r r z W B g d i P S y d p q g s u e w m Z T A D m Y c w c m 0 A A t B D L S n M y S u D z M O v d k C n 9 o j F j q A c i w 6 M g E / D w h 0 c c T 0 n C W j I X B J l M u e a u a P 0 x A N Y T I i 6 D l l U G w e 0 C x z 5 1 + g S d P H V c T F Z j r i s S i d I f f v / v Q o s f F i B D M b Z I t 5 f N l N o o U C l e p F I O p V m G B j I B U B y / + v j X d O e b h x R O b N K s / 3 1 y m A M U T C 9 V P q E O m U w l V v x K 4 B 4 8 e v S 4 8 u p w A D I B u h i C 2 j G B z u W 0 J T C J P O i W g m y 4 e Y U s + 9 N b W X H T 4 f 7 J L q A S y h g I Q J Y O c z p y C r x d l A v s s r U 5 r y Q D 7 h j S q L L A J 5 N J G p j z i x h H i a I l Q 9 4 s q j s w e X 7 1 Y A J d f s w E L k s f r A A J i G H H K a E s F o O 3 x W M 3 u C W O 3 w 1 g l U C q g Y F + + r v f / l q 4 W Q 8 f P p Y S H o c A J I 6 Q Z b y X t o u i a C R z W i G 4 L 6 2 A W N q / T f l c k c Y 9 U u l V K 8 Q K U h V J d j M v M q P h c E R M 3 L 4 O 6 I q h Y C j g C / t V J u F 6 D Q j O s 8 1 b Z L W b G k i k l v F T x l H I t C E O g V D b b e 2 7 R 7 q X c z T 5 i E w o l K 7 8 6 b M / 0 P V f n R G v T Q Y z F b E W p Y K A Y 4 L c i R F 2 o Q 0 N a W U A 1 w F L m y 9 k 6 N X e P S Y s S F C N E x J 7 B j p 3 4 o q q R e s U q O 4 G o Z A Q s N t 7 X I k h i w 6 f L h I S L o 6 r W p 0 5 K i N i + Q 0 q G p P C y o x 4 T 9 B 2 7 J l q Z T k A 2 Y F S Q G k W x t / I X o P f L 7 m I 3 p K X L I O H 5 N p C T C u 3 U B e h x E w 7 B 4 2 W N i v F 2 w U G J B j b o k h 2 p U a z w w U E q e s J Z T f 6 y G u Z E H + H W A D A p G u n Q p Z j j W Y d 0 2 G h m h z + y 2 d m + u B 4 X g T X y 6 G 7 F O j z 8 v n A f a 1 V D k a D i W b 6 L o u y r W Y 3 W k 7 U m I 1 W K p R y 4 j l i K l i 3 w 4 h 9 o J T g B m L p C Q Q S G h 7 x Y T K R o O m Z 6 Q M B V W K P Q w J M E k 9 x n K 2 W n i 9 l O L a x V + e A c H + e b r I y H C y S 3 d r 8 G q J R P p d c n t a i 9 / m 7 v e I 9 p 8 1 P I 5 4 T 4 r k S G H M c X y 3 5 g M S H s r C 5 l y h m i 2 S y S c p O F 6 G + Z 9 / 3 8 k x n b p R e 5 A t 5 W t y 7 Q 2 Y L C F F 5 s w J h q f g 9 e d Y c r 9 O x I p 2 a u U o W c 2 / S w I V Q p R J E D / h c c j w c X z 6 3 0 F S g S K t h d m H 4 P Q T f 8 W i Y w q v 3 q H / m M r k 8 k v A d H f q G r w n D X B 1 q u H c y m p V x Y V 6 u v t o f d W 6 I 2 f B 4 X Y C g g m i v X i 2 K 8 q u h o Q H N J E k 0 b W Q X j 2 O k y i X l O G 4 q D p T Z S s M 1 l t 7 D I P I h i f n K 3 k R r x f C H P / 6 B 5 i 5 4 6 d g o 3 3 P F c h Y l 9 K w X a + s + 6 0 B u s 8 B K u H r + u g h 1 2 E g k o 7 S T e q p Z G Z G H B m D r B C J h t h v C h 5 9 a a f N 2 k X q Q J e c F / S 7 O / X U T 7 c Y l y Y C g J W J h S u y + Y g E y k m t w l j y + f v E 7 G U 5 r k M Y D T y q v I E o G m m b r p L S k y e + z 5 L r c e A 5 L H D P N K q r / g S J b K F R e w y q L 6 o 8 O L b I S 7 S R y p L g k T L e / + 5 7 e f e 9 t E Y v V A 1 U Y L 3 Z N w m q Z 1 7 O U H s h R w N e Y r k c G D v W A Q x z U N 7 s O j P P O z q 6 Y R 5 M X H N Y D E 7 h I 3 q i d j x L Z 1 T z Z p j q L l Z U o 7 D I 5 h 2 r J q Y t Q X y 5 Y 6 M O T n W W / W g H B 8 E r k r i C I F u R Y q t 7 l 0 0 O o s r A M v Q P f f 7 Z M N o q F d y m 6 8 Z g 8 w 8 f I 6 v S S 0 + n h 0 W y 8 B i z N h 4 U C k L i Y r k s 6 y C j s s O A N 1 1 4 f E E q u k 8 f W z 5 a 4 M T s I Y g E m R W x 1 G E C x q p y s 2 N v b o 8 H B Q W E d g 8 G g q G x A C Q + u D a 6 o 1 + e h v Y S F R h S L U Z X n q U Z c u J m 3 F t L U 5 3 f R 8 W E W 0 i a u L L K R S M i M j d W m w O H u f X v r O 3 r 7 n b d 0 T e B 2 1 f 6 A k d s u i O J m y 2 g H h E L Q 9 d k z C 3 1 0 q v e k Q h C / t H + H T C o V E W q A t o b W x r q t P t d U 5 d 3 O k f 4 h T 4 7 z 6 t q q w E Q O p 0 x s k a z 0 w Y k c / f W 5 l T L p F G 0 + / p J G T r 1 P d p C o A p Q v A c l s H 2 1 G z o i J z J + d b C + z l H m S I / t p / S 5 s g d k N r X 4 Y h A I J o O z w H X a H v e Z 7 Z I I A I F o i k R Q W B A 8 Q K 9 B X F e j U y w z Z Z i y q 5 1 h P L v w 9 S J n O S / W j a l M R A A j 1 l y 9 v 0 G / + 7 u P K O 5 J 1 w m f b m b w t R k t k 6 q B Q g U + T S q g l V J m T 1 e / y M a l K f G 1 N D E l L a F U C 4 A b h x q x G 7 / A N U d d O E / 7 z m r 6 z X h Q j q F D m 2 6 g z O P 3 s q U 0 M H h I K i e g e h V 7 d o S P H j 1 H B c 5 y V S 4 5 v o N S H 4 M 6 y h Y 4 O f 8 3 i U b 2 + R O Y S n R t v X 9 A L 2 6 y h R / T 9 X S 8 t 1 E b k M c e F U i o e L t 1 s / 5 W 2 j / u H f / 1 3 + v V v P x a k k h F d j Z F 3 0 q N K D C 0 3 U 2 R r e e B f 7 R l p c z / F X o a N P j x T 2 5 c j F o v R n d v 3 6 P r 7 7 x y U U 8 F K 7 e 0 F 6 f j x I 6 r f p 4 Y S W y r E V V Y U 3 + r 7 E 9 q M G m m I D Y G 5 v x t C M T Z X y j Q 2 X f u t W i R p F x C O 5 f B 3 q o S q j y E 6 Q W 6 d g 8 c J b V e i H i D J X q x A k Z 0 V K h c y 5 O q b Z I v k p m k O j 0 7 V r Q + 7 v 7 Z H f m f t p G O x Z K W j g / r m T e q R W c i T / W R r H x 9 j B s F D / V 6 3 w F w P I J M J w q U 3 6 Q E 3 7 M v P / 0 L v f 3 C d + v o D l O d A H U o B S j L N V t d 9 X n 0 y W 2 / c h u M 8 f L F L J 2 Y G a h I Y q F V E V Q U I D L c T 5 4 u V z J h z G h w c q H x K P + R s Z C t s R o w 0 Y i / w Z x s J 1 f A O C J L O R U W 6 V n 6 E k h v i / d F p 1 q D x I q 2 H p b q z X p G p G W Y 6 7 G c h o 7 A v Z S f b I V M w a R S W J 7 S + Q J 7 + C R q c P k c O J h O g U L 4 C 4 d R 6 A 5 k A v 8 N P 2 Q 4 9 Z J A p t 9 Y 6 q 4 q E B N y f W C R G i X i i x h X r B C C n J T M s L J M e M m G N X H 6 9 S D 6 3 l 6 5 d u c r e i y S M l j G 2 J u z K i G 5 Q Z 9 n K F 7 u T E x B m x G 8 Q i y B v z G 9 T J C l d p 8 v l F C 4 e z h s J i x t f 3 R Q F w N / d k p R D u x B k 4 l P F d W k B s j H G 8 a E a m Q C j T A z 5 3 1 r 4 A W 3 F F y q / l h D J r F M s t S u e o 2 J 4 P F C i p 2 v d a 0 U Z s q a t t 7 m w T H p N t 4 x C T B q M z P M 8 l b I c 6 A + 0 d 5 7 f L V n o 3 q q F Q j v L 5 O y b I J v d Q c e G C v R z d v E s p S g d H Z D m g m Q E n L U 9 L S w m G 8 3 2 X a U + x x S Z D R w P s N b r B N Z J M 9 V N X T U A Y + P z + 8 j r 8 x 7 M w 3 U D 5 B 0 m x l v H p e m n O d E v 0 d x v I g u K h f n / 6 N Q I 3 b / 3 Q L h r A G I v j 9 c r y F D Y V L 8 Q y F s r 4 H i I 5 V D o i 2 T F 9 Y s j 5 H M a 6 Y v H f A 5 C Z k h k / V B M i 1 U G s F B X r q k n f n S B x Q 3 X p X V q f S 7 U t G q f t y E W 2 z v 4 L Y L 9 Z h j x n C S H t Z q S h F t 0 Z a b 7 R M W r 7 b t k t E A j S + S B K z A D t 6 N d 4 F 6 2 V q y a Q L e c r 5 5 b W e P v s b A a a W r U T A G X i 1 0 3 S U h A f L g Y L t a C S u z E n l H A M c k a 1 M o k k F q L 4 e Z D m O L p E r l s v Y l z m m F z f Z N G x 0 f b V k D A S n C e c v k 0 K 7 D L b J k k 6 9 I J E o k E 7 e 0 G a X Z u m j L p t O h J 2 A p a b h / G E A s y o T A w j n j U 4 z / m 0 / T R O a u w p r / n + O 3 d 6 2 8 L c q 2 t r l P / Q L 9 Y A 9 U t 5 D n C U p L d Q Z e B d j h + G m 7 S T k 8 Q q l D M i W p v P a i J Z 5 i K y 6 s s / N P a j G 0 F C O l G 5 C G 5 H X 1 k t 3 j I a d X X P 0 2 J z B O O O U 5 3 P 6 / w 6 R M b x a P 7 w n W Z G o u z N l o T 7 y s V S T K R b C C U D N n l q i c P 3 r / 9 Y J E u n 5 t j g a 9 k r 3 Q K L Z Q w F j r W N 9 8 M s e s B l 3 L U j z p H 9 e 9 t B + t r G z Q x 2 b w d G y w m 6 x l N I L 2 + u 7 t b m Q v y 1 Z x P 9 m W e b E c b 7 5 E W o V I c H 6 F Z a K t q k M / u 7 t N H l w Y O y q a Q M p c L f Q 9 j u Q b q P Z c j Z p o d k M a 8 H o b d 0 F J 5 K 1 q d d G w F q 8 l J 4 / 6 z l V c S 9 u J G G v S 0 8 E 9 U A E H o N q j u p H m m G k A m I L K 3 R i d n 1 8 j j q g 6 Y 0 m L i n O G C 2 C q 1 b h A i 2 f X Q c y 3 4 + 4 X N I p 2 Z a q / C A 4 k K A w 7 N l 2 q d Y S u i q K z o h l A 4 Z z S f g e C 2 + v v M Y 1 Z c Z x p J g T F A g g D 1 f y g Q x j H 7 + v p 0 n Y 8 a o e D m I T m C 5 S W t c I f D 1 z c m J Y 9 A L j 1 C 4 x W 8 x n z Z 6 4 a x H T I B u W K K E u l q H 3 Q g v N U + m W R 0 4 q L I g B / f T G P q Q Y 7 d P J l M 0 e A m u Z z F G j J N B d 6 o c T 8 h J N D A m V S G s p m s u I F 4 o P e 1 H s W A v z 8 6 Y q J U u i B q F P U C y / C h 4 W 1 H L I J M x U i J c s t S 4 m J n e 6 e p 8 I J w i G m g w Z X A 9 8 O t w v U 0 + 3 t k S I v B k i q Z A G T V H A 6 7 u H 6 0 3 3 r 4 8 I l w / 5 R o J z E B C 4 6 J f r h 9 r X B 5 p k y f P Z A W b 8 L d g 1 U a G R k h t / v w F l F i e Q j f c l V 0 J I 5 7 q d p F c s e P S Z q u H X S j V Y E 8 a 3 l o 7 G 4 L H u 8 s m z k u S t L q D 5 + y R r T R 6 T n J z Q O c F j 8 p e 4 v L Q B y F y U 4 8 c P 4 Q J B s / 1 w u b 1 U R W s 1 Q s q h f o o a 6 E y W 8 U l i q 7 n K f B o U F B D q m I u P a Y 8 j h D c c E S y a / x E 5 / 1 I n G g K E R W A r 3 b M Y G J D K l J Z c 4 F B M V x l I S M R m J 0 / v x Z E f s o k X 3 c m h y d A N f 1 4 V k n P d 2 q X j e S S i L r W U m Q H A Z W w u p y a 4 x G 2 u 9 A 6 r L U + a Z 8 r x 9 u t D b P S g h t 2 S E X M o / y Z B n r j I j 1 S M V D l A z v 0 r s f u O n c s f v 8 T l W L q 0 0 k b 0 Y f t x U D q Q H V A K y C h B D C X d a D I g f F a k A V g o H 1 I i w A C K J l 9 U A a 2 U K B B I g F R b C v Q i Y c B + 4 d S G x s s n E C X D 1 A q R R h q R s S C P w x u 0 Y 1 i h a w w r Z V / C Q D c 1 O j X s k V B y 5 N F y j A 1 u q w C G V 0 G 2 n K r a 4 g j D v P S 7 S 1 t k + R s L 4 V m y a D h Y a 8 R y u v q g g E a 9 P J k E s s b 8 4 u 5 S m 3 y j 8 X q 9 n A 2 P c p S r 3 I U L n W K 9 C F 7 M s C 2 c + 2 d 3 P U A J n + r 7 + f p x F v m d 6 6 M E m + S t s x k 8 E m E i 9 4 o L Q p X 0 y L 7 K f 8 S G X i Q i N 3 A 7 g z 8 s 2 u 7 x C r h W Y T j m a 2 e C Z + 3 N 0 P U z a d k a x Q 5 b C y x c J P u W c 3 l I H H 5 2 l Q C q U 4 f 5 b / Q + t r u X c A j h + P S o q 4 3 s M Y H J b i F u x e I Q M N Q d s F i n / b g d 9 l p q + e V T p C M U B q V O U f F o w a d Y A i y w d N 8 9 / / 2 / 9 D V z 6 a E t q 3 G a b 6 3 h S L 5 W T g A u L x u C D k 4 3 t P a M A y T A l P k v a C S Z q a O U I u K 7 q U m m l / Z 4 0 G P U Q j P O B I Z 4 5 P j J O F g 0 6 9 s 9 M A Z K O L k O s A z 7 Z N N P 9 0 Q x R y f n T R T W Z j m U K p Z e p z S j 0 q I q l N C q f X x X M l y o Y s + Q z H q M 8 / L I Q O / c Y x b + e x X q M B T 0 W C d e D u y z R d n L E e C G M y a 6 C t q J G O D v V G o x b z U o u z X D E n S I M 5 q l A s T Y 4 9 j k 1 y / J 1 8 q g 4 o p T b G U n b v 8 L N V A i M U D I u f q J o A 6 t u I 1 a M + M Q H y h 0 N h E Y + 1 A 5 z b + n 6 G p o a k d m E o 3 k V y p J s 4 v R m Q 8 c P O L E o c z E N h E J 5 t f k v + g J t j A 0 m T q W H Y f Z L K e Z P I 6 j y Y / 4 H O n D 0 t V n i 6 P S 7 K b x V E N 0 9 z Q B o 8 a C m Q B 2 1 u U Q + H u Z 1 0 K i 3 a D / / u j 1 / T / / Y / / 0 z 8 n d q J 1 S O 9 k C P H y e 7 X P s X S B v r s f o x m B 0 p 0 4 S h i p F o i a M 3 F g U x T n r c l Q e J T X Q 7 e q f y G 2 N 0 4 Q X a L j x b 3 j D Q 3 q O 5 y K b G 4 m a S Z E U e N a 1 Q s 5 i m d i 5 H L w Q K g I u l a K e v P n t h E I e 5 P F Y W 4 E P x s N E t W p 4 3 K 7 H g Y P Q Z K 5 h N i A r g T w I 3 E c v S + / v 6 m R J K x v x c U 1 3 Z A K J U d M p R Q u 1 6 4 b y C C X r d P B i z / z Y U 0 v X / G z e f M h G J S 6 i V U I Y L t i / i z Z X Z 1 d S j 5 / C 7 H j / X L N 5 Q T u 5 F w l P 7 j P / 6 d j l z s 4 0 D b x O S S b k C G 3 Y h U M k v B 9 T R N j Z 6 g k d H h h m A 2 v 8 U H r 5 S y 6 0 l l h 0 M R + r f P 5 + k f / 9 c P K L e S F 7 t X v A 7 8 y 6 0 E X Z r I 0 8 y k x n w X j 8 Z S q J F U I J T T P E j p f K N r L M / N w X t r F V o J d 4 y h F E x o 5 G U s J O T j I O u a L a Z o 3 H u + Z v G k l t J B O y 5 U Z k N m E v d y 9 M B t o k v j G b K h d 3 u e Y y S + D 9 g N M v g 8 T A N n A 5 o J C C 3 g f H F + W v F W P T K Z r C j 9 Q b s y Z d V 5 M 6 g R C p C X i r S L a L J I t x Z N d G 0 6 Q x 5 n d Z M H J Q p h J n l F 8 T c D M s l o 8 C r L c 3 6 H 5 X y 4 i X J Q E g p A d g R L j l H N + 2 z 1 H g 1 5 Z m h q a l o 0 a U Q W T A l 8 W Q 5 N H o 8 0 n j A K J F H T V Q + Y Z a R w U X a y s R 2 i G z f u 0 i 9 O X a X B S u 9 w A w d 8 7 F x Q Z C N M d + c f 0 N X 3 L 5 H f 7 y f s e K E E b n K e z x O T f 3 q x v R e j G 0 9 S 9 J / f G x F 1 Y V q I p r f Z 5 V s j j 2 1 I z L v t J x c p E c q Q u w / X X y t U 2 H 0 Q y 9 N l N C P V c u R r K i X P 0 d x 4 b Q Z M a R V R m L o d e 8 G x 3 f H K O x K a u U 0 Y C + z F h f V i 0 d Q + J V n T D m L 3 P Y t Z W B d o b b j y w p 3 X O D c t q C k A N S y F b 9 B s 4 D r F O L a C u z Y 9 W y l h g n S 1 + E 4 t Q i G O w q r g T l 0 2 j M u N x 3 G 6 f t o r J s d F X 0 m / U d 8 O l R 3 i g F A Y C M w n f H f n G x o 7 7 q S x / i M 0 0 q f e O z v z N E / 2 U + 1 Z F M z b B C M 7 t L B 0 n 9 Z e 5 t i t z N P J i 2 N k S / g o 4 w 3 R y y d B y i X T r J 2 H 6 f w V E 7 l c d r L a j X x z c h R 6 5 q Z f / F a y A r l C m j Z W d m i X 3 Y h S K k T j k y M 8 6 O g t J z X k q N e i w r q y i x m K p u j m D z v 0 j / / T m 5 X f 6 M e r / R v C 3 T K U G 1 3 h m s q R F t A S T m x 3 K v e c 0 D q e 2 K w B N W Z 1 U K 6 h g g A h O y a n 0 V E x I O 9 t J S u e 1 P d s a V V W B q t B t k 5 6 5 t c W w 3 + l u c D 7 F I / F a f H V I l 1 4 4 4 J 4 X 4 8 7 r 0 U o z E N h 2 T 3 u a 7 u u n 4 x C u k A 3 1 y z 0 k + M 1 d u P Q Y P j 8 8 z + W Q 8 k 1 G p n y C y s E 0 4 5 N n 2 c G G w s M s y / y Z G u z z V Y i n K B P / v w J z V 3 0 c b w k 7 b + D 4 5 u z H H M 5 4 j T / 7 S K d e 3 O G H A U f F e w p s i Q 8 l H c l q G S q p i V v f b J B v / z F T 2 h 5 e Z X j r w y d P X N C + O e 4 2 X j A 4 m G R 2 1 + / / p 6 u v 3 t J 7 I 2 6 t b V P d x 5 v 0 9 V z E w R Z 2 k 0 / Z q G y t E U A G R C s l e g t v u 1 V S z T h O 6 e 6 i r Y V n j 1 Z o O O n T r S t d X O b T A p 2 q e F O Z 5 9 J W 2 N i k l c J n G c 2 k y G n 2 3 X Q H h r v Q c k o v 6 9 V C R G A S e t W y Q c l V i K 3 a M r 3 l n D l Q W A 0 0 g T y I X a R W v R w 0 C I U I E / u d k o o W E i 0 l U M / d b e j w 2 P o A B Z F f r f E s v 1 g 6 Y 9 l 7 J j e t 3 6 U 4 v 0 7 l P U E a c h 9 l C w h r 1 i R C P O Y f c 5 E 0 r E + B 9 Z A L k F B v R u 2 b V l 4 u k C D x y o f U E F m 1 U g Z T + Q g X q v H p P 8 8 D w j H A O E d G v S P N 3 X x o J X F U u j b D + j d t 9 8 U P v w m Y p K C l J / v h E w A S P t 0 + R Y 5 v N U b 0 u m x t K x U M 4 h M K N K 0 L U g A x Q L i G M t M o G a b O r C Q C e W I 2 j r F M V E A m t 3 J U i Q d J f c E M m V l 8 u h M Z O S K S T I b b K y Q z f T v v / 8 T / f L X v 5 B c z C 5 c P g C E w v h 3 O 1 V x f 5 V o p r 9 I g S Y t m 7 v B J 0 8 k u R S E E s 8 U U A p L q V w U + + 4 6 L T 7 N X f j k N C l K Y E Z G R 0 S G B q s o Y / E Y F V 1 b 4 n d a S C b S t P Z q n 8 Z n A 2 w h p e O X D X B / C j T X 9 5 7 o F m o K O s k / M U z B 5 C v q d 7 X e c U K J 7 c h z P l J G r P j t F C B B h K 8 x Z w t R v p w U 5 U g d g 0 c b G h x C g p R 2 q 2 m K 3 D J b p p n W Q o B z x D F B V B Q L O 8 5 o K 5 4 a Y K g V p J I J X 9 w q k b V u z y W 9 Q H I L R B g Y l J r V t P J s Z E I h v t 7 c 2 B R L N e R l 9 y 0 t l A Z h c z s F a R W u A j j W 9 8 9 i N D b i p 4 k A X 7 Y i y 9 o O k C n G n 8 q b H X z K Z J J J J I 4 I z R a L J s R c U o p j E x l w B V d C d y m S 2 l A l E 2 7 g 7 W + / F / N J w K k z J 9 n S + M Q s f L 6 Q a 0 k m w O V 2 0 N U L 7 9 K j m z s 8 o C w U B q R / 8 + S y B l h T b l C / Y 5 a y v j A t h m 6 Q c d l D S 6 G v x f f q x Y j / e E d k W g 3 d k 5 I F / F X o D d c / P E C j f K x W Z N q M z 9 N q 9 F v x M 5 k L 8 Z + X K Z 7 d q / y W w T c f Q g 9 h g f C i H A i C p A a R / d R B J g D H w 3 n i Z 6 u Y p Q Y a M g U y F c M l K i r k Q Q v B x K p Y 8 S s 6 v B Y y Q g Z u f 1 e d V m h 1 P h g j A O M A h Q x 5 w r j k o i x D r H z q g X 1 4 s R 2 r g P L Q / B a y d 4 V E Z U l 7 H U D K t 8 7 0 0 b i / T K l s k Z Z W d 9 q S J R l e R 1 m Q 6 c k 2 9 v G S O C 3 D 8 N / / 2 / 9 V v n b t q m A r M i q P H z 2 h s + d O 0 0 7 6 E V u n 6 o 2 u d 3 E 2 N 7 Y 4 p l m h S 5 f f a N g 1 e z e 6 R M m C Q o g 0 M O V / g z W 0 R M b 9 l S C t l 2 6 T F z v C l W s H Y 9 J / k c z i c w Z K P 2 L t 2 4 N K C R n R 9 I 4 g b k n R 1 V U G r h m T 3 r j R e l y 0 J Q 7 M t T D L A b s a Q K q t z S 2 a m K o u V B R 7 r b H P j 1 0 l 2 o F s X c r s M H S 6 7 Z B 8 D O X 1 N u s b K C O Z D d F u / C X N D k h y o p z c 1 V q 6 o Y Q c s w l L B G J w 3 L O 9 t U 2 j o 6 N i K x x r w C K y y o q a g p 7 g m w f b 9 M 6 F k c q r 9 g A i w T o p Y f z 1 b z 4 W Q T z i D W x N i V 3 x n m 5 8 L c i E i V g U h 7 q t 1 T 5 z 6 C j 6 b / / 6 R 7 H 8 + J 1 3 3 z o g E 5 g u l + f I Z E J 3 V C 1 A W G U y A b a A j f b W 0 w 1 k A r B w b z + + L I 6 9 P X q f f 9 4 R e w m l H + f p u 9 A + Z V 6 w U 8 d E u 7 W 7 R y X w Q q f S W Q t j D V i J p v v e r D l X s U T F d 0 4 8 l 7 V n K z Q j U z M g Y S B v K C D j 0 V 6 4 b T I B s E 6 4 D 9 2 Q C c o D x 1 F i J d e 8 j z p S 5 r s p q R l / s S S V G Q k L X L E u z a o k Z M g u n d g F n r 8 e r y c m J w S x Q S a g 1 2 Q C 3 j o 3 R I l k Z 3 3 P s a 1 p P R r m o Q q F P H 3 y p 0 / p 6 l v X G h p d 4 G Z 9 9 e U N + s m H 1 2 s G P Z L e o n C q W q W t B / U W D / 3 n v v / + N k 0 c 6 S O H w 0 k W k 0 P U 0 W m B q U 6 D 7 j l y 2 r Q X J C I b Z m X N 2 I T X T Q F z X q o I R S s L p S S U k R W R 0 r p P e L W 7 n Q q h 4 + 9 R H r + T a Q l A z b r o B f 4 W 9 x c E r 4 8 t 8 t t F s u j o x L S f W B L l W 6 l k g r J Z q d J B r p Z I z + f I c b F 5 Q m l 7 a 0 u U r t m G e + e B 6 A F i q 1 s v i d 4 9 r r 4 y u B 7 Y S Q S r 1 S v t I m v Q Q C g A A 7 u 1 s S 1 K h u T Z b p Q M f f 3 X m z R 1 3 i 4 y b d D o w + 5 j t B 1 / z v K g H g M 0 w 5 T / T b Z Q V Z U D 6 x M P p u n h 3 T U 6 9 9 a 4 7 t 3 + s G N H j A m N 6 g K 3 b Z B f 1 8 6 d Y Q l C M V L q u D o d g o Z F c 6 i H g w p B F t M f 8 H P M G R X v Y a U o l l s j o 4 k G I e l 0 R i Q a c G M w N 6 Z c B q 4 m 6 D i + W A 5 S a W u M R E V h m V 2 c u f b V M b K s S A Y Z S h x H t b l 1 q 0 w o t T m n d j p G o e w I x 0 F W D r G U X s j K A M A u K j W x U Q W p f E Q s q T k s 3 H q e p 8 u z 8 B h a y 4 q c 1 a u H K q E A z C e s h O + S z + 8 h L P H w G Y 6 Q c y A n L q o X M B m t H O B X 2 2 y h s f 5 M 3 y V K 7 C b p T 9 / 8 K 1 2 + P s f v t t Y W W n B b B 2 j Q M y e S G b g 7 I 5 u X y X m 2 A z + q C 0 C w o H n x U w i Z x g p U u F n y U g h R w 5 Y w i b k b / A 2 0 v F r J T 6 6 Q I q u 5 u m c s B B L H O f g O y G e b O g S V J 1 A E 9 c R v V W 6 j B I 7 x 7 a 3 b d P 0 n 7 1 b e q Q K 7 F B o 1 i A 5 l I K f G Z f d P i Z X w v Q N 3 E p U p X W V a m + D m S w O 9 N S v t 8 q 4 F L T I B m h I r 9 T s z 0 L d f L A h r g i 3 8 u y F T / V z D q O d U 5 Z k E k A l w D 7 n o / W s / p / l b S y w g R X J 0 q J E S u X 3 R P G W u D / v x l m l 3 / J 7 0 C 4 B l t 5 h q 3 6 q 2 A 2 R O X z 5 j P 4 I B U m i R C Z C F G A + x a N F X X X y 4 v 8 f X w c G 5 K N e q k C 6 e 2 a u p K U R G b H d n t 0 Y I 0 M C x G b B S u R 7 4 e y x 5 k L 9 b B s h U n 7 N Z D Z r o 8 W b t N W V y M V q P 3 S f 3 e L p m + Y a M 3 F L V C i k h r B N / J b 5 f J h P q 5 5 S Q y Q R g F x K 0 t 0 v l w r S f X K 6 8 2 x u 8 c 6 R E r 6 Q G X 6 p o R i Z A 0 0 I h S z M / f 5 9 + + r O f V t 6 R 3 L J O I R I c H F U i / Y 5 0 c n 0 M J a P I 7 h l W o + L 7 k b L 3 9 3 V W I a 2 E y + Y R B B v z X B S N Y G R g v g b b n A j f v j 0 P 6 Q D r Q S O 9 D F r o y E C e F v f N 9 J P j 0 h q c n a 0 d s T Z I j 0 + u B 2 L u i g k l x 6 5 K K 7 K + u k Y T U 5 O V V x K K O t o M Y 3 G j z 8 F W T e F h Q b i R c U P P D P k 7 S u k S 5 d a K N b s N 4 m / t 1 j J 5 6 j a e x o p d J I 1 G n G d F E b U e S O 4 m l o V w v K u I z e X + 4 9 i B R C 7 N 0 g L k q 3 6 X E j 3 A T p h Y M I s J a V n p Z 1 l B L e z a 6 M J k 7 b V 9 9 t T K s X H l h Q Y 0 C a W G T g m F i 8 V e S O 0 g y Y H t w v o 3 1 D f Q G 5 / Z y p q v U M 6 z p s u R 1 z 5 K / c 4 j Y k 5 r y n 9 N u B C o O U O l g C y E 2 T w P L v / H 2 q l h L 9 9 Y 9 q F s Z o M Q I g x 7 K G G g Y b / 0 X I k M 8 8 n O / J R j g n r 3 q V v A h U y n U o K o V s V 0 R f 3 3 o G j Z O q 0 v 7 q m H T F 7 E U / m d A l s o 6 T j N N i 2 H A r x 5 4 x u 6 f P U S v X j + k t 5 4 8 + L B R L 2 M Z u l 3 X B f i U I / X c 2 C l C n H + P o + R o h w j B 1 O r 4 j 0 t o B e i k o x 6 I e + / p U R i v 0 S n j 1 y h L 1 4 4 a M h T F p v D O S 1 l e r T Z e j x 1 E w r p Y + U a o H Y w 6 j 1 V Y x n U s B N / z i a 8 6 l L G Y w m O J 4 r U 1 6 8 / s G 0 J A w s K N c 4 3 A V 7 b O A 2 4 5 q i w y z d x q H u r 0 g 2 h 9 G 4 O h u / Y 2 9 2 l w a E h Q X 6 l y 5 d 7 x Y R S W Q W g B W X n K g i 3 2 I M q w 7 F c J W U t A 0 t B T I 7 G 8 U E v P L Q O w 6 J N L a Q X 8 u R o V s L G k n i Q a q + L o 9 Q E X w n l f l v t Y E k U J t e 6 o t j t Z W 7 g q t i y a N Q v 3 Y d W r p 4 M 3 Z I T T H T u q 7 Y i E 6 A k E 4 C F h + H d B G 1 v B C m R k L r a d I 2 y S b V i H I h l N 0 Q C Y 9 N 6 t y G G 6 A q d H E o n B 0 H W E X l b F w h j h c Q A t L t e w B o N M J m K J U l 4 R D F t 1 E R G t g 7 1 U J I J L h m K d j P P 8 s L V Q 9 y N x A O 6 9 q q N I b y A Z o C F k Y k E Q o t k j c r f b E c b d y / s F B 5 7 4 3 o r n M f i / m 3 y O 6 X x 3 I n p V 7 C 6 P 1 l T P t M W 2 j P D l r T k J u C i j p w a J 6 f b R o l Y e / 0 F W k G L V I D H N k y b 6 0 8 r r z q H b J l k j d s O i n W 7 m M u A U v v z Q u N 4 y t 8 F I S 6 x A K b u Z 8 m J u L A i i 8 V Y V S i V G U U A f / P i + Q s q 5 P I U D K c k U v K v U b q j J K g a E N 9 Y x 1 h J 8 X D 6 U 3 2 0 + 2 K f / v r 1 1 5 T q T 4 j 7 h 8 R C c r 6 a 5 L D p T L 2 D V L C 2 L 9 l 1 x C r a / c R K 5 T c S R n z P + B T b k y s t D D i n K 8 + q M L J b m s 6 9 R d h h 6 e U O C g A O g V C d Y q i y s 7 s M 3 E w I G W 6 W 8 o E a P j y K x E G I I c e B c Z 4 9 N B t Z s k O 0 9 i J Y + e v e Q S J V 4 + V 7 r C O U c y Z o d X v + Q C C 1 g B 6 F z Q B B x 0 L N t i w e f 9 T s V z d R / e 4 Z + t l J 9 W O J 7 3 q Y x I W R 8 w 2 b N K 4 V M p u 8 k v D h v V w 2 L x b u x S J R 8 R r u 3 Z G j R 0 Q W c q h f m j N b X t s T 7 6 N X i B 4 U Q 2 U a u z p E x y 8 f o f e u v 0 1 f f v E X 8 T 7 m w h 5 4 3 L Q V N U u J j d V C Q / Z O C x i z u a N z Z B k w 0 4 C 7 K v R y 4 o D p K n 7 K S N Z 5 O O 1 A 6 S 7 u x W e p x J 5 M h m P t Q t n M M m k U G w T o h e 4 Y S m 9 C A h O + e K D S w W 5 2 s 9 m U 2 v u m k 2 n t p R c 8 R m K g 8 J 8 1 G x 4 y R L Y v f F d z e U e 3 U M s 2 Y o 5 n I 4 p S m j L Z w y M 0 M D N E F n P j H F Y k s 0 b h N F x h a Q i d l g H W e E f F H B s A o c Q s f D u r i j s F B B C Z x a H h I T E 5 j B 0 5 3 C z M w I G 1 Z A J h n g v k Q T U H X D R Y A r z G m B c r G V Y c C 5 Y M l 1 U g Z G a b i 0 j q X o 6 c b 1 a v E d U 0 F 6 + 8 R S + D T o q k c T y i n 5 + q L e 9 B m z K s 9 M 7 t 4 3 v K Y q + l / G q R H M f 5 O C y / G L d y q k w W r x R z J X N h U T A N r I b v U U G R R g d w / k h M d I O 7 q 2 a 2 h t 3 Z G F 2 E U i Y k s L 2 M U u D 1 Q L Z K e l Z + A s q 9 S 0 G o 5 1 v f 0 f B o 7 / t U m 4 1 2 m g y o V 6 J v R h 5 T t i j V s H l 3 p i k 2 z G 6 H M a N Z 5 J o r J m g z d l + M F e C 3 T 1 O A H w d W o i L U h 4 H M Q o 7 s J 6 2 C w J F w m H x + P 8 c 0 E f E T 2 9 2 g C i M S j o g M G g j l c r k a z k f Z E 0 Q J P W 2 2 6 y d + s f H a b 3 7 7 K 9 p j 4 f Q 7 y / T t k p X e P 9 a 6 p R e U K l w 8 W G g Q q r h f J N u I u n u O R A I S C j I 6 T Z s D U C C f P t U O A 9 q B L j q i t A c Y 8 5 1 t m 0 w A t F 0 7 f 6 c s 7 k Q t m N c w 3 b v E B A N W C Q 8 1 M u W L G W G N Z T I B e R t / N 5 O p G a w m N 8 0 E r g v C u a x D 5 H d M Q E J q r E O v A L c J K X 7 x E x s J H G f L U + B Y x V A Q J I K A + A M B 8 d 0 g k X D n R o Z E W R I q G f D 7 e m j V 6 r m s s F a V F x q w K J b m Y w J a e B p s J Y e 8 Z b K y D n 3 3 S K 0 1 a Q a Q C e e 3 8 N 0 z j u O 0 L b u B v S C 4 a j 6 H l J S Z 9 E l L 7 t v F g 3 V j z 8 g E i A W G 5 V K R j E Y L a 2 y b M K s B V 3 U p w Z J I V 0 p k 0 J q M b Q V Z m N r R 0 l j v Y q y k j r t 3 + w x k t 7 j 5 2 v r I a 2 8 + 2 d j o 2 r L w G b M c z 5 n J b z r K 5 z B U e V 8 / 2 l 1 O r t x Q G Z 6 N 2 N R R e q m K j f W H N D R 2 j J b 3 b 9 N c 3 7 s t v w f 3 A 4 s A Y U 2 9 J Z / q 2 i E l v n 5 p p f e O a l s Y + X z h i f z H X / + J r p 3 7 5 U F R b L u A l c p u 5 K n U V x C 1 k g J 8 C z K L e b L X L f n v B f S m w / V C d c W u G j o l E w C t i J v c T t U A e m r L b Y C x 9 f 4 f / v T / 0 Y V 3 p t q y d O 2 e M 1 L 3 m A + r A V u m c c 8 l 1 r Q u 2 k 0 u s B t S p o x 3 T 9 P 1 U w W P M F w / a F 4 9 b i / c L x B I T 4 W 3 E u 0 o L p w L H i h b k m v o 6 n t P K B F l I + 2 r l g 7 W Q G 4 b h + N 9 9 s n n 9 N E v f 9 6 R J w O k H r B L e t 4 q G g b V r 7 P D x H B + r 0 j W E Z U x 7 O D r v n x m Y V e 9 s / P U g i 4 J 1 1 r 6 r g S 2 m N d 6 Q J h M b K K V 7 7 W C s q c 2 1 g s d m z l N q V R z t 0 u J 6 U p t Y D t w W J W T y G V B S J 9 9 g o I p i W R D r p M 0 O n 2 K A r m j 7 G L p X 0 O D S n 2 g g L i g h e u X 3 1 C P Z V o B L m A h o 9 + t h M B D w c n b 8 g C I w b T g 1 e h H A w 9 P 7 l m 3 k 1 i g Y H h P t Y 5 P L 5 y V x a O h Y G N m F 1 U W I B O m F R r m p / C y j c e D d X P P y Q R o E g o L C 7 H Q z m M b p H H v m R o y q D 2 a I Z V o v k B N C 7 n t q o C M j Y 8 J S 6 c X z R Y 3 a o G v h O P E U 4 J I e C C e i m b W K V O M i / V O m z F p U z q X Y Z g s Z v 1 + t 5 z l g y V Y X V 7 R J F W O 3 z c O S m P Z r n U q 2 0 p U M k j 9 9 9 o B i C U s G n / t t z + s U 1 B j Q h g G Z 3 G v 0 T I U n l R d w R H P K f r g 4 6 v 0 5 c 0 / C W v V C R B 7 o X A B K 7 e 1 g O Z B W F a f D 7 L V V y 9 8 a Q q c 2 n Y b k 7 X t Q P W o g 6 4 5 m v a / K V p l 4 X k 3 g J / u C 3 R W j 2 d V C B V c p a 3 V i C h J a r W x Q b / K Z J 1 e R L N r g j x Y h Y r 9 c g e c 1 Y a T 2 S K + t y y 1 3 9 U p L 9 D 6 S E / L g j s 1 M y 3 c m X q B y y 4 X 2 K 1 E 0 / / q L c E 6 J L 3 A 8 Z H B w / q v T g A i v o 1 N E + w l K u T U v 3 d u s P F 9 6 3 g t y f o 8 I 2 J 9 m J z d b A e I w Z D A S i 1 I x b l F j u 2 b A c k Q r O L F h h T t 4 N O F 3 s Z N S h i d V r 8 g j h K w S t 0 i m F q h j d h j W t r H F j G d o x i W B h X b 5 r / z x k c 0 6 j r P 7 / U 1 J Z X X o a / K W Q 3 p y h K V C R / i L w O P x Y i I l + S H U O W M z O P W a W B A x C o s K P K a J p A K s U G C F Q O A u j 3 s U m K b a d T + W N S X W 9 J J K j 4 t a Y l I Z 4 Q C c I 4 i x u N j a V n R P y s y Y m h D U L 9 v F M K D 8 e F J Q u N U L D Z E w x 6 9 A J n Q S 8 I 4 x C R R U T p q C C Y N Z J v l W A h x p w 5 8 8 v T w y A Q Y R 9 w n h G s 3 5 J a a 5 8 1 1 O T k G F I S r t C 3 6 4 W G H i m 5 g U l Q N Y A U o G i h i j d D S k z 3 V A b c p F t 1 1 A p d V U i b r 0 e Y T 2 Q a d O 4 Z A S G G h l A C p s i + L 0 q Z x N j S s b C S T D P T k 0 w O Q F i 5 l s / 2 c 9 A K k w t i q k e p n p 7 I i 6 y d S 6 R o h 1 2 C f N J m / s L A g E k p 6 g X G B p c X i S p f T J a 3 c b Y E A 5 r m W O T z h u L M Q a k 6 q w y Y T Y I h H 9 z t X a R p Y D F U r g w u F E h 0 Z u M o x W a 1 v X z a 0 8 b X 4 a J 3 8 Y o n + a n i e r A 4 z + f 3 V d H p D Z o 9 v u t z f A f 6 5 H H g j I M d r L R R Z E Z i M N u H + e W y j 7 P o 1 d u s s Z U t k t K k L s H B 5 K p c Y Z E 3 t z w V q N k R A X I n l 8 b L l q g e 8 L s z h y J B 3 I V d C T e B F P N Q D g F D 5 f J n H Q O r 1 V 4 + F b T M d s + d E Z Y U a 0 J q Z j Q 1 t r c T o 6 O g l j o E r R b y t w G O G 1 b s H K X O d e L x p o j N j R c q F 2 X U O 1 B I x z G 7 w 7 Z X e z T U 1 Q / f q r A 6 r 9 b v J l w 2 i z E W J t s j E g F t U j 9 H x E T o 5 8 T Y N 2 U 7 T 9 q a U E b K Z X E L I k A p e W V o R S Y x k K i l c C Q h I M l 5 1 P 1 D P B k u n 5 d r I Z L I Y 7 a p k A v I r z T U i + k 8 g a O 4 f 6 m / Y X c T A h E 4 l 0 2 I N E E i O c 8 R D h i C T 4 r J B p n p r p d T + s r X G p g K 9 g L A U F g O t b o X p / q u 0 p I g U X + 9 z M N E 0 y A S g z 3 n A O U E n Z s + K N m l 6 g c R Q 6 G n 7 d X k g 0 + 1 l M + 2 Q V S w T A X C 6 T 7 e N r 4 1 M Q E 8 J V S z n G 1 y 8 U q r z 3 R N k a L l X 2 M c V m m / t a Z x W X m 2 T M S 2 1 O 0 M s M T 0 7 L X 6 i J T R c G G h Z t 9 c t f u L h d D l F h 9 J C g Y W y V k 4 P g J h J i q X U 0 a w b K o J 8 r D I t h V j w V D J v K A d y e 1 2 i D A g F t I g 1 4 L a J j b D 5 J 7 C 6 J H 4 c Q L l n E R Q B / u b + m r R x m 3 y N u Y 3 O C V W f M c N 9 m 5 n o p / P T V r E J 9 f L q 5 o E C i q / W f b g O 8 e w O 2 c 0 e V k h O c Y 3 t Y P j c Y I 1 y 0 Y u r M w V 6 t W + m Y s X t x Q r b 1 X B r t 7 G X 6 K n L p 3 T 1 Z P i N R 6 j P X 9 e O r E 0 L 1 Q q w N h D E r 2 / c o m v X r l S I 5 B Q x R S v I A g J h 1 A K 2 o Y H m n P R d Y 2 s r x R f Q 2 H A b 8 + k y o W 5 W d t 1 k S 5 G P F o l l i c x K v 6 0 J 5 P M Q l o B 5 g 2 M b i 2 z F 2 L q j / E f + P S x Q 3 B g T 3 4 c F f f X n j W 0 9 s c F a M 2 A O B z 0 N z X 1 G M n n 5 v I X r y 8 T H + i c + / f Q T 1 v D 8 F h w L 2 z G z m P 8 p x v i 8 m E N F c 5 F e s p D O B o q k 7 P W u h s X w V 5 R F g W t q k o 4 e 0 2 6 h j W v b 3 w + K H d x x 3 b n t v F g l r C e G U m J h x 0 Q r o d 6 4 v J 2 i Z 4 R a j d w X z T O U K B b L N N t 3 u W F g O i I U 5 K n F W E E Y Y 7 G 4 s D p P H j + l r a 1 t O n X 6 J B 3 j m 4 m W a K r g U 8 l k s 2 S p K w 3 C T V a + l v v u w W p h f 1 l Y m F w + R 8 Y 9 M 1 k n q 9 e X f s a C O i t Z y W Y k b Q Y l y e X i V F E j x 4 D V K I c M Y l W x t B M H n 4 P d S G Z M M T A J k O g 4 6 J N R B + w k S A X + W 5 U d 3 d s B z g 9 6 o x x k s q h V L V T w Y O k / a N B 5 i g o Z I 0 1 N 1 / a 8 A H C / w i j m h W I Q F h 1 x W 5 4 M S S P Z + j p L I H y z a G b r 2 N 3 1 d Y O e E U r N O i E h M d d / R d K 2 i j i q E 0 I V W f O a W m h e N a A O 8 M + f f 0 m T E x N 0 5 t z p h j 4 H A n w 6 q V R K p L M h x L j R S N u i m B R r g t B 4 E z k V i 0 W 6 y b L A Q 7 g L Y S x 5 M F B 2 q U B 5 l h k s 8 m i n b k 8 N K A R 2 W P h c b N I x 8 k w C Y 2 X p v j g u P w 0 l s + T 3 o E l 9 g V Z D 1 a k J t E L G b i n W 4 9 g d n i g a K t J a 2 k Z n x 5 u 7 a O 0 A 1 4 + d E / 1 u b c H F u C 8 u L t L c 3 B y P q 1 W 4 3 k r g G M h + Q j E p x w q k Y m k R q 3 6 V T W H 0 4 u W + i V 7 t d T 7 2 3 e J Q X T 5 s a 4 l d 4 7 H X K b a 5 t 1 S 6 2 v T a 5 W s F Z N y w R B s 3 C 2 2 n t Q C 3 E e e H J Q / Q m u L m s j J A N j C V r B I O 7 2 + s b d A o l p / n 2 O 1 b L l D Z h w b 1 k g B 0 Q y a Z z P U W N b g X E o 1 r A p E B 8 l x k X x J D C I v E 7 p t F 0 Y x f r o F E k 5 l b r 4 z 0 7 r E i 3 X h h o x P D e R o P t B + X q E F W K K v R u + K n W s 0 k C A U 4 H H Z V 7 w D X u b W 5 L W L g + m x r q 8 q b Z s D 6 q + + W 2 3 M V e w m j c K V 6 A L W 9 Z 2 1 m h 3 D 3 s O g N b h i E t Q Z 8 f 3 N r B d F M H h o e u / R h x 4 c D 9 I h 3 c C c Q G N + 6 e a v y j j p E 6 y z + r L x / M I g h 3 2 y Q C V l B C A K u A 2 Q K v g z T T n C L z M c M F D N F K f e 0 1 k 3 s B C A r L G M 9 1 h L 9 N G I e J f N x v m V I y f N p F f a K g k z h J L Z 9 4 d c 8 d v I 8 l M 3 C b p / N Q F 8 9 x w q C U s / I B F R y J k 3 x 5 8 + / E D + 1 X G 2 M L 9 q M 7 e / u a 9 7 n 5 C N 9 k + d K + B 2 9 u 8 5 O Y I h F 9 s v Z F T a v M + 2 b V y X U X L 6 5 P m l p M Y Q k H A l T w B 3 g g B O u h 4 E s 4 y y s e m S P x y e / X + L Y g G O T A Y 5 X J j o X 2 P l 7 D 8 R y b 1 W 3 T w e g m U W h L 5 N u + 9 E O j Z w d F o I N g Q D J 5 M T E E 7 Y m s 1 t u c p y v J U a c Y w m P X f u G I 7 s n u 0 E y k d E P o o y i V 7 7 2 F D Z e K y T I 7 f W I 3 w F Q Q K Y A L B I P 1 e P m / c N 7 h W y u S G a + 1 I 3 Q D 1 Q 0 5 Z t a q F b L O G R r p 1 R E s o U q J V h B N H E r 6 8 E h O 3 1 + i G V F e m C E 0 Q C Z 8 s F q Z 1 L R o y 6 L Z h 5 8 U e x C o G l i d i d H m a U c J R 6 k K f o k T N E H U U r M p 8 X 7 8 t 8 p Y T U 4 K c M B c / p p j p L h u N D 6 6 D F g n W J S T O k k E 8 D j a e E A 3 H H B Q p u 2 u j m u N j E 1 P S W C 3 k 6 B m w 4 y o T / d 2 I X R g 9 f 4 K Z M J O D 3 Y 1 0 A m 4 O F G 8 4 t G q l j 0 J q + Q K b 9 R E P 0 g z E N m I c C w N O s 7 U i 8 I G S A T Y N g s s E D 1 y N 1 o g R c 7 0 n d 6 0 9 V 1 c 0 p g / u / r G z f F 2 H Q D o 7 M 6 p n q A l n 9 n x 3 o X K 3 a C l j E U a q u C + / v U 3 z 9 A k e c x C v U / I z P a w W g B 2 o V j J I f F y 2 4 g m n y U a c o n L a W A + 6 c 3 f l L r Y Y F 2 z V i p 2 S n 2 d o M s s B b y K S o r 2 o W y 8 W M z J L P 7 Z H j k I e c l n Z O K P C z J J x k q s 5 d j n 7 C I F l 7 K e S c Z U F 7 b o Q w N + a X 5 J y U + X Q 3 R L 6 Z 6 3 y q g H j e f J O n t E w 7 K F K I N u 5 / E M t u U C J a F l d W z y L C Z h Q K Q r h e p f Z 1 4 H e V F z a B 6 p q g Q B 5 H w A I a H R 0 T m y n f c S / k E 1 j c 1 u i 3 s 1 Q k N W 2 C X C N m 9 W D J M u U y B 4 i G 2 U u n 2 2 o B F U p u V Z 7 X A d 6 A j a q d Y e P p M u J 9 Y r S o / M D m a S W d V r w k o Z / m 6 0 q W D H f O U Z M K O f e h q q g a X b U C Q C Y v i A D S I x F o n G Z h E T b O L J r + H 8 9 q 2 r J P z g l W 0 A F A j E w D r N T r g o D S 7 h k p L B f x s + P B 2 p l C i Z H I K F 9 c a a 1 R M 2 A k T Y 9 r p i t 1 6 o A q / H c j b d P 5 Y U C W U s v R e O Y e E u Z r p 1 A U W E q M g T Z 7 d w l Q s T 6 k E P 2 I F J l T l g w w T B 8 s W G 8 c M f V b y u D 1 t T d K F 0 + u V Z x I w m Q o / 3 W g 0 d d x e G M m E 5 8 9 f i A w a r g 9 J k k Q 8 Q T v b u 7 S 6 u k Z / / u w L i j y s t s 0 q h P h i + N 6 g 5 5 z R w d Z C 0 c k 1 k t w U Z A K w b e p G + D E l M + q t z j A p C q B B J O J G G V h 2 g H 1 w 8 R 7 O L R I K 0 8 z c r M g q 6 o H T 4 a B X K 9 s 1 7 j a m F j r F o 4 1 X l W e t 0 W e O C A V w s C 0 n A 2 V Q c K e f 3 F s S 2 3 r q h W y Z U C 6 m B i e 7 z i 3 a m t c g X 6 t j X j u a 3 j 0 1 E r j P O W j K f J H G Q x f J x D G R 0 2 s h p 9 t C L h + 2 c 8 S e S N J D p J v r s 3 o 6 A X d R i a m + 2 q 1 L 0 h 1 k f x D j / O P / 8 b / T 8 M i Q S J 1 j Q + W J q X G a O z p L Q 6 V h S q c y 5 D 9 X D f Z R R S A S D i p Q E h 6 9 8 v K l F O 0 m G g V S T K S 2 A M i E n e u 9 / s a q h 2 b A 9 T g 9 A e F N y C i n S q I X O y x 5 v s 3 V q J v R 0 2 J 7 V D 1 I k k 9 8 r x z j I A H x x W d f 0 r f f 3 K Y 3 L 7 / Z d t I H 1 4 1 4 C 9 M r Y p e R u r A g / V j / i o X r R 7 p b 3 d A t V G M o u H q o D m 9 K C J a V x W h j Z k 8 N c r Y P a G c O S o 6 j 1 L J I c J l y 7 A 7 Y j n Z m s Z S A 6 4 d 6 O r X Z f F X w J b B + p m K p w E p H 2 2 d P 3 8 + R 4 4 3 m P j 0 0 P S z l 3 u 4 e z c z O 1 C Q 3 W i H D H o L F V F s N n t s s 0 I 2 Y U 2 j 1 n 5 + u K p 5 s P k k b 0 S f s E v X R k K e x D A h 1 h 8 W S i a + n + f 3 B + d 7 9 Y Z E u n Z 8 7 k I 9 / + e f f 0 d / / / W / Y I + k u U y y 7 s B g D / O s E T 3 d M 5 O T T Q B n S j w H V s 4 5 G p N 3 E m 2 E p X O 2 J 1 g z K p e j t T u i C S L P 9 6 r 3 W 4 D I J M v E h U Z f W K V I s 9 N C o P z x 4 V H l H B 3 h o 0 A e u G Z k A u I u t g H F G q y / M c 7 V D J g B l g t 8 8 r s 3 6 W c f Y U + B x r v e S I p l N 8 j t G O D 6 t r k B W A t e z z / F x K 8 C i z k 5 P 1 b S L z u d y X Z M J k B W D 2 q J E U U u o A y e G C j T d V 6 R f n m r f i + k F V O 9 g q 6 L S 1 M M M l Y 3 6 n F X l h t e d o c V N 5 l 8 7 z k j n i 5 K b d n s M O N m C o D F 9 s 1 0 j O o X e x Y E Q U l T O t w t Y i 3 f O + O j 2 i p 3 u r l Q t 9 T u e D P 1 C Y Z 2 A Y c 8 x 6 n N N 0 v F h 7 f u W z L U m F O B 1 G M j s q S p K l 9 v d U X W 4 G k A q F C I r k 2 I A M n 3 5 3 d Y 3 V 8 w D M e S R v 9 D D k i s 9 a C A U 1 v F j a U M z b I 8 / q D x r j V Z 9 8 H o J G + r X W K 5 Q Q Z D f 1 U f 4 3 G J B x E 9 n z 5 6 p v N M 7 O N / U l z I H M d p d U A f I Q v z 2 k T x d m i 7 Q Z k S 6 n X L X X U B Y E g W v i y p z h j J G v K 1 J 8 f U r M 1 v S W u J N T I w T N i n r F Z x u S f 6 k r H G V E J Y h M 6 U e 6 Y u R c I Y f n c y R 3 V K m n + j o W t s r N B A K N 7 c Z M A / T D r C 8 / n U D a W c 0 U k G m L v O C 3 c E m l w Q r s r G x K f V S 6 D F S d 7 s L k O H K w X p p Q W 7 + I g N t j 1 e C f E s V 4 Q M 6 B M l G H i l 8 k 9 F A 3 y 4 2 e i A Y I m w s 1 g w 4 n 3 d Y 4 9 c n T 6 Z n p g 5 a p f U C u C Y k x P D A 5 n J K O M / a K P m D v n Z y m B / 3 O 8 p i 9 b O D i f U 6 0 E A o o F n 8 t E H 6 Y 4 1 W c d h h A 5 k 6 + z G L W O Z Q 1 g i z L F N m W l p a I Y e 9 f Q v R C m h 1 p Y Y M d k e s A E K K e T q l k E I z 4 / 1 E L C 7 S y c p p D B l Q f C L W r V R V y J h y 8 / H 4 + F + / M N O j u s o M u Z D i r b l 8 w / 6 4 O M q j j e a u f j S Z p c o + C A 1 Q O 8 d u I U 0 h S A 0 0 l X C d t 1 N y X r + y 8 r 7 G v c o b s n y x e E z M G 2 m R Q e x 1 y r / D v 3 b x u q v M l U A f c J y 6 c j 5 J x h e f f y W 2 Y T m M X T J y y 3 k y 9 Z n E X B Y E w 1 h p s Q z C Z F i r 2 x y N K 5 q x Z B z F t y A Z P l d k g p k g X P i Y Y g h x v H r L m m W L r F x J v L B t p B P D K O i t v M F / X 8 y W i C l M b n v j / b j 1 y k p v z W a F y 2 w Z Y E I y Y c s o Q 2 O + l M 2 s 7 T M l c v p r i b e z v U N W q 4 0 C f b 2 b W J a r J f K F y s 7 0 d T 1 J g M T d D L k v 6 W f L Z w u t 9 8 j t F g 0 W S h R m a p A J L b 2 Q D e q E T D 8 2 U E d Y T y a 5 R R e W Z h y G y w d Y Z y w i o D a w D I J M 6 Y W q P 2 9 3 O m r G G m u y A J l M A H 4 K M g E V Y f h + x U K f P W S S 1 b l e A J q 5 K H F y p C S q 0 a H k F 7 b 4 G v n r T H a 2 3 O k C 7 S 4 3 u p N v H 8 k x C S 2 i Q y s s L J a x Q R n A d T T b + f s c E s l l Y A 7 q 5 c t F 8 n e Q V N E D j A 8 m 4 R F L 1 V s q k C m 7 p i 8 + Q m 5 g x J 0 R M d V h o o F Q E C 4 t K G f G / 0 c F t l 6 R Y Z m W B D K X z 7 I w 9 3 a X R C 0 4 T k p W s B S q k E X x c D q d L K D B B o V W / 7 l r R 0 r 0 8 R u 1 O 6 b L M L o b 3 + t z l 0 X / u p O j h Y M J X 3 O A v 0 / R S F T p h p 4 a Q 4 K j k a y A z V S m + V X J w q L p K D Z X u 3 D h b I P r 2 S 1 k b w a W S d 4 m d H t 7 u y Z J A d g m p f H U a i G G z 7 / Y S N I G x 9 M n R 7 A p R u U X h w R D O L Q t z r x Q z F M m l y a 3 w y u C Q T W k X + b I c b R z t + j H d P m U y D x h N 8 J h I O u s d J 1 C y 7 5 4 S W 9 c e o P Q R / 2 1 g I e i n C m T o d I X X A Y E F R k z p 0 t f T F c o c Q B v r I 6 r n p W u q B Y / x m 7 g f t x I G 1 E j 3 3 s m 2 3 C e X H X e 0 2 7 M R E N e b M m 5 d L A l r N 8 + Q e H U G u U i 4 2 Q s p U W j m 2 a L N r t B / U J D k C M c C t P g o H o j 1 t w O 3 9 c B 6 W + g b L L s 5 m / s Z 2 h 2 x C 5 k G u 4 e 3 L 7 D h O H e 4 j + X h a b D f 3 5 k I k Y 6 O f W u q s 8 K Z J Z z Z J / m k 6 q 9 1 p b 4 W y G T D H k d k Q y Q C s m B 8 f G x t q + t X c y v m e j i Z F F k 3 e R a P x l w a + K x u G j 0 a L K o 3 4 N 6 J D L s / l T I o K c 6 Q w 2 R l I H 2 E i Z W q m V K 5 o w i c T G / a i S f 6 9 v K J 2 o R i Q f o a N 8 w f f W X b + h X v / m o 6 6 U a a q g n F F r C I Z 5 S S y C B b F u 7 U T Z Z A R r 1 l e j h S o 7 m R m 3 k Z f d W t u S f P k X L g M O F 0 Y S 6 O 7 6 p R j b Z + G K r p 0 i l J j 2 l 7 T P S z U o 9 z A o X M L t W E L 2 o / 0 e D k k w A q q M x Q 4 + 6 u s O G p U I i k C n 7 r D b 9 i H u A 1 c U Q E G W s 0 g w g U z Q t X Y + x s p 9 u u 0 D K / d h Q g c 5 N F A W Z g H P j 2 i l 7 n z t M D 9 f 2 6 N p b l 0 R 7 g c O G S O g 0 I V M y U 6 D R I R 9 N 8 P W b y i Z 6 Y 8 5 J P o 7 3 Z D I B v 3 g N 1 R M N H i U I t h j 6 R p y k J v g c n e d s I s i 3 T Z r J e d J G y Q c c h z x 8 f R N o 3 U C r u B a 7 / P 3 p z 3 d E 5 c R h A t Z A h u 2 E R e z a r g T i J D l u q A / E t e B z l N i V 6 6 2 V g N F Z 2 6 / t e y 9 j O 3 q C / P 4 0 / e V h n P 7 t q 1 c U D H a + h Y 0 e o B g X D X M g l 5 h W 2 I s X x X M 8 5 p 9 t s 7 s q z V u J R A o / 0 i / U 7 + H Z k f b m U d u F a o h m 5 M A z X 9 A 3 e S b D d c H G J L N S + l m O c h t 8 0 c k y l f J S u v V v D e Z B 1 c s W m a q P f 3 r 5 0 D X u m L 9 W 8 2 P X 9 v r K D m k O h r U v 2 o f p 9 F O O D R f b W o z X C i h O n h x 4 S L u R o 5 V 3 J C Q y 7 F b 5 n 1 E 2 t U 1 X j x j p t + / P U o k F W 6 T 4 Y V U 7 9 K s w i V 2 u V H 8 o A d L c e r p K k b K 0 R O a 7 V 1 n y V I p Q / v o 0 R x d P j D T E / Y 5 j V u F F 1 e P p 7 u H G y I Y H q / + i e v m 5 T J G O D r y v m a B o B 9 i l A d m n E v v n 8 j z M 3 y q Q o v 2 n f / o 9 / c M / / D 1 b i d 7 H B Z q Q 7 0 L d 8 O S z H G i b p I Y x r Y D t b y J e K w 3 p K C F q h Z 3 Y S 0 r l q 1 Z n I 3 y G z 9 F I 4 3 0 P x e t o J E 6 J T Q d d v X p Z z N / B a s h r s 1 C 5 j 5 Y H e s 5 Z B o h 4 8 1 m Q i W K k e N Z O 1 4 5 Y K J 1 H 9 b u B c m l 2 x Q t P h P e k X L k A w I I r 3 b p 6 o P Q K C S h l r H q Y q 3 o 1 1 R k W C O 7 s b + h 2 O Z r B h E 4 8 f I 8 F m V i B Z Z 5 2 X h 3 e L V L z z d 0 5 W A S 0 6 8 K S i m 4 g 1 9 V p 4 X m 9 e 8 Z D k 1 f p S w 6 h B M m x u U D T m I r H F 7 3 G Q a a F b e n Y y a y 2 o L W C k k z A e O B x D Z l e 3 A v T x T c u H E y G i 8 l X P l c 8 Q C Z U T s g W q / 6 8 l e / j g c 0 B l v f n a W J 4 i f y B R Z o c e U J r 0 f u 0 n / q e t u N 3 D s i k h m Z k A s T m b E Z D T c n c O 5 U Y 8 T D Q h F B G S p k X x Y R Y T y B / E 9 9 r + y k L F X Q W r / Y a W G L e D B C Q d 9 5 + U 9 z o A j 8 6 h c b 9 P w C q v k P J W m G w D J o o / U O t m w L r h H j K Z r c f l C S p I T W f l e r 2 G J h v i W Y M B 7 V 5 M B z r 4 R Y n p I C o h t F A M p G m R 9 + u 0 c 9 / 9 n N y 1 z W v l A F S 1 V e d y O e N n 6 + 2 7 r E 7 e Y e + v 3 9 T / F y P z X P c U 9 t m D v K n f H Q F P i x a F 6 T Y P Q Q 8 h 7 h M X t P l A 0 p 8 J 5 w 0 Q s O + Y 5 p p d D 1 Q S 5 m j H 5 + y h f H r Q H Y x T 7 a 5 5 n M 0 A B p e f n t 3 g d Y W n 9 P w 6 B D 1 + z w U j a d p b P o I D f p t Y p 8 q a G Q U h F p t F g 7 e O 7 u O 1 a C J p v r 1 k x b C G O L g 3 + 6 w i 3 V m d o f U e F M v t i I m j n 1 a f 5 9 a g x w g x + 7 n s w f r 9 N 7 V X 7 T d M y K T y o j W 1 e j q B A L J a J c s 9 S 5 f u 0 h y X O U 6 J w V g h + H 6 N S U U U C y U a N Z / v a t Y S m s O C q 4 f r N X r A q r P x d J 2 n Y D b I j V w K b C V s I j q b m Q A P / n i L v 3 6 F 9 f o x l c 3 i X 9 D P / / w b b G e S s 7 M y U j C S q j U y y k B j 7 r e a 5 F 3 V W 8 G W e M j 8 + U q e 8 Q m Z X o Q T h g o 4 N Y + p 9 X w f f Z K G l 0 i K N f d z R C d m H i r 4 w Y s O G d Y I R C 2 W C i T 2 Y q 0 d u W X O t E t o Z T 4 Z t H C 8 V r 1 B E Z 8 M d q O d t 4 R C 2 h J K M R Q + Z S B j g 6 / 2 z G p m k 3 q I p A t p 9 m 1 q d t M 7 D C A f o N a F e D t A P F V L p c X 2 5 S m 2 f 9 H 6 + a v b s 7 T R x 9 e Z d f M K k q I I D i L e w a a G 2 x O K D W 0 o 2 i 2 H + / Q 4 I k B E S f g O 1 v F F M D T L T O d G m 1 M H 2 t Z J i A c i t K Y + w I N j w z q + g 4 t r I T u H v R G 7 M S V m / R f J I t R 3 z o z L a R f 5 s l x V B p f p Z V y W o u U y n X u i Q E t C Q X A S o 1 Y L 5 H b 4 2 F 3 t P 3 B 1 F M l U c 6 x s P + N Z w C b A d U N q A e 8 e / 8 x 2 S 0 G G j 1 6 k Y Y 9 Z V G B r U c A U b i K W j u g v o p D C 6 K C 3 s g P V n r 4 f i y l 1 + s C Z v I F 2 o r d q 7 x q D u x n 7 M h P 0 b H j R 7 q u i B D W q V i i E n q y V z Z D 0 A u L y U F D r q N d b / s q K u k r i z C X g k Z 6 X k m l n x z O 0 M J O d 2 s 9 d K k I a J K t 9 L 1 D W f M i A 9 X g y h 3 M m 8 T F H Q G E P U x A m N F R 6 V c f f 0 B v v X 1 V k C m R S N L u n r 7 K C 5 Y v d j c q t 0 O n F 4 y O v n J K 3 e v z 0 v Z W b V u x Z r B b z B R N t m 5 K A z J t c j A / P T v Z s / I i x J 9 Y B t I K F p O d x r x n h Z u H x 6 T v f N d k A m Q y A b P 9 1 f O I 9 6 D g R 7 f N N Z j K t L O 7 e b B f b c / B S t z o r G p y s f s N y 4 a 8 v W O 3 Q I e k 1 w F Y I 7 Q Q w C T x j b / e p N 3 0 D 5 X f N A d a C I / 4 p L F F t k 5 r Q a Q M N M g 0 Y 7 1 S B S A W + u G h H h H Z Q D 0 w m V J 8 P 7 X d e G x X + v i 7 D X r v + n s 9 X Y A J g 1 1 k B S e T H z v H j 7 r O 0 U z / l U p j H u k x 4 T 9 P d n N 7 u x / q h V p 1 e l 4 l d m w X u l w + G Z 0 m K H p R G C v m E c o G s i i W H L Q D 7 P y n F M D D B q q i l z l e k D f U h r C 0 E 3 u g P M p x t j E L h S Y 0 6 D s v 5 v Z U I C c r 9 L h + e / F F i q T j l M 5 7 y G P f r 7 w r I Z v J 0 + P v l + n D 9 3 7 d s y 6 w V W B H x o r y a H G e 9 Q W y v U L m R Y 7 s x 6 T x 7 W W 2 T 7 e F E u B r 2 4 2 9 6 N 3 c V B v A P I J B Z b W t H p R i Z U E m x H / t / u s U J r O Z l h f 2 W H R Y m f B h 5 t f a 8 y c s w 4 2 C h u 1 q I I x a Z B J g 0 k q 7 O E r 3 S H k t 9 f 8 G 3 X N k N q K M p 7 K l T O U B U u 7 v R A S Z s E 2 n 8 m 8 6 + d c I g y D S z v b 2 g Q J 4 3 V C 2 u v 7 w u G S Z J g L a a w H 1 o i 1 C m d i t S J b Y T 2 + j e q L e O i k H u t 1 / l o B J 9 B p X v q f n X y F c E D 9 f J 7 L G P R q d C d D e V o h S q Q y l k 5 t i L k Y v 0 G h G i R K P u T l g b J m l x D 1 C P I d 4 t 9 X E N C x m I t u 4 t i g S j t P J y b e o r 6 8 3 l q l 6 J 2 r / D Y + M i B B C p N M 1 / u F / V w 8 N l B U L I q 2 V 5 p 7 r 4 e 7 j s / Y s F A N L P V a j t 6 V q 9 P q T V 3 k o B w f / u g U m Z 9 u F d e L 1 z X X J S G T 3 a W g 4 Q F a H h V 4 + 2 q R s 5 C H 9 5 e Z d D s Y b S 5 9 K x T J l 0 4 0 W b D 5 Y 7 Z e + k 2 m D j K z 9 k U C I h C O i b K k Z B t z V L r L Y e B R l R S O u M 5 J l a s N F 7 Q S Y t 1 N u F X s o U M i i 8 m G b M E u b + 8 n v 9 Q h t X w 0 G u V j O S M W Q b V i q X s F x q n 1 / t 3 4 R 3 2 F j P 7 E i f m J u y B / w 0 v m r c z R z f J T 8 E 0 b a 3 N o S k 6 T h U E Q s a g z u h + i f f / d n + q / / / C m 9 e P Z S v I d N s Y E J l 1 u 4 Y I X N I o 2 2 2 b c P p P I H / O I e N S N V K F E V A a / h C J n T I z Q 6 O n x Q 7 X 7 Y g D y h y c u P I U t U S Q U 8 6 + G y l 7 a S E k o U c k W a 6 3 u / o T r g d S D 9 K M s B u 7 7 J v U K 4 K P o n d A o R A 7 U B f H 4 5 e E c o n G Q y f R A j v P x h h + w u C w 1 M j t D z + z E 6 c c F M m + H z 9 M F p i S g Q f l g U 4 M u v v i W r 0 0 / v X j n Z V U J A k A m 7 Y u T y D Z t G y 0 C 3 2 J 3 Y t + Q z H K P 5 + w / o 7 X e u i Y n p 1 w m Z 8 K 9 b l t A w R + 7 x k c g Y 6 K Z K v 8 J 2 0 b E a g u u 3 u b W q O 0 X b S 4 B M k a f 6 5 n f y 6 8 1 d n m Z o l 0 y A 7 N a G g z H K 7 f q o V J B e n 7 0 2 R X O n R 8 h u z d H F t 5 0 0 O T l B P 3 k z T x 6 / n W K G V 7 Q S v k M W V 0 E Q 6 O P f v E 3 v X T 1 F T x a e 0 c v V f V H y 1 A m g / W F p x E I 8 D S t l 5 B g X Z L p 5 4 x Z d v n L p t Z M J p N e 7 q + R O v L d W U x m P y i V i T i u W g 4 i n H a F j C w V A + 8 7 6 f x w r F U 5 t U H o 3 T / 0 0 T r Y m + w N n V w t k m + r s / D o h F A C 3 b W V 1 i d 5 4 4 8 2 D c h 6 T y U r F o h Q / m Y z s v 5 e 0 i e 6 w + G j E e 0 I o K + w M 8 r s / f k V / 9 / E H F I 0 n q M / n o P 6 B f k G Q R D w p P g P S 2 O 0 2 U Q Y F A U 0 k 0 p R O x c n l 7 W P G 2 M j n M o h 7 Z L F Y R d J C 6 c 7 N v 4 z Q q / t f 0 s 8 + + u m h t Q J r h c 3 N L R o a G n z t c l R M I m N a Z c 8 n T 6 z 0 / r E c 2 f k 0 0 H + i E 3 R F K N y 8 + L a R z h 1 / V w T B P w a K 6 S K Z H I f z 3 Z 0 S C n H R b u I F 2 T 3 S z f L Z R y i a 2 R b P 9 Q A b z I 1 6 T 1 I k v U H r E T s d 8 X i Z Q C V B h s W 1 I J k o T w 8 e P i L v 4 D G 6 c n q Q n q 4 l + T 4 8 p y u X z p P T 5 e K / Z z v J n 4 X C Q 7 X G v X v z Z H N 4 K Z n K 8 H m U 6 T / / 8 q q o W E d X 2 s 8 / / T N b z 5 / T q Z k f h 0 z A j + X y 5 T b y Z B 1 X V 8 Z f P L N 2 t H l b V 4 Q C c N M m 3 e + I B p m v G 6 2 K X Z s N m B 5 0 S q j l p V W K l l + S 1 + e m y c B F M h u t T Q t P 1 Y B K A f z N T t F F / p K B T o 6 c F u 9 j a Q k s k Y P H 2 + a o x p F Q b m p Z O b i g + N 2 r r X l K Z S P C / c v l 2 A 0 M u 2 l 3 a 4 s + + O l P R H o c V 7 o W N N B U f 1 f i 0 B F A K D T I Q f n U Y W c W l c g 8 Z W u k k e R C e 7 V H G + 0 T v G t C 4 U 5 k U 0 U 6 N v z 6 X T / U s p l 8 2 n 4 1 G n W g t 0 C n a J d Q c P W A B w 8 e 0 g c f X q 8 R D i W h A o 5 J 8 j t H x X O Z C F g 2 4 X e M k d c + x O 9 K f 4 d i g n C i T A 5 r m N z 2 z n r f y T E d l q C s h O + K 5 8 D 2 b o m y + Q n y B v r o 0 l Q 1 Y Z H h c M b + G m c Z 4 L K u r 6 / T 2 N i Y c E V f V 3 Y R S N 7 L k q v J D i l w A d t F 9 2 f P 9 8 v M 5 x S N h Y V w v E 6 A T P h O a J p 6 p B e y X Z F J L z B 5 C i I 9 f / a C / v z 5 l + K 9 N 9 6 4 0 K B p T U Y L T f d d E p Z H J h M g f 2 4 q 8 E Z l 6 5 / q 3 9 0 M b t O g 1 9 A x m W R g 8 j R T q F 3 S 7 3 F l K L b 1 N Q W c j 2 h x / z v x u L u 6 R T b W i R s t l u / 3 E r h / S I R A G b 9 O M g G W o d 5 / X / c W q o I C O 5 x z g R 8 n Q Q G g a W R m I U e 2 o x b K b 5 f I 1 u H m 1 k o o L R T 6 H i A F D T c L 8 W I q m R a L D f / y 5 V d 0 7 d p V U R D r 4 L g E s U k 3 e L J l o j F f S f T J S x T y 5 D Z 3 a S 5 Y Y L H M v B 4 Q 5 L t f v 6 C z V 6 Z F Q k N G L H O Z L k 5 0 F p N i v J a D 3 / O x W 2 d + 0 S M f / 0 p l A 0 3 4 z r X c 5 O 8 w 0 G p K p R M L 1 T N C i R Z Q K S / N j V 3 8 0 R I U M n q 1 k F A m V I b j l h / m H 3 K A H 6 d Q K M I a l U n D g v D W O 9 f I Z r N q z v G 0 i 0 e b Z l F 1 D h S K f L O b j C N c S G m 7 1 O b X C Z c P Q l 5 S 6 e c W D E Z E o k M u 4 J X h t J y l E Z + L 0 j k D u 5 v 6 x A M W r h N g b R S u 4 8 d Q x G q d e 5 X 4 U Q k F I E E x 4 7 v + o 2 g b J b A f a y / 6 0 4 F Q S F t / c / N b s c Y p E P C L w m C s 1 s W e u B D G X g D 7 O T 1 m M l 2 e r s 7 H f B v e o 7 c C t X V 2 4 d Q 6 u 2 g T 4 v l y 6 A 5 5 b I P U 7 5 o R r 7 U A a w F C q S E a j b O l z d H o W O O 2 r f u J 0 5 T M e e h D 9 S 1 5 D 7 A b f y X K r N r F o G d O k N 1 k s L M C R N r f / t p d P g E Y U 4 2 v / X F i K A W w J m c x 9 P W h L k R s B W g d 5 U L F b o D Y 6 J N P v h B k w o Q r S o m g S Z 1 O R 8 / I B N x f t d S Q C T A p N v u W I Z M J m O m 7 0 p J M g B a Z A B e 7 q Q v 3 N g 7 S 1 k o M u J 9 w z P c d 5 Q v N q + Q T 2 W q 9 Y T u A M n D b B t g C u k X j F i Q n 1 M 7 j s J F + 0 r y t X L v o q Y U C Y K U m 3 F f I Y f d U 3 n m 9 k H c I S T 3 L k c V v F M s + O s X q y h q 5 P K 6 e V V 1 r I c k y 6 6 p L N i U y H D / 1 K N 2 G d P l O / H n l V S 1 2 t o N k 4 + + p d / u U m O m 7 y t Z D 3 T V C L N b u l I A a x j x n K R 5 L i Z 5 + s P 6 v C / n N A l n G 1 G W k f Q t F 9 P 8 D b P Z K e s W 5 0 T 8 A A A A A S U V O R K 5 C Y I I = < / I m a g e > < / T o u r > < / T o u r s > < / V i s u a l i z a t i o n > 
</file>

<file path=customXml/itemProps1.xml><?xml version="1.0" encoding="utf-8"?>
<ds:datastoreItem xmlns:ds="http://schemas.openxmlformats.org/officeDocument/2006/customXml" ds:itemID="{BAA393DB-BB25-41DA-A86C-7CD9F46FE4E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BA9166E-E088-4081-BF3B-048C0B3F9F3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Navigation</vt:lpstr>
      <vt:lpstr>References</vt:lpstr>
      <vt:lpstr>IF Function</vt:lpstr>
      <vt:lpstr>F &amp; F 1</vt:lpstr>
      <vt:lpstr>F &amp; F 2</vt:lpstr>
      <vt:lpstr>F &amp; F Exercise</vt:lpstr>
      <vt:lpstr>F &amp; F Exercise Solution</vt:lpstr>
      <vt:lpstr>Monthly Income</vt:lpstr>
      <vt:lpstr>eBay Profit Loss</vt:lpstr>
      <vt:lpstr>IfAndOr</vt:lpstr>
      <vt:lpstr>Concatenate</vt:lpstr>
      <vt:lpstr>Nav Pane</vt:lpstr>
      <vt:lpstr>Vlookup</vt:lpstr>
      <vt:lpstr>Subtotalling</vt:lpstr>
      <vt:lpstr>Backup</vt:lpstr>
      <vt:lpstr>Goals Example</vt:lpstr>
      <vt:lpstr>Goals exercise</vt:lpstr>
      <vt:lpstr>Goals Printing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Tomasz Pomorski</cp:lastModifiedBy>
  <cp:lastPrinted>2025-07-23T15:27:24Z</cp:lastPrinted>
  <dcterms:created xsi:type="dcterms:W3CDTF">2017-01-22T14:27:11Z</dcterms:created>
  <dcterms:modified xsi:type="dcterms:W3CDTF">2025-07-23T15:39:42Z</dcterms:modified>
</cp:coreProperties>
</file>