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7" i="1" l="1"/>
  <c r="B146" i="1"/>
  <c r="C135" i="1"/>
  <c r="C134" i="1"/>
  <c r="C133" i="1"/>
  <c r="C132" i="1"/>
  <c r="C136" i="1"/>
  <c r="B136" i="1"/>
  <c r="B135" i="1"/>
  <c r="B134" i="1"/>
  <c r="B133" i="1"/>
  <c r="C131" i="1"/>
  <c r="B132" i="1"/>
  <c r="B124" i="1"/>
  <c r="B123" i="1"/>
  <c r="B122" i="1"/>
  <c r="B121" i="1"/>
  <c r="B120" i="1"/>
  <c r="B119" i="1"/>
  <c r="B118" i="1"/>
  <c r="B117" i="1"/>
  <c r="B116" i="1"/>
  <c r="B115" i="1"/>
  <c r="B101" i="1"/>
  <c r="B100" i="1"/>
  <c r="H91" i="1"/>
  <c r="H90" i="1"/>
  <c r="H84" i="1"/>
  <c r="H83" i="1"/>
  <c r="H76" i="1"/>
  <c r="H75" i="1"/>
  <c r="H68" i="1"/>
  <c r="H67" i="1"/>
  <c r="G89" i="1"/>
  <c r="F88" i="1"/>
  <c r="E87" i="1"/>
  <c r="G82" i="1"/>
  <c r="F81" i="1"/>
  <c r="E80" i="1"/>
  <c r="G74" i="1"/>
  <c r="F73" i="1"/>
  <c r="G66" i="1"/>
  <c r="E72" i="1"/>
  <c r="F65" i="1"/>
  <c r="E64" i="1"/>
  <c r="D53" i="1" l="1"/>
  <c r="F38" i="1" l="1"/>
  <c r="F42" i="1"/>
  <c r="E35" i="1"/>
  <c r="E39" i="1"/>
  <c r="E43" i="1"/>
  <c r="D35" i="1"/>
  <c r="D36" i="1"/>
  <c r="E36" i="1" s="1"/>
  <c r="D37" i="1"/>
  <c r="E37" i="1" s="1"/>
  <c r="D38" i="1"/>
  <c r="E38" i="1" s="1"/>
  <c r="D39" i="1"/>
  <c r="F39" i="1" s="1"/>
  <c r="D40" i="1"/>
  <c r="E40" i="1" s="1"/>
  <c r="D41" i="1"/>
  <c r="E41" i="1" s="1"/>
  <c r="D42" i="1"/>
  <c r="E42" i="1" s="1"/>
  <c r="D43" i="1"/>
  <c r="F43" i="1" s="1"/>
  <c r="D44" i="1"/>
  <c r="E44" i="1" s="1"/>
  <c r="D34" i="1"/>
  <c r="I25" i="1"/>
  <c r="I26" i="1"/>
  <c r="I27" i="1"/>
  <c r="I28" i="1"/>
  <c r="I29" i="1"/>
  <c r="I30" i="1"/>
  <c r="I31" i="1"/>
  <c r="I24" i="1"/>
  <c r="H25" i="1"/>
  <c r="H26" i="1"/>
  <c r="H27" i="1"/>
  <c r="H28" i="1"/>
  <c r="H29" i="1"/>
  <c r="H30" i="1"/>
  <c r="H31" i="1"/>
  <c r="G25" i="1"/>
  <c r="G26" i="1"/>
  <c r="G27" i="1"/>
  <c r="G28" i="1"/>
  <c r="G29" i="1"/>
  <c r="G30" i="1"/>
  <c r="G31" i="1"/>
  <c r="G24" i="1"/>
  <c r="H24" i="1"/>
  <c r="D18" i="1"/>
  <c r="D19" i="1"/>
  <c r="E19" i="1" s="1"/>
  <c r="F19" i="1" s="1"/>
  <c r="D20" i="1"/>
  <c r="E20" i="1" s="1"/>
  <c r="D21" i="1"/>
  <c r="D17" i="1"/>
  <c r="C18" i="1"/>
  <c r="C19" i="1"/>
  <c r="C20" i="1"/>
  <c r="C21" i="1"/>
  <c r="C17" i="1"/>
  <c r="I10" i="1"/>
  <c r="I11" i="1"/>
  <c r="I12" i="1"/>
  <c r="I13" i="1"/>
  <c r="I14" i="1"/>
  <c r="I9" i="1"/>
  <c r="H10" i="1"/>
  <c r="H11" i="1"/>
  <c r="H12" i="1"/>
  <c r="H13" i="1"/>
  <c r="H14" i="1"/>
  <c r="H9" i="1"/>
  <c r="G10" i="1"/>
  <c r="J10" i="1" s="1"/>
  <c r="G11" i="1"/>
  <c r="J11" i="1" s="1"/>
  <c r="G12" i="1"/>
  <c r="J12" i="1" s="1"/>
  <c r="G13" i="1"/>
  <c r="J13" i="1" s="1"/>
  <c r="G14" i="1"/>
  <c r="J14" i="1" s="1"/>
  <c r="G9" i="1"/>
  <c r="J9" i="1" s="1"/>
  <c r="F10" i="1"/>
  <c r="F11" i="1"/>
  <c r="F12" i="1"/>
  <c r="F13" i="1"/>
  <c r="F14" i="1"/>
  <c r="F9" i="1"/>
  <c r="Q3" i="1"/>
  <c r="Q4" i="1"/>
  <c r="Q5" i="1"/>
  <c r="Q6" i="1"/>
  <c r="Q2" i="1"/>
  <c r="P3" i="1"/>
  <c r="P4" i="1"/>
  <c r="P5" i="1"/>
  <c r="P6" i="1"/>
  <c r="P2" i="1"/>
  <c r="N3" i="1"/>
  <c r="N4" i="1"/>
  <c r="N5" i="1"/>
  <c r="N6" i="1"/>
  <c r="N2" i="1"/>
  <c r="M3" i="1"/>
  <c r="M4" i="1"/>
  <c r="M5" i="1"/>
  <c r="M6" i="1"/>
  <c r="M2" i="1"/>
  <c r="L3" i="1"/>
  <c r="L4" i="1"/>
  <c r="L5" i="1"/>
  <c r="L6" i="1"/>
  <c r="L2" i="1"/>
  <c r="K3" i="1"/>
  <c r="K4" i="1"/>
  <c r="K5" i="1"/>
  <c r="K6" i="1"/>
  <c r="K2" i="1"/>
  <c r="J3" i="1"/>
  <c r="J4" i="1"/>
  <c r="J5" i="1"/>
  <c r="J6" i="1"/>
  <c r="J2" i="1"/>
  <c r="I3" i="1"/>
  <c r="I4" i="1"/>
  <c r="I5" i="1"/>
  <c r="I6" i="1"/>
  <c r="I2" i="1"/>
  <c r="H3" i="1"/>
  <c r="H4" i="1"/>
  <c r="H5" i="1"/>
  <c r="H6" i="1"/>
  <c r="H2" i="1"/>
  <c r="G3" i="1"/>
  <c r="G4" i="1"/>
  <c r="G5" i="1"/>
  <c r="G6" i="1"/>
  <c r="G2" i="1"/>
  <c r="F3" i="1"/>
  <c r="F4" i="1"/>
  <c r="F5" i="1"/>
  <c r="F6" i="1"/>
  <c r="F2" i="1"/>
  <c r="E3" i="1"/>
  <c r="O3" i="1" s="1"/>
  <c r="E4" i="1"/>
  <c r="E5" i="1"/>
  <c r="O5" i="1" s="1"/>
  <c r="E6" i="1"/>
  <c r="O6" i="1" s="1"/>
  <c r="E2" i="1"/>
  <c r="O2" i="1" s="1"/>
  <c r="J24" i="1" l="1"/>
  <c r="J28" i="1"/>
  <c r="E34" i="1"/>
  <c r="D49" i="1"/>
  <c r="D48" i="1"/>
  <c r="O4" i="1"/>
  <c r="J31" i="1"/>
  <c r="J27" i="1"/>
  <c r="F34" i="1"/>
  <c r="F41" i="1"/>
  <c r="F37" i="1"/>
  <c r="J30" i="1"/>
  <c r="J26" i="1"/>
  <c r="D57" i="1"/>
  <c r="F44" i="1"/>
  <c r="F40" i="1"/>
  <c r="F36" i="1"/>
  <c r="E21" i="1"/>
  <c r="G21" i="1" s="1"/>
  <c r="H21" i="1" s="1"/>
  <c r="J29" i="1"/>
  <c r="J25" i="1"/>
  <c r="F35" i="1"/>
  <c r="G20" i="1"/>
  <c r="H20" i="1" s="1"/>
  <c r="F20" i="1"/>
  <c r="D46" i="1"/>
  <c r="G19" i="1"/>
  <c r="H19" i="1" s="1"/>
  <c r="D47" i="1"/>
  <c r="E17" i="1"/>
  <c r="E18" i="1"/>
  <c r="I20" i="1" l="1"/>
  <c r="F21" i="1"/>
  <c r="I21" i="1" s="1"/>
  <c r="D58" i="1"/>
  <c r="D60" i="1"/>
  <c r="D55" i="1"/>
  <c r="D51" i="1"/>
  <c r="D50" i="1"/>
  <c r="D59" i="1"/>
  <c r="D54" i="1"/>
  <c r="D56" i="1"/>
  <c r="D52" i="1"/>
  <c r="G18" i="1"/>
  <c r="H18" i="1" s="1"/>
  <c r="F18" i="1"/>
  <c r="I18" i="1" s="1"/>
  <c r="G17" i="1"/>
  <c r="H17" i="1" s="1"/>
  <c r="F17" i="1"/>
  <c r="I17" i="1" s="1"/>
  <c r="I19" i="1"/>
</calcChain>
</file>

<file path=xl/sharedStrings.xml><?xml version="1.0" encoding="utf-8"?>
<sst xmlns="http://schemas.openxmlformats.org/spreadsheetml/2006/main" count="207" uniqueCount="133">
  <si>
    <t>Rool No</t>
  </si>
  <si>
    <t>Student name</t>
  </si>
  <si>
    <t>NO.1</t>
  </si>
  <si>
    <t>No.2</t>
  </si>
  <si>
    <t>Add</t>
  </si>
  <si>
    <t>SUB</t>
  </si>
  <si>
    <t>MUL</t>
  </si>
  <si>
    <t>DIV</t>
  </si>
  <si>
    <t>AVG</t>
  </si>
  <si>
    <t>MAX</t>
  </si>
  <si>
    <t>MIN</t>
  </si>
  <si>
    <t>Anitha</t>
  </si>
  <si>
    <t>Ramya</t>
  </si>
  <si>
    <t>Anjaly</t>
  </si>
  <si>
    <t>Devagi</t>
  </si>
  <si>
    <t>upper</t>
  </si>
  <si>
    <t>lower</t>
  </si>
  <si>
    <t>proper</t>
  </si>
  <si>
    <t>count</t>
  </si>
  <si>
    <t>length</t>
  </si>
  <si>
    <t>date</t>
  </si>
  <si>
    <t>Sl.no</t>
  </si>
  <si>
    <t>Name</t>
  </si>
  <si>
    <t>Jan</t>
  </si>
  <si>
    <t>FEB</t>
  </si>
  <si>
    <t>Mar</t>
  </si>
  <si>
    <t>Total</t>
  </si>
  <si>
    <t>Total no of students</t>
  </si>
  <si>
    <t>Average</t>
  </si>
  <si>
    <t>Highest sales</t>
  </si>
  <si>
    <t>Commission</t>
  </si>
  <si>
    <t>sathya</t>
  </si>
  <si>
    <t>anitha</t>
  </si>
  <si>
    <t>juliya</t>
  </si>
  <si>
    <t>anjaly</t>
  </si>
  <si>
    <t>ramya</t>
  </si>
  <si>
    <t>devagi</t>
  </si>
  <si>
    <t>E.Name</t>
  </si>
  <si>
    <t>Basic</t>
  </si>
  <si>
    <t>DA</t>
  </si>
  <si>
    <t>HRA</t>
  </si>
  <si>
    <t>GROSS</t>
  </si>
  <si>
    <t>PF</t>
  </si>
  <si>
    <t>IT</t>
  </si>
  <si>
    <t>TD</t>
  </si>
  <si>
    <t>NET</t>
  </si>
  <si>
    <t>Aji</t>
  </si>
  <si>
    <t>Sarala</t>
  </si>
  <si>
    <t>ROLL NO</t>
  </si>
  <si>
    <t>WORD</t>
  </si>
  <si>
    <t>EXCEL</t>
  </si>
  <si>
    <t>PPT</t>
  </si>
  <si>
    <t>ACCESS</t>
  </si>
  <si>
    <t>TALLY</t>
  </si>
  <si>
    <t>TOTAL</t>
  </si>
  <si>
    <t>AVERAGE</t>
  </si>
  <si>
    <t>REMARK</t>
  </si>
  <si>
    <t>GRADE</t>
  </si>
  <si>
    <t>item code</t>
  </si>
  <si>
    <t>units</t>
  </si>
  <si>
    <t>price</t>
  </si>
  <si>
    <t>sales</t>
  </si>
  <si>
    <t>commission</t>
  </si>
  <si>
    <t>remark</t>
  </si>
  <si>
    <t>Total sales</t>
  </si>
  <si>
    <t>highest sales</t>
  </si>
  <si>
    <t>Lowest sales</t>
  </si>
  <si>
    <t>Average sales</t>
  </si>
  <si>
    <t>count only excellent</t>
  </si>
  <si>
    <t>count only good</t>
  </si>
  <si>
    <t>count only poor</t>
  </si>
  <si>
    <t>number of items having price other than 2</t>
  </si>
  <si>
    <t>total commision for remark good</t>
  </si>
  <si>
    <t>total commision for remark excellent</t>
  </si>
  <si>
    <t>total commision for remark poor</t>
  </si>
  <si>
    <t>total sales of items having unit &gt;1000</t>
  </si>
  <si>
    <t>total sales of remark good</t>
  </si>
  <si>
    <t>total sales of remark excellent</t>
  </si>
  <si>
    <t>total sales of remark poor</t>
  </si>
  <si>
    <t>NAME</t>
  </si>
  <si>
    <t>SUBJECT</t>
  </si>
  <si>
    <t>MARKS</t>
  </si>
  <si>
    <t>KRISHNA</t>
  </si>
  <si>
    <t>DINESH</t>
  </si>
  <si>
    <t>RENUKA</t>
  </si>
  <si>
    <t>POWERPOINT</t>
  </si>
  <si>
    <t>GIRISH</t>
  </si>
  <si>
    <t>TOTAL MARKS OF KRISHNA</t>
  </si>
  <si>
    <t>TOTAL MARKS OF DINESH</t>
  </si>
  <si>
    <t>NO OF STUDENT APPEARED FOR WORD EXAM</t>
  </si>
  <si>
    <t>AVERAGE MARKS OF STUDENT IN EXCELL</t>
  </si>
  <si>
    <t>HIGHEST MARKS IN POWERPOINT</t>
  </si>
  <si>
    <t>LOWEST MARKS IN WORD</t>
  </si>
  <si>
    <t>TOTAL MARKS OF RENUKA</t>
  </si>
  <si>
    <t>TOTAL MARKS OF GIRISH</t>
  </si>
  <si>
    <t>DESCRPTION</t>
  </si>
  <si>
    <t>DATA</t>
  </si>
  <si>
    <t>INITIAL COST OF A BUSINESS</t>
  </si>
  <si>
    <t>NET INCOME 3rd year</t>
  </si>
  <si>
    <t>net income 4th year</t>
  </si>
  <si>
    <t>net income 5th year</t>
  </si>
  <si>
    <t>NET INCOME 2nd YEAR</t>
  </si>
  <si>
    <t>NET INCOME 1st YEAR</t>
  </si>
  <si>
    <t>investment internal rate of return for 4 years</t>
  </si>
  <si>
    <t>investment  internal rate return for 5 years</t>
  </si>
  <si>
    <t>yearly deprecitation alowance for 1st year</t>
  </si>
  <si>
    <t>yearly deprecitation alowance for 2nd year</t>
  </si>
  <si>
    <t>yearly deprecitation alowance for 3rd year</t>
  </si>
  <si>
    <t>yearly deprecitation alowance for 4th year</t>
  </si>
  <si>
    <t>yearly deprecitation alowance for 5th year</t>
  </si>
  <si>
    <t>yearly deprecitation alowance for 6th year</t>
  </si>
  <si>
    <t>yearly deprecitation alowance for 7th year</t>
  </si>
  <si>
    <t>yearly deprecitation alowance for 8th year</t>
  </si>
  <si>
    <t>yearly deprecitation alowance for 9th year</t>
  </si>
  <si>
    <t>yearly deprecitation alowance for 10th year</t>
  </si>
  <si>
    <t>initial cost</t>
  </si>
  <si>
    <t>salvage value</t>
  </si>
  <si>
    <t>life</t>
  </si>
  <si>
    <t>cost</t>
  </si>
  <si>
    <t>salvage</t>
  </si>
  <si>
    <t>year</t>
  </si>
  <si>
    <t>dep</t>
  </si>
  <si>
    <t>value</t>
  </si>
  <si>
    <t>loan amount</t>
  </si>
  <si>
    <t>interest</t>
  </si>
  <si>
    <t>term</t>
  </si>
  <si>
    <t>years of the loan</t>
  </si>
  <si>
    <t>monthly payment</t>
  </si>
  <si>
    <t>amount of loan</t>
  </si>
  <si>
    <t>calculating interest rate</t>
  </si>
  <si>
    <t>monthly rate of the loan with the above terms</t>
  </si>
  <si>
    <t>annual rate of the loan with the above terms</t>
  </si>
  <si>
    <t>calculation of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</si>
</sst>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9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tabSelected="1" topLeftCell="A125" workbookViewId="0">
      <selection activeCell="B146" sqref="B146"/>
    </sheetView>
  </sheetViews>
  <sheetFormatPr defaultRowHeight="15" x14ac:dyDescent="0.25"/>
  <cols>
    <col min="1" max="1" width="47.28515625" customWidth="1"/>
    <col min="2" max="2" width="13.5703125" customWidth="1"/>
    <col min="3" max="3" width="16.140625" customWidth="1"/>
    <col min="4" max="4" width="42" customWidth="1"/>
    <col min="5" max="5" width="25.85546875" customWidth="1"/>
    <col min="6" max="6" width="18.28515625" customWidth="1"/>
    <col min="8" max="8" width="14.140625" customWidth="1"/>
    <col min="9" max="9" width="13.5703125" customWidth="1"/>
    <col min="10" max="10" width="13.7109375" customWidth="1"/>
    <col min="17" max="17" width="13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</row>
    <row r="2" spans="1:17" x14ac:dyDescent="0.25">
      <c r="A2">
        <v>1000</v>
      </c>
      <c r="B2" t="s">
        <v>11</v>
      </c>
      <c r="C2">
        <v>87</v>
      </c>
      <c r="D2">
        <v>78</v>
      </c>
      <c r="E2">
        <f>SUM(C2+D2)</f>
        <v>165</v>
      </c>
      <c r="F2">
        <f>SUM(C2-D2)</f>
        <v>9</v>
      </c>
      <c r="G2">
        <f>SUM(C2*D2)</f>
        <v>6786</v>
      </c>
      <c r="H2">
        <f>SUM(C2/D2)</f>
        <v>1.1153846153846154</v>
      </c>
      <c r="I2">
        <f>AVERAGE(C2:D2)</f>
        <v>82.5</v>
      </c>
      <c r="J2">
        <f>MAX(C2:D2)</f>
        <v>87</v>
      </c>
      <c r="K2">
        <f>MIN(C2:D2)</f>
        <v>78</v>
      </c>
      <c r="L2" t="str">
        <f>UPPER(B2)</f>
        <v>ANITHA</v>
      </c>
      <c r="M2" t="str">
        <f>LOWER(B2)</f>
        <v>anitha</v>
      </c>
      <c r="N2" t="str">
        <f>PROPER(B2)</f>
        <v>Anitha</v>
      </c>
      <c r="O2">
        <f>COUNT(C2:E6)</f>
        <v>15</v>
      </c>
      <c r="P2">
        <f>LEN(B2)</f>
        <v>6</v>
      </c>
      <c r="Q2" s="1">
        <f ca="1">NOW()</f>
        <v>43611.100228009258</v>
      </c>
    </row>
    <row r="3" spans="1:17" x14ac:dyDescent="0.25">
      <c r="A3">
        <v>1001</v>
      </c>
      <c r="B3" t="s">
        <v>12</v>
      </c>
      <c r="C3">
        <v>58</v>
      </c>
      <c r="D3">
        <v>85</v>
      </c>
      <c r="E3">
        <f t="shared" ref="E3:E6" si="0">SUM(C3+D3)</f>
        <v>143</v>
      </c>
      <c r="F3">
        <f t="shared" ref="F3:F6" si="1">SUM(C3-D3)</f>
        <v>-27</v>
      </c>
      <c r="G3">
        <f t="shared" ref="G3:G6" si="2">SUM(C3*D3)</f>
        <v>4930</v>
      </c>
      <c r="H3">
        <f t="shared" ref="H3:H6" si="3">SUM(C3/D3)</f>
        <v>0.68235294117647061</v>
      </c>
      <c r="I3">
        <f t="shared" ref="I3:I6" si="4">AVERAGE(C3:D3)</f>
        <v>71.5</v>
      </c>
      <c r="J3">
        <f t="shared" ref="J3:J6" si="5">MAX(C3:D3)</f>
        <v>85</v>
      </c>
      <c r="K3">
        <f t="shared" ref="K3:K6" si="6">MIN(C3:D3)</f>
        <v>58</v>
      </c>
      <c r="L3" t="str">
        <f t="shared" ref="L3:L6" si="7">UPPER(B3)</f>
        <v>RAMYA</v>
      </c>
      <c r="M3" t="str">
        <f t="shared" ref="M3:M6" si="8">LOWER(B3)</f>
        <v>ramya</v>
      </c>
      <c r="N3" t="str">
        <f t="shared" ref="N3:N6" si="9">PROPER(B3)</f>
        <v>Ramya</v>
      </c>
      <c r="O3">
        <f t="shared" ref="O3:O6" si="10">COUNT(C3:E7)</f>
        <v>12</v>
      </c>
      <c r="P3">
        <f t="shared" ref="P3:P6" si="11">LEN(B3)</f>
        <v>5</v>
      </c>
      <c r="Q3" s="1">
        <f t="shared" ref="Q3:Q6" ca="1" si="12">NOW()</f>
        <v>43611.100228009258</v>
      </c>
    </row>
    <row r="4" spans="1:17" x14ac:dyDescent="0.25">
      <c r="A4">
        <v>1002</v>
      </c>
      <c r="B4" t="s">
        <v>13</v>
      </c>
      <c r="C4">
        <v>65</v>
      </c>
      <c r="D4">
        <v>56</v>
      </c>
      <c r="E4">
        <f t="shared" si="0"/>
        <v>121</v>
      </c>
      <c r="F4">
        <f t="shared" si="1"/>
        <v>9</v>
      </c>
      <c r="G4">
        <f t="shared" si="2"/>
        <v>3640</v>
      </c>
      <c r="H4">
        <f t="shared" si="3"/>
        <v>1.1607142857142858</v>
      </c>
      <c r="I4">
        <f t="shared" si="4"/>
        <v>60.5</v>
      </c>
      <c r="J4">
        <f t="shared" si="5"/>
        <v>65</v>
      </c>
      <c r="K4">
        <f t="shared" si="6"/>
        <v>56</v>
      </c>
      <c r="L4" t="str">
        <f t="shared" si="7"/>
        <v>ANJALY</v>
      </c>
      <c r="M4" t="str">
        <f t="shared" si="8"/>
        <v>anjaly</v>
      </c>
      <c r="N4" t="str">
        <f t="shared" si="9"/>
        <v>Anjaly</v>
      </c>
      <c r="O4">
        <f t="shared" si="10"/>
        <v>9</v>
      </c>
      <c r="P4">
        <f t="shared" si="11"/>
        <v>6</v>
      </c>
      <c r="Q4" s="1">
        <f t="shared" ca="1" si="12"/>
        <v>43611.100228009258</v>
      </c>
    </row>
    <row r="5" spans="1:17" x14ac:dyDescent="0.25">
      <c r="A5">
        <v>1003</v>
      </c>
      <c r="B5" t="s">
        <v>14</v>
      </c>
      <c r="C5">
        <v>45</v>
      </c>
      <c r="D5">
        <v>89</v>
      </c>
      <c r="E5">
        <f t="shared" si="0"/>
        <v>134</v>
      </c>
      <c r="F5">
        <f t="shared" si="1"/>
        <v>-44</v>
      </c>
      <c r="G5">
        <f t="shared" si="2"/>
        <v>4005</v>
      </c>
      <c r="H5">
        <f t="shared" si="3"/>
        <v>0.5056179775280899</v>
      </c>
      <c r="I5">
        <f t="shared" si="4"/>
        <v>67</v>
      </c>
      <c r="J5">
        <f t="shared" si="5"/>
        <v>89</v>
      </c>
      <c r="K5">
        <f t="shared" si="6"/>
        <v>45</v>
      </c>
      <c r="L5" t="str">
        <f t="shared" si="7"/>
        <v>DEVAGI</v>
      </c>
      <c r="M5" t="str">
        <f t="shared" si="8"/>
        <v>devagi</v>
      </c>
      <c r="N5" t="str">
        <f t="shared" si="9"/>
        <v>Devagi</v>
      </c>
      <c r="O5">
        <f t="shared" si="10"/>
        <v>9</v>
      </c>
      <c r="P5">
        <f t="shared" si="11"/>
        <v>6</v>
      </c>
      <c r="Q5" s="1">
        <f t="shared" ca="1" si="12"/>
        <v>43611.100228009258</v>
      </c>
    </row>
    <row r="6" spans="1:17" x14ac:dyDescent="0.25">
      <c r="A6">
        <v>1004</v>
      </c>
      <c r="B6" t="s">
        <v>11</v>
      </c>
      <c r="C6">
        <v>78</v>
      </c>
      <c r="D6">
        <v>99</v>
      </c>
      <c r="E6">
        <f t="shared" si="0"/>
        <v>177</v>
      </c>
      <c r="F6">
        <f t="shared" si="1"/>
        <v>-21</v>
      </c>
      <c r="G6">
        <f t="shared" si="2"/>
        <v>7722</v>
      </c>
      <c r="H6">
        <f t="shared" si="3"/>
        <v>0.78787878787878785</v>
      </c>
      <c r="I6">
        <f t="shared" si="4"/>
        <v>88.5</v>
      </c>
      <c r="J6">
        <f t="shared" si="5"/>
        <v>99</v>
      </c>
      <c r="K6">
        <f t="shared" si="6"/>
        <v>78</v>
      </c>
      <c r="L6" t="str">
        <f t="shared" si="7"/>
        <v>ANITHA</v>
      </c>
      <c r="M6" t="str">
        <f t="shared" si="8"/>
        <v>anitha</v>
      </c>
      <c r="N6" t="str">
        <f t="shared" si="9"/>
        <v>Anitha</v>
      </c>
      <c r="O6">
        <f t="shared" si="10"/>
        <v>9</v>
      </c>
      <c r="P6">
        <f t="shared" si="11"/>
        <v>6</v>
      </c>
      <c r="Q6" s="1">
        <f t="shared" ca="1" si="12"/>
        <v>43611.100228009258</v>
      </c>
    </row>
    <row r="8" spans="1:17" x14ac:dyDescent="0.25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27</v>
      </c>
      <c r="G8" t="s">
        <v>26</v>
      </c>
      <c r="H8" t="s">
        <v>28</v>
      </c>
      <c r="I8" t="s">
        <v>29</v>
      </c>
      <c r="J8" t="s">
        <v>30</v>
      </c>
    </row>
    <row r="9" spans="1:17" x14ac:dyDescent="0.25">
      <c r="A9">
        <v>1</v>
      </c>
      <c r="B9" t="s">
        <v>31</v>
      </c>
      <c r="C9">
        <v>500</v>
      </c>
      <c r="D9">
        <v>400</v>
      </c>
      <c r="E9">
        <v>300</v>
      </c>
      <c r="F9">
        <f>COUNT(A9:A14)</f>
        <v>6</v>
      </c>
      <c r="G9">
        <f>SUM(C9:E9)</f>
        <v>1200</v>
      </c>
      <c r="H9">
        <f>AVERAGE(C9:E9)</f>
        <v>400</v>
      </c>
      <c r="I9">
        <f>MAX(C9:E9)</f>
        <v>500</v>
      </c>
      <c r="J9">
        <f>IF(G9&gt;1500,4%*G9,0)</f>
        <v>0</v>
      </c>
    </row>
    <row r="10" spans="1:17" x14ac:dyDescent="0.25">
      <c r="A10">
        <v>2</v>
      </c>
      <c r="B10" t="s">
        <v>32</v>
      </c>
      <c r="C10">
        <v>250</v>
      </c>
      <c r="D10">
        <v>1000</v>
      </c>
      <c r="E10">
        <v>400</v>
      </c>
      <c r="F10">
        <f t="shared" ref="F10:F14" si="13">COUNT(A10:A15)</f>
        <v>5</v>
      </c>
      <c r="G10">
        <f t="shared" ref="G10:G14" si="14">SUM(C10:E10)</f>
        <v>1650</v>
      </c>
      <c r="H10">
        <f t="shared" ref="H10:H14" si="15">AVERAGE(C10:E10)</f>
        <v>550</v>
      </c>
      <c r="I10">
        <f t="shared" ref="I10:I14" si="16">MAX(C10:E10)</f>
        <v>1000</v>
      </c>
      <c r="J10">
        <f t="shared" ref="J10:J14" si="17">IF(G10&gt;1500,4%*G10,0)</f>
        <v>66</v>
      </c>
    </row>
    <row r="11" spans="1:17" x14ac:dyDescent="0.25">
      <c r="A11">
        <v>3</v>
      </c>
      <c r="B11" t="s">
        <v>33</v>
      </c>
      <c r="C11">
        <v>1000</v>
      </c>
      <c r="D11">
        <v>200</v>
      </c>
      <c r="E11">
        <v>900</v>
      </c>
      <c r="F11">
        <f t="shared" si="13"/>
        <v>4</v>
      </c>
      <c r="G11">
        <f t="shared" si="14"/>
        <v>2100</v>
      </c>
      <c r="H11">
        <f t="shared" si="15"/>
        <v>700</v>
      </c>
      <c r="I11">
        <f t="shared" si="16"/>
        <v>1000</v>
      </c>
      <c r="J11">
        <f t="shared" si="17"/>
        <v>84</v>
      </c>
    </row>
    <row r="12" spans="1:17" x14ac:dyDescent="0.25">
      <c r="A12">
        <v>4</v>
      </c>
      <c r="B12" t="s">
        <v>34</v>
      </c>
      <c r="C12">
        <v>900</v>
      </c>
      <c r="D12">
        <v>400</v>
      </c>
      <c r="E12">
        <v>200</v>
      </c>
      <c r="F12">
        <f t="shared" si="13"/>
        <v>3</v>
      </c>
      <c r="G12">
        <f t="shared" si="14"/>
        <v>1500</v>
      </c>
      <c r="H12">
        <f t="shared" si="15"/>
        <v>500</v>
      </c>
      <c r="I12">
        <f t="shared" si="16"/>
        <v>900</v>
      </c>
      <c r="J12">
        <f t="shared" si="17"/>
        <v>0</v>
      </c>
    </row>
    <row r="13" spans="1:17" x14ac:dyDescent="0.25">
      <c r="A13">
        <v>5</v>
      </c>
      <c r="B13" t="s">
        <v>35</v>
      </c>
      <c r="C13">
        <v>800</v>
      </c>
      <c r="D13">
        <v>350</v>
      </c>
      <c r="E13">
        <v>800</v>
      </c>
      <c r="F13">
        <f t="shared" si="13"/>
        <v>2</v>
      </c>
      <c r="G13">
        <f t="shared" si="14"/>
        <v>1950</v>
      </c>
      <c r="H13">
        <f t="shared" si="15"/>
        <v>650</v>
      </c>
      <c r="I13">
        <f t="shared" si="16"/>
        <v>800</v>
      </c>
      <c r="J13">
        <f t="shared" si="17"/>
        <v>78</v>
      </c>
    </row>
    <row r="14" spans="1:17" x14ac:dyDescent="0.25">
      <c r="A14">
        <v>6</v>
      </c>
      <c r="B14" t="s">
        <v>36</v>
      </c>
      <c r="C14">
        <v>480</v>
      </c>
      <c r="D14">
        <v>490</v>
      </c>
      <c r="E14">
        <v>600</v>
      </c>
      <c r="F14">
        <f t="shared" si="13"/>
        <v>1</v>
      </c>
      <c r="G14">
        <f t="shared" si="14"/>
        <v>1570</v>
      </c>
      <c r="H14">
        <f t="shared" si="15"/>
        <v>523.33333333333337</v>
      </c>
      <c r="I14">
        <f t="shared" si="16"/>
        <v>600</v>
      </c>
      <c r="J14">
        <f t="shared" si="17"/>
        <v>62.800000000000004</v>
      </c>
    </row>
    <row r="16" spans="1:17" x14ac:dyDescent="0.25">
      <c r="A16" t="s">
        <v>37</v>
      </c>
      <c r="B16" t="s">
        <v>38</v>
      </c>
      <c r="C16" t="s">
        <v>39</v>
      </c>
      <c r="D16" t="s">
        <v>40</v>
      </c>
      <c r="E16" t="s">
        <v>41</v>
      </c>
      <c r="F16" t="s">
        <v>42</v>
      </c>
      <c r="G16" t="s">
        <v>43</v>
      </c>
      <c r="H16" t="s">
        <v>44</v>
      </c>
      <c r="I16" t="s">
        <v>45</v>
      </c>
    </row>
    <row r="17" spans="1:10" x14ac:dyDescent="0.25">
      <c r="A17" t="s">
        <v>11</v>
      </c>
      <c r="B17">
        <v>10200</v>
      </c>
      <c r="C17">
        <f>IF(B17&lt;10000,1000,IF(B17&lt;15000,2000,IF(B17&lt;20000,5000,10000)))</f>
        <v>2000</v>
      </c>
      <c r="D17">
        <f>IF(B17&lt;10000,0,IF(B17&lt;15000,5%*B17,IF(B17&lt;20000,10%*B17,20%*B17)))</f>
        <v>510</v>
      </c>
      <c r="E17">
        <f>B17+D17+C17</f>
        <v>12710</v>
      </c>
      <c r="F17">
        <f>IF(E17&gt;15000,12%*E17,0)</f>
        <v>0</v>
      </c>
      <c r="G17">
        <f>IF(E17&lt;10000,3%*E17,IF(E17&lt;15000,6%*E17,IF(E17&lt;20000,10%*E17,15%*E17)))</f>
        <v>762.6</v>
      </c>
      <c r="H17">
        <f>IF(G17&gt;1000,0,12.5%*G17)</f>
        <v>95.325000000000003</v>
      </c>
      <c r="I17">
        <f>C17+D17+F17-G17</f>
        <v>1747.4</v>
      </c>
    </row>
    <row r="18" spans="1:10" x14ac:dyDescent="0.25">
      <c r="A18" t="s">
        <v>12</v>
      </c>
      <c r="B18">
        <v>21000</v>
      </c>
      <c r="C18">
        <f t="shared" ref="C18:C21" si="18">IF(B18&lt;10000,1000,IF(B18&lt;15000,2000,IF(B18&lt;20000,5000,10000)))</f>
        <v>10000</v>
      </c>
      <c r="D18">
        <f t="shared" ref="D18:D21" si="19">IF(B18&lt;10000,0,IF(B18&lt;15000,5%*B18,IF(B18&lt;20000,10%*B18,20%*B18)))</f>
        <v>4200</v>
      </c>
      <c r="E18">
        <f t="shared" ref="E18:E21" si="20">B18+D18+C18</f>
        <v>35200</v>
      </c>
      <c r="F18">
        <f t="shared" ref="F18:F21" si="21">IF(E18&gt;15000,12%*E18,0)</f>
        <v>4224</v>
      </c>
      <c r="G18">
        <f t="shared" ref="G18:G21" si="22">IF(E18&lt;10000,3%*E18,IF(E18&lt;15000,6%*E18,IF(E18&lt;20000,10%*E18,15%*E18)))</f>
        <v>5280</v>
      </c>
      <c r="H18">
        <f t="shared" ref="H18:H21" si="23">IF(G18&gt;1000,0,12.5%*G18)</f>
        <v>0</v>
      </c>
      <c r="I18">
        <f t="shared" ref="I18:I21" si="24">C18+D18+F18-G18</f>
        <v>13144</v>
      </c>
    </row>
    <row r="19" spans="1:10" x14ac:dyDescent="0.25">
      <c r="A19" t="s">
        <v>13</v>
      </c>
      <c r="B19">
        <v>15000</v>
      </c>
      <c r="C19">
        <f t="shared" si="18"/>
        <v>5000</v>
      </c>
      <c r="D19">
        <f t="shared" si="19"/>
        <v>1500</v>
      </c>
      <c r="E19">
        <f t="shared" si="20"/>
        <v>21500</v>
      </c>
      <c r="F19">
        <f t="shared" si="21"/>
        <v>2580</v>
      </c>
      <c r="G19">
        <f t="shared" si="22"/>
        <v>3225</v>
      </c>
      <c r="H19">
        <f t="shared" si="23"/>
        <v>0</v>
      </c>
      <c r="I19">
        <f t="shared" si="24"/>
        <v>5855</v>
      </c>
    </row>
    <row r="20" spans="1:10" x14ac:dyDescent="0.25">
      <c r="A20" t="s">
        <v>46</v>
      </c>
      <c r="B20">
        <v>13500</v>
      </c>
      <c r="C20">
        <f t="shared" si="18"/>
        <v>2000</v>
      </c>
      <c r="D20">
        <f t="shared" si="19"/>
        <v>675</v>
      </c>
      <c r="E20">
        <f t="shared" si="20"/>
        <v>16175</v>
      </c>
      <c r="F20">
        <f t="shared" si="21"/>
        <v>1941</v>
      </c>
      <c r="G20">
        <f t="shared" si="22"/>
        <v>1617.5</v>
      </c>
      <c r="H20">
        <f t="shared" si="23"/>
        <v>0</v>
      </c>
      <c r="I20">
        <f t="shared" si="24"/>
        <v>2998.5</v>
      </c>
    </row>
    <row r="21" spans="1:10" x14ac:dyDescent="0.25">
      <c r="A21" t="s">
        <v>47</v>
      </c>
      <c r="B21">
        <v>21400</v>
      </c>
      <c r="C21">
        <f t="shared" si="18"/>
        <v>10000</v>
      </c>
      <c r="D21">
        <f t="shared" si="19"/>
        <v>4280</v>
      </c>
      <c r="E21">
        <f t="shared" si="20"/>
        <v>35680</v>
      </c>
      <c r="F21">
        <f t="shared" si="21"/>
        <v>4281.5999999999995</v>
      </c>
      <c r="G21">
        <f t="shared" si="22"/>
        <v>5352</v>
      </c>
      <c r="H21">
        <f t="shared" si="23"/>
        <v>0</v>
      </c>
      <c r="I21">
        <f t="shared" si="24"/>
        <v>13209.599999999999</v>
      </c>
    </row>
    <row r="23" spans="1:10" x14ac:dyDescent="0.25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</row>
    <row r="24" spans="1:10" x14ac:dyDescent="0.25">
      <c r="A24">
        <v>1110</v>
      </c>
      <c r="B24">
        <v>85</v>
      </c>
      <c r="C24">
        <v>96</v>
      </c>
      <c r="D24">
        <v>63</v>
      </c>
      <c r="E24">
        <v>74</v>
      </c>
      <c r="F24">
        <v>52</v>
      </c>
      <c r="G24">
        <f>SUM(B24:F24)</f>
        <v>370</v>
      </c>
      <c r="H24">
        <f>AVERAGE(B24:F24)</f>
        <v>74</v>
      </c>
      <c r="I24" t="str">
        <f>IF(AND(B24&gt;35,C24&gt;35,D24&gt;35,E24&gt;35,F24&gt;35),"pass","fail")</f>
        <v>pass</v>
      </c>
      <c r="J24" t="str">
        <f>IF(I24="pass",IF(H24&gt;80,"a",IF(H24&gt;60,"b",IF(H2&gt;50,"c",IF(H24&gt;35,"d")))),"fail")</f>
        <v>b</v>
      </c>
    </row>
    <row r="25" spans="1:10" x14ac:dyDescent="0.25">
      <c r="A25">
        <v>1111</v>
      </c>
      <c r="B25">
        <v>52</v>
      </c>
      <c r="C25">
        <v>74</v>
      </c>
      <c r="D25">
        <v>42</v>
      </c>
      <c r="E25">
        <v>85</v>
      </c>
      <c r="F25">
        <v>96</v>
      </c>
      <c r="G25">
        <f t="shared" ref="G25:G31" si="25">SUM(B25:F25)</f>
        <v>349</v>
      </c>
      <c r="H25">
        <f t="shared" ref="H25:H31" si="26">AVERAGE(B25:F25)</f>
        <v>69.8</v>
      </c>
      <c r="I25" t="str">
        <f t="shared" ref="I25:I31" si="27">IF(AND(B25&gt;35,C25&gt;35,D25&gt;35,E25&gt;35,F25&gt;35),"pass","fail")</f>
        <v>pass</v>
      </c>
      <c r="J25" t="str">
        <f t="shared" ref="J25:J31" si="28">IF(I25="pass",IF(H25&gt;80,"a",IF(H25&gt;60,"b",IF(H3&gt;50,"c",IF(H25&gt;35,"d")))),"fail")</f>
        <v>b</v>
      </c>
    </row>
    <row r="26" spans="1:10" x14ac:dyDescent="0.25">
      <c r="A26">
        <v>1112</v>
      </c>
      <c r="B26">
        <v>85</v>
      </c>
      <c r="C26">
        <v>94</v>
      </c>
      <c r="D26">
        <v>75</v>
      </c>
      <c r="E26">
        <v>85</v>
      </c>
      <c r="F26">
        <v>65</v>
      </c>
      <c r="G26">
        <f t="shared" si="25"/>
        <v>404</v>
      </c>
      <c r="H26">
        <f t="shared" si="26"/>
        <v>80.8</v>
      </c>
      <c r="I26" t="str">
        <f t="shared" si="27"/>
        <v>pass</v>
      </c>
      <c r="J26" t="str">
        <f t="shared" si="28"/>
        <v>a</v>
      </c>
    </row>
    <row r="27" spans="1:10" x14ac:dyDescent="0.25">
      <c r="A27">
        <v>1113</v>
      </c>
      <c r="B27">
        <v>41</v>
      </c>
      <c r="C27">
        <v>85</v>
      </c>
      <c r="D27">
        <v>96</v>
      </c>
      <c r="E27">
        <v>52</v>
      </c>
      <c r="F27">
        <v>74</v>
      </c>
      <c r="G27">
        <f t="shared" si="25"/>
        <v>348</v>
      </c>
      <c r="H27">
        <f t="shared" si="26"/>
        <v>69.599999999999994</v>
      </c>
      <c r="I27" t="str">
        <f t="shared" si="27"/>
        <v>pass</v>
      </c>
      <c r="J27" t="str">
        <f t="shared" si="28"/>
        <v>b</v>
      </c>
    </row>
    <row r="28" spans="1:10" x14ac:dyDescent="0.25">
      <c r="A28">
        <v>1114</v>
      </c>
      <c r="B28">
        <v>85</v>
      </c>
      <c r="C28">
        <v>96</v>
      </c>
      <c r="D28">
        <v>78</v>
      </c>
      <c r="E28">
        <v>86</v>
      </c>
      <c r="F28">
        <v>95</v>
      </c>
      <c r="G28">
        <f t="shared" si="25"/>
        <v>440</v>
      </c>
      <c r="H28">
        <f t="shared" si="26"/>
        <v>88</v>
      </c>
      <c r="I28" t="str">
        <f t="shared" si="27"/>
        <v>pass</v>
      </c>
      <c r="J28" t="str">
        <f t="shared" si="28"/>
        <v>a</v>
      </c>
    </row>
    <row r="29" spans="1:10" x14ac:dyDescent="0.25">
      <c r="A29">
        <v>1115</v>
      </c>
      <c r="B29">
        <v>62</v>
      </c>
      <c r="C29">
        <v>65</v>
      </c>
      <c r="D29">
        <v>68</v>
      </c>
      <c r="E29">
        <v>70</v>
      </c>
      <c r="F29">
        <v>75</v>
      </c>
      <c r="G29">
        <f t="shared" si="25"/>
        <v>340</v>
      </c>
      <c r="H29">
        <f t="shared" si="26"/>
        <v>68</v>
      </c>
      <c r="I29" t="str">
        <f t="shared" si="27"/>
        <v>pass</v>
      </c>
      <c r="J29" t="str">
        <f t="shared" si="28"/>
        <v>b</v>
      </c>
    </row>
    <row r="30" spans="1:10" x14ac:dyDescent="0.25">
      <c r="A30">
        <v>1116</v>
      </c>
      <c r="B30">
        <v>85</v>
      </c>
      <c r="C30">
        <v>96</v>
      </c>
      <c r="D30">
        <v>52</v>
      </c>
      <c r="E30">
        <v>41</v>
      </c>
      <c r="F30">
        <v>63</v>
      </c>
      <c r="G30">
        <f t="shared" si="25"/>
        <v>337</v>
      </c>
      <c r="H30">
        <f t="shared" si="26"/>
        <v>67.400000000000006</v>
      </c>
      <c r="I30" t="str">
        <f t="shared" si="27"/>
        <v>pass</v>
      </c>
      <c r="J30" t="str">
        <f t="shared" si="28"/>
        <v>b</v>
      </c>
    </row>
    <row r="31" spans="1:10" x14ac:dyDescent="0.25">
      <c r="A31">
        <v>1117</v>
      </c>
      <c r="B31">
        <v>85</v>
      </c>
      <c r="C31">
        <v>84</v>
      </c>
      <c r="D31">
        <v>82</v>
      </c>
      <c r="E31">
        <v>76</v>
      </c>
      <c r="F31">
        <v>83</v>
      </c>
      <c r="G31">
        <f t="shared" si="25"/>
        <v>410</v>
      </c>
      <c r="H31">
        <f t="shared" si="26"/>
        <v>82</v>
      </c>
      <c r="I31" t="str">
        <f t="shared" si="27"/>
        <v>pass</v>
      </c>
      <c r="J31" t="str">
        <f t="shared" si="28"/>
        <v>a</v>
      </c>
    </row>
    <row r="33" spans="1:6" x14ac:dyDescent="0.25">
      <c r="A33" t="s">
        <v>58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</row>
    <row r="34" spans="1:6" x14ac:dyDescent="0.25">
      <c r="A34">
        <v>100</v>
      </c>
      <c r="B34">
        <v>1000</v>
      </c>
      <c r="C34">
        <v>5.5</v>
      </c>
      <c r="D34">
        <f>B34*C34</f>
        <v>5500</v>
      </c>
      <c r="E34">
        <f>IF(D34&lt;1000,0,IF(D34&lt;5000,2%*D34,5%*D34))</f>
        <v>275</v>
      </c>
      <c r="F34" t="str">
        <f>IF(D34&lt;1000,"poor",IF(D34&lt;5000,"good","excellent"))</f>
        <v>excellent</v>
      </c>
    </row>
    <row r="35" spans="1:6" x14ac:dyDescent="0.25">
      <c r="A35">
        <v>101</v>
      </c>
      <c r="B35">
        <v>1200</v>
      </c>
      <c r="C35">
        <v>6.75</v>
      </c>
      <c r="D35">
        <f t="shared" ref="D35:D44" si="29">B35*C35</f>
        <v>8100</v>
      </c>
      <c r="E35">
        <f t="shared" ref="E35:E44" si="30">IF(D35&lt;1000,0,IF(D35&lt;5000,2%*D35,5%*D35))</f>
        <v>405</v>
      </c>
      <c r="F35" t="str">
        <f t="shared" ref="F35:F44" si="31">IF(D35&lt;1000,"poor",IF(D35&lt;5000,"good","excellent"))</f>
        <v>excellent</v>
      </c>
    </row>
    <row r="36" spans="1:6" x14ac:dyDescent="0.25">
      <c r="A36">
        <v>102</v>
      </c>
      <c r="B36">
        <v>500</v>
      </c>
      <c r="C36">
        <v>2</v>
      </c>
      <c r="D36">
        <f t="shared" si="29"/>
        <v>1000</v>
      </c>
      <c r="E36">
        <f t="shared" si="30"/>
        <v>20</v>
      </c>
      <c r="F36" t="str">
        <f t="shared" si="31"/>
        <v>good</v>
      </c>
    </row>
    <row r="37" spans="1:6" x14ac:dyDescent="0.25">
      <c r="A37">
        <v>103</v>
      </c>
      <c r="B37">
        <v>350</v>
      </c>
      <c r="C37">
        <v>4</v>
      </c>
      <c r="D37">
        <f t="shared" si="29"/>
        <v>1400</v>
      </c>
      <c r="E37">
        <f t="shared" si="30"/>
        <v>28</v>
      </c>
      <c r="F37" t="str">
        <f t="shared" si="31"/>
        <v>good</v>
      </c>
    </row>
    <row r="38" spans="1:6" x14ac:dyDescent="0.25">
      <c r="A38">
        <v>104</v>
      </c>
      <c r="B38">
        <v>1200</v>
      </c>
      <c r="C38">
        <v>5</v>
      </c>
      <c r="D38">
        <f t="shared" si="29"/>
        <v>6000</v>
      </c>
      <c r="E38">
        <f t="shared" si="30"/>
        <v>300</v>
      </c>
      <c r="F38" t="str">
        <f t="shared" si="31"/>
        <v>excellent</v>
      </c>
    </row>
    <row r="39" spans="1:6" x14ac:dyDescent="0.25">
      <c r="A39">
        <v>105</v>
      </c>
      <c r="B39">
        <v>2200</v>
      </c>
      <c r="C39">
        <v>0.5</v>
      </c>
      <c r="D39">
        <f t="shared" si="29"/>
        <v>1100</v>
      </c>
      <c r="E39">
        <f t="shared" si="30"/>
        <v>22</v>
      </c>
      <c r="F39" t="str">
        <f t="shared" si="31"/>
        <v>good</v>
      </c>
    </row>
    <row r="40" spans="1:6" x14ac:dyDescent="0.25">
      <c r="A40">
        <v>106</v>
      </c>
      <c r="B40">
        <v>145</v>
      </c>
      <c r="C40">
        <v>2</v>
      </c>
      <c r="D40">
        <f t="shared" si="29"/>
        <v>290</v>
      </c>
      <c r="E40">
        <f t="shared" si="30"/>
        <v>0</v>
      </c>
      <c r="F40" t="str">
        <f t="shared" si="31"/>
        <v>poor</v>
      </c>
    </row>
    <row r="41" spans="1:6" x14ac:dyDescent="0.25">
      <c r="A41">
        <v>107</v>
      </c>
      <c r="B41">
        <v>1900</v>
      </c>
      <c r="C41">
        <v>3.5</v>
      </c>
      <c r="D41">
        <f t="shared" si="29"/>
        <v>6650</v>
      </c>
      <c r="E41">
        <f t="shared" si="30"/>
        <v>332.5</v>
      </c>
      <c r="F41" t="str">
        <f t="shared" si="31"/>
        <v>excellent</v>
      </c>
    </row>
    <row r="42" spans="1:6" x14ac:dyDescent="0.25">
      <c r="A42">
        <v>108</v>
      </c>
      <c r="B42">
        <v>250</v>
      </c>
      <c r="C42">
        <v>2.25</v>
      </c>
      <c r="D42">
        <f t="shared" si="29"/>
        <v>562.5</v>
      </c>
      <c r="E42">
        <f t="shared" si="30"/>
        <v>0</v>
      </c>
      <c r="F42" t="str">
        <f t="shared" si="31"/>
        <v>poor</v>
      </c>
    </row>
    <row r="43" spans="1:6" x14ac:dyDescent="0.25">
      <c r="A43">
        <v>109</v>
      </c>
      <c r="B43">
        <v>2000</v>
      </c>
      <c r="C43">
        <v>2</v>
      </c>
      <c r="D43">
        <f t="shared" si="29"/>
        <v>4000</v>
      </c>
      <c r="E43">
        <f t="shared" si="30"/>
        <v>80</v>
      </c>
      <c r="F43" t="str">
        <f t="shared" si="31"/>
        <v>good</v>
      </c>
    </row>
    <row r="44" spans="1:6" x14ac:dyDescent="0.25">
      <c r="A44">
        <v>110</v>
      </c>
      <c r="B44">
        <v>2200</v>
      </c>
      <c r="C44">
        <v>3</v>
      </c>
      <c r="D44">
        <f t="shared" si="29"/>
        <v>6600</v>
      </c>
      <c r="E44">
        <f t="shared" si="30"/>
        <v>330</v>
      </c>
      <c r="F44" t="str">
        <f t="shared" si="31"/>
        <v>excellent</v>
      </c>
    </row>
    <row r="46" spans="1:6" x14ac:dyDescent="0.25">
      <c r="A46" t="s">
        <v>64</v>
      </c>
      <c r="D46">
        <f>SUM(D34:D44)</f>
        <v>41202.5</v>
      </c>
    </row>
    <row r="47" spans="1:6" x14ac:dyDescent="0.25">
      <c r="A47" t="s">
        <v>65</v>
      </c>
      <c r="D47">
        <f>MAX(D34:D44)</f>
        <v>8100</v>
      </c>
    </row>
    <row r="48" spans="1:6" x14ac:dyDescent="0.25">
      <c r="A48" t="s">
        <v>66</v>
      </c>
      <c r="D48">
        <f>MIN(D34:D44)</f>
        <v>290</v>
      </c>
    </row>
    <row r="49" spans="1:8" x14ac:dyDescent="0.25">
      <c r="A49" t="s">
        <v>67</v>
      </c>
      <c r="D49">
        <f>AVERAGE(D34:D44)</f>
        <v>3745.681818181818</v>
      </c>
    </row>
    <row r="50" spans="1:8" x14ac:dyDescent="0.25">
      <c r="A50" t="s">
        <v>68</v>
      </c>
      <c r="D50">
        <f>COUNTIF(F34:F44,"excellent")</f>
        <v>5</v>
      </c>
    </row>
    <row r="51" spans="1:8" x14ac:dyDescent="0.25">
      <c r="A51" t="s">
        <v>69</v>
      </c>
      <c r="D51">
        <f>COUNTIF(F34:F44,"good")</f>
        <v>4</v>
      </c>
    </row>
    <row r="52" spans="1:8" x14ac:dyDescent="0.25">
      <c r="A52" t="s">
        <v>70</v>
      </c>
      <c r="D52">
        <f>COUNTIF(F34:F44,"poor")</f>
        <v>2</v>
      </c>
    </row>
    <row r="53" spans="1:8" x14ac:dyDescent="0.25">
      <c r="A53" t="s">
        <v>71</v>
      </c>
      <c r="D53">
        <f>COUNTIF(C34:C44,"&lt;&gt;2")</f>
        <v>8</v>
      </c>
    </row>
    <row r="54" spans="1:8" x14ac:dyDescent="0.25">
      <c r="A54" t="s">
        <v>72</v>
      </c>
      <c r="D54">
        <f>SUMIF(F34:F44,"good",E34:E44)</f>
        <v>150</v>
      </c>
    </row>
    <row r="55" spans="1:8" x14ac:dyDescent="0.25">
      <c r="A55" t="s">
        <v>73</v>
      </c>
      <c r="D55">
        <f>SUMIF(F34:F44,"excellent",E34:E44)</f>
        <v>1642.5</v>
      </c>
    </row>
    <row r="56" spans="1:8" x14ac:dyDescent="0.25">
      <c r="A56" t="s">
        <v>74</v>
      </c>
      <c r="D56">
        <f>SUMIF(F34:F44,"poor",E34:E44)</f>
        <v>0</v>
      </c>
    </row>
    <row r="57" spans="1:8" x14ac:dyDescent="0.25">
      <c r="A57" t="s">
        <v>75</v>
      </c>
      <c r="D57">
        <f>SUMIF(B34:B44,"&gt;1000",D34:D44)</f>
        <v>32450</v>
      </c>
    </row>
    <row r="58" spans="1:8" x14ac:dyDescent="0.25">
      <c r="A58" t="s">
        <v>76</v>
      </c>
      <c r="D58">
        <f>SUMIF(F34:F44,"good",D34:D44)</f>
        <v>7500</v>
      </c>
    </row>
    <row r="59" spans="1:8" x14ac:dyDescent="0.25">
      <c r="A59" t="s">
        <v>77</v>
      </c>
      <c r="D59">
        <f>SUMIF(F34:F44,"excellent",D34:D44)</f>
        <v>32850</v>
      </c>
    </row>
    <row r="60" spans="1:8" x14ac:dyDescent="0.25">
      <c r="A60" t="s">
        <v>78</v>
      </c>
      <c r="D60">
        <f>SUMIF(F34:F44,"poor",D34:D44)</f>
        <v>852.5</v>
      </c>
    </row>
    <row r="62" spans="1:8" x14ac:dyDescent="0.25">
      <c r="A62" t="s">
        <v>79</v>
      </c>
      <c r="B62" t="s">
        <v>80</v>
      </c>
      <c r="C62" t="s">
        <v>81</v>
      </c>
      <c r="E62" t="s">
        <v>79</v>
      </c>
      <c r="F62" t="s">
        <v>80</v>
      </c>
      <c r="G62" t="s">
        <v>80</v>
      </c>
      <c r="H62" t="s">
        <v>80</v>
      </c>
    </row>
    <row r="63" spans="1:8" x14ac:dyDescent="0.25">
      <c r="A63" t="s">
        <v>82</v>
      </c>
      <c r="B63" t="s">
        <v>49</v>
      </c>
      <c r="C63">
        <v>60</v>
      </c>
      <c r="E63" t="s">
        <v>82</v>
      </c>
      <c r="F63" t="s">
        <v>49</v>
      </c>
      <c r="G63" t="s">
        <v>50</v>
      </c>
      <c r="H63" t="s">
        <v>52</v>
      </c>
    </row>
    <row r="64" spans="1:8" x14ac:dyDescent="0.25">
      <c r="A64" t="s">
        <v>82</v>
      </c>
      <c r="B64" t="s">
        <v>50</v>
      </c>
      <c r="C64">
        <v>40</v>
      </c>
      <c r="D64" t="s">
        <v>87</v>
      </c>
      <c r="E64">
        <f>DSUM(A62:C77,"MARKS",E62:E63)</f>
        <v>255</v>
      </c>
    </row>
    <row r="65" spans="1:8" x14ac:dyDescent="0.25">
      <c r="A65" t="s">
        <v>82</v>
      </c>
      <c r="B65" t="s">
        <v>85</v>
      </c>
      <c r="C65">
        <v>90</v>
      </c>
      <c r="D65" t="s">
        <v>89</v>
      </c>
      <c r="F65">
        <f>DCOUNTA(A62:C78,"SUBJECT",F62:F63)</f>
        <v>4</v>
      </c>
    </row>
    <row r="66" spans="1:8" x14ac:dyDescent="0.25">
      <c r="A66" t="s">
        <v>82</v>
      </c>
      <c r="B66" t="s">
        <v>52</v>
      </c>
      <c r="C66">
        <v>65</v>
      </c>
      <c r="D66" t="s">
        <v>90</v>
      </c>
      <c r="G66">
        <f>DAVERAGE(A62:C77,"MARKS",G62:G63)</f>
        <v>65.5</v>
      </c>
    </row>
    <row r="67" spans="1:8" x14ac:dyDescent="0.25">
      <c r="A67" t="s">
        <v>83</v>
      </c>
      <c r="B67" t="s">
        <v>49</v>
      </c>
      <c r="C67">
        <v>96</v>
      </c>
      <c r="D67" t="s">
        <v>91</v>
      </c>
      <c r="H67">
        <f>DMAX(A62:C77,"MARKS",H62:H63)</f>
        <v>65</v>
      </c>
    </row>
    <row r="68" spans="1:8" x14ac:dyDescent="0.25">
      <c r="A68" t="s">
        <v>83</v>
      </c>
      <c r="B68" t="s">
        <v>50</v>
      </c>
      <c r="C68">
        <v>98</v>
      </c>
      <c r="D68" t="s">
        <v>92</v>
      </c>
      <c r="H68">
        <f>DMIN(A62:C77,"MARKS",H62:H63)</f>
        <v>65</v>
      </c>
    </row>
    <row r="69" spans="1:8" x14ac:dyDescent="0.25">
      <c r="A69" t="s">
        <v>83</v>
      </c>
      <c r="B69" t="s">
        <v>85</v>
      </c>
      <c r="C69">
        <v>68</v>
      </c>
    </row>
    <row r="70" spans="1:8" x14ac:dyDescent="0.25">
      <c r="A70" t="s">
        <v>83</v>
      </c>
      <c r="B70" t="s">
        <v>52</v>
      </c>
      <c r="C70">
        <v>65</v>
      </c>
      <c r="E70" t="s">
        <v>79</v>
      </c>
      <c r="F70" t="s">
        <v>80</v>
      </c>
      <c r="G70" t="s">
        <v>80</v>
      </c>
      <c r="H70" t="s">
        <v>80</v>
      </c>
    </row>
    <row r="71" spans="1:8" x14ac:dyDescent="0.25">
      <c r="A71" t="s">
        <v>84</v>
      </c>
      <c r="B71" t="s">
        <v>49</v>
      </c>
      <c r="C71">
        <v>89</v>
      </c>
      <c r="E71" t="s">
        <v>83</v>
      </c>
      <c r="F71" t="s">
        <v>85</v>
      </c>
      <c r="G71" t="s">
        <v>52</v>
      </c>
      <c r="H71" t="s">
        <v>49</v>
      </c>
    </row>
    <row r="72" spans="1:8" x14ac:dyDescent="0.25">
      <c r="A72" t="s">
        <v>84</v>
      </c>
      <c r="B72" t="s">
        <v>50</v>
      </c>
      <c r="C72">
        <v>74</v>
      </c>
      <c r="D72" t="s">
        <v>88</v>
      </c>
      <c r="E72">
        <f>DSUM(A62:C77,"MARKS",E70:E71)</f>
        <v>327</v>
      </c>
    </row>
    <row r="73" spans="1:8" x14ac:dyDescent="0.25">
      <c r="A73" t="s">
        <v>84</v>
      </c>
      <c r="B73" t="s">
        <v>85</v>
      </c>
      <c r="C73">
        <v>52</v>
      </c>
      <c r="D73" t="s">
        <v>89</v>
      </c>
      <c r="F73">
        <f>DCOUNTA(A62:C77,"SUBJECT",F70:F71)</f>
        <v>4</v>
      </c>
    </row>
    <row r="74" spans="1:8" x14ac:dyDescent="0.25">
      <c r="A74" t="s">
        <v>84</v>
      </c>
      <c r="B74" t="s">
        <v>52</v>
      </c>
      <c r="C74">
        <v>65</v>
      </c>
      <c r="D74" t="s">
        <v>90</v>
      </c>
      <c r="G74">
        <f>DAVERAGE(A62:C77,"MARKS",G70:G71)</f>
        <v>65</v>
      </c>
    </row>
    <row r="75" spans="1:8" x14ac:dyDescent="0.25">
      <c r="A75" t="s">
        <v>86</v>
      </c>
      <c r="B75" t="s">
        <v>49</v>
      </c>
      <c r="C75">
        <v>94</v>
      </c>
      <c r="D75" t="s">
        <v>91</v>
      </c>
      <c r="H75">
        <f>DMAX(A62:C77,"MARKS",H70:H71)</f>
        <v>96</v>
      </c>
    </row>
    <row r="76" spans="1:8" x14ac:dyDescent="0.25">
      <c r="A76" t="s">
        <v>86</v>
      </c>
      <c r="B76" t="s">
        <v>50</v>
      </c>
      <c r="C76">
        <v>50</v>
      </c>
      <c r="D76" t="s">
        <v>92</v>
      </c>
      <c r="H76">
        <f>DMIN(A62:C77,"MARKS",H70:H71)</f>
        <v>60</v>
      </c>
    </row>
    <row r="77" spans="1:8" x14ac:dyDescent="0.25">
      <c r="A77" t="s">
        <v>86</v>
      </c>
      <c r="B77" t="s">
        <v>85</v>
      </c>
      <c r="C77">
        <v>65</v>
      </c>
    </row>
    <row r="78" spans="1:8" x14ac:dyDescent="0.25">
      <c r="E78" t="s">
        <v>79</v>
      </c>
      <c r="F78" t="s">
        <v>80</v>
      </c>
      <c r="G78" t="s">
        <v>80</v>
      </c>
      <c r="H78" t="s">
        <v>80</v>
      </c>
    </row>
    <row r="79" spans="1:8" x14ac:dyDescent="0.25">
      <c r="E79" t="s">
        <v>84</v>
      </c>
      <c r="F79" t="s">
        <v>49</v>
      </c>
      <c r="G79" t="s">
        <v>50</v>
      </c>
      <c r="H79" t="s">
        <v>50</v>
      </c>
    </row>
    <row r="80" spans="1:8" x14ac:dyDescent="0.25">
      <c r="D80" t="s">
        <v>93</v>
      </c>
      <c r="E80">
        <f>DSUM(A62:C77,"MARKS",E78:E79)</f>
        <v>280</v>
      </c>
    </row>
    <row r="81" spans="1:8" x14ac:dyDescent="0.25">
      <c r="D81" t="s">
        <v>89</v>
      </c>
      <c r="F81">
        <f>DCOUNTA(A62:C77,"SUBJECT",F78:F79)</f>
        <v>4</v>
      </c>
    </row>
    <row r="82" spans="1:8" x14ac:dyDescent="0.25">
      <c r="D82" t="s">
        <v>90</v>
      </c>
      <c r="G82">
        <f>DAVERAGE(A62:C77,"MARKS",G78:G79)</f>
        <v>65.5</v>
      </c>
    </row>
    <row r="83" spans="1:8" x14ac:dyDescent="0.25">
      <c r="D83" t="s">
        <v>91</v>
      </c>
      <c r="H83">
        <f>DMAX(A62:C77,"MARKS",H78:H79)</f>
        <v>98</v>
      </c>
    </row>
    <row r="84" spans="1:8" x14ac:dyDescent="0.25">
      <c r="D84" t="s">
        <v>92</v>
      </c>
      <c r="H84">
        <f>DMIN(A62:C77,"MARKS",H78:H79)</f>
        <v>40</v>
      </c>
    </row>
    <row r="85" spans="1:8" x14ac:dyDescent="0.25">
      <c r="E85" t="s">
        <v>79</v>
      </c>
      <c r="F85" t="s">
        <v>80</v>
      </c>
      <c r="G85" t="s">
        <v>80</v>
      </c>
      <c r="H85" t="s">
        <v>80</v>
      </c>
    </row>
    <row r="86" spans="1:8" x14ac:dyDescent="0.25">
      <c r="E86" t="s">
        <v>86</v>
      </c>
      <c r="F86" t="s">
        <v>85</v>
      </c>
      <c r="G86" t="s">
        <v>52</v>
      </c>
      <c r="H86" t="s">
        <v>85</v>
      </c>
    </row>
    <row r="87" spans="1:8" x14ac:dyDescent="0.25">
      <c r="D87" t="s">
        <v>94</v>
      </c>
      <c r="E87">
        <f>DSUM(A62:C77,"MARKS",E85:E86)</f>
        <v>209</v>
      </c>
    </row>
    <row r="88" spans="1:8" x14ac:dyDescent="0.25">
      <c r="D88" t="s">
        <v>89</v>
      </c>
      <c r="F88">
        <f>DCOUNTA(A62:C77,"SUBJECT",F85:F86)</f>
        <v>4</v>
      </c>
    </row>
    <row r="89" spans="1:8" x14ac:dyDescent="0.25">
      <c r="D89" t="s">
        <v>90</v>
      </c>
      <c r="G89">
        <f>DAVERAGE(A62:C77,"MARKS",G85:G86)</f>
        <v>65</v>
      </c>
    </row>
    <row r="90" spans="1:8" x14ac:dyDescent="0.25">
      <c r="D90" t="s">
        <v>91</v>
      </c>
      <c r="H90">
        <f>DMAX(A62:C77,"MARKS",H85:H86)</f>
        <v>90</v>
      </c>
    </row>
    <row r="91" spans="1:8" x14ac:dyDescent="0.25">
      <c r="D91" t="s">
        <v>92</v>
      </c>
      <c r="H91">
        <f>DMIN(A62:C77,"MARKS",H85:H86)</f>
        <v>52</v>
      </c>
    </row>
    <row r="93" spans="1:8" x14ac:dyDescent="0.25">
      <c r="A93" t="s">
        <v>95</v>
      </c>
      <c r="B93" t="s">
        <v>96</v>
      </c>
    </row>
    <row r="94" spans="1:8" x14ac:dyDescent="0.25">
      <c r="A94" t="s">
        <v>97</v>
      </c>
      <c r="B94">
        <v>-70000</v>
      </c>
    </row>
    <row r="95" spans="1:8" x14ac:dyDescent="0.25">
      <c r="A95" t="s">
        <v>102</v>
      </c>
      <c r="B95">
        <v>12000</v>
      </c>
    </row>
    <row r="96" spans="1:8" x14ac:dyDescent="0.25">
      <c r="A96" t="s">
        <v>101</v>
      </c>
      <c r="B96">
        <v>15000</v>
      </c>
    </row>
    <row r="97" spans="1:2" x14ac:dyDescent="0.25">
      <c r="A97" t="s">
        <v>98</v>
      </c>
      <c r="B97">
        <v>18000</v>
      </c>
    </row>
    <row r="98" spans="1:2" x14ac:dyDescent="0.25">
      <c r="A98" t="s">
        <v>99</v>
      </c>
      <c r="B98">
        <v>21000</v>
      </c>
    </row>
    <row r="99" spans="1:2" x14ac:dyDescent="0.25">
      <c r="A99" t="s">
        <v>100</v>
      </c>
      <c r="B99">
        <v>26000</v>
      </c>
    </row>
    <row r="100" spans="1:2" x14ac:dyDescent="0.25">
      <c r="A100" t="s">
        <v>103</v>
      </c>
      <c r="B100" s="2">
        <f>IRR(B94:B98)</f>
        <v>-2.1244848273410888E-2</v>
      </c>
    </row>
    <row r="101" spans="1:2" x14ac:dyDescent="0.25">
      <c r="A101" t="s">
        <v>104</v>
      </c>
      <c r="B101" s="2">
        <f>IRR(B94:B99)</f>
        <v>8.663094803652216E-2</v>
      </c>
    </row>
    <row r="111" spans="1:2" x14ac:dyDescent="0.25">
      <c r="A111" t="s">
        <v>115</v>
      </c>
      <c r="B111">
        <v>30000</v>
      </c>
    </row>
    <row r="112" spans="1:2" x14ac:dyDescent="0.25">
      <c r="A112" t="s">
        <v>116</v>
      </c>
      <c r="B112">
        <v>7500</v>
      </c>
    </row>
    <row r="113" spans="1:2" x14ac:dyDescent="0.25">
      <c r="A113" t="s">
        <v>117</v>
      </c>
      <c r="B113">
        <v>10</v>
      </c>
    </row>
    <row r="115" spans="1:2" x14ac:dyDescent="0.25">
      <c r="A115" t="s">
        <v>105</v>
      </c>
      <c r="B115" s="3">
        <f>SYD(B111,B112,B113,1)</f>
        <v>4090.909090909091</v>
      </c>
    </row>
    <row r="116" spans="1:2" x14ac:dyDescent="0.25">
      <c r="A116" t="s">
        <v>106</v>
      </c>
      <c r="B116" s="3">
        <f>SYD(B111,B112,B113,2)</f>
        <v>3681.818181818182</v>
      </c>
    </row>
    <row r="117" spans="1:2" x14ac:dyDescent="0.25">
      <c r="A117" t="s">
        <v>107</v>
      </c>
      <c r="B117" s="3">
        <f>SYD(B111,B112,B113,3)</f>
        <v>3272.7272727272725</v>
      </c>
    </row>
    <row r="118" spans="1:2" x14ac:dyDescent="0.25">
      <c r="A118" t="s">
        <v>108</v>
      </c>
      <c r="B118" s="3">
        <f>SYD(B111,B112,B113,4)</f>
        <v>2863.6363636363635</v>
      </c>
    </row>
    <row r="119" spans="1:2" x14ac:dyDescent="0.25">
      <c r="A119" t="s">
        <v>109</v>
      </c>
      <c r="B119" s="3">
        <f>SYD(B111,B112,B113,5)</f>
        <v>2454.5454545454545</v>
      </c>
    </row>
    <row r="120" spans="1:2" x14ac:dyDescent="0.25">
      <c r="A120" t="s">
        <v>110</v>
      </c>
      <c r="B120" s="3">
        <f>SYD(B111,B112,B113,6)</f>
        <v>2045.4545454545455</v>
      </c>
    </row>
    <row r="121" spans="1:2" x14ac:dyDescent="0.25">
      <c r="A121" t="s">
        <v>111</v>
      </c>
      <c r="B121" s="3">
        <f>SYD(B111,B112,B113,7)</f>
        <v>1636.3636363636363</v>
      </c>
    </row>
    <row r="122" spans="1:2" x14ac:dyDescent="0.25">
      <c r="A122" t="s">
        <v>112</v>
      </c>
      <c r="B122" s="3">
        <f>SYD(B111,B112,B113,8)</f>
        <v>1227.2727272727273</v>
      </c>
    </row>
    <row r="123" spans="1:2" x14ac:dyDescent="0.25">
      <c r="A123" t="s">
        <v>113</v>
      </c>
      <c r="B123" s="3">
        <f>SYD(B111,B112,B113,9)</f>
        <v>818.18181818181813</v>
      </c>
    </row>
    <row r="124" spans="1:2" x14ac:dyDescent="0.25">
      <c r="A124" t="s">
        <v>114</v>
      </c>
      <c r="B124" s="3">
        <f>SYD(B111,B112,B113,10)</f>
        <v>409.09090909090907</v>
      </c>
    </row>
    <row r="126" spans="1:2" x14ac:dyDescent="0.25">
      <c r="A126" t="s">
        <v>118</v>
      </c>
      <c r="B126">
        <v>10000</v>
      </c>
    </row>
    <row r="127" spans="1:2" x14ac:dyDescent="0.25">
      <c r="A127" t="s">
        <v>119</v>
      </c>
      <c r="B127">
        <v>2000</v>
      </c>
    </row>
    <row r="128" spans="1:2" x14ac:dyDescent="0.25">
      <c r="A128" t="s">
        <v>117</v>
      </c>
      <c r="B128">
        <v>5</v>
      </c>
    </row>
    <row r="130" spans="1:6" x14ac:dyDescent="0.25">
      <c r="A130" t="s">
        <v>120</v>
      </c>
      <c r="B130" t="s">
        <v>121</v>
      </c>
      <c r="C130" t="s">
        <v>122</v>
      </c>
    </row>
    <row r="131" spans="1:6" x14ac:dyDescent="0.25">
      <c r="A131">
        <v>0</v>
      </c>
      <c r="C131">
        <f>B126</f>
        <v>10000</v>
      </c>
    </row>
    <row r="132" spans="1:6" x14ac:dyDescent="0.25">
      <c r="A132">
        <v>1</v>
      </c>
      <c r="B132" s="3">
        <f>SYD(B126,B127,B128,1)</f>
        <v>2666.6666666666665</v>
      </c>
      <c r="C132" s="3">
        <f>C131-B132</f>
        <v>7333.3333333333339</v>
      </c>
    </row>
    <row r="133" spans="1:6" x14ac:dyDescent="0.25">
      <c r="A133">
        <v>2</v>
      </c>
      <c r="B133" s="3">
        <f>SYD(B126,B127,B128,2)</f>
        <v>2133.3333333333335</v>
      </c>
      <c r="C133" s="3">
        <f>C132-B133</f>
        <v>5200</v>
      </c>
    </row>
    <row r="134" spans="1:6" x14ac:dyDescent="0.25">
      <c r="A134">
        <v>3</v>
      </c>
      <c r="B134" s="3">
        <f>SYD(B126,B127,B128,3)</f>
        <v>1600</v>
      </c>
      <c r="C134" s="3">
        <f>C133-B134</f>
        <v>3600</v>
      </c>
    </row>
    <row r="135" spans="1:6" x14ac:dyDescent="0.25">
      <c r="A135">
        <v>4</v>
      </c>
      <c r="B135" s="3">
        <f>SYD(B126,B127,B128,4)</f>
        <v>1066.6666666666667</v>
      </c>
      <c r="C135" s="3">
        <f>C134-B135</f>
        <v>2533.333333333333</v>
      </c>
    </row>
    <row r="136" spans="1:6" x14ac:dyDescent="0.25">
      <c r="A136">
        <v>5</v>
      </c>
      <c r="B136" s="3">
        <f>SYD(B126,B127,B128,5)</f>
        <v>533.33333333333337</v>
      </c>
      <c r="C136" s="3">
        <f>C135-B136</f>
        <v>1999.9999999999995</v>
      </c>
    </row>
    <row r="137" spans="1:6" x14ac:dyDescent="0.25">
      <c r="A137" t="s">
        <v>132</v>
      </c>
    </row>
    <row r="138" spans="1:6" x14ac:dyDescent="0.25">
      <c r="A138" t="s">
        <v>123</v>
      </c>
      <c r="B138">
        <v>90000</v>
      </c>
      <c r="C138">
        <v>100000</v>
      </c>
      <c r="D138">
        <v>250000</v>
      </c>
      <c r="E138">
        <v>350000</v>
      </c>
      <c r="F138">
        <v>500000</v>
      </c>
    </row>
    <row r="139" spans="1:6" x14ac:dyDescent="0.25">
      <c r="A139" t="s">
        <v>124</v>
      </c>
      <c r="B139" s="2">
        <v>7.0000000000000007E-2</v>
      </c>
      <c r="C139" s="2">
        <v>0.05</v>
      </c>
      <c r="D139" s="2">
        <v>0.03</v>
      </c>
      <c r="E139" s="2">
        <v>0.25</v>
      </c>
      <c r="F139" s="2">
        <v>0.05</v>
      </c>
    </row>
    <row r="140" spans="1:6" x14ac:dyDescent="0.25">
      <c r="A140" t="s">
        <v>125</v>
      </c>
      <c r="B140">
        <v>10</v>
      </c>
      <c r="C140">
        <v>15</v>
      </c>
      <c r="D140">
        <v>20</v>
      </c>
      <c r="E140">
        <v>25</v>
      </c>
      <c r="F140">
        <v>15</v>
      </c>
    </row>
    <row r="141" spans="1:6" x14ac:dyDescent="0.25">
      <c r="A141" t="s">
        <v>129</v>
      </c>
    </row>
    <row r="142" spans="1:6" x14ac:dyDescent="0.25">
      <c r="A142" t="s">
        <v>126</v>
      </c>
      <c r="B142">
        <v>4</v>
      </c>
      <c r="C142">
        <v>6</v>
      </c>
      <c r="D142">
        <v>8</v>
      </c>
      <c r="E142">
        <v>9</v>
      </c>
    </row>
    <row r="143" spans="1:6" x14ac:dyDescent="0.25">
      <c r="A143" t="s">
        <v>127</v>
      </c>
      <c r="B143">
        <v>2000</v>
      </c>
      <c r="C143">
        <v>3000</v>
      </c>
      <c r="D143">
        <v>4000</v>
      </c>
      <c r="E143">
        <v>8000</v>
      </c>
    </row>
    <row r="144" spans="1:6" x14ac:dyDescent="0.25">
      <c r="A144" t="s">
        <v>128</v>
      </c>
      <c r="B144">
        <v>80000</v>
      </c>
      <c r="C144">
        <v>100000</v>
      </c>
      <c r="D144">
        <v>250000</v>
      </c>
      <c r="E144">
        <v>350000</v>
      </c>
    </row>
    <row r="146" spans="1:2" x14ac:dyDescent="0.25">
      <c r="A146" t="s">
        <v>130</v>
      </c>
      <c r="B146" s="2">
        <f>RATE(B142*12,B143,-B144)</f>
        <v>7.7014724882022529E-3</v>
      </c>
    </row>
    <row r="147" spans="1:2" x14ac:dyDescent="0.25">
      <c r="A147" t="s">
        <v>131</v>
      </c>
      <c r="B147" s="2">
        <f>B146*12</f>
        <v>9.2417669858427032E-2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2019-05-17T04:33:58Z</dcterms:created>
  <dcterms:modified xsi:type="dcterms:W3CDTF">2019-05-25T20:55:43Z</dcterms:modified>
</cp:coreProperties>
</file>