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pontsoleil/Documents/GitHub/EIPA/日本版コアインボイス/"/>
    </mc:Choice>
  </mc:AlternateContent>
  <xr:revisionPtr revIDLastSave="0" documentId="13_ncr:1_{5364AFD7-7ACC-5341-B706-428C929CFF43}" xr6:coauthVersionLast="46" xr6:coauthVersionMax="46" xr10:uidLastSave="{00000000-0000-0000-0000-000000000000}"/>
  <bookViews>
    <workbookView xWindow="1280" yWindow="580" windowWidth="24080" windowHeight="15360" activeTab="5" xr2:uid="{12D2A6F6-74CB-D142-9378-ACF39F2C2E77}"/>
  </bookViews>
  <sheets>
    <sheet name="Example 1" sheetId="1" r:id="rId1"/>
    <sheet name="Example 2" sheetId="2" r:id="rId2"/>
    <sheet name="Example 3" sheetId="3" r:id="rId3"/>
    <sheet name="Example 4" sheetId="4" r:id="rId4"/>
    <sheet name="Example 5" sheetId="5" r:id="rId5"/>
    <sheet name="Example 6" sheetId="6" r:id="rId6"/>
    <sheet name="Example 7" sheetId="7" r:id="rId7"/>
    <sheet name="翻訳"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4" i="6" l="1"/>
  <c r="N34" i="5"/>
  <c r="N33" i="5"/>
  <c r="N32" i="5"/>
  <c r="N31" i="5"/>
  <c r="N30" i="5"/>
  <c r="N29" i="5"/>
  <c r="N28" i="5"/>
  <c r="N27" i="5"/>
  <c r="N26" i="5"/>
  <c r="N25" i="5"/>
  <c r="N24" i="5"/>
  <c r="N23" i="5"/>
  <c r="N22" i="5"/>
  <c r="N21" i="5"/>
  <c r="N20" i="5"/>
  <c r="N19" i="5"/>
  <c r="N18" i="5"/>
  <c r="N17" i="5"/>
  <c r="N16" i="5"/>
  <c r="N15" i="5"/>
  <c r="N14" i="5"/>
  <c r="N13" i="5"/>
  <c r="N12" i="5"/>
  <c r="N11" i="5"/>
  <c r="N10" i="5"/>
  <c r="N9" i="5"/>
  <c r="N8" i="5"/>
  <c r="N7" i="5"/>
  <c r="N6" i="5"/>
  <c r="N5" i="5"/>
  <c r="N4" i="5"/>
  <c r="P55" i="4"/>
  <c r="P54" i="4"/>
  <c r="P53" i="4"/>
  <c r="P52" i="4"/>
  <c r="P51" i="4"/>
  <c r="P50" i="4"/>
  <c r="P49" i="4"/>
  <c r="P48" i="4"/>
  <c r="P47" i="4"/>
  <c r="P46" i="4"/>
  <c r="P45" i="4"/>
  <c r="P44" i="4"/>
  <c r="P43" i="4"/>
  <c r="P42" i="4"/>
  <c r="P41" i="4"/>
  <c r="P40" i="4"/>
  <c r="P39" i="4"/>
  <c r="P38" i="4"/>
  <c r="P37" i="4"/>
  <c r="P36" i="4"/>
  <c r="P35" i="4"/>
  <c r="P34" i="4"/>
  <c r="P33" i="4"/>
  <c r="P32" i="4"/>
  <c r="P31" i="4"/>
  <c r="P30" i="4"/>
  <c r="P29" i="4"/>
  <c r="P28" i="4"/>
  <c r="P27" i="4"/>
  <c r="P26" i="4"/>
  <c r="P25" i="4"/>
  <c r="P24" i="4"/>
  <c r="P23" i="4"/>
  <c r="P22" i="4"/>
  <c r="P21" i="4"/>
  <c r="P20" i="4"/>
  <c r="P19" i="4"/>
  <c r="P18" i="4"/>
  <c r="P17" i="4"/>
  <c r="P16" i="4"/>
  <c r="P15" i="4"/>
  <c r="P14" i="4"/>
  <c r="P13" i="4"/>
  <c r="P12" i="4"/>
  <c r="P11" i="4"/>
  <c r="P10" i="4"/>
  <c r="P9" i="4"/>
  <c r="P8" i="4"/>
  <c r="P7" i="4"/>
  <c r="P6" i="4"/>
  <c r="P5" i="4"/>
  <c r="P4" i="4"/>
  <c r="N24" i="3"/>
  <c r="N23" i="3"/>
  <c r="N22" i="3"/>
  <c r="N21" i="3"/>
  <c r="N20" i="3"/>
  <c r="N19" i="3"/>
  <c r="N18" i="3"/>
  <c r="N17" i="3"/>
  <c r="N16" i="3"/>
  <c r="N15" i="3"/>
  <c r="N14" i="3"/>
  <c r="N13" i="3"/>
  <c r="N12" i="3"/>
  <c r="N11" i="3"/>
  <c r="N10" i="3"/>
  <c r="N9" i="3"/>
  <c r="N8" i="3"/>
  <c r="N7" i="3"/>
  <c r="N6" i="3"/>
  <c r="N5" i="3"/>
  <c r="N4" i="3"/>
  <c r="L22" i="2"/>
  <c r="L21" i="2"/>
  <c r="L20" i="2"/>
  <c r="L19" i="2"/>
  <c r="L18" i="2"/>
  <c r="L17" i="2"/>
  <c r="L16" i="2"/>
  <c r="L15" i="2"/>
  <c r="L14" i="2"/>
  <c r="L13" i="2"/>
  <c r="L12" i="2"/>
  <c r="L11" i="2"/>
  <c r="L10" i="2"/>
  <c r="L9" i="2"/>
  <c r="L8" i="2"/>
  <c r="L7" i="2"/>
  <c r="L6" i="2"/>
  <c r="L5" i="2"/>
  <c r="L4" i="2"/>
  <c r="K12" i="1"/>
  <c r="K35" i="1"/>
  <c r="K34" i="1"/>
  <c r="K33" i="1"/>
  <c r="K32" i="1"/>
  <c r="K31" i="1"/>
  <c r="K30" i="1"/>
  <c r="K29" i="1"/>
  <c r="K28" i="1"/>
  <c r="K27" i="1"/>
  <c r="K26" i="1"/>
  <c r="K25" i="1"/>
  <c r="K24" i="1"/>
  <c r="K23" i="1"/>
  <c r="K22" i="1"/>
  <c r="K21" i="1"/>
  <c r="K20" i="1"/>
  <c r="K19" i="1"/>
  <c r="K18" i="1"/>
  <c r="K17" i="1"/>
  <c r="K16" i="1"/>
  <c r="K15" i="1"/>
  <c r="K14" i="1"/>
  <c r="K13" i="1"/>
  <c r="K11" i="1"/>
  <c r="K10" i="1"/>
  <c r="K9" i="1"/>
  <c r="K8" i="1"/>
  <c r="K7" i="1"/>
  <c r="K6" i="1"/>
  <c r="K5" i="1"/>
  <c r="K4" i="1"/>
  <c r="A3" i="1"/>
  <c r="I54" i="7" l="1"/>
  <c r="I53" i="7"/>
  <c r="I52" i="7"/>
  <c r="I51" i="7"/>
  <c r="I50" i="7"/>
  <c r="I49" i="7"/>
  <c r="I48" i="7"/>
  <c r="I47" i="7"/>
  <c r="I46" i="7"/>
  <c r="I45" i="7"/>
  <c r="I44" i="7"/>
  <c r="I43" i="7"/>
  <c r="I42" i="7"/>
  <c r="I41" i="7"/>
  <c r="I40" i="7"/>
  <c r="I39" i="7"/>
  <c r="I38" i="7"/>
  <c r="I37" i="7"/>
  <c r="I36" i="7"/>
  <c r="I35" i="7"/>
  <c r="I34" i="7"/>
  <c r="I33" i="7"/>
  <c r="I32" i="7"/>
  <c r="I31" i="7"/>
  <c r="I30" i="7"/>
  <c r="I29" i="7"/>
  <c r="I28" i="7"/>
  <c r="I27" i="7"/>
  <c r="I26" i="7"/>
  <c r="I25" i="7"/>
  <c r="I24" i="7"/>
  <c r="I23" i="7"/>
  <c r="I22" i="7"/>
  <c r="I21" i="7"/>
  <c r="I20" i="7"/>
  <c r="I19" i="7"/>
  <c r="I18" i="7"/>
  <c r="I17" i="7"/>
  <c r="I16" i="7"/>
  <c r="I15" i="7"/>
  <c r="I14" i="7"/>
  <c r="I13" i="7"/>
  <c r="I12" i="7"/>
  <c r="I11" i="7"/>
  <c r="I10" i="7"/>
  <c r="I9" i="7"/>
  <c r="I8" i="7"/>
  <c r="I7" i="7"/>
  <c r="I6" i="7"/>
  <c r="I5" i="7"/>
  <c r="I4" i="7"/>
  <c r="N23" i="6"/>
  <c r="N22" i="6"/>
  <c r="N21" i="6"/>
  <c r="N20" i="6"/>
  <c r="N19" i="6"/>
  <c r="N18" i="6"/>
  <c r="N17" i="6"/>
  <c r="N16" i="6"/>
  <c r="N15" i="6"/>
  <c r="N14" i="6"/>
  <c r="N13" i="6"/>
  <c r="N12" i="6"/>
  <c r="N11" i="6"/>
  <c r="N10" i="6"/>
  <c r="N9" i="6"/>
  <c r="N8" i="6"/>
  <c r="N7" i="6"/>
  <c r="N6" i="6"/>
  <c r="N5" i="6"/>
  <c r="F3" i="7"/>
  <c r="E3" i="7"/>
  <c r="D3" i="7"/>
  <c r="C3" i="7"/>
  <c r="B3" i="7"/>
  <c r="A3" i="7"/>
  <c r="K3" i="6"/>
  <c r="J3" i="6"/>
  <c r="I3" i="6"/>
  <c r="H3" i="6"/>
  <c r="G3" i="6"/>
  <c r="F3" i="6"/>
  <c r="E3" i="6"/>
  <c r="D3" i="6"/>
  <c r="C3" i="6"/>
  <c r="B3" i="6"/>
  <c r="A3" i="6"/>
  <c r="A3" i="5"/>
  <c r="B3" i="5"/>
  <c r="K3" i="5"/>
  <c r="J3" i="5"/>
  <c r="I3" i="5"/>
  <c r="H3" i="5"/>
  <c r="G3" i="5"/>
  <c r="F3" i="5"/>
  <c r="E3" i="5"/>
  <c r="D3" i="5"/>
  <c r="C3" i="5"/>
  <c r="M3" i="4"/>
  <c r="L3" i="4"/>
  <c r="K3" i="4"/>
  <c r="J3" i="4"/>
  <c r="I3" i="4"/>
  <c r="H3" i="4"/>
  <c r="G3" i="4"/>
  <c r="F3" i="4"/>
  <c r="E3" i="4"/>
  <c r="D3" i="4"/>
  <c r="C3" i="4"/>
  <c r="B3" i="4"/>
  <c r="A3" i="4"/>
  <c r="K3" i="3"/>
  <c r="J3" i="3"/>
  <c r="I3" i="3"/>
  <c r="H3" i="3"/>
  <c r="G3" i="3"/>
  <c r="F3" i="3"/>
  <c r="E3" i="3"/>
  <c r="D3" i="3"/>
  <c r="C3" i="3"/>
  <c r="B3" i="3"/>
  <c r="A3" i="3"/>
  <c r="I3" i="2"/>
  <c r="H3" i="2"/>
  <c r="G3" i="2"/>
  <c r="F3" i="2"/>
  <c r="E3" i="2"/>
  <c r="D3" i="2"/>
  <c r="C3" i="2"/>
  <c r="B3" i="2"/>
  <c r="A3" i="2"/>
  <c r="B3" i="1"/>
  <c r="D3" i="1"/>
  <c r="E3" i="1"/>
  <c r="F3" i="1"/>
  <c r="G3" i="1"/>
  <c r="H3" i="1"/>
  <c r="C3" i="1"/>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7" i="8"/>
  <c r="D8" i="8"/>
  <c r="D9" i="8"/>
  <c r="D10" i="8"/>
  <c r="D11" i="8"/>
  <c r="D12" i="8"/>
  <c r="D13" i="8"/>
  <c r="D14" i="8"/>
  <c r="D15" i="8"/>
  <c r="D16" i="8"/>
  <c r="D17" i="8"/>
  <c r="D18" i="8"/>
  <c r="D19" i="8"/>
  <c r="D20" i="8"/>
  <c r="D21" i="8"/>
  <c r="D1" i="8"/>
  <c r="D2" i="8"/>
  <c r="D3" i="8"/>
  <c r="D4" i="8"/>
  <c r="D5" i="8"/>
  <c r="D6" i="8"/>
  <c r="J50" i="7"/>
  <c r="J51" i="7" s="1"/>
  <c r="J37" i="7"/>
  <c r="J38" i="7" s="1"/>
  <c r="J52" i="7" s="1"/>
  <c r="J47" i="7"/>
  <c r="J46" i="7"/>
  <c r="J45" i="7"/>
  <c r="J42" i="7"/>
  <c r="J43" i="7" s="1"/>
  <c r="J23" i="7"/>
  <c r="J22" i="7"/>
  <c r="J21" i="7"/>
  <c r="J19" i="7"/>
  <c r="J17" i="7"/>
  <c r="J15" i="7"/>
  <c r="J14" i="7"/>
  <c r="J13" i="7"/>
  <c r="J11" i="7"/>
  <c r="J7" i="7"/>
  <c r="J9" i="7"/>
  <c r="J18" i="7"/>
  <c r="J10" i="7"/>
  <c r="J6" i="7"/>
  <c r="J5" i="7"/>
  <c r="O11" i="6"/>
  <c r="O14" i="6" s="1"/>
  <c r="O10" i="6"/>
  <c r="P8" i="6"/>
  <c r="O8" i="6"/>
  <c r="O7" i="6"/>
  <c r="O6" i="6"/>
  <c r="O5" i="6"/>
  <c r="K4" i="6"/>
  <c r="O18" i="6" s="1"/>
  <c r="O19" i="6" s="1"/>
  <c r="O23" i="5"/>
  <c r="O22" i="5"/>
  <c r="O21" i="5"/>
  <c r="O20" i="5"/>
  <c r="O19" i="5"/>
  <c r="O18" i="5"/>
  <c r="O17" i="5"/>
  <c r="O16" i="5"/>
  <c r="P15" i="5"/>
  <c r="O15" i="5"/>
  <c r="O13" i="5"/>
  <c r="P20" i="5"/>
  <c r="P5" i="5"/>
  <c r="K5" i="5"/>
  <c r="K4" i="5"/>
  <c r="O26" i="5"/>
  <c r="O12" i="5"/>
  <c r="P10" i="5"/>
  <c r="O10" i="5"/>
  <c r="O9" i="5"/>
  <c r="O8" i="5"/>
  <c r="O7" i="5"/>
  <c r="O6" i="5"/>
  <c r="O5" i="5"/>
  <c r="Q51" i="4"/>
  <c r="Q25" i="4"/>
  <c r="Q24" i="4"/>
  <c r="Q21" i="4"/>
  <c r="Q22" i="4" s="1"/>
  <c r="Q23" i="4" s="1"/>
  <c r="R19" i="4"/>
  <c r="Q19" i="4"/>
  <c r="Q18" i="4"/>
  <c r="Q17" i="4"/>
  <c r="Q47" i="4" s="1"/>
  <c r="Q16" i="4"/>
  <c r="Q11" i="4"/>
  <c r="P10" i="3"/>
  <c r="R10" i="4"/>
  <c r="M5" i="4"/>
  <c r="M4" i="4"/>
  <c r="Q12" i="4" s="1"/>
  <c r="Q14" i="4"/>
  <c r="Q40" i="4" s="1"/>
  <c r="Q13" i="4"/>
  <c r="Q10" i="4"/>
  <c r="Q9" i="4"/>
  <c r="Q8" i="4"/>
  <c r="Q7" i="4"/>
  <c r="Q6" i="4"/>
  <c r="Q5" i="4"/>
  <c r="O13" i="3"/>
  <c r="O16" i="3" s="1"/>
  <c r="O9" i="3"/>
  <c r="O8" i="3"/>
  <c r="O12" i="3"/>
  <c r="O10" i="3"/>
  <c r="O7" i="3"/>
  <c r="O6" i="3"/>
  <c r="O5" i="3"/>
  <c r="K4" i="3"/>
  <c r="O20" i="3" s="1"/>
  <c r="O21" i="3" s="1"/>
  <c r="M8" i="2"/>
  <c r="M7" i="2"/>
  <c r="M6" i="2"/>
  <c r="M5" i="2"/>
  <c r="M10" i="2"/>
  <c r="I4" i="2"/>
  <c r="M18" i="2" s="1"/>
  <c r="M19" i="2" s="1"/>
  <c r="L33" i="1"/>
  <c r="L31" i="1"/>
  <c r="L32" i="1" s="1"/>
  <c r="L34" i="1" s="1"/>
  <c r="L35" i="1" s="1"/>
  <c r="L29" i="1"/>
  <c r="L24" i="1"/>
  <c r="L18" i="1"/>
  <c r="L17" i="1"/>
  <c r="L15" i="1"/>
  <c r="L14" i="1"/>
  <c r="L13" i="1"/>
  <c r="L10" i="1"/>
  <c r="H5" i="1"/>
  <c r="H4" i="1"/>
  <c r="L9" i="1" s="1"/>
  <c r="O30" i="5" l="1"/>
  <c r="O31" i="5" s="1"/>
  <c r="M9" i="2"/>
  <c r="M15" i="2" s="1"/>
  <c r="M16" i="2" s="1"/>
  <c r="M20" i="2" s="1"/>
  <c r="Q29" i="4"/>
  <c r="Q27" i="4" s="1"/>
  <c r="J48" i="7"/>
  <c r="O9" i="6"/>
  <c r="O15" i="6" s="1"/>
  <c r="O16" i="6" s="1"/>
  <c r="O20" i="6" s="1"/>
  <c r="O21" i="6" s="1"/>
  <c r="O23" i="6" s="1"/>
  <c r="O11" i="5"/>
  <c r="Q49" i="4"/>
  <c r="O11" i="3"/>
  <c r="O17" i="3" s="1"/>
  <c r="O18" i="3" s="1"/>
  <c r="O22" i="3" s="1"/>
  <c r="O23" i="3" s="1"/>
  <c r="O24" i="3" s="1"/>
  <c r="M21" i="2"/>
  <c r="M22" i="2" s="1"/>
  <c r="Q41" i="4" l="1"/>
  <c r="Q42" i="4" s="1"/>
  <c r="Q53" i="4" s="1"/>
  <c r="Q50" i="4"/>
  <c r="Q52" i="4" s="1"/>
  <c r="Q54" i="4" s="1"/>
  <c r="Q55" i="4" s="1"/>
  <c r="O28" i="5"/>
  <c r="O32" i="5" s="1"/>
  <c r="O33" i="5" s="1"/>
  <c r="O34" i="5" s="1"/>
  <c r="O27" i="5"/>
  <c r="J53" i="7"/>
  <c r="J54" i="7" s="1"/>
</calcChain>
</file>

<file path=xl/sharedStrings.xml><?xml version="1.0" encoding="utf-8"?>
<sst xmlns="http://schemas.openxmlformats.org/spreadsheetml/2006/main" count="1590" uniqueCount="908">
  <si>
    <t>Wine-bottles</t>
    <phoneticPr fontId="2"/>
  </si>
  <si>
    <t>Wine-case of 6</t>
    <phoneticPr fontId="2"/>
  </si>
  <si>
    <t>Bottle</t>
    <phoneticPr fontId="2"/>
  </si>
  <si>
    <t>Case</t>
    <phoneticPr fontId="2"/>
  </si>
  <si>
    <t>Standard rate</t>
    <phoneticPr fontId="2"/>
  </si>
  <si>
    <t>BG/BT</t>
    <phoneticPr fontId="2"/>
  </si>
  <si>
    <t>BG-25</t>
    <phoneticPr fontId="2"/>
  </si>
  <si>
    <t>Business Term Name</t>
    <phoneticPr fontId="2"/>
  </si>
  <si>
    <t>Value</t>
    <phoneticPr fontId="2"/>
  </si>
  <si>
    <t>Remarks / Calcuration</t>
    <phoneticPr fontId="2"/>
  </si>
  <si>
    <t>BT-129</t>
    <phoneticPr fontId="2"/>
  </si>
  <si>
    <t>BT-130</t>
    <phoneticPr fontId="2"/>
  </si>
  <si>
    <t>BT-146</t>
    <phoneticPr fontId="2"/>
  </si>
  <si>
    <t>BT-131</t>
    <phoneticPr fontId="2"/>
  </si>
  <si>
    <t>EUR</t>
    <phoneticPr fontId="2"/>
  </si>
  <si>
    <t>BT-149</t>
    <phoneticPr fontId="2"/>
  </si>
  <si>
    <t>BT-151</t>
    <phoneticPr fontId="2"/>
  </si>
  <si>
    <t>BT-152</t>
    <phoneticPr fontId="2"/>
  </si>
  <si>
    <t>BG-23</t>
    <phoneticPr fontId="2"/>
  </si>
  <si>
    <t>BT-118</t>
    <phoneticPr fontId="2"/>
  </si>
  <si>
    <t>BT-119</t>
    <phoneticPr fontId="2"/>
  </si>
  <si>
    <t>%</t>
    <phoneticPr fontId="2"/>
  </si>
  <si>
    <t>BT-116</t>
    <phoneticPr fontId="2"/>
  </si>
  <si>
    <t>EUR, Sum of "Invoiced ine  net amount" (where "VAT Category code" AND "VAT category rate" matches line information) (see BR-S-8)</t>
    <phoneticPr fontId="2"/>
  </si>
  <si>
    <t>BT-117</t>
    <phoneticPr fontId="2"/>
  </si>
  <si>
    <t>BG-22</t>
    <phoneticPr fontId="2"/>
  </si>
  <si>
    <t>BT-106</t>
    <phoneticPr fontId="2"/>
  </si>
  <si>
    <t>EUR, Sum of "Invoice line net amount" (see BR-CO-10)</t>
    <phoneticPr fontId="2"/>
  </si>
  <si>
    <t>BT-109</t>
    <phoneticPr fontId="2"/>
  </si>
  <si>
    <t>EUR, Sum of "Invoice line net amount" - Sum of allowances on document level + Sum of charges on document level (see BR-CO-13)</t>
    <phoneticPr fontId="2"/>
  </si>
  <si>
    <t>Euable amount" x ("VAT category rate" / 100), rounded to two decimals (see BR-C0-17)</t>
    <phoneticPr fontId="2"/>
  </si>
  <si>
    <t>BT-110</t>
    <phoneticPr fontId="2"/>
  </si>
  <si>
    <t>EUR, Sum of "VAT category tax amount" (see BR-CO-14)</t>
    <phoneticPr fontId="2"/>
  </si>
  <si>
    <t>BT-112</t>
    <phoneticPr fontId="2"/>
  </si>
  <si>
    <t>EUR, "Invoice total amount without VAT" + "Invoice total VAT amount" (see BR-CO-15)</t>
    <phoneticPr fontId="2"/>
  </si>
  <si>
    <t>BT-115</t>
    <phoneticPr fontId="2"/>
  </si>
  <si>
    <t>EUR, "Invoice total VAT amount" - "Paid amount" + "Rounding amount" (see BR-CO-16)</t>
    <phoneticPr fontId="2"/>
  </si>
  <si>
    <t>screw</t>
    <phoneticPr fontId="2"/>
  </si>
  <si>
    <t>Piece</t>
    <phoneticPr fontId="2"/>
  </si>
  <si>
    <t>Chicken</t>
    <phoneticPr fontId="2"/>
  </si>
  <si>
    <t>BT-147</t>
    <phoneticPr fontId="2"/>
  </si>
  <si>
    <t>EUR, Item gross price - Item price discount</t>
    <phoneticPr fontId="2"/>
  </si>
  <si>
    <t>BT-148</t>
    <phoneticPr fontId="2"/>
  </si>
  <si>
    <t>Pens</t>
    <phoneticPr fontId="2"/>
  </si>
  <si>
    <t>Parer</t>
    <phoneticPr fontId="2"/>
  </si>
  <si>
    <t>Pack</t>
    <phoneticPr fontId="2"/>
  </si>
  <si>
    <t>BT-142</t>
    <phoneticPr fontId="2"/>
  </si>
  <si>
    <t>BT-136</t>
    <phoneticPr fontId="2"/>
  </si>
  <si>
    <t>BT-138</t>
    <phoneticPr fontId="2"/>
  </si>
  <si>
    <t>BT-137</t>
    <phoneticPr fontId="2"/>
  </si>
  <si>
    <t>BG-20</t>
    <phoneticPr fontId="2"/>
  </si>
  <si>
    <t>BT-92</t>
    <phoneticPr fontId="2"/>
  </si>
  <si>
    <t>EUR, ("Document level allowance base amount" x "Documet level allowance percentage") / 100, rounded to two decimals</t>
    <phoneticPr fontId="2"/>
  </si>
  <si>
    <t>BT-94</t>
    <phoneticPr fontId="2"/>
  </si>
  <si>
    <t>BT-93</t>
    <phoneticPr fontId="2"/>
  </si>
  <si>
    <t>EUR, Sum of Invoice net amount</t>
    <phoneticPr fontId="2"/>
  </si>
  <si>
    <t>BT-95</t>
    <phoneticPr fontId="2"/>
  </si>
  <si>
    <t>BT-96</t>
    <phoneticPr fontId="2"/>
  </si>
  <si>
    <t>BT-97</t>
    <phoneticPr fontId="2"/>
  </si>
  <si>
    <t>Volume discount</t>
    <phoneticPr fontId="2"/>
  </si>
  <si>
    <t>BG-21</t>
    <phoneticPr fontId="2"/>
  </si>
  <si>
    <t>BT-99</t>
    <phoneticPr fontId="2"/>
  </si>
  <si>
    <t>BT-102</t>
    <phoneticPr fontId="2"/>
  </si>
  <si>
    <t>Zero rated</t>
    <phoneticPr fontId="2"/>
  </si>
  <si>
    <t>BT-103</t>
    <phoneticPr fontId="2"/>
  </si>
  <si>
    <t>BT-104</t>
    <phoneticPr fontId="2"/>
  </si>
  <si>
    <t>Freoght charge</t>
    <phoneticPr fontId="2"/>
  </si>
  <si>
    <t>BT-107</t>
    <phoneticPr fontId="2"/>
  </si>
  <si>
    <t>BT-108</t>
    <phoneticPr fontId="2"/>
  </si>
  <si>
    <t>Kg</t>
    <phoneticPr fontId="2"/>
  </si>
  <si>
    <t>Example 1 (Different Invoiced item VAT rates)</t>
    <phoneticPr fontId="2"/>
  </si>
  <si>
    <t>Example 2 (Item price base quantity)</t>
    <phoneticPr fontId="2"/>
  </si>
  <si>
    <t>Example 3 (Invoiced quantity unit of measure)</t>
    <phoneticPr fontId="2"/>
  </si>
  <si>
    <t>Example 4 (Discounts, allowances and charges)</t>
    <phoneticPr fontId="2"/>
  </si>
  <si>
    <t>Example 6 (Prepayment and negative Amount due for payment)</t>
    <phoneticPr fontId="2"/>
  </si>
  <si>
    <t>Car rental</t>
    <phoneticPr fontId="2"/>
  </si>
  <si>
    <t>Each</t>
    <phoneticPr fontId="2"/>
  </si>
  <si>
    <t>BT-113</t>
    <phoneticPr fontId="2"/>
  </si>
  <si>
    <t>EUR, "Invoice total VAT amount" - "Paid amount" - "Paied amount" (see BR-CO-16)</t>
    <phoneticPr fontId="2"/>
  </si>
  <si>
    <t>Example 7 (Standard VAT including VAT exempted lines)</t>
    <phoneticPr fontId="2"/>
  </si>
  <si>
    <t>Printer ink</t>
    <phoneticPr fontId="2"/>
  </si>
  <si>
    <t>Poster print</t>
    <phoneticPr fontId="2"/>
  </si>
  <si>
    <t>Office chair</t>
    <phoneticPr fontId="2"/>
  </si>
  <si>
    <t>Wireless keyboard</t>
    <phoneticPr fontId="2"/>
  </si>
  <si>
    <t>Drive Adapter Cable</t>
    <phoneticPr fontId="2"/>
  </si>
  <si>
    <t>Exempted from VAT</t>
    <phoneticPr fontId="2"/>
  </si>
  <si>
    <t>Reason A</t>
    <phoneticPr fontId="2"/>
  </si>
  <si>
    <t>Reason B</t>
    <phoneticPr fontId="2"/>
  </si>
  <si>
    <t>Reason C</t>
    <phoneticPr fontId="2"/>
  </si>
  <si>
    <t>ID</t>
  </si>
  <si>
    <t>日本版コアインボイス
項目名</t>
    <rPh sb="0" eb="2">
      <t>コウモク</t>
    </rPh>
    <rPh sb="2" eb="3">
      <t>メイ</t>
    </rPh>
    <phoneticPr fontId="4"/>
  </si>
  <si>
    <t>説明</t>
  </si>
  <si>
    <t/>
  </si>
  <si>
    <t>BT-1</t>
  </si>
  <si>
    <t>Invoice number</t>
  </si>
  <si>
    <t>請求書番号
Invoice number</t>
  </si>
  <si>
    <t>発注者が発番した請求書を識別する番号または文字列</t>
  </si>
  <si>
    <t>BT-2</t>
  </si>
  <si>
    <t>Invoice issue date</t>
  </si>
  <si>
    <t>請求書発効日
Invoice issue date</t>
  </si>
  <si>
    <t>請求書の発行日付，または請求書の書面上の発行日付</t>
  </si>
  <si>
    <t>BT-3</t>
  </si>
  <si>
    <t>Invoice type code</t>
  </si>
  <si>
    <t>請求書タイプコード
Invoice type code</t>
  </si>
  <si>
    <t>この文書のタイプを識別するコード 
UNTDID 1001　Peppol BIS Billing 3.0(https://docs.peppol.eu/poacc/billing/3.0/bis/#codelist)では、
/ ubl:Invoice / cbc:InvoiceTypeCode
80　Debit note related to goods or services
82　Metered services invoice
84　Debit note related to financial adjustments
380　Commercial invoice
383　Debit note
386　Prepayment invoice
393　Factored invoice
395　Consignment invoice
575　Insurer's invoice
623　Forwarder's invoice
780　Freight invoice
/ ubl:CreditNote / cbc:CreditNoteTypeCode
81　Credit note related to goods or services
83　Credit note related to financial adjustments
381　Credit note
396　Factored credit note
532　Forwarder's credit note</t>
  </si>
  <si>
    <t>BT-5</t>
  </si>
  <si>
    <t>Invoice currency code</t>
  </si>
  <si>
    <t>為替交換元通貨コード
Invoice currency code</t>
  </si>
  <si>
    <t>為替における交換元通貨を表すコード</t>
  </si>
  <si>
    <t>BT-6</t>
  </si>
  <si>
    <t>VAT accounting currency code</t>
  </si>
  <si>
    <t>為替交換先通貨コード
Tax accounting currency code</t>
  </si>
  <si>
    <t>為替における交換先通貨を表すコード</t>
  </si>
  <si>
    <t>BT-7 </t>
  </si>
  <si>
    <t>Value added tax point date </t>
  </si>
  <si>
    <t>BT-8 </t>
  </si>
  <si>
    <t>Value added tax point date code </t>
  </si>
  <si>
    <t>BT-9</t>
  </si>
  <si>
    <t>Payment due date</t>
  </si>
  <si>
    <t>支払期日
Payment due date</t>
  </si>
  <si>
    <t>支払条件で示された支払期日</t>
  </si>
  <si>
    <t>BT-10</t>
  </si>
  <si>
    <t>Buyer reference</t>
  </si>
  <si>
    <t>発注担当者コード
Buyer reference</t>
    <rPh sb="2" eb="5">
      <t>タントウシャ</t>
    </rPh>
    <phoneticPr fontId="4"/>
  </si>
  <si>
    <t>購買担当によって割り当てられた識別子で内部ルーティングの目的で使用</t>
  </si>
  <si>
    <t>BT-11</t>
  </si>
  <si>
    <t>Project reference</t>
  </si>
  <si>
    <t>プロジェクト番号
Project reference</t>
  </si>
  <si>
    <t>発注品に関するプロジェクト・工事案件等を管理するための番号</t>
  </si>
  <si>
    <t>BT-12</t>
  </si>
  <si>
    <t>Contract reference</t>
  </si>
  <si>
    <t>（参照）契約書番号
Contract reference</t>
  </si>
  <si>
    <t>参照する契約書に記載の文書番号</t>
  </si>
  <si>
    <t>BT-13</t>
  </si>
  <si>
    <t xml:space="preserve">Purchase order reference </t>
  </si>
  <si>
    <t>（参照）注文書番号
Purchase order reference</t>
  </si>
  <si>
    <t>この請求書契約が参照する注文書に記載の文書番号</t>
  </si>
  <si>
    <t>BT-14</t>
  </si>
  <si>
    <t>Sales order reference</t>
  </si>
  <si>
    <t>（参照）受注書番号
Sales order reference</t>
  </si>
  <si>
    <t xml:space="preserve">参照する受注書に記載の文書番号
</t>
  </si>
  <si>
    <t>BT-15</t>
  </si>
  <si>
    <t>Receiving advice reference</t>
  </si>
  <si>
    <t>（参照）受取通知書（検収書）番号
Receiving advice reference</t>
    <rPh sb="14" eb="16">
      <t>バンゴウ</t>
    </rPh>
    <phoneticPr fontId="4"/>
  </si>
  <si>
    <t>参照する受取通知書（検収書）に受注者が付番した番号。</t>
  </si>
  <si>
    <t>BT-16</t>
  </si>
  <si>
    <t>Despatch advice reference</t>
  </si>
  <si>
    <t>（参照）出荷案内書（納品書）番号
Despatch advice reference</t>
  </si>
  <si>
    <t>参照する出荷案内書（納品書）に受注者が付番した番号
月締めの請求書など、明細行から複数の文書を参照するときには、明細行に複数定義する。（適格請求書等保存方式に関するQ&amp;A問44 2納品書で補完する場合etc. 参照）</t>
    <rPh sb="26" eb="28">
      <t>ツキジメ</t>
    </rPh>
    <rPh sb="56" eb="59">
      <t>メイサイ</t>
    </rPh>
    <phoneticPr fontId="4"/>
  </si>
  <si>
    <t>BT-17</t>
  </si>
  <si>
    <t>Tender or lot reference</t>
  </si>
  <si>
    <t>（参照）入札またはロット
tender or lot reference</t>
  </si>
  <si>
    <t>参照する入札またはロットの番号</t>
  </si>
  <si>
    <t>BT-18</t>
  </si>
  <si>
    <t>Invoiced object identifier Scheme identifier</t>
  </si>
  <si>
    <t>請求済みオブジェクトのスキーマ識別子
Invoiced object identifier</t>
  </si>
  <si>
    <t>請求書の根拠となる識別子で、受注者が指定。
必要に応じて、予約番号、電話番号、メーターポイント、車両、人物などを指定。識別子にどのスキーマが使用されるかが発注者にとって明らかでない場合、条件付きスキーマ識別子が使用されるべきであり、それはUNTDID 1153コードリスト(https://unece.org/fileadmin/DAM/trade/untdid/d16b/tred/tred1153.htm)の項目から選択される。</t>
  </si>
  <si>
    <t>BT-19</t>
  </si>
  <si>
    <t>Buyer accounting reference</t>
  </si>
  <si>
    <t>購買担当会計参照
Buyer accounting reference</t>
  </si>
  <si>
    <t>購買担当の財務勘定科目に関連データを記帳する場所を指定する</t>
  </si>
  <si>
    <t>BT-20</t>
  </si>
  <si>
    <t>Payment terms</t>
  </si>
  <si>
    <t>支払条件説明
Payment terms</t>
  </si>
  <si>
    <t>支払額に適用される支払条件の説明(罰則の記載を含む)。支払条件の文字による説明。
英語での慣用例文
PIA - Payment in advance
Net 30 - Payment 30 days after invoice date
EOM - End of month
21 MFI - 21st of the month following invoice date
1% 10 Net 30 - 1% discount if payment received within ten days otherwise payment 30 days after invoice date
COD - Cash on delivery
1MD - Monthly credit payment of a full month's supply
etc.
source: https://examples.yourdictionary.com/payment-terms-examples.html</t>
    <rPh sb="45" eb="47">
      <t>カンヨウ</t>
    </rPh>
    <rPh sb="47" eb="48">
      <t>レイ</t>
    </rPh>
    <rPh sb="48" eb="49">
      <t>ブン</t>
    </rPh>
    <phoneticPr fontId="4"/>
  </si>
  <si>
    <t>BG-1</t>
  </si>
  <si>
    <t>INVOICE NOTE</t>
  </si>
  <si>
    <t>請求書注釈
INVOICE NOTE</t>
  </si>
  <si>
    <t>請求書についての注釈</t>
  </si>
  <si>
    <t>BT-21</t>
  </si>
  <si>
    <t>Invoice note subject code</t>
  </si>
  <si>
    <t>請求書注釈表題
Invoice note subject code</t>
  </si>
  <si>
    <t>注釈の表題</t>
  </si>
  <si>
    <t>BT-22</t>
  </si>
  <si>
    <t>Invoice note</t>
  </si>
  <si>
    <t>請求書注釈内容
Invoice note</t>
  </si>
  <si>
    <t>注釈の内容を入力するフリースペース</t>
  </si>
  <si>
    <t>BG-2</t>
  </si>
  <si>
    <t>PROCESS CONTROL</t>
  </si>
  <si>
    <t>取引プロセス設定
PROCESS CONTROL</t>
  </si>
  <si>
    <t>取引プロセスに関する情報</t>
  </si>
  <si>
    <t>BT-23</t>
  </si>
  <si>
    <t>Business process type</t>
  </si>
  <si>
    <t>取引プロセスタイプ
Business process type</t>
  </si>
  <si>
    <t>取引プロセスの名称</t>
  </si>
  <si>
    <t>BT-24</t>
  </si>
  <si>
    <t>Specification identifier</t>
  </si>
  <si>
    <t>取引プロセス識別子
Specification identifier</t>
  </si>
  <si>
    <t>取引プロセスの識別子(ID)
[NOTE Jpanese Monthly Extension] Identifying the Jpanese month-end closing invoice &amp; aggregated purchase statement Extension</t>
  </si>
  <si>
    <t>BG-3</t>
  </si>
  <si>
    <t>PRECEDING INVOICE REFERENCE</t>
  </si>
  <si>
    <t>先行請求書への参照
PRECEDING INVOICE REFERENCE</t>
  </si>
  <si>
    <t>1つ以上の先行請求書に関する情報</t>
  </si>
  <si>
    <t>BT-25</t>
  </si>
  <si>
    <t>Preceding Invoice reference</t>
  </si>
  <si>
    <t>先行請求書への参照
Preceding Invoice reference</t>
  </si>
  <si>
    <t>受注者が以前に送付した請求書の識別子</t>
  </si>
  <si>
    <t>BT-26</t>
  </si>
  <si>
    <t>Preceding Invoice issue date</t>
  </si>
  <si>
    <t>先行請求書発行日
Preceding Invoice issue date</t>
  </si>
  <si>
    <t>先行請求書の発行日</t>
  </si>
  <si>
    <t>BG-4</t>
  </si>
  <si>
    <t>SELLER</t>
  </si>
  <si>
    <t>受注者
SELLER</t>
  </si>
  <si>
    <t>受注者に係る情報</t>
  </si>
  <si>
    <t>BT-27</t>
  </si>
  <si>
    <t>Seller name</t>
  </si>
  <si>
    <t>受注者名称
Seller name</t>
  </si>
  <si>
    <t>注文を受ける企業/工場・事業所・事業部門等を表す名称</t>
  </si>
  <si>
    <t>BT-28</t>
  </si>
  <si>
    <t>Seller trading name</t>
  </si>
  <si>
    <t>受注者の商号
Seller trading name</t>
  </si>
  <si>
    <t>BT-29</t>
  </si>
  <si>
    <t>Seller identifier Scheme identifier</t>
  </si>
  <si>
    <t xml:space="preserve">受注者コード
Seller identifier </t>
  </si>
  <si>
    <t>注文を受ける企業/工場・事業所・事業部門等を表すコード</t>
  </si>
  <si>
    <t>Scheme identifier</t>
  </si>
  <si>
    <t>スキーマ識別子
Scheme identifier</t>
    <rPh sb="0" eb="3">
      <t>スキーマ</t>
    </rPh>
    <phoneticPr fontId="4"/>
  </si>
  <si>
    <t>BT-30</t>
  </si>
  <si>
    <t>Seller legal registration identifier Scheme identifier</t>
  </si>
  <si>
    <t>受注者国際企業コード
Seller legal registration identifier</t>
  </si>
  <si>
    <t>注文を受ける企業を表す国際企業コード</t>
  </si>
  <si>
    <t>BT-31</t>
  </si>
  <si>
    <t>Seller VAT identifier</t>
  </si>
  <si>
    <t>受注者VAT識別子
Seller TAX identifier</t>
  </si>
  <si>
    <t>BT-32</t>
  </si>
  <si>
    <t>Seller tax registration identifier</t>
  </si>
  <si>
    <t>受注者の適格請求書発行事業者登録番号
Seller tax registration identifier</t>
  </si>
  <si>
    <t>受注者の適格請求書発行事業者登録番号
T+法人番号（国税庁）</t>
    <rPh sb="0" eb="2">
      <t>ジュチュウ</t>
    </rPh>
    <phoneticPr fontId="4"/>
  </si>
  <si>
    <t>BT-33</t>
  </si>
  <si>
    <t>Seller additional legal information</t>
  </si>
  <si>
    <t>受注者追加法的情報
Seller additional legal information</t>
  </si>
  <si>
    <t>BT-34</t>
  </si>
  <si>
    <t>Seller electronic address Scheme identifier</t>
  </si>
  <si>
    <t>受注者電子機器アドレス
Seller electronic address</t>
  </si>
  <si>
    <t>請求書に対するアプリケーションレベルの応答が配信される受注者の電子アドレスを識別</t>
    <rPh sb="27" eb="30">
      <t>ジュチュウシャ</t>
    </rPh>
    <phoneticPr fontId="4"/>
  </si>
  <si>
    <t>BG-5</t>
  </si>
  <si>
    <t>SELLER POSTAL ADDRESS</t>
  </si>
  <si>
    <t>受注者の住所
SELLER POSTAL ADDRESS</t>
  </si>
  <si>
    <t>受注者の住所に関する情報</t>
    <rPh sb="0" eb="1">
      <t>ジュ</t>
    </rPh>
    <phoneticPr fontId="4"/>
  </si>
  <si>
    <t>BT-35</t>
  </si>
  <si>
    <t>Seller address line 1</t>
  </si>
  <si>
    <t xml:space="preserve">受注者住所欄1
Seller address line 1 </t>
  </si>
  <si>
    <t>受注者の住所欄</t>
  </si>
  <si>
    <t>BT-36</t>
  </si>
  <si>
    <t>Seller address line 2</t>
  </si>
  <si>
    <t>受注者住所欄2
Seller address line 2</t>
  </si>
  <si>
    <t>受注者の住所欄2</t>
  </si>
  <si>
    <t>BT-162</t>
  </si>
  <si>
    <t>Seller address line 3</t>
  </si>
  <si>
    <t>受注者住所欄3
Seller address line 3</t>
  </si>
  <si>
    <t>受注者の住所欄3</t>
  </si>
  <si>
    <t>BT-37</t>
  </si>
  <si>
    <t>Seller city</t>
  </si>
  <si>
    <t>受注者市
Seller city</t>
  </si>
  <si>
    <t>受注者の市</t>
  </si>
  <si>
    <t>BT-38</t>
  </si>
  <si>
    <t>Seller post code</t>
  </si>
  <si>
    <t>受注者郵便番号
Seller post code</t>
  </si>
  <si>
    <t>受注者の郵便番号</t>
  </si>
  <si>
    <t>BT-39</t>
  </si>
  <si>
    <t>Seller country subdivision</t>
  </si>
  <si>
    <t xml:space="preserve">受注者の地方区分
Seller country subdivision </t>
  </si>
  <si>
    <t>受注者の地方区分</t>
  </si>
  <si>
    <t>BT-40</t>
  </si>
  <si>
    <t>Seller country code</t>
  </si>
  <si>
    <t>受注者国コード
Seller country code</t>
  </si>
  <si>
    <t>受注者の国コード</t>
  </si>
  <si>
    <t>BG-6</t>
  </si>
  <si>
    <t>SELLER CONTACT</t>
  </si>
  <si>
    <t xml:space="preserve">受注者の連絡先
SELLER CONTACT </t>
  </si>
  <si>
    <t>連絡先に係る情報</t>
  </si>
  <si>
    <t>BT-41</t>
  </si>
  <si>
    <t>Seller contact point</t>
  </si>
  <si>
    <t xml:space="preserve">受注者担当名
Seller contact point </t>
  </si>
  <si>
    <t>取引連絡先の個人の、文字で表現された名前（部門名を含む）</t>
  </si>
  <si>
    <t>BT-42</t>
  </si>
  <si>
    <t>Seller contact telephone number</t>
  </si>
  <si>
    <t>受注者電話番号
Seller contact telephone number</t>
  </si>
  <si>
    <t>受注者の電話番号</t>
  </si>
  <si>
    <t>BT-43</t>
  </si>
  <si>
    <t>Seller contact email address</t>
  </si>
  <si>
    <t>受注者の電子メールアドレス
Seller contact email address</t>
  </si>
  <si>
    <t>受注者の電子メールアドレス</t>
  </si>
  <si>
    <t>BG-7</t>
  </si>
  <si>
    <t>BUYER</t>
  </si>
  <si>
    <t xml:space="preserve">発注者
BUYER </t>
  </si>
  <si>
    <t>発注者に係る情報</t>
  </si>
  <si>
    <t>BT-44</t>
  </si>
  <si>
    <t>Buyer name</t>
  </si>
  <si>
    <t xml:space="preserve">発注者名称
Buyer name </t>
  </si>
  <si>
    <t>発注を行う企業/工場・事業所・事業部門等の名称</t>
  </si>
  <si>
    <t>BT-45</t>
  </si>
  <si>
    <t>Buyer trading name</t>
  </si>
  <si>
    <t>発注者の商号
Buyer trading name</t>
  </si>
  <si>
    <t>BT-46</t>
  </si>
  <si>
    <t>Buyer identifier Scheme identifier</t>
  </si>
  <si>
    <t xml:space="preserve">発注者コード
Buyer identifier </t>
  </si>
  <si>
    <t>注文を行う企業/工場・事業所・事業部門等を表すコード</t>
  </si>
  <si>
    <t>BT-47</t>
  </si>
  <si>
    <t>Buyer legal registration identifier Scheme identifier</t>
  </si>
  <si>
    <t>発注者国際企業コード
Buyer legal registration identifier</t>
  </si>
  <si>
    <t>注文を行う企業を表す国際企業コード</t>
  </si>
  <si>
    <t>BT-48</t>
  </si>
  <si>
    <t>Buyer VAT identifier</t>
  </si>
  <si>
    <t>発注者の適格請求書発行事業者登録番号
Buyer TAX identifier</t>
  </si>
  <si>
    <t>発注者の適格請求書発行事業者登録番号
T+法人番号（国税庁）</t>
  </si>
  <si>
    <t>BT-49</t>
  </si>
  <si>
    <t>Buyer electronic address Scheme identifier</t>
  </si>
  <si>
    <t>発注者の電子アドレス
Buyer electronic address</t>
  </si>
  <si>
    <t>請求書の搬送先となる購買担当の電子所在地を識別</t>
  </si>
  <si>
    <t>BG-8</t>
  </si>
  <si>
    <t>BUYER POSTAL ADDRESS</t>
  </si>
  <si>
    <t>発注者の住所
BUYER POSTAL ADDRESS</t>
  </si>
  <si>
    <t>発注者の住所に関する情報</t>
  </si>
  <si>
    <t>BT-50</t>
  </si>
  <si>
    <t>Buyer address line 1</t>
  </si>
  <si>
    <t xml:space="preserve">発注者住所欄1
Buyer address line 1 </t>
  </si>
  <si>
    <t>発注者の住所欄</t>
  </si>
  <si>
    <t>BT-51</t>
  </si>
  <si>
    <t>Buyer address line 2</t>
  </si>
  <si>
    <t>発注者住所欄2
Buyer address line 2</t>
  </si>
  <si>
    <t>発注者の住所欄2</t>
  </si>
  <si>
    <t>BT-163</t>
  </si>
  <si>
    <t>Buyer address line 3</t>
  </si>
  <si>
    <t>発注者住所欄3
Buyer address line 3</t>
  </si>
  <si>
    <t>発注者の住所欄3</t>
  </si>
  <si>
    <t>BT-52</t>
  </si>
  <si>
    <t>Buyer city</t>
  </si>
  <si>
    <t>発注者市
Buyer city</t>
  </si>
  <si>
    <t>発注者の市</t>
  </si>
  <si>
    <t>BT-53</t>
  </si>
  <si>
    <t>Buyer post code</t>
  </si>
  <si>
    <t>発注者郵便番号
Buyer post code</t>
  </si>
  <si>
    <t>発注者の郵便番号</t>
  </si>
  <si>
    <t>BT-54</t>
  </si>
  <si>
    <t>Buyer country subdivision</t>
  </si>
  <si>
    <t xml:space="preserve">発注者の地方区分
Buyer country subdivision </t>
  </si>
  <si>
    <t>発注者の地方区分</t>
  </si>
  <si>
    <t>BT-55</t>
  </si>
  <si>
    <t>Buyer country code</t>
  </si>
  <si>
    <t xml:space="preserve">発注者国コード
Buyer country code </t>
  </si>
  <si>
    <t>発注者の国コード</t>
  </si>
  <si>
    <t>BG-9</t>
  </si>
  <si>
    <t xml:space="preserve">BUYER CONTACT </t>
  </si>
  <si>
    <t>発注者の連絡先
BUYER CONTACT</t>
  </si>
  <si>
    <t>BT-56</t>
  </si>
  <si>
    <t>Buyer contact point</t>
  </si>
  <si>
    <t xml:space="preserve">発注者担当名
Buyer contact point </t>
  </si>
  <si>
    <t>発注者の発注担当者の名称（部門名を含む）</t>
    <rPh sb="13" eb="16">
      <t>ブモn</t>
    </rPh>
    <phoneticPr fontId="4"/>
  </si>
  <si>
    <t>BT-57</t>
  </si>
  <si>
    <t>Buyer contact telephone number</t>
  </si>
  <si>
    <t>発注者電話番号
Buyer contact telephone number</t>
  </si>
  <si>
    <t>発注者の電話番号</t>
  </si>
  <si>
    <t>BT-58</t>
  </si>
  <si>
    <t>Buyer contact email address</t>
  </si>
  <si>
    <t>発注者の電子メールアドレス
Buyer contact email address</t>
  </si>
  <si>
    <t>発注者の電子メールアドレス</t>
  </si>
  <si>
    <t>BG-10</t>
  </si>
  <si>
    <t>PAYEE</t>
  </si>
  <si>
    <t>支払先
PAYEE</t>
  </si>
  <si>
    <t>支払先に係る情報。</t>
  </si>
  <si>
    <t>BT-59</t>
  </si>
  <si>
    <t>Payee name</t>
  </si>
  <si>
    <t xml:space="preserve">支払先名称
Payee name </t>
  </si>
  <si>
    <t>支払先の企業等を表す名称。</t>
  </si>
  <si>
    <t>BT-60</t>
  </si>
  <si>
    <t>Payee identifier Scheme identifier</t>
  </si>
  <si>
    <t xml:space="preserve">支払先コード
Payee identifier </t>
  </si>
  <si>
    <t>支払先のコード</t>
  </si>
  <si>
    <t>BT-61</t>
  </si>
  <si>
    <t>Payee legal registration identifier Scheme identifier</t>
  </si>
  <si>
    <t>支払先国際企業コード
Payee legal registration identifier</t>
  </si>
  <si>
    <t>支払先の国際企業コード</t>
  </si>
  <si>
    <t>BG-11</t>
  </si>
  <si>
    <t>SELLER TAX REPRESENTATIVE PARTY</t>
  </si>
  <si>
    <t>請求者
SELLER TAX REPRESENTATIVE PARTY</t>
  </si>
  <si>
    <t>請求者に係る情報</t>
  </si>
  <si>
    <t>BT-62</t>
  </si>
  <si>
    <t>Seller tax representative name</t>
  </si>
  <si>
    <t>請求者名称
Seller tax representative name</t>
  </si>
  <si>
    <t>請求者の企業等を表す名称</t>
  </si>
  <si>
    <t>BT-63</t>
  </si>
  <si>
    <t>Seller tax representative VAT identifier</t>
  </si>
  <si>
    <t>請求者の適格請求書発行事業者登録番号
Seller tax representative TAX identifier</t>
  </si>
  <si>
    <t>請求者の適格請求書発行事業者登録番号
T+法人番号(国税庁)</t>
    <rPh sb="21" eb="23">
      <t>ホウジン</t>
    </rPh>
    <rPh sb="23" eb="25">
      <t>バンゴウ</t>
    </rPh>
    <rPh sb="26" eb="29">
      <t>コクゼイチョウ</t>
    </rPh>
    <phoneticPr fontId="4"/>
  </si>
  <si>
    <t>BG-12</t>
  </si>
  <si>
    <t>SELLER TAX REPRESENTATIVE POSTAL ADDRESS</t>
  </si>
  <si>
    <t>請求者の住所
SELLER TAX REPRESENTATIVE POSTAL ADDRESS</t>
  </si>
  <si>
    <t>請求者の住所に関する情報</t>
  </si>
  <si>
    <t>BT-64</t>
  </si>
  <si>
    <t>Tax representative address line 1</t>
  </si>
  <si>
    <t>請求者住所欄1
 Seller tax representative address line 1</t>
  </si>
  <si>
    <t>請求者の住所欄</t>
  </si>
  <si>
    <t>BT-65</t>
  </si>
  <si>
    <t>Tax representative address line 2</t>
  </si>
  <si>
    <t>請求者住所欄2
 Seller tax representative address line 2</t>
  </si>
  <si>
    <t>請求者の住所欄2</t>
  </si>
  <si>
    <t>BT-164</t>
  </si>
  <si>
    <t>Tax representative address line 3</t>
  </si>
  <si>
    <t>請求者住所欄3
 Seller tax representative address line 3</t>
  </si>
  <si>
    <t>請求者の住所欄3</t>
  </si>
  <si>
    <t>BT-66</t>
  </si>
  <si>
    <t>Tax representative city</t>
  </si>
  <si>
    <t>請求者市
 Seller tax representative city</t>
  </si>
  <si>
    <t>請求者の市</t>
  </si>
  <si>
    <t>BT-67</t>
  </si>
  <si>
    <t>Tax representative post code</t>
  </si>
  <si>
    <t>請求者郵便番号
 Seller tax representative post code</t>
  </si>
  <si>
    <t>請求者の郵便番号</t>
  </si>
  <si>
    <t>BT-68</t>
  </si>
  <si>
    <t>Tax representative country subdivision</t>
  </si>
  <si>
    <t>請求者の地方区分
 Seller tax representative country subdivision</t>
  </si>
  <si>
    <t>請求者の地方区分</t>
  </si>
  <si>
    <t>BT-69</t>
  </si>
  <si>
    <t>Tax representative country code</t>
  </si>
  <si>
    <t>請求者国コード
 Seller tax representative country code</t>
  </si>
  <si>
    <t>請求者の国コード</t>
  </si>
  <si>
    <t>BG-13</t>
  </si>
  <si>
    <t>DELIVERY INFORMATION</t>
  </si>
  <si>
    <t>納入先
DELIVERY INFORMATION</t>
  </si>
  <si>
    <t>納入先に係る情報</t>
  </si>
  <si>
    <t>BT-70</t>
  </si>
  <si>
    <t>Deliver to party name</t>
  </si>
  <si>
    <t>納入先名称
Deliver to party name</t>
  </si>
  <si>
    <t>納入先の企業/工場・事業所・事業部門等の名称</t>
  </si>
  <si>
    <t>BT-71</t>
  </si>
  <si>
    <t>Deliver to location identifier Scheme identifier</t>
  </si>
  <si>
    <t>納入先コード
Deliver to location identifier</t>
  </si>
  <si>
    <t>納入先の企業/工場・事業所・事業部門等を表す発注者が付与したコード</t>
  </si>
  <si>
    <t>BT-72</t>
  </si>
  <si>
    <t>Actual delivery date</t>
  </si>
  <si>
    <t>実際の納入日
Actual delivery date</t>
  </si>
  <si>
    <t>実際の納入日</t>
  </si>
  <si>
    <t>BG-14</t>
  </si>
  <si>
    <t>INVOICING PERIOD</t>
  </si>
  <si>
    <t xml:space="preserve">請求期間
INVOICING PERIOD </t>
  </si>
  <si>
    <t>請求期間に関わる情報</t>
  </si>
  <si>
    <t>BT-73</t>
  </si>
  <si>
    <t>Invoicing period start date</t>
  </si>
  <si>
    <t>請求開始日
Invoicing period start date</t>
  </si>
  <si>
    <t>この請求書の請求開始日</t>
  </si>
  <si>
    <t>BT-74</t>
  </si>
  <si>
    <t>Invoicing period end date</t>
  </si>
  <si>
    <t>請求終了日
Invoicing period end date</t>
  </si>
  <si>
    <t>この請求書の請求終了日</t>
  </si>
  <si>
    <t>BG-15</t>
  </si>
  <si>
    <t>DELIVER TO ADDRESS</t>
  </si>
  <si>
    <t>納入先の住所
DELIVER TO ADDRESS</t>
  </si>
  <si>
    <t>納入先の住所に関する情報</t>
  </si>
  <si>
    <t>BT-75</t>
  </si>
  <si>
    <t>Deliver to address line 1</t>
  </si>
  <si>
    <t>納入先住所欄1
Deliver to address line 1</t>
  </si>
  <si>
    <t>納入先の住所欄</t>
  </si>
  <si>
    <t>BT-76</t>
  </si>
  <si>
    <t>Deliver to address line 2</t>
  </si>
  <si>
    <t>納入先住所欄2
Deliver to address line 2</t>
  </si>
  <si>
    <t>納入先の住所欄2</t>
  </si>
  <si>
    <t>BT-165</t>
  </si>
  <si>
    <t>Deliver to address line 3</t>
  </si>
  <si>
    <t>納入先住所欄3
Deliver to address line 3</t>
  </si>
  <si>
    <t>納入先の住所欄3</t>
  </si>
  <si>
    <t>BT-77</t>
  </si>
  <si>
    <t>Deliver to city</t>
  </si>
  <si>
    <t>納入先市
Deliver to city</t>
  </si>
  <si>
    <t>納入先の市</t>
  </si>
  <si>
    <t>BT-78</t>
  </si>
  <si>
    <t>Deliver to post code</t>
  </si>
  <si>
    <t>納入先郵便番号
Deliver to post code</t>
  </si>
  <si>
    <t>納入先の郵便番号</t>
  </si>
  <si>
    <t>BT-79</t>
  </si>
  <si>
    <t>Deliver to country subdivision</t>
  </si>
  <si>
    <t>納入先の地方区分
Deliver to country subdivision</t>
  </si>
  <si>
    <t>納入先の地方区分</t>
  </si>
  <si>
    <t>BT-80</t>
  </si>
  <si>
    <t>Deliver to country code</t>
  </si>
  <si>
    <t>納入先国コード
Deliver to country code</t>
  </si>
  <si>
    <t>納入先の国コード</t>
  </si>
  <si>
    <t>BG-16</t>
  </si>
  <si>
    <t>PAYMENT INSTRUCTIONS</t>
  </si>
  <si>
    <t>支払手段
PAYMENT INSTRUCTIONS</t>
  </si>
  <si>
    <t>取引決済の目的で支払が行われる、あるいは行われた手段</t>
  </si>
  <si>
    <t>BT-81</t>
  </si>
  <si>
    <t>Payment means type code</t>
  </si>
  <si>
    <t>支払手段タイプコード
Payment means type code</t>
  </si>
  <si>
    <t>取引決済手段のタイプを識別するコード</t>
  </si>
  <si>
    <t>BT-82</t>
  </si>
  <si>
    <t>Payment means text</t>
  </si>
  <si>
    <t>BT-83</t>
  </si>
  <si>
    <t>Remittance information</t>
  </si>
  <si>
    <t>送金情報
Remittance information</t>
  </si>
  <si>
    <t>受注者が発行した、支払いと請求書の間のリンクを確立するために使用されるテキスト</t>
  </si>
  <si>
    <t>スキーマ識別子
Scheme identifier</t>
  </si>
  <si>
    <t>BG-17</t>
  </si>
  <si>
    <t>CREDIT TRANSFER</t>
  </si>
  <si>
    <t>銀行口座振替
CREDIT TRANSFER</t>
    <rPh sb="0" eb="2">
      <t>ギンコウ</t>
    </rPh>
    <rPh sb="2" eb="4">
      <t>コウザ</t>
    </rPh>
    <rPh sb="4" eb="6">
      <t>フリカエ</t>
    </rPh>
    <phoneticPr fontId="4"/>
  </si>
  <si>
    <t>クレジット振替支払を指定するビジネス条件のグループ</t>
  </si>
  <si>
    <t>BT-84</t>
  </si>
  <si>
    <t>Payment account identifier</t>
  </si>
  <si>
    <t>支払口座番号
Payment account identifier</t>
    <rPh sb="4" eb="6">
      <t>バンゴウ</t>
    </rPh>
    <phoneticPr fontId="4"/>
  </si>
  <si>
    <t>支払先となる、金融機関の支払口座番号。
IBAN (SEPA支払いの場合)または国民経済計算番号など。</t>
    <rPh sb="7" eb="11">
      <t>キンユウキカン</t>
    </rPh>
    <rPh sb="14" eb="16">
      <t>コウザ</t>
    </rPh>
    <rPh sb="16" eb="18">
      <t>バンゴウ</t>
    </rPh>
    <phoneticPr fontId="4"/>
  </si>
  <si>
    <t>BT-85</t>
  </si>
  <si>
    <t>Payment account name</t>
  </si>
  <si>
    <t>支払口座名義
Payment account name</t>
    <rPh sb="2" eb="4">
      <t>コウザ</t>
    </rPh>
    <rPh sb="4" eb="6">
      <t>メイギ</t>
    </rPh>
    <phoneticPr fontId="4"/>
  </si>
  <si>
    <t>支払を行う金融機関の支払口座名義</t>
    <rPh sb="5" eb="7">
      <t>キンユウ</t>
    </rPh>
    <rPh sb="7" eb="9">
      <t>キカン</t>
    </rPh>
    <rPh sb="12" eb="14">
      <t>コウザ</t>
    </rPh>
    <rPh sb="14" eb="16">
      <t>メイギ</t>
    </rPh>
    <phoneticPr fontId="4"/>
  </si>
  <si>
    <t>BT-86</t>
  </si>
  <si>
    <t>Payment service provider identifier</t>
  </si>
  <si>
    <t>支払金融機関番号
Payment service provider identifier</t>
    <rPh sb="2" eb="4">
      <t>キンユウ</t>
    </rPh>
    <rPh sb="4" eb="6">
      <t>キカン</t>
    </rPh>
    <rPh sb="6" eb="8">
      <t>バンゴウ</t>
    </rPh>
    <phoneticPr fontId="4"/>
  </si>
  <si>
    <t>支払口座がある金融機関番号。
必要に応じてBICまたは国の清算コードなど。</t>
    <rPh sb="2" eb="4">
      <t>コウザ</t>
    </rPh>
    <rPh sb="7" eb="9">
      <t>キンユウ</t>
    </rPh>
    <rPh sb="9" eb="11">
      <t>キカン</t>
    </rPh>
    <rPh sb="11" eb="13">
      <t>バンゴウ</t>
    </rPh>
    <phoneticPr fontId="4"/>
  </si>
  <si>
    <t>BG-18</t>
  </si>
  <si>
    <t>PAYMENT CARD INFORMATION</t>
  </si>
  <si>
    <t>支払カード情報</t>
  </si>
  <si>
    <t>請求書発行と同時に支払に使用されるカードに関する情報。
購入者がクレジットカードやデビットカードなどの支払いカードを使用することを選択した場合にのみ使用。</t>
  </si>
  <si>
    <t>BT-87</t>
  </si>
  <si>
    <t>Payment card primary account number</t>
  </si>
  <si>
    <t>支払カード主要口座番号</t>
  </si>
  <si>
    <t>支払に使用するカードのプライマリアカウント番号。
カード支払セキュリティ基準に従って、請求書にはカードの主要アカウント番号を完全に含めない。現時点では、PCI Security Standards Councilは、最初の6桁と最後の4桁が表示される最大桁数であると定義。</t>
  </si>
  <si>
    <t>BT-88</t>
  </si>
  <si>
    <t>Payment card holder name</t>
  </si>
  <si>
    <t>カード名義人氏名</t>
  </si>
  <si>
    <t>支払カード所有者の名前</t>
  </si>
  <si>
    <t>BG-19</t>
  </si>
  <si>
    <t>DIRECT DEBIT</t>
  </si>
  <si>
    <t>直接デビット</t>
  </si>
  <si>
    <t>口座引落しを指定するビジネス条件の情報。
SEPA又は他の口座振替制度の規則に従い、SEPA又は売り手が開始する他の口座振替により支払いが行われる旨を請求書に事前通知するために使用する。</t>
  </si>
  <si>
    <t>BT-89</t>
  </si>
  <si>
    <t>Mandate reference identifier</t>
  </si>
  <si>
    <t>マンデーションリファレンス識別子</t>
  </si>
  <si>
    <t>直接借方マンデートを参照するために受取人によって割り当てられた固有識別子。購入者に事前通知するために使用する。SEPA口座振替</t>
    <rPh sb="35" eb="36">
      <t>シ</t>
    </rPh>
    <phoneticPr fontId="4"/>
  </si>
  <si>
    <t>BT-90</t>
  </si>
  <si>
    <t>Bank assigned creditor identifier</t>
  </si>
  <si>
    <t>銀行が割り当てた債権者識別子</t>
  </si>
  <si>
    <t>受取人または販売者銀行によって割り当てられた受取人または販売者の一意の銀行参照識別子。
SEPA口座振替を購入者に事前に通知するために使用。</t>
  </si>
  <si>
    <t>BT-91</t>
  </si>
  <si>
    <t>Debited account identifier</t>
  </si>
  <si>
    <t>借方勘定識別子</t>
  </si>
  <si>
    <t>自動引き落としによって引き落とされる勘定科目</t>
  </si>
  <si>
    <t>Paid amount</t>
  </si>
  <si>
    <t>BG-20</t>
  </si>
  <si>
    <t>DOCUMENT LEVEL ALLOWANCES</t>
  </si>
  <si>
    <t>文書全体の控除(返還請求)
DOCUMENT LEVEL ALLOWANCES</t>
  </si>
  <si>
    <t>請求書全体に適用される− の理由ごとの控除（返還請求）に関する情報　源泉徴収税などの控除（返還請求）もここに指定</t>
  </si>
  <si>
    <t>BT-92</t>
  </si>
  <si>
    <t>Document level allowance amount</t>
  </si>
  <si>
    <t>文書全体の控除(返還請求)金額(税抜き)
Document level allowance amount without TAX</t>
  </si>
  <si>
    <t>消費税を除いた控除（返還請求）の金額</t>
  </si>
  <si>
    <t>BT-93</t>
  </si>
  <si>
    <t>Document level allowance base amount</t>
  </si>
  <si>
    <t>文書全体の控除(返還請求)の基準となる金額
Document level allowance base amount</t>
  </si>
  <si>
    <t>文書全体の控除（返還請求）率を乗じて文書全体の控除（返還請求）を計算するときに使用される基本金額</t>
  </si>
  <si>
    <t>BT-94</t>
  </si>
  <si>
    <t>Document level allowance percentage</t>
  </si>
  <si>
    <t>文書全体の控除(返還請求)率
Document level allowance percentage</t>
  </si>
  <si>
    <t>文書全体の控除（返還請求）基準金額に乗じて文書全体の控除（返還請求）金額を計算するときに使用されるパーセント</t>
  </si>
  <si>
    <t>BT-95</t>
  </si>
  <si>
    <t>Document level allowance VAT category code</t>
  </si>
  <si>
    <t>文書全体の控除(返還請求)の課税分類コード
Document level allowance TAX category code</t>
  </si>
  <si>
    <t>文書全体の控除（返還請求）に適用される消費税分類コード</t>
  </si>
  <si>
    <t>BT-96</t>
  </si>
  <si>
    <t>Document level allowance VAT rate</t>
  </si>
  <si>
    <t>文書全体の控除(返還請求)の税率
Document level allowance TAX rate</t>
  </si>
  <si>
    <t xml:space="preserve">文書全体の控除（返還請求）に適用される消費税率 (パーセントで表す) </t>
  </si>
  <si>
    <t>BT-97</t>
  </si>
  <si>
    <t>Document level allowance reason</t>
  </si>
  <si>
    <t>文書全体の控除(返還請求)の理由
Document level allowance reason</t>
  </si>
  <si>
    <t>文書全体の控除（返還請求）の理由を文で指定</t>
  </si>
  <si>
    <t>BT-98</t>
  </si>
  <si>
    <t>Document level allowance reason code</t>
  </si>
  <si>
    <t>文書全体の控除(返還請求)の事由コード
Document level allowance reason code</t>
  </si>
  <si>
    <t>文書全体の控除（返還請求）の理由のコード
文書全体の控除（返還請求）理由コードと文書全体の控除（返還請求）理由は同一の控除（返還請求）理由を示すものとする</t>
  </si>
  <si>
    <t>BG-21</t>
  </si>
  <si>
    <t>DOCUMENT LEVEL CHARGES</t>
  </si>
  <si>
    <t>文書全体の追加請求
DOCUMENT LEVEL CHARGES</t>
  </si>
  <si>
    <t>請求書全体の消費税以外の追加請求理由ごとの追加請求および税金に関する情報</t>
  </si>
  <si>
    <t>BT-99</t>
  </si>
  <si>
    <t>Document level charge amount</t>
  </si>
  <si>
    <t>文書全体の追加請求金額
Document level charge amount</t>
  </si>
  <si>
    <t>消費税抜きの料金</t>
  </si>
  <si>
    <t>BT-100</t>
  </si>
  <si>
    <t>Document level charge base amount</t>
  </si>
  <si>
    <t>文書全体の追加請求の基準となる金額
Document level charge base amount</t>
  </si>
  <si>
    <t>文書全体の追加請求率を乗じて文書全体の追加請求金額の計算に使用される基本金額</t>
  </si>
  <si>
    <t>BT-101</t>
  </si>
  <si>
    <t>Document level charge percentage</t>
  </si>
  <si>
    <t>文書全体の追加請求率
Document level charge percentage</t>
  </si>
  <si>
    <t>文書全体の追加請求基準金額に乗じて文書全体の追加請求金額を計算するために使用されるパーセント</t>
  </si>
  <si>
    <t>BT-102</t>
  </si>
  <si>
    <t>Document level charge VAT category code</t>
  </si>
  <si>
    <t>文書全体の追加請求の課税分類コード
Document level charge TAX category code</t>
  </si>
  <si>
    <t>文書全体の追加請求に適用される消費税分類コード</t>
  </si>
  <si>
    <t>BT-103</t>
  </si>
  <si>
    <t>Document level charge VAT rate</t>
  </si>
  <si>
    <t>文書全体の追加請求の税率
Document level charge TAX rate</t>
  </si>
  <si>
    <t>文書全体の追加請求に適用されるパーセントで表される消費税率</t>
  </si>
  <si>
    <t>BT-104</t>
  </si>
  <si>
    <t>Document level charge reason</t>
  </si>
  <si>
    <t>文書全体の追加請求の理由
Document level charge reason</t>
  </si>
  <si>
    <t>文書全体の追加請求の理由を表すテキスト</t>
  </si>
  <si>
    <t>BT-105</t>
  </si>
  <si>
    <t>Document level charge reason code</t>
  </si>
  <si>
    <t>文書全体の追加請求の理由コード
Document level charge reason code</t>
  </si>
  <si>
    <t>文書全体の追加請求の理由コード
文書全体の追加請求理由コードと文書全体の追加請求理由は、同一の追加請求理由を示すものとする</t>
  </si>
  <si>
    <t>BG-22</t>
  </si>
  <si>
    <t>DOCUMENT TOTALS</t>
  </si>
  <si>
    <t>請求書総合計金額
DOCUMENT TOTALS</t>
  </si>
  <si>
    <t>請求書合計金額に係る情報</t>
  </si>
  <si>
    <t>BT-106</t>
  </si>
  <si>
    <t>Sum of Invoice line net amount</t>
  </si>
  <si>
    <t>請求書総合計金額(税込み)
Sum of Invoice line net amount with TAX</t>
  </si>
  <si>
    <t>BT-107</t>
  </si>
  <si>
    <t>Sum of allowances on document level</t>
  </si>
  <si>
    <t>文書全体の控除(返還請求)の総合計金額(税抜き)
Sum of allowances on document level without TAX</t>
    <rPh sb="13" eb="15">
      <t>ゼイ</t>
    </rPh>
    <phoneticPr fontId="4"/>
  </si>
  <si>
    <t>請求書全体のすべての控除（返還請求）の合計金額
明細行の控除（返還請求）は、 「請求書」 明細行の正味金額に含まれ、 「請求書合計」 明細の正味金額に合計される</t>
  </si>
  <si>
    <t>BT-108</t>
  </si>
  <si>
    <t>Sum of charges on document level</t>
  </si>
  <si>
    <t>文書全体の追加請求の総合計金額(税抜き)
Sum of charges on document level without TAX</t>
  </si>
  <si>
    <t>請求書全体のすべての追加請求の合計金額
明細行の追加請求は、 「請求書」 明細行の正味金額に含まれ、 「請求書合計」 明細の正味金額に合計される</t>
  </si>
  <si>
    <t>BT-109</t>
  </si>
  <si>
    <t>Invoice total amount without VAT</t>
  </si>
  <si>
    <t>税抜き合計金額
Invoice total amount without TAX</t>
  </si>
  <si>
    <t>税抜きの合計金額
jbt-109 = Σjbt-116課税対象の合計金額(税抜き)</t>
    <rPh sb="26" eb="28">
      <t>カゼイ</t>
    </rPh>
    <rPh sb="28" eb="30">
      <t>タイショウ</t>
    </rPh>
    <rPh sb="31" eb="33">
      <t>ゴウケイ</t>
    </rPh>
    <rPh sb="33" eb="35">
      <t>キンガク</t>
    </rPh>
    <phoneticPr fontId="4"/>
  </si>
  <si>
    <t>BT-110</t>
  </si>
  <si>
    <t>Invoice total VAT amount</t>
  </si>
  <si>
    <t>消費税合計金額
Invoice total TAX amount</t>
    <rPh sb="0" eb="2">
      <t>ショウヒ</t>
    </rPh>
    <phoneticPr fontId="4"/>
  </si>
  <si>
    <t>消費税額(調整税額を含む)の合計金額
jbt-110 = Σ jbt-117税額</t>
    <rPh sb="37" eb="39">
      <t>ゼイガク</t>
    </rPh>
    <phoneticPr fontId="4"/>
  </si>
  <si>
    <t>BT-111</t>
  </si>
  <si>
    <t>Invoice total VAT amount in accounting currency</t>
  </si>
  <si>
    <t>会計通貨での税込み合計金額
Invoice total TAX amount in accounting currency</t>
  </si>
  <si>
    <t>会計通貨での税込みの合計金額</t>
  </si>
  <si>
    <t>BT-112</t>
  </si>
  <si>
    <t>Invoice total amount with VAT</t>
  </si>
  <si>
    <t>税込み合計金額
Invoice total amount with TAX</t>
  </si>
  <si>
    <t>税込みの合計金額
jbt-112 = jbt-109税抜き合計金額 + jbt-110消費税合計金額</t>
    <rPh sb="25" eb="26">
      <t>ゼイ</t>
    </rPh>
    <rPh sb="26" eb="27">
      <t>ヌ</t>
    </rPh>
    <rPh sb="28" eb="30">
      <t>ゴウケイ</t>
    </rPh>
    <rPh sb="30" eb="32">
      <t>キンガク</t>
    </rPh>
    <rPh sb="42" eb="44">
      <t>ショウヒ</t>
    </rPh>
    <rPh sb="44" eb="45">
      <t>ゼイ</t>
    </rPh>
    <rPh sb="45" eb="47">
      <t>ゴウケイ</t>
    </rPh>
    <rPh sb="47" eb="49">
      <t>キンガク</t>
    </rPh>
    <phoneticPr fontId="4"/>
  </si>
  <si>
    <t>BT-113</t>
  </si>
  <si>
    <t xml:space="preserve">支払済金額
Paid amount </t>
  </si>
  <si>
    <t>事前に支払われた合計金額</t>
  </si>
  <si>
    <t>BT-114</t>
  </si>
  <si>
    <t>Rounding amount</t>
  </si>
  <si>
    <t>端数処理金額</t>
  </si>
  <si>
    <t>支払われる金額を四捨五入するために請求書の合計に追加される金額。</t>
  </si>
  <si>
    <t>BT-115</t>
  </si>
  <si>
    <t>Amount due for payment</t>
  </si>
  <si>
    <t>未払い金額
Amount due for payment</t>
  </si>
  <si>
    <t>支払要求されている未払金額</t>
  </si>
  <si>
    <t>BG-23</t>
  </si>
  <si>
    <t>VAT BREAKDOWN</t>
  </si>
  <si>
    <t>税の内訳
TAX BREAKDOWN</t>
  </si>
  <si>
    <t>消費税に係る情報
https://www.nta.go.jp/english/taxes/consumption_tax/pdf/2020/general_00.pdf#page=6</t>
    <rPh sb="0" eb="2">
      <t>ショウヒ</t>
    </rPh>
    <phoneticPr fontId="4"/>
  </si>
  <si>
    <t>BT-116</t>
  </si>
  <si>
    <t>VAT category taxable amount</t>
  </si>
  <si>
    <t>課税対象の合計金額(税抜き)
TAX category taxable amount without TAX</t>
  </si>
  <si>
    <t>明細行の課税対象の税抜き合計金額の課税分類毎の合計金額
Tax-Excluded total amounts of items by tax rate</t>
  </si>
  <si>
    <t>BT-117</t>
  </si>
  <si>
    <t>VAT category tax amount</t>
  </si>
  <si>
    <t>税額
TAX category tax amount</t>
  </si>
  <si>
    <t>課税分類毎の税額。請求書類型コードの指定により、税額計算手順は異なる。
jbt-117 = jbt-146単価 × jbt-119税率</t>
    <rPh sb="53" eb="55">
      <t>タンカ</t>
    </rPh>
    <rPh sb="65" eb="67">
      <t>ゼイリツ</t>
    </rPh>
    <phoneticPr fontId="4"/>
  </si>
  <si>
    <t>BT-118</t>
  </si>
  <si>
    <t xml:space="preserve">VAT category code </t>
  </si>
  <si>
    <t>課税分類コード
TAX category code</t>
  </si>
  <si>
    <t>消費税の課税分類属性(標準税率、軽減税率など)を識別するための識別コード
自動識別キーとして使用 
Standard tax rate (10%) 
Reduced tax rate(8%)</t>
  </si>
  <si>
    <t>BT-119</t>
  </si>
  <si>
    <t>VAT category rate</t>
  </si>
  <si>
    <t>税率
TAX category rate</t>
  </si>
  <si>
    <t>課税分類毎の税額計算のための率</t>
  </si>
  <si>
    <t>BT-120</t>
  </si>
  <si>
    <t>VAT exemption reason text</t>
  </si>
  <si>
    <t>BT-121</t>
  </si>
  <si>
    <t>VAT exemption reason code</t>
  </si>
  <si>
    <t>BG-24</t>
  </si>
  <si>
    <t>ADDITIONAL SUPPORTING DOCUMENTS</t>
  </si>
  <si>
    <t>添付書類
ADDITIONAL SUPPORTING DOCUMENTS</t>
  </si>
  <si>
    <t>添付文書は、受注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る。</t>
  </si>
  <si>
    <t>BT-122</t>
  </si>
  <si>
    <t>Supporting document reference</t>
  </si>
  <si>
    <t>添付書類への参照
Supporting document reference</t>
  </si>
  <si>
    <t>（欧州規格の説明は空欄）</t>
    <rPh sb="1" eb="5">
      <t>オウシュウ</t>
    </rPh>
    <rPh sb="9" eb="11">
      <t>クウラn</t>
    </rPh>
    <phoneticPr fontId="4"/>
  </si>
  <si>
    <t>BT-123</t>
  </si>
  <si>
    <t>Supporting document description</t>
  </si>
  <si>
    <t>添付書類の説明
Supporting document description</t>
  </si>
  <si>
    <t>添付書類の説明。タイムシート、使用状況レポートなど。</t>
  </si>
  <si>
    <t>BT-124</t>
  </si>
  <si>
    <t>External document location</t>
  </si>
  <si>
    <t>外部の添付書類の場所
External document location</t>
  </si>
  <si>
    <t>一次アクセス機構を含むリソースを見つける手段、例えば、http://または ftp://.と発注者が請求書を補足するために追加情報を必要とする場合は、外部文書保管場所を使用するものとする。
外部文書は請求書の一部ではない。外部文書へのアクセスにはリスクが伴う。外部文書にアクセスできなくても請求書を処理できなければならない。</t>
    <rPh sb="130" eb="134">
      <t>ガイブ</t>
    </rPh>
    <rPh sb="147" eb="148">
      <t>sh</t>
    </rPh>
    <rPh sb="149" eb="151">
      <t>セイキュウ</t>
    </rPh>
    <phoneticPr fontId="4"/>
  </si>
  <si>
    <t>BT-125</t>
  </si>
  <si>
    <t>Attached document</t>
  </si>
  <si>
    <t>添付書類
Attached document</t>
  </si>
  <si>
    <t>バイナリオブジェクトとして埋め込まれた、または請求書と一緒に送られた添付書類。</t>
  </si>
  <si>
    <t>BT-125A</t>
  </si>
  <si>
    <t>Attached document Mime code</t>
  </si>
  <si>
    <t>添付書類MIMEコード
Attached document Mime code</t>
  </si>
  <si>
    <t>許可されているMIMEコード:
- application/pdf 
- image/png 
- image/jpeg 
- text/csv 
- application/vnd.openxmlformats-officedocument.spreadsheetml.sheet 
- application/vnd.oasis.opendocument.spreadsheet</t>
  </si>
  <si>
    <t>BT-125B</t>
  </si>
  <si>
    <t>Attached document Filename</t>
  </si>
  <si>
    <t>添付書類ファイル名
Attached document Filename</t>
  </si>
  <si>
    <t>添付書類のファイル名</t>
  </si>
  <si>
    <t>BG-25</t>
  </si>
  <si>
    <t>INVOICE LINE</t>
  </si>
  <si>
    <t>明細行
INVOICE LINE</t>
  </si>
  <si>
    <t>明細行に関する情報</t>
  </si>
  <si>
    <t>BT-126</t>
  </si>
  <si>
    <t>Invoice line identifier</t>
  </si>
  <si>
    <t>明細行番号
Invoice line identifier</t>
  </si>
  <si>
    <t>この都度請求書に関する明細行を特定するために付与した番号</t>
    <rPh sb="11" eb="13">
      <t>メイサイ</t>
    </rPh>
    <rPh sb="13" eb="14">
      <t>ギョウ</t>
    </rPh>
    <phoneticPr fontId="4"/>
  </si>
  <si>
    <t>BT-127</t>
  </si>
  <si>
    <t>Invoice line note</t>
  </si>
  <si>
    <t>明細行注釈
Invoice line note</t>
  </si>
  <si>
    <t>明細行の注釈</t>
  </si>
  <si>
    <t>BT-128</t>
  </si>
  <si>
    <t>Invoice line object identifier</t>
  </si>
  <si>
    <t>請求書明細オブジェクト識別子
Invoice line object identifier</t>
  </si>
  <si>
    <t>必要に応じて、予約番号、電話番号、メーターポイントなどを指定できます。</t>
  </si>
  <si>
    <t>BT-128B</t>
  </si>
  <si>
    <t>識別子にどのスキームが使用されるかが受信者にとって明らかでない場合、条件付きスキーム識別子が使用されるべきであり、それはUNTDID 1153コードリスト項目から選択される。</t>
  </si>
  <si>
    <t>BT-129</t>
  </si>
  <si>
    <t>Invoiced quantity</t>
  </si>
  <si>
    <t>数量
Invoiced quantity</t>
  </si>
  <si>
    <t>請求書の明細行で請求する品目(商品やサービス)の数量
【例1】一箱１ダース（12本）入りの鉛筆10箱を購入したとき、jbt-150数量単位がDZNであれば、数量は、10
【例2】一箱１ダース（12本）入りの鉛筆10箱を購入したとき、jbt-150数量単位がEAであれば、jbt-149ベース数量が12で、数量は、120
いづれの場合も価格単価は、一箱の価格。</t>
    <rPh sb="65" eb="67">
      <t>スウリョウ</t>
    </rPh>
    <rPh sb="67" eb="69">
      <t>タンイ</t>
    </rPh>
    <rPh sb="145" eb="147">
      <t>スウリョウ</t>
    </rPh>
    <rPh sb="164" eb="166">
      <t>バアイ</t>
    </rPh>
    <rPh sb="167" eb="169">
      <t>カカク</t>
    </rPh>
    <rPh sb="169" eb="171">
      <t>タンカ</t>
    </rPh>
    <rPh sb="173" eb="175">
      <t>ヒトハコ</t>
    </rPh>
    <rPh sb="176" eb="178">
      <t>カカク</t>
    </rPh>
    <phoneticPr fontId="4"/>
  </si>
  <si>
    <t>BT-130</t>
  </si>
  <si>
    <t>Invoiced quantity unit of measure code</t>
  </si>
  <si>
    <t>数量単位コード
Invoiced quantity unit of measure code</t>
  </si>
  <si>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ほとんどの場合、発注者と受注者がソフトウェアにこれらのリストを完全に実装する必要はない。
受注者は、自社の商品やサービスに必要な単位をサポートするだけでよいし、発注者は、請求書で使用されている単位が他の文書で使用されている単位と等しいことを確認するだけで済みます(契約書、カタログ、注文書、および出荷案内書など)。
金額は消費税を除いた金額で、明細行の控除（返還請求）、追加請求、およびその他の関連税金が含まれる。
【例】一箱１ダース（12本）入りの鉛筆10箱を購入したとき、数量単位コードは、DZN</t>
  </si>
  <si>
    <t>BT-131</t>
  </si>
  <si>
    <t>Invoice line net amount</t>
  </si>
  <si>
    <t>課税対象金額(税抜き)
Invoice line net amount without TAX</t>
  </si>
  <si>
    <t>BT-132</t>
  </si>
  <si>
    <t>Referenced purchase order line reference</t>
  </si>
  <si>
    <t>（参照）発注書明細行番号
Referenced purchase order line reference</t>
  </si>
  <si>
    <t>参照する発注書の明細行番号
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t>
    <rPh sb="110" eb="114">
      <t>シキベテゥ</t>
    </rPh>
    <rPh sb="120" eb="121">
      <t>タンアル</t>
    </rPh>
    <rPh sb="123" eb="124">
      <t>ギョウ</t>
    </rPh>
    <rPh sb="132" eb="134">
      <t>ジョウキ</t>
    </rPh>
    <rPh sb="143" eb="145">
      <t>サンショウ</t>
    </rPh>
    <rPh sb="146" eb="151">
      <t>ハッチュウ</t>
    </rPh>
    <rPh sb="152" eb="155">
      <t>ギョウ</t>
    </rPh>
    <rPh sb="162" eb="164">
      <t>サンショウ</t>
    </rPh>
    <rPh sb="164" eb="167">
      <t>シキベテゥ</t>
    </rPh>
    <phoneticPr fontId="4"/>
  </si>
  <si>
    <t>BT-133</t>
  </si>
  <si>
    <t>Invoice line Buyer accounting reference</t>
  </si>
  <si>
    <t>明細行の発注者の会計記帳への参照
Invoice line Buyer accounting reference</t>
    <rPh sb="4" eb="6">
      <t>ハッチュウ</t>
    </rPh>
    <phoneticPr fontId="4"/>
  </si>
  <si>
    <t>明細行に関連したデータを発注者のどの勘定科目で記帳するかを指定するテキスト。必要に応じて、請求書を発するときに、この参照情報を発注者が受注者に提供する</t>
    <rPh sb="0" eb="2">
      <t>ハッチュウ</t>
    </rPh>
    <rPh sb="11" eb="14">
      <t>メイサイ</t>
    </rPh>
    <rPh sb="38" eb="42">
      <t>70</t>
    </rPh>
    <phoneticPr fontId="4"/>
  </si>
  <si>
    <t>BG-26</t>
  </si>
  <si>
    <t>INVOICE LINE PERIOD</t>
  </si>
  <si>
    <t>明細行の期間
INVOICE LINE PERIOD</t>
  </si>
  <si>
    <t>請求書明細に関連する期間に関する情報</t>
  </si>
  <si>
    <t>BT-134</t>
  </si>
  <si>
    <t>Invoice line period start date</t>
  </si>
  <si>
    <t>明細行の期間開始日
Invoice line period start date</t>
  </si>
  <si>
    <t>明細行の請求期間が開始する日付</t>
  </si>
  <si>
    <t>BT-135</t>
  </si>
  <si>
    <t>Invoice line period end date</t>
  </si>
  <si>
    <t>明細行の期間終了日
Invoice line period end date</t>
  </si>
  <si>
    <t>明細行の請求期間が終了する日付</t>
  </si>
  <si>
    <t>BG-27</t>
  </si>
  <si>
    <t>INVOICE LINE ALLOWANCES</t>
  </si>
  <si>
    <t>明細行の控除(返還請求)
INVOICE LINE ALLOWANCES</t>
  </si>
  <si>
    <t>明細行に適用可能な控除（返還請求）に関する情報を提供するビジネス条件のグループ</t>
  </si>
  <si>
    <t>BT-136</t>
  </si>
  <si>
    <t>Invoice line allowance amount</t>
  </si>
  <si>
    <t>明細行の控除(返還請求)金額(税抜き)
Invoice line allowance amount without TAX</t>
  </si>
  <si>
    <t>BT-137</t>
  </si>
  <si>
    <t>Invoice line allowance base amount</t>
  </si>
  <si>
    <t>明細行の控除(返還請求)の基準金額
Invoice line allowance base amount</t>
  </si>
  <si>
    <t>明細行の控除（返還請求）金額を計算するために、明細行の控除（返還請求）率が適用される基準金額</t>
  </si>
  <si>
    <t>BT-138</t>
  </si>
  <si>
    <t>Invoice line allowance percentage</t>
  </si>
  <si>
    <t>明細行の控除(返還請求)率
Invoice line allowance percentage</t>
  </si>
  <si>
    <t>明細行の控除（返還請求）基準金額に対して明細行の控除（返還請求）金額の計算に使用する比率</t>
  </si>
  <si>
    <t>BT-139</t>
  </si>
  <si>
    <t>Invoice line allowance reason</t>
  </si>
  <si>
    <t>明細行の控除(返還請求)の事由
Invoice line allowance reason</t>
  </si>
  <si>
    <t>明細行の控除（返還請求）事由</t>
  </si>
  <si>
    <t>BT-140</t>
  </si>
  <si>
    <t>Invoice line allowance reason code</t>
  </si>
  <si>
    <t>明細行の控除(返還請求)の事由コード
Invoice line allowance reason code</t>
  </si>
  <si>
    <t>明細行のコードで表わした控除（返還請求）事由</t>
  </si>
  <si>
    <t>BG-28</t>
  </si>
  <si>
    <t>INVOICE LINE CHARGES</t>
  </si>
  <si>
    <t>明細行の追加請求
INVOICE LINE CHARGES</t>
  </si>
  <si>
    <t>明細行に適用可能な追加請求に関する情報を提供するビジネス条件のグループ</t>
  </si>
  <si>
    <t>BT-141</t>
  </si>
  <si>
    <t>Invoice line charge amount</t>
  </si>
  <si>
    <t>明細行の追加請求金額(税抜き)
Invoice line charge amount without TAX</t>
  </si>
  <si>
    <t>消費税を除いた追加請求の金額</t>
  </si>
  <si>
    <t>BT-142</t>
  </si>
  <si>
    <t>Invoice line charge base amount</t>
  </si>
  <si>
    <t>明細行の追加請求の基準金額
Invoice line charge base amount</t>
  </si>
  <si>
    <t>明細行の追加請求金額を計算するために、明細行の追加請求率が適用される基準金額
CEN/TS 16931−3−3 Table 2では、
ram:SpecifiedLineTradeSettlement/ram:SpecifiedTradeAllowanceCharge/ram:BasisAmountと対応</t>
  </si>
  <si>
    <t>BT-143</t>
  </si>
  <si>
    <t>Invoice line charge percentage</t>
  </si>
  <si>
    <t>明細行の追加請求率
Invoice line charge percentage</t>
  </si>
  <si>
    <t>明細行の追加請求基準金額に対して明細行の追加請求金額の計算に使用する比率</t>
  </si>
  <si>
    <t>BT-144</t>
  </si>
  <si>
    <t>Invoice line charge reason</t>
  </si>
  <si>
    <t>明細行の追加請求の事由
Invoice line charge reason</t>
  </si>
  <si>
    <t>明細行の追加請求事由</t>
  </si>
  <si>
    <t>BT-145</t>
  </si>
  <si>
    <t>Invoice line charge reason code</t>
  </si>
  <si>
    <t>明細行の追加請求の事由コード
Invoice line charge reason code</t>
  </si>
  <si>
    <t>明細行のコードで表わした追加請求事由</t>
  </si>
  <si>
    <t>BG-29</t>
  </si>
  <si>
    <t>PRICE DETAILS</t>
  </si>
  <si>
    <t>取引価格
PRICE DETAILS</t>
  </si>
  <si>
    <t>明細行の取引価格に関わる情報</t>
  </si>
  <si>
    <t>BT-146</t>
  </si>
  <si>
    <t>Item net price</t>
  </si>
  <si>
    <t>品目取引単価(税抜き)
Item net price without Tax</t>
  </si>
  <si>
    <t>品目割引金額を差し引いた後の、消費税を除く品目価格。
jbt-146 = jbt-148品目標準単価 - jbt-147品目割引金額
欧州規格は税抜き。ビジネスルールをXML Schematronで検証するときの記述を明瞭にするため税抜きと税込みを別項目として定義する。</t>
    <rPh sb="4" eb="6">
      <t>キンガク</t>
    </rPh>
    <rPh sb="44" eb="50">
      <t>ヒn</t>
    </rPh>
    <rPh sb="60" eb="62">
      <t>ヒn</t>
    </rPh>
    <rPh sb="62" eb="66">
      <t>ワリビキ</t>
    </rPh>
    <phoneticPr fontId="4"/>
  </si>
  <si>
    <t>BT-147</t>
  </si>
  <si>
    <t>Item price discount</t>
  </si>
  <si>
    <t>品目割引金額
Item price discount</t>
  </si>
  <si>
    <t>品目の取引単価を計算するために品目の標準単価から割引いて差し引く金額</t>
  </si>
  <si>
    <t>BT-148</t>
  </si>
  <si>
    <t>Item gross price</t>
  </si>
  <si>
    <t>品目標準単価
Item gross price</t>
  </si>
  <si>
    <t>品目割引金額を引く前の消費税を除く単価</t>
  </si>
  <si>
    <t>BT-149</t>
  </si>
  <si>
    <t>Item price base quantity</t>
  </si>
  <si>
    <t>品目価格ベース数量
Item price base quantity</t>
  </si>
  <si>
    <t>単価が適用される商品数
【例1】一箱１ダース（12本）入りの鉛筆10箱を購入したとき、数量単位コードがDZNであれば、jbt-149品目価格ベース数量は、1
【例2】一箱１ダース（12本）入りの鉛筆10箱を購入したとき、数量単位コードがEAであれば、jbt-149品目価格ベース数量は、12</t>
    <rPh sb="13" eb="14">
      <t xml:space="preserve">レイ </t>
    </rPh>
    <rPh sb="16" eb="18">
      <t>ヒト</t>
    </rPh>
    <rPh sb="20" eb="22">
      <t>ホn</t>
    </rPh>
    <rPh sb="23" eb="25">
      <t>エンピテゥ</t>
    </rPh>
    <rPh sb="26" eb="30">
      <t>スウ</t>
    </rPh>
    <rPh sb="41" eb="42">
      <t>ハコ</t>
    </rPh>
    <rPh sb="66" eb="70">
      <t>ヒンモク</t>
    </rPh>
    <phoneticPr fontId="4"/>
  </si>
  <si>
    <t>BT-150</t>
  </si>
  <si>
    <t>Item price base quantity unit of measure code</t>
  </si>
  <si>
    <t>品目価格基準数量単位
Item price base quantity unit of measure code</t>
  </si>
  <si>
    <t>品目単価基準数量に適用される単位
【例1】一箱１ダース（12本）入りの鉛筆10箱を購入したとき、jbt-150品目価格基準数量単位は、DZN（ダース）
【例2】一箱１ダース（12本）入りの鉛筆10箱を購入したとき、jbt-150品目価格基準数量単位は、EA（個）</t>
    <rPh sb="129" eb="130">
      <t>コ</t>
    </rPh>
    <phoneticPr fontId="4"/>
  </si>
  <si>
    <t>BG-30</t>
  </si>
  <si>
    <t>LINE VAT INFORMATION</t>
  </si>
  <si>
    <t>明細行税額情報
LINE TAX INFORMATION</t>
  </si>
  <si>
    <t>明細行の税額に関わる情報</t>
  </si>
  <si>
    <t>BT-151</t>
  </si>
  <si>
    <t>Invoiced item VAT category code</t>
  </si>
  <si>
    <t>品目課税分類コード
Invoiced item TAX category code</t>
    <rPh sb="0" eb="2">
      <t>ヒンモク</t>
    </rPh>
    <phoneticPr fontId="4"/>
  </si>
  <si>
    <t>消費税の課税分類属性(標準税率、軽減税率など)を識別するための識別コード。
繰返しの自動識別キーとして使用</t>
  </si>
  <si>
    <t>BT-152</t>
  </si>
  <si>
    <t>Invoiced item VAT rate</t>
  </si>
  <si>
    <t>品目税率
Invoiced item TAX rate</t>
    <rPh sb="0" eb="2">
      <t>ヒンモク</t>
    </rPh>
    <phoneticPr fontId="4"/>
  </si>
  <si>
    <t>税額計算のための率</t>
  </si>
  <si>
    <t>BG-31</t>
  </si>
  <si>
    <t>ITEM INFORMATION</t>
  </si>
  <si>
    <t>品目情報
ITEM INFORMATION</t>
  </si>
  <si>
    <t>取引品目に関わる情報</t>
  </si>
  <si>
    <t>BT-153</t>
  </si>
  <si>
    <t>Item name</t>
  </si>
  <si>
    <t xml:space="preserve">品名
Item name </t>
  </si>
  <si>
    <t>取引品目の品名</t>
  </si>
  <si>
    <t>BT-154</t>
  </si>
  <si>
    <t>Item description</t>
  </si>
  <si>
    <t xml:space="preserve">品目摘要
Item description </t>
  </si>
  <si>
    <t>取引品目を説明した文章</t>
  </si>
  <si>
    <t>BT-155</t>
  </si>
  <si>
    <t>Item Seller's identifier</t>
  </si>
  <si>
    <t>受注者による品目識別子
Item Seller's identifier</t>
  </si>
  <si>
    <t>受注者が取引品目に割当てた識別子</t>
  </si>
  <si>
    <t>BT-156</t>
  </si>
  <si>
    <t>Item Buyer's identifier</t>
  </si>
  <si>
    <t>発注者による品目識別子
Item Buyer's identifier</t>
  </si>
  <si>
    <t>発注者が取引品目に割当てた識別子</t>
  </si>
  <si>
    <t>BT-157</t>
  </si>
  <si>
    <t>Item standard identifier</t>
  </si>
  <si>
    <t>品名コード
Item standard identifier</t>
  </si>
  <si>
    <t>取引品目の品名を特定するために付与したコード</t>
  </si>
  <si>
    <t>BT-157A</t>
  </si>
  <si>
    <t>BT-158</t>
  </si>
  <si>
    <t>Item classification identifier</t>
  </si>
  <si>
    <t>品目分類識別子
Item classification identifier</t>
  </si>
  <si>
    <t>分類コードは、さまざまな目的で類似したアイテムをグループ化できるようにするために使用
公共調達（CPV）、eコマース（UNSPSC）など</t>
  </si>
  <si>
    <t>BT-158A</t>
  </si>
  <si>
    <t>品目分類識別子の識別スキーマ識別子
識別方式は, UNTDID 7143 [6] の中の登録から選択</t>
  </si>
  <si>
    <t>BT-158B</t>
  </si>
  <si>
    <t>Scheme version identifier</t>
  </si>
  <si>
    <t>スキーマのバージョン識別子
Scheme version identifier</t>
  </si>
  <si>
    <t>識別スキーマのバージョン</t>
  </si>
  <si>
    <t>BT-159</t>
  </si>
  <si>
    <t>Item country of origin</t>
  </si>
  <si>
    <t>品目の原産国
Item country of origin</t>
  </si>
  <si>
    <t>品目の原産国を識別するコード</t>
  </si>
  <si>
    <t>BG-32</t>
  </si>
  <si>
    <t>ITEM ATTRIBUTES</t>
  </si>
  <si>
    <t>品目属性
ITEM ATTRIBUTES</t>
  </si>
  <si>
    <t>品目およびサービスのプロパティに関する情報</t>
  </si>
  <si>
    <t>BT-160</t>
  </si>
  <si>
    <t>Item attribute name</t>
  </si>
  <si>
    <t>品目属性名
Item attribute name</t>
  </si>
  <si>
    <t>品目の属性またはプロパティの名前</t>
  </si>
  <si>
    <t>BT-161</t>
  </si>
  <si>
    <t>Item attribute value</t>
  </si>
  <si>
    <t xml:space="preserve">品目属性値
Item attribute value </t>
  </si>
  <si>
    <t>品目の属性またはプロパティの値</t>
  </si>
  <si>
    <t>日本版コアインボイス
項目名</t>
  </si>
  <si>
    <t>発注担当者コード
Buyer reference</t>
  </si>
  <si>
    <t>（参照）受取通知書（検収書）番号
Receiving advice reference</t>
  </si>
  <si>
    <t>銀行口座振替
CREDIT TRANSFER</t>
  </si>
  <si>
    <t>支払口座番号
Payment account identifier</t>
  </si>
  <si>
    <t>支払口座名義
Payment account name</t>
  </si>
  <si>
    <t>支払金融機関番号
Payment service provider identifier</t>
  </si>
  <si>
    <t>文書全体の控除(返還請求)の総合計金額(税抜き)
Sum of allowances on document level without TAX</t>
  </si>
  <si>
    <t>明細行の発注者の会計記帳への参照
Invoice line Buyer accounting reference</t>
  </si>
  <si>
    <t>請求書番号</t>
    <phoneticPr fontId="2"/>
  </si>
  <si>
    <t>請求書発効日</t>
    <phoneticPr fontId="2"/>
  </si>
  <si>
    <t>請求書タイプコード</t>
    <phoneticPr fontId="2"/>
  </si>
  <si>
    <t>為替交換元通貨コード</t>
    <phoneticPr fontId="2"/>
  </si>
  <si>
    <t>EN 16931-1 CIUS　Term</t>
    <phoneticPr fontId="2"/>
  </si>
  <si>
    <t>EUR, 数量 x (品目取引価格 / 品取引価格ベース数量)</t>
  </si>
  <si>
    <t>EUR, 数量 x (品目取引価格 / 品取引価格ベース数量)</t>
    <phoneticPr fontId="2"/>
  </si>
  <si>
    <t>付加価値税の免除理由</t>
  </si>
  <si>
    <t>付加価値税の免除理由コード</t>
    <phoneticPr fontId="2"/>
  </si>
  <si>
    <t>BT-120</t>
    <phoneticPr fontId="2"/>
  </si>
  <si>
    <t>EUR, 数量 x (品目取引価格 / 品取引価格ベース数量) - 明細行の控除金額</t>
    <rPh sb="38" eb="40">
      <t>コウジヨ</t>
    </rPh>
    <phoneticPr fontId="2"/>
  </si>
  <si>
    <t>EUR, 数量 x (品目取引価格 / 品取引価格ベース数量) + 明細行の追加請求金額</t>
    <rPh sb="34" eb="37">
      <t>メイサイ</t>
    </rPh>
    <rPh sb="38" eb="42">
      <t>ツイカ</t>
    </rPh>
    <phoneticPr fontId="2"/>
  </si>
  <si>
    <t>EUR, "Invoice total VAT amount" - "Paid amount" (see BR-CO-16)</t>
    <phoneticPr fontId="2"/>
  </si>
  <si>
    <r>
      <t xml:space="preserve">EUR, </t>
    </r>
    <r>
      <rPr>
        <sz val="11"/>
        <color theme="1"/>
        <rFont val="ＭＳ Ｐ明朝"/>
        <family val="1"/>
        <charset val="128"/>
      </rPr>
      <t>数量</t>
    </r>
    <r>
      <rPr>
        <sz val="11"/>
        <color theme="1"/>
        <rFont val="Century"/>
        <family val="1"/>
      </rPr>
      <t xml:space="preserve"> x (</t>
    </r>
    <r>
      <rPr>
        <sz val="11"/>
        <color theme="1"/>
        <rFont val="ＭＳ Ｐ明朝"/>
        <family val="1"/>
        <charset val="128"/>
      </rPr>
      <t>品目取引価格</t>
    </r>
    <r>
      <rPr>
        <sz val="11"/>
        <color theme="1"/>
        <rFont val="Century"/>
        <family val="1"/>
      </rPr>
      <t xml:space="preserve"> / </t>
    </r>
    <r>
      <rPr>
        <sz val="11"/>
        <color theme="1"/>
        <rFont val="ＭＳ Ｐ明朝"/>
        <family val="1"/>
        <charset val="128"/>
      </rPr>
      <t>品取引価格ベース数量</t>
    </r>
    <r>
      <rPr>
        <sz val="11"/>
        <color theme="1"/>
        <rFont val="Century"/>
        <family val="1"/>
      </rPr>
      <t>)</t>
    </r>
  </si>
  <si>
    <t>EUR, ""VAT category taxable amount" x ("VAT category rate" / 100), rounded to two decimals (see BR-C0-17)</t>
    <phoneticPr fontId="2"/>
  </si>
  <si>
    <t>BT-126</t>
    <phoneticPr fontId="2"/>
  </si>
  <si>
    <t>BT-153</t>
    <phoneticPr fontId="2"/>
  </si>
  <si>
    <t>明細行の総合計金額</t>
    <phoneticPr fontId="2"/>
  </si>
  <si>
    <t>欧州規格は税抜き。ビジネスルールをXML Schematronで検証するときの記述を明瞭にするため税抜きと税込みを別項目として定義する。
jbt−131 = jbt-146単価(税抜き) × (jbt-129数量  ÷ jbt-149品目価格ベース数量 ) + jbt-141明細行の追加請求金額(税抜き) − jbt-136明細行の控除(返還請求)金額(税抜き)
消費税課税対象金額(税抜き)は小数点以下第2位に四捨五入する必要があるため、計算のさまざまな部分を個別に四捨五入する必要があることに注意。
つまり、jbt-131消費税課税対象金額(税抜き) = jbt-146単価(税抜き) × (jbt-129数量  ÷ jbt-149品目価格ベース数量)  の結果は、小数点以下第2位に四捨五入する必要がある。
明細行の追加請求金額(税抜き) 及び明細行の追加請求金額(税抜き)も個別に四捨五入される。</t>
    <rPh sb="139" eb="140">
      <t>メイサイ</t>
    </rPh>
    <rPh sb="148" eb="150">
      <t>ゼイ</t>
    </rPh>
    <rPh sb="162" eb="165">
      <t>メイサイ</t>
    </rPh>
    <rPh sb="166" eb="168">
      <t>コウジヨ</t>
    </rPh>
    <rPh sb="169" eb="173">
      <t>ヘンカn</t>
    </rPh>
    <rPh sb="174" eb="176">
      <t>キンガク</t>
    </rPh>
    <rPh sb="177" eb="179">
      <t>ゼイ</t>
    </rPh>
    <rPh sb="323" eb="325">
      <t>ヒンモク</t>
    </rPh>
    <rPh sb="372" eb="373">
      <t>オヨビ</t>
    </rPh>
    <rPh sb="375" eb="376">
      <t>ツイカ</t>
    </rPh>
    <phoneticPr fontId="4"/>
  </si>
  <si>
    <t>Example 5 (Negative Invoice)</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</si>
</sst>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Red]&quot;¥&quot;\-#,##0"/>
    <numFmt numFmtId="176" formatCode="[$€-2]\ #,##0.00_);\([$€-2]\ #,##0.00\)"/>
    <numFmt numFmtId="177" formatCode="#,##0.0;[Red]\-#,##0.0"/>
    <numFmt numFmtId="178" formatCode="0.00_ "/>
  </numFmts>
  <fonts count="6">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color theme="1"/>
      <name val="Century"/>
      <family val="1"/>
    </font>
    <font>
      <b/>
      <sz val="13"/>
      <color theme="3"/>
      <name val="游ゴシック"/>
      <family val="2"/>
      <charset val="128"/>
      <scheme val="minor"/>
    </font>
    <font>
      <sz val="11"/>
      <color theme="1"/>
      <name val="ＭＳ Ｐ明朝"/>
      <family val="1"/>
      <charset val="128"/>
    </font>
  </fonts>
  <fills count="5">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8"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6"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67">
    <xf numFmtId="0" fontId="0" fillId="0" borderId="0" xfId="0">
      <alignment vertical="center"/>
    </xf>
    <xf numFmtId="0" fontId="3" fillId="0" borderId="0" xfId="0" applyFont="1">
      <alignment vertical="center"/>
    </xf>
    <xf numFmtId="0" fontId="3" fillId="0" borderId="0" xfId="0" applyFont="1" applyAlignment="1">
      <alignment vertical="center" wrapText="1"/>
    </xf>
    <xf numFmtId="6" fontId="3" fillId="0" borderId="0" xfId="2" applyFont="1">
      <alignment vertical="center"/>
    </xf>
    <xf numFmtId="176" fontId="3" fillId="0" borderId="0" xfId="2" applyNumberFormat="1" applyFont="1">
      <alignment vertical="center"/>
    </xf>
    <xf numFmtId="176" fontId="3" fillId="0" borderId="0" xfId="0" applyNumberFormat="1" applyFont="1">
      <alignment vertical="center"/>
    </xf>
    <xf numFmtId="0" fontId="3" fillId="0" borderId="1" xfId="0" applyFont="1" applyBorder="1">
      <alignment vertical="center"/>
    </xf>
    <xf numFmtId="176" fontId="3" fillId="0" borderId="1" xfId="2" applyNumberFormat="1" applyFont="1" applyBorder="1">
      <alignment vertical="center"/>
    </xf>
    <xf numFmtId="9" fontId="3" fillId="0" borderId="1" xfId="0" applyNumberFormat="1" applyFont="1" applyBorder="1">
      <alignment vertical="center"/>
    </xf>
    <xf numFmtId="176" fontId="3" fillId="0" borderId="1" xfId="0" applyNumberFormat="1" applyFont="1" applyBorder="1">
      <alignment vertical="center"/>
    </xf>
    <xf numFmtId="0" fontId="3" fillId="0" borderId="0" xfId="0" applyFont="1" applyAlignment="1">
      <alignment horizontal="center" vertical="center" wrapText="1"/>
    </xf>
    <xf numFmtId="0" fontId="3" fillId="0" borderId="0" xfId="0" applyFont="1" applyAlignment="1">
      <alignment vertical="top"/>
    </xf>
    <xf numFmtId="0" fontId="3" fillId="0" borderId="0" xfId="0" applyFont="1" applyAlignment="1">
      <alignment vertical="top" wrapText="1"/>
    </xf>
    <xf numFmtId="0" fontId="3" fillId="2" borderId="1" xfId="0" applyFont="1" applyFill="1" applyBorder="1" applyAlignment="1">
      <alignment horizontal="center" vertical="center" wrapText="1"/>
    </xf>
    <xf numFmtId="0" fontId="3" fillId="3" borderId="1" xfId="0" applyFont="1" applyFill="1" applyBorder="1" applyAlignment="1">
      <alignment vertical="top"/>
    </xf>
    <xf numFmtId="0" fontId="3" fillId="3" borderId="1" xfId="0" applyFont="1" applyFill="1" applyBorder="1" applyAlignment="1">
      <alignment vertical="top" wrapText="1"/>
    </xf>
    <xf numFmtId="0" fontId="3" fillId="0" borderId="1" xfId="0" applyFont="1" applyBorder="1" applyAlignment="1">
      <alignment vertical="center" wrapText="1"/>
    </xf>
    <xf numFmtId="6" fontId="3" fillId="0" borderId="0" xfId="2" applyFont="1" applyAlignment="1">
      <alignment vertical="center" wrapText="1"/>
    </xf>
    <xf numFmtId="0" fontId="3" fillId="0" borderId="2" xfId="0" applyFont="1" applyBorder="1" applyAlignment="1">
      <alignment vertical="top"/>
    </xf>
    <xf numFmtId="0" fontId="3" fillId="0" borderId="2" xfId="0" applyFont="1" applyBorder="1" applyAlignment="1">
      <alignment vertical="top" wrapText="1"/>
    </xf>
    <xf numFmtId="0" fontId="3" fillId="0" borderId="3" xfId="0" applyFont="1" applyBorder="1" applyAlignment="1">
      <alignment vertical="top"/>
    </xf>
    <xf numFmtId="0" fontId="3" fillId="0" borderId="3" xfId="0" applyFont="1" applyBorder="1" applyAlignment="1">
      <alignment vertical="top" wrapText="1"/>
    </xf>
    <xf numFmtId="2" fontId="3" fillId="0" borderId="3" xfId="0" applyNumberFormat="1" applyFont="1" applyBorder="1" applyAlignment="1">
      <alignment vertical="top"/>
    </xf>
    <xf numFmtId="40" fontId="3" fillId="0" borderId="3" xfId="1" applyNumberFormat="1" applyFont="1" applyBorder="1" applyAlignment="1">
      <alignment vertical="top"/>
    </xf>
    <xf numFmtId="0" fontId="3" fillId="0" borderId="4" xfId="0" applyFont="1" applyBorder="1" applyAlignment="1">
      <alignment vertical="top"/>
    </xf>
    <xf numFmtId="38" fontId="3" fillId="0" borderId="4" xfId="1" applyFont="1" applyBorder="1" applyAlignment="1">
      <alignment vertical="top"/>
    </xf>
    <xf numFmtId="0" fontId="3" fillId="0" borderId="4" xfId="0" applyFont="1" applyBorder="1" applyAlignment="1">
      <alignment vertical="top" wrapText="1"/>
    </xf>
    <xf numFmtId="2" fontId="3" fillId="0" borderId="4" xfId="0" applyNumberFormat="1" applyFont="1" applyBorder="1" applyAlignment="1">
      <alignment vertical="top"/>
    </xf>
    <xf numFmtId="40" fontId="3" fillId="0" borderId="2" xfId="1" applyNumberFormat="1" applyFont="1" applyBorder="1" applyAlignment="1">
      <alignment vertical="top"/>
    </xf>
    <xf numFmtId="40" fontId="3" fillId="0" borderId="3" xfId="0" applyNumberFormat="1" applyFont="1" applyBorder="1" applyAlignment="1">
      <alignment vertical="top"/>
    </xf>
    <xf numFmtId="178" fontId="3" fillId="0" borderId="3" xfId="0" applyNumberFormat="1" applyFont="1" applyBorder="1" applyAlignment="1">
      <alignment vertical="top"/>
    </xf>
    <xf numFmtId="178" fontId="3" fillId="0" borderId="4" xfId="0" applyNumberFormat="1" applyFont="1" applyBorder="1" applyAlignment="1">
      <alignment vertical="top"/>
    </xf>
    <xf numFmtId="10" fontId="3" fillId="0" borderId="1" xfId="0" applyNumberFormat="1" applyFont="1" applyBorder="1">
      <alignment vertical="center"/>
    </xf>
    <xf numFmtId="177" fontId="3" fillId="0" borderId="4" xfId="1" applyNumberFormat="1" applyFont="1" applyBorder="1" applyAlignment="1">
      <alignment vertical="top"/>
    </xf>
    <xf numFmtId="177" fontId="3" fillId="0" borderId="3" xfId="0" applyNumberFormat="1" applyFont="1" applyBorder="1" applyAlignment="1">
      <alignment vertical="top"/>
    </xf>
    <xf numFmtId="176" fontId="3" fillId="0" borderId="1" xfId="0" applyNumberFormat="1" applyFont="1" applyBorder="1" applyAlignment="1">
      <alignment vertical="center" wrapText="1"/>
    </xf>
    <xf numFmtId="38" fontId="3" fillId="0" borderId="3" xfId="1" applyFont="1" applyBorder="1" applyAlignment="1">
      <alignment vertical="top"/>
    </xf>
    <xf numFmtId="177" fontId="3" fillId="0" borderId="3" xfId="1" applyNumberFormat="1" applyFont="1" applyBorder="1" applyAlignment="1">
      <alignment vertical="top"/>
    </xf>
    <xf numFmtId="9" fontId="3" fillId="0" borderId="1" xfId="3" applyFont="1" applyBorder="1">
      <alignment vertical="center"/>
    </xf>
    <xf numFmtId="0" fontId="3" fillId="4" borderId="3" xfId="0" applyFont="1" applyFill="1" applyBorder="1" applyAlignment="1">
      <alignment vertical="top"/>
    </xf>
    <xf numFmtId="178" fontId="3" fillId="4" borderId="3" xfId="0" applyNumberFormat="1" applyFont="1" applyFill="1" applyBorder="1" applyAlignment="1">
      <alignment vertical="top"/>
    </xf>
    <xf numFmtId="0" fontId="3" fillId="4" borderId="3" xfId="0" applyFont="1" applyFill="1" applyBorder="1" applyAlignment="1">
      <alignment vertical="top" wrapText="1"/>
    </xf>
    <xf numFmtId="0" fontId="3" fillId="4" borderId="4" xfId="0" applyFont="1" applyFill="1" applyBorder="1" applyAlignment="1">
      <alignment vertical="top"/>
    </xf>
    <xf numFmtId="178" fontId="3" fillId="4" borderId="4" xfId="0" applyNumberFormat="1" applyFont="1" applyFill="1" applyBorder="1" applyAlignment="1">
      <alignment vertical="top"/>
    </xf>
    <xf numFmtId="0" fontId="3" fillId="4" borderId="4" xfId="0" applyFont="1" applyFill="1" applyBorder="1" applyAlignment="1">
      <alignment vertical="top" wrapText="1"/>
    </xf>
    <xf numFmtId="0" fontId="3" fillId="0" borderId="4" xfId="0" applyFont="1" applyFill="1" applyBorder="1" applyAlignment="1">
      <alignment vertical="top" wrapText="1"/>
    </xf>
    <xf numFmtId="0" fontId="3" fillId="4" borderId="2" xfId="0" applyFont="1" applyFill="1" applyBorder="1" applyAlignment="1">
      <alignment vertical="top"/>
    </xf>
    <xf numFmtId="0" fontId="3" fillId="4" borderId="2" xfId="0" applyFont="1" applyFill="1" applyBorder="1" applyAlignment="1">
      <alignment vertical="top" wrapText="1"/>
    </xf>
    <xf numFmtId="40" fontId="3" fillId="4" borderId="3" xfId="1" applyNumberFormat="1" applyFont="1" applyFill="1" applyBorder="1" applyAlignment="1">
      <alignment vertical="top"/>
    </xf>
    <xf numFmtId="0" fontId="3" fillId="4" borderId="1" xfId="0" applyFont="1" applyFill="1" applyBorder="1" applyAlignment="1">
      <alignment vertical="top"/>
    </xf>
    <xf numFmtId="0" fontId="3" fillId="4" borderId="1" xfId="0" applyFont="1" applyFill="1" applyBorder="1" applyAlignment="1">
      <alignment vertical="top" wrapText="1"/>
    </xf>
    <xf numFmtId="9" fontId="3" fillId="0" borderId="0" xfId="3" applyFont="1" applyAlignment="1">
      <alignment horizontal="right" vertical="center"/>
    </xf>
    <xf numFmtId="9" fontId="3" fillId="0" borderId="1" xfId="3" applyFont="1" applyBorder="1" applyAlignment="1">
      <alignment horizontal="right" vertical="center"/>
    </xf>
    <xf numFmtId="0" fontId="3" fillId="0" borderId="5" xfId="0" applyFont="1" applyBorder="1" applyAlignment="1">
      <alignment vertical="top"/>
    </xf>
    <xf numFmtId="0" fontId="3" fillId="0" borderId="6" xfId="0" applyFont="1" applyBorder="1" applyAlignment="1">
      <alignment vertical="top"/>
    </xf>
    <xf numFmtId="0" fontId="3" fillId="0" borderId="7" xfId="0" applyFont="1" applyBorder="1" applyAlignment="1">
      <alignment vertical="top"/>
    </xf>
    <xf numFmtId="0" fontId="3" fillId="0" borderId="8" xfId="0" applyFont="1" applyBorder="1" applyAlignment="1">
      <alignment vertical="top"/>
    </xf>
    <xf numFmtId="0" fontId="3" fillId="0" borderId="9" xfId="0" applyFont="1" applyBorder="1" applyAlignment="1">
      <alignment vertical="top"/>
    </xf>
    <xf numFmtId="2" fontId="3" fillId="0" borderId="9" xfId="0" applyNumberFormat="1" applyFont="1" applyBorder="1" applyAlignment="1">
      <alignment vertical="top"/>
    </xf>
    <xf numFmtId="40" fontId="3" fillId="0" borderId="9" xfId="1" applyNumberFormat="1" applyFont="1" applyBorder="1" applyAlignment="1">
      <alignment vertical="top"/>
    </xf>
    <xf numFmtId="38" fontId="3" fillId="0" borderId="10" xfId="1" applyFont="1" applyBorder="1" applyAlignment="1">
      <alignment vertical="top"/>
    </xf>
    <xf numFmtId="0" fontId="0" fillId="0" borderId="0" xfId="0" applyAlignment="1">
      <alignment vertical="center" wrapText="1"/>
    </xf>
    <xf numFmtId="0" fontId="3" fillId="3" borderId="2" xfId="0" applyFont="1" applyFill="1" applyBorder="1" applyAlignment="1">
      <alignment vertical="top" wrapText="1"/>
    </xf>
    <xf numFmtId="0" fontId="3" fillId="3" borderId="3" xfId="0" applyFont="1" applyFill="1" applyBorder="1" applyAlignment="1">
      <alignment vertical="top" wrapText="1"/>
    </xf>
    <xf numFmtId="0" fontId="3" fillId="3" borderId="4" xfId="0" applyFont="1" applyFill="1" applyBorder="1" applyAlignment="1">
      <alignment vertical="top" wrapText="1"/>
    </xf>
    <xf numFmtId="10" fontId="3" fillId="0" borderId="1" xfId="0" applyNumberFormat="1" applyFont="1" applyBorder="1" applyAlignment="1">
      <alignment vertical="center" wrapText="1"/>
    </xf>
    <xf numFmtId="0" fontId="0" fillId="0" borderId="0" xfId="0" applyAlignment="1">
      <alignment vertical="center"/>
    </xf>
  </cellXfs>
  <cellStyles count="4">
    <cellStyle name="パーセント" xfId="3" builtinId="5"/>
    <cellStyle name="桁区切り" xfId="1" builtinId="6"/>
    <cellStyle name="通貨" xfId="2" builtinId="7"/>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4BA8B-39DB-D941-8186-064C8F83BBED}">
  <dimension ref="A1:M35"/>
  <sheetViews>
    <sheetView workbookViewId="0">
      <selection activeCell="D14" sqref="D14"/>
    </sheetView>
  </sheetViews>
  <sheetFormatPr baseColWidth="10" defaultRowHeight="14"/>
  <cols>
    <col min="1" max="1" width="12" style="1" customWidth="1"/>
    <col min="2" max="2" width="15" style="1" customWidth="1"/>
    <col min="3" max="3" width="10.83203125" style="1"/>
    <col min="4" max="4" width="10.83203125" style="4"/>
    <col min="5" max="5" width="12.33203125" style="3" customWidth="1"/>
    <col min="6" max="6" width="11.5" style="17" customWidth="1"/>
    <col min="7" max="7" width="10.83203125" style="3"/>
    <col min="8" max="8" width="10.83203125" style="4"/>
    <col min="9" max="9" width="3.1640625" style="1" customWidth="1"/>
    <col min="10" max="10" width="10.83203125" style="11"/>
    <col min="11" max="11" width="42" style="12" bestFit="1" customWidth="1"/>
    <col min="12" max="12" width="14" style="11" bestFit="1" customWidth="1"/>
    <col min="13" max="13" width="46.5" style="12" customWidth="1"/>
    <col min="14" max="16384" width="10.83203125" style="1"/>
  </cols>
  <sheetData>
    <row r="1" spans="1:13">
      <c r="A1" s="1" t="s">
        <v>70</v>
      </c>
      <c r="E1" s="1"/>
      <c r="F1" s="2"/>
      <c r="G1" s="1"/>
      <c r="H1" s="5"/>
    </row>
    <row r="2" spans="1:13">
      <c r="A2" s="1" t="s">
        <v>903</v>
      </c>
      <c r="B2" s="1" t="s">
        <v>904</v>
      </c>
      <c r="C2" s="1" t="s">
        <v>10</v>
      </c>
      <c r="D2" s="1" t="s">
        <v>12</v>
      </c>
      <c r="E2" s="1" t="s">
        <v>11</v>
      </c>
      <c r="F2" s="1" t="s">
        <v>16</v>
      </c>
      <c r="G2" s="1" t="s">
        <v>17</v>
      </c>
      <c r="H2" s="1" t="s">
        <v>13</v>
      </c>
      <c r="J2" s="1"/>
      <c r="K2" s="2"/>
      <c r="L2" s="1"/>
      <c r="M2" s="1"/>
    </row>
    <row r="3" spans="1:13" s="10" customFormat="1" ht="30">
      <c r="A3" s="13" t="str">
        <f>VLOOKUP(A2,翻訳!$B:$D,3,FALSE)</f>
        <v>明細行番号</v>
      </c>
      <c r="B3" s="13" t="str">
        <f>VLOOKUP(B2,翻訳!$B:$D,3,FALSE)</f>
        <v>品名</v>
      </c>
      <c r="C3" s="13" t="str">
        <f>VLOOKUP(C2,翻訳!$B:$D,3,FALSE)</f>
        <v>数量</v>
      </c>
      <c r="D3" s="13" t="str">
        <f>VLOOKUP(D2,翻訳!$B:$D,3,FALSE)</f>
        <v>品目取引単価(税抜き)</v>
      </c>
      <c r="E3" s="13" t="str">
        <f>VLOOKUP(E2,翻訳!$B:$D,3,FALSE)</f>
        <v>数量単位コード</v>
      </c>
      <c r="F3" s="13" t="str">
        <f>VLOOKUP(F2,翻訳!$B:$D,3,FALSE)</f>
        <v>品目課税分類コード</v>
      </c>
      <c r="G3" s="13" t="str">
        <f>VLOOKUP(G2,翻訳!$B:$D,3,FALSE)</f>
        <v>品目税率</v>
      </c>
      <c r="H3" s="13" t="str">
        <f>VLOOKUP(H2,翻訳!$B:$D,3,FALSE)</f>
        <v>課税対象金額(税抜き)</v>
      </c>
      <c r="J3" s="13" t="s">
        <v>5</v>
      </c>
      <c r="K3" s="13" t="s">
        <v>7</v>
      </c>
      <c r="L3" s="13" t="s">
        <v>8</v>
      </c>
      <c r="M3" s="13" t="s">
        <v>9</v>
      </c>
    </row>
    <row r="4" spans="1:13" ht="30">
      <c r="A4" s="6">
        <v>1</v>
      </c>
      <c r="B4" s="6" t="s">
        <v>0</v>
      </c>
      <c r="C4" s="6">
        <v>5</v>
      </c>
      <c r="D4" s="7">
        <v>12</v>
      </c>
      <c r="E4" s="6" t="s">
        <v>2</v>
      </c>
      <c r="F4" s="16" t="s">
        <v>4</v>
      </c>
      <c r="G4" s="8">
        <v>0.25</v>
      </c>
      <c r="H4" s="9">
        <f>D4*C4</f>
        <v>60</v>
      </c>
      <c r="J4" s="14" t="s">
        <v>6</v>
      </c>
      <c r="K4" s="62" t="str">
        <f>VLOOKUP(J4,翻訳!$B:$E,4,FALSE)&amp;"1"</f>
        <v>明細行
INVOICE LINE1</v>
      </c>
      <c r="L4" s="14"/>
      <c r="M4" s="15"/>
    </row>
    <row r="5" spans="1:13" ht="30">
      <c r="A5" s="6">
        <v>2</v>
      </c>
      <c r="B5" s="6" t="s">
        <v>1</v>
      </c>
      <c r="C5" s="6">
        <v>1</v>
      </c>
      <c r="D5" s="7">
        <v>90</v>
      </c>
      <c r="E5" s="6" t="s">
        <v>3</v>
      </c>
      <c r="F5" s="16" t="s">
        <v>4</v>
      </c>
      <c r="G5" s="8">
        <v>0.12</v>
      </c>
      <c r="H5" s="9">
        <f>D5*C5</f>
        <v>90</v>
      </c>
      <c r="J5" s="53" t="s">
        <v>10</v>
      </c>
      <c r="K5" s="62" t="str">
        <f>VLOOKUP(J5,翻訳!$B:$E,4,FALSE)</f>
        <v>数量
Invoiced quantity</v>
      </c>
      <c r="L5" s="56">
        <v>5</v>
      </c>
      <c r="M5" s="19"/>
    </row>
    <row r="6" spans="1:13" ht="30">
      <c r="E6" s="1"/>
      <c r="F6" s="2"/>
      <c r="G6" s="1"/>
      <c r="H6" s="5"/>
      <c r="J6" s="54" t="s">
        <v>11</v>
      </c>
      <c r="K6" s="63" t="str">
        <f>VLOOKUP(J6,翻訳!$B:$E,4,FALSE)</f>
        <v>数量単位コード
Invoiced quantity unit of measure code</v>
      </c>
      <c r="L6" s="57" t="s">
        <v>2</v>
      </c>
      <c r="M6" s="21"/>
    </row>
    <row r="7" spans="1:13" ht="30">
      <c r="E7" s="1"/>
      <c r="F7" s="2"/>
      <c r="G7" s="1"/>
      <c r="H7" s="5"/>
      <c r="J7" s="54" t="s">
        <v>12</v>
      </c>
      <c r="K7" s="63" t="str">
        <f>VLOOKUP(J7,翻訳!$B:$E,4,FALSE)</f>
        <v>品目取引単価(税抜き)
Item net price without Tax</v>
      </c>
      <c r="L7" s="58">
        <v>12</v>
      </c>
      <c r="M7" s="21" t="s">
        <v>14</v>
      </c>
    </row>
    <row r="8" spans="1:13" ht="30">
      <c r="E8" s="1"/>
      <c r="F8" s="2"/>
      <c r="G8" s="1"/>
      <c r="H8" s="5"/>
      <c r="J8" s="54" t="s">
        <v>15</v>
      </c>
      <c r="K8" s="63" t="str">
        <f>VLOOKUP(J8,翻訳!$B:$E,4,FALSE)</f>
        <v>品目価格ベース数量
Item price base quantity</v>
      </c>
      <c r="L8" s="57">
        <v>1</v>
      </c>
      <c r="M8" s="21"/>
    </row>
    <row r="9" spans="1:13" ht="30">
      <c r="E9" s="1"/>
      <c r="F9" s="2"/>
      <c r="G9" s="1"/>
      <c r="H9" s="5"/>
      <c r="J9" s="54" t="s">
        <v>13</v>
      </c>
      <c r="K9" s="63" t="str">
        <f>VLOOKUP(J9,翻訳!$B:$E,4,FALSE)</f>
        <v>課税対象金額(税抜き)
Invoice line net amount without TAX</v>
      </c>
      <c r="L9" s="59">
        <f>H4</f>
        <v>60</v>
      </c>
      <c r="M9" s="21" t="s">
        <v>894</v>
      </c>
    </row>
    <row r="10" spans="1:13" ht="30">
      <c r="J10" s="54" t="s">
        <v>16</v>
      </c>
      <c r="K10" s="63" t="str">
        <f>VLOOKUP(J10,翻訳!$B:$E,4,FALSE)</f>
        <v>品目課税分類コード
Invoiced item TAX category code</v>
      </c>
      <c r="L10" s="57" t="str">
        <f>F4</f>
        <v>Standard rate</v>
      </c>
      <c r="M10" s="21"/>
    </row>
    <row r="11" spans="1:13" ht="30">
      <c r="J11" s="55" t="s">
        <v>17</v>
      </c>
      <c r="K11" s="64" t="str">
        <f>VLOOKUP(J11,翻訳!$B:$E,4,FALSE)</f>
        <v>品目税率
Invoiced item TAX rate</v>
      </c>
      <c r="L11" s="60">
        <v>25</v>
      </c>
      <c r="M11" s="26" t="s">
        <v>21</v>
      </c>
    </row>
    <row r="12" spans="1:13" ht="30">
      <c r="J12" s="14" t="s">
        <v>6</v>
      </c>
      <c r="K12" s="64" t="str">
        <f>VLOOKUP(J12,翻訳!$B:$E,4,FALSE)&amp;"2"</f>
        <v>明細行
INVOICE LINE2</v>
      </c>
      <c r="L12" s="14"/>
      <c r="M12" s="15"/>
    </row>
    <row r="13" spans="1:13" ht="30">
      <c r="J13" s="18" t="s">
        <v>10</v>
      </c>
      <c r="K13" s="62" t="str">
        <f>VLOOKUP(J13,翻訳!$B:$E,4,FALSE)</f>
        <v>数量
Invoiced quantity</v>
      </c>
      <c r="L13" s="18">
        <f>C5</f>
        <v>1</v>
      </c>
      <c r="M13" s="19"/>
    </row>
    <row r="14" spans="1:13" ht="30">
      <c r="J14" s="20" t="s">
        <v>11</v>
      </c>
      <c r="K14" s="63" t="str">
        <f>VLOOKUP(J14,翻訳!$B:$E,4,FALSE)</f>
        <v>数量単位コード
Invoiced quantity unit of measure code</v>
      </c>
      <c r="L14" s="20" t="str">
        <f>E5</f>
        <v>Case</v>
      </c>
      <c r="M14" s="21"/>
    </row>
    <row r="15" spans="1:13" ht="30">
      <c r="J15" s="20" t="s">
        <v>12</v>
      </c>
      <c r="K15" s="63" t="str">
        <f>VLOOKUP(J15,翻訳!$B:$E,4,FALSE)</f>
        <v>品目取引単価(税抜き)
Item net price without Tax</v>
      </c>
      <c r="L15" s="23">
        <f>D5</f>
        <v>90</v>
      </c>
      <c r="M15" s="21" t="s">
        <v>14</v>
      </c>
    </row>
    <row r="16" spans="1:13" ht="30">
      <c r="J16" s="20" t="s">
        <v>15</v>
      </c>
      <c r="K16" s="63" t="str">
        <f>VLOOKUP(J16,翻訳!$B:$E,4,FALSE)</f>
        <v>品目価格ベース数量
Item price base quantity</v>
      </c>
      <c r="L16" s="20">
        <v>1</v>
      </c>
      <c r="M16" s="21"/>
    </row>
    <row r="17" spans="10:13" ht="30">
      <c r="J17" s="20" t="s">
        <v>13</v>
      </c>
      <c r="K17" s="63" t="str">
        <f>VLOOKUP(J17,翻訳!$B:$E,4,FALSE)</f>
        <v>課税対象金額(税抜き)
Invoice line net amount without TAX</v>
      </c>
      <c r="L17" s="23">
        <f>H5</f>
        <v>90</v>
      </c>
      <c r="M17" s="21" t="s">
        <v>894</v>
      </c>
    </row>
    <row r="18" spans="10:13" ht="30">
      <c r="J18" s="20" t="s">
        <v>16</v>
      </c>
      <c r="K18" s="63" t="str">
        <f>VLOOKUP(J18,翻訳!$B:$E,4,FALSE)</f>
        <v>品目課税分類コード
Invoiced item TAX category code</v>
      </c>
      <c r="L18" s="20" t="str">
        <f>F5</f>
        <v>Standard rate</v>
      </c>
      <c r="M18" s="21"/>
    </row>
    <row r="19" spans="10:13" ht="30">
      <c r="J19" s="24" t="s">
        <v>17</v>
      </c>
      <c r="K19" s="64" t="str">
        <f>VLOOKUP(J19,翻訳!$B:$E,4,FALSE)</f>
        <v>品目税率
Invoiced item TAX rate</v>
      </c>
      <c r="L19" s="25">
        <v>12</v>
      </c>
      <c r="M19" s="26" t="s">
        <v>21</v>
      </c>
    </row>
    <row r="20" spans="10:13" ht="30">
      <c r="J20" s="14" t="s">
        <v>18</v>
      </c>
      <c r="K20" s="15" t="str">
        <f>VLOOKUP(J20,翻訳!$B:$E,4,FALSE)</f>
        <v>税の内訳
TAX BREAKDOWN</v>
      </c>
      <c r="L20" s="14"/>
      <c r="M20" s="15"/>
    </row>
    <row r="21" spans="10:13" ht="30">
      <c r="J21" s="18" t="s">
        <v>19</v>
      </c>
      <c r="K21" s="62" t="str">
        <f>VLOOKUP(J21,翻訳!$B:$E,4,FALSE)</f>
        <v>課税分類コード
TAX category code</v>
      </c>
      <c r="L21" s="18" t="s">
        <v>4</v>
      </c>
      <c r="M21" s="19"/>
    </row>
    <row r="22" spans="10:13" ht="30">
      <c r="J22" s="20" t="s">
        <v>20</v>
      </c>
      <c r="K22" s="63" t="str">
        <f>VLOOKUP(J22,翻訳!$B:$E,4,FALSE)</f>
        <v>税率
TAX category rate</v>
      </c>
      <c r="L22" s="20">
        <v>25</v>
      </c>
      <c r="M22" s="21" t="s">
        <v>21</v>
      </c>
    </row>
    <row r="23" spans="10:13" ht="45">
      <c r="J23" s="20" t="s">
        <v>22</v>
      </c>
      <c r="K23" s="63" t="str">
        <f>VLOOKUP(J23,翻訳!$B:$E,4,FALSE)</f>
        <v>課税対象の合計金額(税抜き)
TAX category taxable amount without TAX</v>
      </c>
      <c r="L23" s="22">
        <v>60</v>
      </c>
      <c r="M23" s="21" t="s">
        <v>23</v>
      </c>
    </row>
    <row r="24" spans="10:13" ht="30">
      <c r="J24" s="20" t="s">
        <v>24</v>
      </c>
      <c r="K24" s="64" t="str">
        <f>VLOOKUP(J24,翻訳!$B:$E,4,FALSE)</f>
        <v>税額
TAX category tax amount</v>
      </c>
      <c r="L24" s="22">
        <f>L23*L22/100</f>
        <v>15</v>
      </c>
      <c r="M24" s="21" t="s">
        <v>30</v>
      </c>
    </row>
    <row r="25" spans="10:13" ht="30">
      <c r="J25" s="14" t="s">
        <v>18</v>
      </c>
      <c r="K25" s="15" t="str">
        <f>VLOOKUP(J25,翻訳!$B:$E,4,FALSE)</f>
        <v>税の内訳
TAX BREAKDOWN</v>
      </c>
      <c r="L25" s="14"/>
      <c r="M25" s="15"/>
    </row>
    <row r="26" spans="10:13" ht="30">
      <c r="J26" s="20" t="s">
        <v>19</v>
      </c>
      <c r="K26" s="62" t="str">
        <f>VLOOKUP(J26,翻訳!$B:$E,4,FALSE)</f>
        <v>課税分類コード
TAX category code</v>
      </c>
      <c r="L26" s="20" t="s">
        <v>4</v>
      </c>
      <c r="M26" s="21"/>
    </row>
    <row r="27" spans="10:13" ht="30">
      <c r="J27" s="20" t="s">
        <v>20</v>
      </c>
      <c r="K27" s="63" t="str">
        <f>VLOOKUP(J27,翻訳!$B:$E,4,FALSE)</f>
        <v>税率
TAX category rate</v>
      </c>
      <c r="L27" s="20">
        <v>12</v>
      </c>
      <c r="M27" s="21" t="s">
        <v>21</v>
      </c>
    </row>
    <row r="28" spans="10:13" ht="45">
      <c r="J28" s="20" t="s">
        <v>22</v>
      </c>
      <c r="K28" s="63" t="str">
        <f>VLOOKUP(J28,翻訳!$B:$E,4,FALSE)</f>
        <v>課税対象の合計金額(税抜き)
TAX category taxable amount without TAX</v>
      </c>
      <c r="L28" s="22">
        <v>90</v>
      </c>
      <c r="M28" s="21" t="s">
        <v>23</v>
      </c>
    </row>
    <row r="29" spans="10:13" ht="30">
      <c r="J29" s="24" t="s">
        <v>24</v>
      </c>
      <c r="K29" s="64" t="str">
        <f>VLOOKUP(J29,翻訳!$B:$E,4,FALSE)</f>
        <v>税額
TAX category tax amount</v>
      </c>
      <c r="L29" s="27">
        <f>L28*L27/100</f>
        <v>10.8</v>
      </c>
      <c r="M29" s="26" t="s">
        <v>30</v>
      </c>
    </row>
    <row r="30" spans="10:13" ht="30">
      <c r="J30" s="14" t="s">
        <v>25</v>
      </c>
      <c r="K30" s="15" t="str">
        <f>VLOOKUP(J30,翻訳!$B:$E,4,FALSE)</f>
        <v>請求書総合計金額
DOCUMENT TOTALS</v>
      </c>
      <c r="L30" s="14"/>
      <c r="M30" s="15"/>
    </row>
    <row r="31" spans="10:13" ht="30">
      <c r="J31" s="18" t="s">
        <v>26</v>
      </c>
      <c r="K31" s="62" t="str">
        <f>VLOOKUP(J31,翻訳!$B:$E,4,FALSE)</f>
        <v>請求書総合計金額(税込み)
Sum of Invoice line net amount with TAX</v>
      </c>
      <c r="L31" s="28">
        <f>SUM(H4:H5)</f>
        <v>150</v>
      </c>
      <c r="M31" s="19" t="s">
        <v>27</v>
      </c>
    </row>
    <row r="32" spans="10:13" ht="45">
      <c r="J32" s="20" t="s">
        <v>28</v>
      </c>
      <c r="K32" s="63" t="str">
        <f>VLOOKUP(J32,翻訳!$B:$E,4,FALSE)</f>
        <v>税抜き合計金額
Invoice total amount without TAX</v>
      </c>
      <c r="L32" s="29">
        <f>L31</f>
        <v>150</v>
      </c>
      <c r="M32" s="21" t="s">
        <v>29</v>
      </c>
    </row>
    <row r="33" spans="10:13" ht="30">
      <c r="J33" s="20" t="s">
        <v>31</v>
      </c>
      <c r="K33" s="63" t="str">
        <f>VLOOKUP(J33,翻訳!$B:$E,4,FALSE)</f>
        <v>消費税合計金額
Invoice total TAX amount</v>
      </c>
      <c r="L33" s="30">
        <f>L24+L29</f>
        <v>25.8</v>
      </c>
      <c r="M33" s="21" t="s">
        <v>32</v>
      </c>
    </row>
    <row r="34" spans="10:13" ht="30">
      <c r="J34" s="20" t="s">
        <v>33</v>
      </c>
      <c r="K34" s="63" t="str">
        <f>VLOOKUP(J34,翻訳!$B:$E,4,FALSE)</f>
        <v>税込み合計金額
Invoice total amount with TAX</v>
      </c>
      <c r="L34" s="30">
        <f>L32+L33</f>
        <v>175.8</v>
      </c>
      <c r="M34" s="21" t="s">
        <v>34</v>
      </c>
    </row>
    <row r="35" spans="10:13" ht="30">
      <c r="J35" s="24" t="s">
        <v>35</v>
      </c>
      <c r="K35" s="64" t="str">
        <f>VLOOKUP(J35,翻訳!$B:$E,4,FALSE)</f>
        <v>未払い金額
Amount due for payment</v>
      </c>
      <c r="L35" s="31">
        <f>L34</f>
        <v>175.8</v>
      </c>
      <c r="M35" s="26" t="s">
        <v>36</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F7CBE-5409-A544-BCCE-6676A030467A}">
  <dimension ref="A1:N22"/>
  <sheetViews>
    <sheetView topLeftCell="C1" workbookViewId="0">
      <selection activeCell="L13" sqref="L13"/>
    </sheetView>
  </sheetViews>
  <sheetFormatPr baseColWidth="10" defaultRowHeight="18"/>
  <cols>
    <col min="1" max="1" width="10" customWidth="1"/>
    <col min="2" max="9" width="10.1640625" customWidth="1"/>
    <col min="10" max="10" width="3.33203125" customWidth="1"/>
    <col min="11" max="11" width="10.83203125" style="11"/>
    <col min="12" max="12" width="68.33203125" style="12" bestFit="1" customWidth="1"/>
    <col min="13" max="13" width="14" style="11" bestFit="1" customWidth="1"/>
    <col min="14" max="14" width="46.5" style="12" customWidth="1"/>
  </cols>
  <sheetData>
    <row r="1" spans="1:14">
      <c r="A1" s="1" t="s">
        <v>71</v>
      </c>
      <c r="B1" s="1"/>
      <c r="C1" s="1"/>
      <c r="D1" s="4"/>
      <c r="E1" s="4"/>
      <c r="F1" s="1"/>
      <c r="G1" s="1"/>
      <c r="H1" s="1"/>
      <c r="I1" s="5"/>
    </row>
    <row r="2" spans="1:14">
      <c r="A2" t="s">
        <v>700</v>
      </c>
      <c r="B2" t="s">
        <v>832</v>
      </c>
      <c r="C2" t="s">
        <v>10</v>
      </c>
      <c r="D2" t="s">
        <v>12</v>
      </c>
      <c r="E2" t="s">
        <v>15</v>
      </c>
      <c r="F2" t="s">
        <v>11</v>
      </c>
      <c r="G2" t="s">
        <v>16</v>
      </c>
      <c r="H2" t="s">
        <v>17</v>
      </c>
      <c r="I2" t="s">
        <v>13</v>
      </c>
      <c r="K2"/>
      <c r="L2" s="61"/>
      <c r="M2"/>
      <c r="N2"/>
    </row>
    <row r="3" spans="1:14" ht="30">
      <c r="A3" s="13" t="str">
        <f>VLOOKUP(A2,翻訳!$B:$D,3,FALSE)</f>
        <v>明細行番号</v>
      </c>
      <c r="B3" s="13" t="str">
        <f>VLOOKUP(B2,翻訳!$B:$D,3,FALSE)</f>
        <v>品名</v>
      </c>
      <c r="C3" s="13" t="str">
        <f>VLOOKUP(C2,翻訳!$B:$D,3,FALSE)</f>
        <v>数量</v>
      </c>
      <c r="D3" s="13" t="str">
        <f>VLOOKUP(D2,翻訳!$B:$D,3,FALSE)</f>
        <v>品目取引単価(税抜き)</v>
      </c>
      <c r="E3" s="13" t="str">
        <f>VLOOKUP(E2,翻訳!$B:$D,3,FALSE)</f>
        <v>品目価格ベース数量</v>
      </c>
      <c r="F3" s="13" t="str">
        <f>VLOOKUP(F2,翻訳!$B:$D,3,FALSE)</f>
        <v>数量単位コード</v>
      </c>
      <c r="G3" s="13" t="str">
        <f>VLOOKUP(G2,翻訳!$B:$D,3,FALSE)</f>
        <v>品目課税分類コード</v>
      </c>
      <c r="H3" s="13" t="str">
        <f>VLOOKUP(H2,翻訳!$B:$D,3,FALSE)</f>
        <v>品目税率</v>
      </c>
      <c r="I3" s="13" t="str">
        <f>VLOOKUP(I2,翻訳!$B:$D,3,FALSE)</f>
        <v>課税対象金額(税抜き)</v>
      </c>
      <c r="K3" s="13" t="s">
        <v>5</v>
      </c>
      <c r="L3" s="13" t="s">
        <v>7</v>
      </c>
      <c r="M3" s="13" t="s">
        <v>8</v>
      </c>
      <c r="N3" s="13" t="s">
        <v>9</v>
      </c>
    </row>
    <row r="4" spans="1:14" ht="30">
      <c r="A4" s="6">
        <v>1</v>
      </c>
      <c r="B4" s="6" t="s">
        <v>37</v>
      </c>
      <c r="C4" s="6">
        <v>10000</v>
      </c>
      <c r="D4" s="7">
        <v>4.5</v>
      </c>
      <c r="E4" s="6">
        <v>1000</v>
      </c>
      <c r="F4" s="6" t="s">
        <v>38</v>
      </c>
      <c r="G4" s="16" t="s">
        <v>4</v>
      </c>
      <c r="H4" s="8">
        <v>0.25</v>
      </c>
      <c r="I4" s="9">
        <f>D4*C4/E4</f>
        <v>45</v>
      </c>
      <c r="K4" s="14" t="s">
        <v>6</v>
      </c>
      <c r="L4" s="15" t="str">
        <f>VLOOKUP(K4,翻訳!$B:$E,4,FALSE)</f>
        <v>明細行
INVOICE LINE</v>
      </c>
      <c r="M4" s="14"/>
      <c r="N4" s="15"/>
    </row>
    <row r="5" spans="1:14" ht="30">
      <c r="K5" s="18" t="s">
        <v>10</v>
      </c>
      <c r="L5" s="19" t="str">
        <f>VLOOKUP(K5,翻訳!$B:$E,4,FALSE)</f>
        <v>数量
Invoiced quantity</v>
      </c>
      <c r="M5" s="18">
        <f>C4</f>
        <v>10000</v>
      </c>
      <c r="N5" s="19"/>
    </row>
    <row r="6" spans="1:14" ht="30">
      <c r="K6" s="20" t="s">
        <v>11</v>
      </c>
      <c r="L6" s="21" t="str">
        <f>VLOOKUP(K6,翻訳!$B:$E,4,FALSE)</f>
        <v>数量単位コード
Invoiced quantity unit of measure code</v>
      </c>
      <c r="M6" s="20" t="str">
        <f>F4</f>
        <v>Piece</v>
      </c>
      <c r="N6" s="21"/>
    </row>
    <row r="7" spans="1:14" ht="30">
      <c r="K7" s="20" t="s">
        <v>12</v>
      </c>
      <c r="L7" s="21" t="str">
        <f>VLOOKUP(K7,翻訳!$B:$E,4,FALSE)</f>
        <v>品目取引単価(税抜き)
Item net price without Tax</v>
      </c>
      <c r="M7" s="22">
        <f>D4</f>
        <v>4.5</v>
      </c>
      <c r="N7" s="21" t="s">
        <v>14</v>
      </c>
    </row>
    <row r="8" spans="1:14" ht="30">
      <c r="K8" s="20" t="s">
        <v>15</v>
      </c>
      <c r="L8" s="21" t="str">
        <f>VLOOKUP(K8,翻訳!$B:$E,4,FALSE)</f>
        <v>品目価格ベース数量
Item price base quantity</v>
      </c>
      <c r="M8" s="20">
        <f>E4</f>
        <v>1000</v>
      </c>
      <c r="N8" s="21"/>
    </row>
    <row r="9" spans="1:14" ht="30">
      <c r="K9" s="20" t="s">
        <v>13</v>
      </c>
      <c r="L9" s="21" t="str">
        <f>VLOOKUP(K9,翻訳!$B:$E,4,FALSE)</f>
        <v>課税対象金額(税抜き)
Invoice line net amount without TAX</v>
      </c>
      <c r="M9" s="23">
        <f>I4</f>
        <v>45</v>
      </c>
      <c r="N9" s="21" t="s">
        <v>894</v>
      </c>
    </row>
    <row r="10" spans="1:14" ht="30">
      <c r="K10" s="20" t="s">
        <v>16</v>
      </c>
      <c r="L10" s="21" t="str">
        <f>VLOOKUP(K10,翻訳!$B:$E,4,FALSE)</f>
        <v>品目課税分類コード
Invoiced item TAX category code</v>
      </c>
      <c r="M10" s="20" t="str">
        <f>G4</f>
        <v>Standard rate</v>
      </c>
      <c r="N10" s="21"/>
    </row>
    <row r="11" spans="1:14" ht="30">
      <c r="K11" s="24" t="s">
        <v>17</v>
      </c>
      <c r="L11" s="26" t="str">
        <f>VLOOKUP(K11,翻訳!$B:$E,4,FALSE)</f>
        <v>品目税率
Invoiced item TAX rate</v>
      </c>
      <c r="M11" s="25">
        <v>25</v>
      </c>
      <c r="N11" s="26" t="s">
        <v>21</v>
      </c>
    </row>
    <row r="12" spans="1:14" ht="30">
      <c r="K12" s="14" t="s">
        <v>18</v>
      </c>
      <c r="L12" s="15" t="str">
        <f>VLOOKUP(K12,翻訳!$B:$E,4,FALSE)</f>
        <v>税の内訳
TAX BREAKDOWN</v>
      </c>
      <c r="M12" s="14"/>
      <c r="N12" s="15"/>
    </row>
    <row r="13" spans="1:14" ht="30">
      <c r="K13" s="18" t="s">
        <v>19</v>
      </c>
      <c r="L13" s="19" t="str">
        <f>VLOOKUP(K13,翻訳!$B:$E,4,FALSE)</f>
        <v>課税分類コード
TAX category code</v>
      </c>
      <c r="M13" s="18" t="s">
        <v>4</v>
      </c>
      <c r="N13" s="19"/>
    </row>
    <row r="14" spans="1:14" ht="30">
      <c r="K14" s="20" t="s">
        <v>20</v>
      </c>
      <c r="L14" s="21" t="str">
        <f>VLOOKUP(K14,翻訳!$B:$E,4,FALSE)</f>
        <v>税率
TAX category rate</v>
      </c>
      <c r="M14" s="20">
        <v>25</v>
      </c>
      <c r="N14" s="21" t="s">
        <v>21</v>
      </c>
    </row>
    <row r="15" spans="1:14" ht="45">
      <c r="K15" s="20" t="s">
        <v>22</v>
      </c>
      <c r="L15" s="21" t="str">
        <f>VLOOKUP(K15,翻訳!$B:$E,4,FALSE)</f>
        <v>課税対象の合計金額(税抜き)
TAX category taxable amount without TAX</v>
      </c>
      <c r="M15" s="22">
        <f>M9</f>
        <v>45</v>
      </c>
      <c r="N15" s="21" t="s">
        <v>23</v>
      </c>
    </row>
    <row r="16" spans="1:14" ht="30">
      <c r="K16" s="20" t="s">
        <v>24</v>
      </c>
      <c r="L16" s="21" t="str">
        <f>VLOOKUP(K16,翻訳!$B:$E,4,FALSE)</f>
        <v>税額
TAX category tax amount</v>
      </c>
      <c r="M16" s="22">
        <f>M15*M14/100</f>
        <v>11.25</v>
      </c>
      <c r="N16" s="21" t="s">
        <v>30</v>
      </c>
    </row>
    <row r="17" spans="11:14" ht="30">
      <c r="K17" s="14" t="s">
        <v>25</v>
      </c>
      <c r="L17" s="15" t="str">
        <f>VLOOKUP(K17,翻訳!$B:$E,4,FALSE)</f>
        <v>請求書総合計金額
DOCUMENT TOTALS</v>
      </c>
      <c r="M17" s="14"/>
      <c r="N17" s="15"/>
    </row>
    <row r="18" spans="11:14" ht="30">
      <c r="K18" s="18" t="s">
        <v>26</v>
      </c>
      <c r="L18" s="19" t="str">
        <f>VLOOKUP(K18,翻訳!$B:$E,4,FALSE)</f>
        <v>請求書総合計金額(税込み)
Sum of Invoice line net amount with TAX</v>
      </c>
      <c r="M18" s="28">
        <f>SUM(I4:I5)</f>
        <v>45</v>
      </c>
      <c r="N18" s="19" t="s">
        <v>27</v>
      </c>
    </row>
    <row r="19" spans="11:14" ht="45">
      <c r="K19" s="20" t="s">
        <v>28</v>
      </c>
      <c r="L19" s="21" t="str">
        <f>VLOOKUP(K19,翻訳!$B:$E,4,FALSE)</f>
        <v>税抜き合計金額
Invoice total amount without TAX</v>
      </c>
      <c r="M19" s="29">
        <f>M18</f>
        <v>45</v>
      </c>
      <c r="N19" s="21" t="s">
        <v>29</v>
      </c>
    </row>
    <row r="20" spans="11:14" ht="30">
      <c r="K20" s="20" t="s">
        <v>31</v>
      </c>
      <c r="L20" s="21" t="str">
        <f>VLOOKUP(K20,翻訳!$B:$E,4,FALSE)</f>
        <v>消費税合計金額
Invoice total TAX amount</v>
      </c>
      <c r="M20" s="30">
        <f>M16</f>
        <v>11.25</v>
      </c>
      <c r="N20" s="21" t="s">
        <v>32</v>
      </c>
    </row>
    <row r="21" spans="11:14" ht="30">
      <c r="K21" s="20" t="s">
        <v>33</v>
      </c>
      <c r="L21" s="21" t="str">
        <f>VLOOKUP(K21,翻訳!$B:$E,4,FALSE)</f>
        <v>税込み合計金額
Invoice total amount with TAX</v>
      </c>
      <c r="M21" s="30">
        <f>M19+M20</f>
        <v>56.25</v>
      </c>
      <c r="N21" s="21" t="s">
        <v>34</v>
      </c>
    </row>
    <row r="22" spans="11:14" ht="30">
      <c r="K22" s="24" t="s">
        <v>35</v>
      </c>
      <c r="L22" s="26" t="str">
        <f>VLOOKUP(K22,翻訳!$B:$E,4,FALSE)</f>
        <v>未払い金額
Amount due for payment</v>
      </c>
      <c r="M22" s="31">
        <f>M21</f>
        <v>56.25</v>
      </c>
      <c r="N22" s="26" t="s">
        <v>36</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0B3A6-21B1-A74A-99D6-90D557A8ED1C}">
  <dimension ref="A1:P24"/>
  <sheetViews>
    <sheetView workbookViewId="0">
      <selection activeCell="L13" sqref="L13"/>
    </sheetView>
  </sheetViews>
  <sheetFormatPr baseColWidth="10" defaultRowHeight="18"/>
  <cols>
    <col min="1" max="11" width="10.1640625" customWidth="1"/>
    <col min="12" max="12" width="3.33203125" style="61" customWidth="1"/>
    <col min="13" max="13" width="10.83203125" style="11"/>
    <col min="14" max="14" width="42" style="12" bestFit="1" customWidth="1"/>
    <col min="15" max="15" width="14" style="11" bestFit="1" customWidth="1"/>
    <col min="16" max="16" width="46.5" style="12" customWidth="1"/>
  </cols>
  <sheetData>
    <row r="1" spans="1:16">
      <c r="A1" s="1" t="s">
        <v>72</v>
      </c>
      <c r="B1" s="1"/>
      <c r="C1" s="1"/>
      <c r="D1" s="4"/>
      <c r="E1" s="4"/>
      <c r="F1" s="4"/>
      <c r="G1" s="4"/>
      <c r="H1" s="1"/>
      <c r="I1" s="1"/>
      <c r="J1" s="1"/>
      <c r="K1" s="5"/>
    </row>
    <row r="2" spans="1:16">
      <c r="A2" t="s">
        <v>700</v>
      </c>
      <c r="B2" t="s">
        <v>832</v>
      </c>
      <c r="C2" t="s">
        <v>10</v>
      </c>
      <c r="D2" t="s">
        <v>12</v>
      </c>
      <c r="E2" t="s">
        <v>40</v>
      </c>
      <c r="F2" t="s">
        <v>42</v>
      </c>
      <c r="G2" t="s">
        <v>15</v>
      </c>
      <c r="H2" t="s">
        <v>11</v>
      </c>
      <c r="I2" t="s">
        <v>16</v>
      </c>
      <c r="J2" t="s">
        <v>17</v>
      </c>
      <c r="K2" t="s">
        <v>13</v>
      </c>
      <c r="M2"/>
      <c r="N2" s="61"/>
      <c r="O2"/>
      <c r="P2"/>
    </row>
    <row r="3" spans="1:16" ht="30">
      <c r="A3" s="13" t="str">
        <f>VLOOKUP(A2,翻訳!$B:$D,3,FALSE)</f>
        <v>明細行番号</v>
      </c>
      <c r="B3" s="13" t="str">
        <f>VLOOKUP(B2,翻訳!$B:$D,3,FALSE)</f>
        <v>品名</v>
      </c>
      <c r="C3" s="13" t="str">
        <f>VLOOKUP(C2,翻訳!$B:$D,3,FALSE)</f>
        <v>数量</v>
      </c>
      <c r="D3" s="13" t="str">
        <f>VLOOKUP(D2,翻訳!$B:$D,3,FALSE)</f>
        <v>品目取引単価(税抜き)</v>
      </c>
      <c r="E3" s="13" t="str">
        <f>VLOOKUP(E2,翻訳!$B:$D,3,FALSE)</f>
        <v>品目割引金額</v>
      </c>
      <c r="F3" s="13" t="str">
        <f>VLOOKUP(F2,翻訳!$B:$D,3,FALSE)</f>
        <v>品目標準単価</v>
      </c>
      <c r="G3" s="13" t="str">
        <f>VLOOKUP(G2,翻訳!$B:$D,3,FALSE)</f>
        <v>品目価格ベース数量</v>
      </c>
      <c r="H3" s="13" t="str">
        <f>VLOOKUP(H2,翻訳!$B:$D,3,FALSE)</f>
        <v>数量単位コード</v>
      </c>
      <c r="I3" s="13" t="str">
        <f>VLOOKUP(I2,翻訳!$B:$D,3,FALSE)</f>
        <v>品目課税分類コード</v>
      </c>
      <c r="J3" s="13" t="str">
        <f>VLOOKUP(J2,翻訳!$B:$D,3,FALSE)</f>
        <v>品目税率</v>
      </c>
      <c r="K3" s="13" t="str">
        <f>VLOOKUP(K2,翻訳!$B:$D,3,FALSE)</f>
        <v>課税対象金額(税抜き)</v>
      </c>
      <c r="M3" s="13" t="s">
        <v>5</v>
      </c>
      <c r="N3" s="13" t="s">
        <v>7</v>
      </c>
      <c r="O3" s="13" t="s">
        <v>8</v>
      </c>
      <c r="P3" s="13" t="s">
        <v>9</v>
      </c>
    </row>
    <row r="4" spans="1:16" ht="30">
      <c r="A4" s="6">
        <v>1</v>
      </c>
      <c r="B4" s="6" t="s">
        <v>39</v>
      </c>
      <c r="C4" s="6">
        <v>1.3</v>
      </c>
      <c r="D4" s="7">
        <v>9.5</v>
      </c>
      <c r="E4" s="7">
        <v>0.5</v>
      </c>
      <c r="F4" s="7">
        <v>10</v>
      </c>
      <c r="G4" s="6">
        <v>1</v>
      </c>
      <c r="H4" s="6" t="s">
        <v>69</v>
      </c>
      <c r="I4" s="16" t="s">
        <v>4</v>
      </c>
      <c r="J4" s="32">
        <v>0.125</v>
      </c>
      <c r="K4" s="9">
        <f>D4*C4/G4</f>
        <v>12.35</v>
      </c>
      <c r="M4" s="14" t="s">
        <v>6</v>
      </c>
      <c r="N4" s="15" t="str">
        <f>VLOOKUP(M4,翻訳!$B:$E,4,FALSE)</f>
        <v>明細行
INVOICE LINE</v>
      </c>
      <c r="O4" s="14"/>
      <c r="P4" s="15"/>
    </row>
    <row r="5" spans="1:16" ht="30">
      <c r="M5" s="18" t="s">
        <v>10</v>
      </c>
      <c r="N5" s="19" t="str">
        <f>VLOOKUP(M5,翻訳!$B:$E,4,FALSE)</f>
        <v>数量
Invoiced quantity</v>
      </c>
      <c r="O5" s="18">
        <f>C4</f>
        <v>1.3</v>
      </c>
      <c r="P5" s="19"/>
    </row>
    <row r="6" spans="1:16" ht="30">
      <c r="M6" s="20" t="s">
        <v>11</v>
      </c>
      <c r="N6" s="21" t="str">
        <f>VLOOKUP(M6,翻訳!$B:$E,4,FALSE)</f>
        <v>数量単位コード
Invoiced quantity unit of measure code</v>
      </c>
      <c r="O6" s="20" t="str">
        <f>H4</f>
        <v>Kg</v>
      </c>
      <c r="P6" s="21"/>
    </row>
    <row r="7" spans="1:16" ht="30">
      <c r="M7" s="20" t="s">
        <v>12</v>
      </c>
      <c r="N7" s="21" t="str">
        <f>VLOOKUP(M7,翻訳!$B:$E,4,FALSE)</f>
        <v>品目取引単価(税抜き)
Item net price without Tax</v>
      </c>
      <c r="O7" s="22">
        <f>D4</f>
        <v>9.5</v>
      </c>
      <c r="P7" s="21" t="s">
        <v>41</v>
      </c>
    </row>
    <row r="8" spans="1:16" ht="30">
      <c r="M8" s="20" t="s">
        <v>40</v>
      </c>
      <c r="N8" s="21" t="str">
        <f>VLOOKUP(M8,翻訳!$B:$E,4,FALSE)</f>
        <v>品目割引金額
Item price discount</v>
      </c>
      <c r="O8" s="22">
        <f>E4</f>
        <v>0.5</v>
      </c>
      <c r="P8" s="21" t="s">
        <v>14</v>
      </c>
    </row>
    <row r="9" spans="1:16" ht="30">
      <c r="M9" s="20" t="s">
        <v>42</v>
      </c>
      <c r="N9" s="21" t="str">
        <f>VLOOKUP(M9,翻訳!$B:$E,4,FALSE)</f>
        <v>品目標準単価
Item gross price</v>
      </c>
      <c r="O9" s="22">
        <f>F4</f>
        <v>10</v>
      </c>
      <c r="P9" s="21" t="s">
        <v>14</v>
      </c>
    </row>
    <row r="10" spans="1:16" ht="30">
      <c r="M10" s="20" t="s">
        <v>15</v>
      </c>
      <c r="N10" s="21" t="str">
        <f>VLOOKUP(M10,翻訳!$B:$E,4,FALSE)</f>
        <v>品目価格ベース数量
Item price base quantity</v>
      </c>
      <c r="O10" s="20">
        <f>G4</f>
        <v>1</v>
      </c>
      <c r="P10" s="21" t="str">
        <f>H4</f>
        <v>Kg</v>
      </c>
    </row>
    <row r="11" spans="1:16" ht="30">
      <c r="M11" s="20" t="s">
        <v>13</v>
      </c>
      <c r="N11" s="21" t="str">
        <f>VLOOKUP(M11,翻訳!$B:$E,4,FALSE)</f>
        <v>課税対象金額(税抜き)
Invoice line net amount without TAX</v>
      </c>
      <c r="O11" s="23">
        <f>K4</f>
        <v>12.35</v>
      </c>
      <c r="P11" s="21" t="s">
        <v>894</v>
      </c>
    </row>
    <row r="12" spans="1:16" ht="30">
      <c r="M12" s="20" t="s">
        <v>16</v>
      </c>
      <c r="N12" s="21" t="str">
        <f>VLOOKUP(M12,翻訳!$B:$E,4,FALSE)</f>
        <v>品目課税分類コード
Invoiced item TAX category code</v>
      </c>
      <c r="O12" s="20" t="str">
        <f>I4</f>
        <v>Standard rate</v>
      </c>
      <c r="P12" s="21"/>
    </row>
    <row r="13" spans="1:16" ht="30">
      <c r="M13" s="24" t="s">
        <v>17</v>
      </c>
      <c r="N13" s="26" t="str">
        <f>VLOOKUP(M13,翻訳!$B:$E,4,FALSE)</f>
        <v>品目税率
Invoiced item TAX rate</v>
      </c>
      <c r="O13" s="33">
        <f>J4*100</f>
        <v>12.5</v>
      </c>
      <c r="P13" s="26" t="s">
        <v>21</v>
      </c>
    </row>
    <row r="14" spans="1:16" ht="30">
      <c r="M14" s="14" t="s">
        <v>18</v>
      </c>
      <c r="N14" s="15" t="str">
        <f>VLOOKUP(M14,翻訳!$B:$E,4,FALSE)</f>
        <v>税の内訳
TAX BREAKDOWN</v>
      </c>
      <c r="O14" s="14"/>
      <c r="P14" s="15"/>
    </row>
    <row r="15" spans="1:16" ht="30">
      <c r="M15" s="18" t="s">
        <v>19</v>
      </c>
      <c r="N15" s="19" t="str">
        <f>VLOOKUP(M15,翻訳!$B:$E,4,FALSE)</f>
        <v>課税分類コード
TAX category code</v>
      </c>
      <c r="O15" s="18" t="s">
        <v>4</v>
      </c>
      <c r="P15" s="19"/>
    </row>
    <row r="16" spans="1:16" ht="30">
      <c r="M16" s="20" t="s">
        <v>20</v>
      </c>
      <c r="N16" s="21" t="str">
        <f>VLOOKUP(M16,翻訳!$B:$E,4,FALSE)</f>
        <v>税率
TAX category rate</v>
      </c>
      <c r="O16" s="34">
        <f>O13</f>
        <v>12.5</v>
      </c>
      <c r="P16" s="21" t="s">
        <v>21</v>
      </c>
    </row>
    <row r="17" spans="13:16" ht="45">
      <c r="M17" s="20" t="s">
        <v>22</v>
      </c>
      <c r="N17" s="21" t="str">
        <f>VLOOKUP(M17,翻訳!$B:$E,4,FALSE)</f>
        <v>課税対象の合計金額(税抜き)
TAX category taxable amount without TAX</v>
      </c>
      <c r="O17" s="22">
        <f>O11</f>
        <v>12.35</v>
      </c>
      <c r="P17" s="21" t="s">
        <v>23</v>
      </c>
    </row>
    <row r="18" spans="13:16" ht="30">
      <c r="M18" s="20" t="s">
        <v>24</v>
      </c>
      <c r="N18" s="21" t="str">
        <f>VLOOKUP(M18,翻訳!$B:$E,4,FALSE)</f>
        <v>税額
TAX category tax amount</v>
      </c>
      <c r="O18" s="22">
        <f>O17*O16/100</f>
        <v>1.54375</v>
      </c>
      <c r="P18" s="21" t="s">
        <v>30</v>
      </c>
    </row>
    <row r="19" spans="13:16" ht="30">
      <c r="M19" s="14" t="s">
        <v>25</v>
      </c>
      <c r="N19" s="15" t="str">
        <f>VLOOKUP(M19,翻訳!$B:$E,4,FALSE)</f>
        <v>請求書総合計金額
DOCUMENT TOTALS</v>
      </c>
      <c r="O19" s="14"/>
      <c r="P19" s="15"/>
    </row>
    <row r="20" spans="13:16" ht="30">
      <c r="M20" s="18" t="s">
        <v>26</v>
      </c>
      <c r="N20" s="19" t="str">
        <f>VLOOKUP(M20,翻訳!$B:$E,4,FALSE)</f>
        <v>請求書総合計金額(税込み)
Sum of Invoice line net amount with TAX</v>
      </c>
      <c r="O20" s="28">
        <f>SUM(K4:K5)</f>
        <v>12.35</v>
      </c>
      <c r="P20" s="19" t="s">
        <v>27</v>
      </c>
    </row>
    <row r="21" spans="13:16" ht="45">
      <c r="M21" s="20" t="s">
        <v>28</v>
      </c>
      <c r="N21" s="21" t="str">
        <f>VLOOKUP(M21,翻訳!$B:$E,4,FALSE)</f>
        <v>税抜き合計金額
Invoice total amount without TAX</v>
      </c>
      <c r="O21" s="29">
        <f>O20</f>
        <v>12.35</v>
      </c>
      <c r="P21" s="21" t="s">
        <v>29</v>
      </c>
    </row>
    <row r="22" spans="13:16" ht="30">
      <c r="M22" s="20" t="s">
        <v>31</v>
      </c>
      <c r="N22" s="21" t="str">
        <f>VLOOKUP(M22,翻訳!$B:$E,4,FALSE)</f>
        <v>消費税合計金額
Invoice total TAX amount</v>
      </c>
      <c r="O22" s="30">
        <f>O18</f>
        <v>1.54375</v>
      </c>
      <c r="P22" s="21" t="s">
        <v>32</v>
      </c>
    </row>
    <row r="23" spans="13:16" ht="30">
      <c r="M23" s="20" t="s">
        <v>33</v>
      </c>
      <c r="N23" s="21" t="str">
        <f>VLOOKUP(M23,翻訳!$B:$E,4,FALSE)</f>
        <v>税込み合計金額
Invoice total amount with TAX</v>
      </c>
      <c r="O23" s="30">
        <f>O21+O22</f>
        <v>13.893749999999999</v>
      </c>
      <c r="P23" s="21" t="s">
        <v>34</v>
      </c>
    </row>
    <row r="24" spans="13:16" ht="30">
      <c r="M24" s="24" t="s">
        <v>35</v>
      </c>
      <c r="N24" s="26" t="str">
        <f>VLOOKUP(M24,翻訳!$B:$E,4,FALSE)</f>
        <v>未払い金額
Amount due for payment</v>
      </c>
      <c r="O24" s="31">
        <f>O23</f>
        <v>13.893749999999999</v>
      </c>
      <c r="P24" s="26" t="s">
        <v>36</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121A5-6181-E44F-A895-F93C94E79411}">
  <dimension ref="A1:R55"/>
  <sheetViews>
    <sheetView zoomScaleNormal="100" workbookViewId="0">
      <selection activeCell="L13" sqref="L13"/>
    </sheetView>
  </sheetViews>
  <sheetFormatPr baseColWidth="10" defaultRowHeight="18"/>
  <cols>
    <col min="1" max="1" width="10" customWidth="1"/>
    <col min="2" max="3" width="10.1640625" customWidth="1"/>
    <col min="4" max="4" width="10.6640625" customWidth="1"/>
    <col min="5" max="6" width="8.5" customWidth="1"/>
    <col min="7" max="7" width="11.5" customWidth="1"/>
    <col min="8" max="9" width="10.1640625" customWidth="1"/>
    <col min="10" max="10" width="13.6640625" customWidth="1"/>
    <col min="11" max="11" width="18.5" customWidth="1"/>
    <col min="12" max="12" width="10.1640625" style="61" customWidth="1"/>
    <col min="13" max="13" width="10.1640625" customWidth="1"/>
    <col min="14" max="14" width="3.33203125" customWidth="1"/>
    <col min="15" max="15" width="10.83203125" style="11"/>
    <col min="16" max="16" width="44.6640625" style="12" bestFit="1" customWidth="1"/>
    <col min="17" max="17" width="16.1640625" style="11" customWidth="1"/>
    <col min="18" max="18" width="46.5" style="12" customWidth="1"/>
  </cols>
  <sheetData>
    <row r="1" spans="1:18">
      <c r="A1" s="1" t="s">
        <v>73</v>
      </c>
      <c r="B1" s="1"/>
      <c r="C1" s="1"/>
      <c r="D1" s="4"/>
      <c r="E1" s="4"/>
      <c r="F1" s="4"/>
      <c r="G1" s="4"/>
      <c r="H1" s="1"/>
      <c r="I1" s="1"/>
      <c r="J1" s="1"/>
      <c r="K1" s="1"/>
      <c r="L1" s="2"/>
      <c r="M1" s="5"/>
    </row>
    <row r="2" spans="1:18" ht="19">
      <c r="A2" t="s">
        <v>700</v>
      </c>
      <c r="B2" t="s">
        <v>832</v>
      </c>
      <c r="C2" t="s">
        <v>10</v>
      </c>
      <c r="D2" t="s">
        <v>12</v>
      </c>
      <c r="E2" t="s">
        <v>40</v>
      </c>
      <c r="F2" t="s">
        <v>42</v>
      </c>
      <c r="G2" t="s">
        <v>15</v>
      </c>
      <c r="H2" t="s">
        <v>11</v>
      </c>
      <c r="I2" t="s">
        <v>16</v>
      </c>
      <c r="J2" t="s">
        <v>46</v>
      </c>
      <c r="K2" t="s">
        <v>47</v>
      </c>
      <c r="L2" s="61" t="s">
        <v>17</v>
      </c>
      <c r="M2" t="s">
        <v>13</v>
      </c>
      <c r="O2"/>
      <c r="P2"/>
      <c r="Q2"/>
      <c r="R2"/>
    </row>
    <row r="3" spans="1:18" ht="30">
      <c r="A3" s="13" t="str">
        <f>VLOOKUP(A2,翻訳!$B:$D,3,FALSE)</f>
        <v>明細行番号</v>
      </c>
      <c r="B3" s="13" t="str">
        <f>VLOOKUP(B2,翻訳!$B:$D,3,FALSE)</f>
        <v>品名</v>
      </c>
      <c r="C3" s="13" t="str">
        <f>VLOOKUP(C2,翻訳!$B:$D,3,FALSE)</f>
        <v>数量</v>
      </c>
      <c r="D3" s="13" t="str">
        <f>VLOOKUP(D2,翻訳!$B:$D,3,FALSE)</f>
        <v>品目取引単価(税抜き)</v>
      </c>
      <c r="E3" s="13" t="str">
        <f>VLOOKUP(E2,翻訳!$B:$D,3,FALSE)</f>
        <v>品目割引金額</v>
      </c>
      <c r="F3" s="13" t="str">
        <f>VLOOKUP(F2,翻訳!$B:$D,3,FALSE)</f>
        <v>品目標準単価</v>
      </c>
      <c r="G3" s="13" t="str">
        <f>VLOOKUP(G2,翻訳!$B:$D,3,FALSE)</f>
        <v>品目価格ベース数量</v>
      </c>
      <c r="H3" s="13" t="str">
        <f>VLOOKUP(H2,翻訳!$B:$D,3,FALSE)</f>
        <v>数量単位コード</v>
      </c>
      <c r="I3" s="13" t="str">
        <f>VLOOKUP(I2,翻訳!$B:$D,3,FALSE)</f>
        <v>品目課税分類コード</v>
      </c>
      <c r="J3" s="13" t="str">
        <f>VLOOKUP(J2,翻訳!$B:$D,3,FALSE)</f>
        <v>明細行の追加請求の基準金額</v>
      </c>
      <c r="K3" s="13" t="str">
        <f>VLOOKUP(K2,翻訳!$B:$D,3,FALSE)</f>
        <v>明細行の控除(返還請求)金額(税抜き)</v>
      </c>
      <c r="L3" s="13" t="str">
        <f>VLOOKUP(L2,翻訳!$B:$D,3,FALSE)</f>
        <v>品目税率</v>
      </c>
      <c r="M3" s="13" t="str">
        <f>VLOOKUP(M2,翻訳!$B:$D,3,FALSE)</f>
        <v>課税対象金額(税抜き)</v>
      </c>
      <c r="O3" s="13" t="s">
        <v>5</v>
      </c>
      <c r="P3" s="13" t="s">
        <v>7</v>
      </c>
      <c r="Q3" s="13" t="s">
        <v>8</v>
      </c>
      <c r="R3" s="13" t="s">
        <v>9</v>
      </c>
    </row>
    <row r="4" spans="1:18" ht="30">
      <c r="A4" s="6">
        <v>1</v>
      </c>
      <c r="B4" s="6" t="s">
        <v>43</v>
      </c>
      <c r="C4" s="6">
        <v>25</v>
      </c>
      <c r="D4" s="7">
        <v>8.5</v>
      </c>
      <c r="E4" s="7">
        <v>1</v>
      </c>
      <c r="F4" s="7">
        <v>9.5</v>
      </c>
      <c r="G4" s="6">
        <v>1</v>
      </c>
      <c r="H4" s="6" t="s">
        <v>3</v>
      </c>
      <c r="I4" s="16" t="s">
        <v>4</v>
      </c>
      <c r="J4" s="35">
        <v>10</v>
      </c>
      <c r="K4" s="16"/>
      <c r="L4" s="65">
        <v>0.25</v>
      </c>
      <c r="M4" s="9">
        <f>D4*C4/G4+J4</f>
        <v>222.5</v>
      </c>
      <c r="O4" s="14" t="s">
        <v>6</v>
      </c>
      <c r="P4" s="15" t="str">
        <f>VLOOKUP(O4,翻訳!$B:$E,4,FALSE)&amp;"1"</f>
        <v>明細行
INVOICE LINE1</v>
      </c>
      <c r="Q4" s="14"/>
      <c r="R4" s="15"/>
    </row>
    <row r="5" spans="1:18" ht="30">
      <c r="A5" s="6">
        <v>2</v>
      </c>
      <c r="B5" s="6" t="s">
        <v>44</v>
      </c>
      <c r="C5" s="6">
        <v>15</v>
      </c>
      <c r="D5" s="7">
        <v>4.5</v>
      </c>
      <c r="E5" s="7"/>
      <c r="F5" s="7"/>
      <c r="G5" s="6">
        <v>1</v>
      </c>
      <c r="H5" s="6" t="s">
        <v>45</v>
      </c>
      <c r="I5" s="16" t="s">
        <v>4</v>
      </c>
      <c r="J5" s="16"/>
      <c r="K5" s="35">
        <v>3.38</v>
      </c>
      <c r="L5" s="65">
        <v>0.25</v>
      </c>
      <c r="M5" s="9">
        <f>D5*C5/G5-K5</f>
        <v>64.12</v>
      </c>
      <c r="O5" s="18" t="s">
        <v>10</v>
      </c>
      <c r="P5" s="19" t="str">
        <f>VLOOKUP(O5,翻訳!$B:$E,4,FALSE)&amp;"1"</f>
        <v>数量
Invoiced quantity1</v>
      </c>
      <c r="Q5" s="18">
        <f>C4</f>
        <v>25</v>
      </c>
      <c r="R5" s="19"/>
    </row>
    <row r="6" spans="1:18" ht="30">
      <c r="O6" s="20" t="s">
        <v>11</v>
      </c>
      <c r="P6" s="21" t="str">
        <f>VLOOKUP(O6,翻訳!$B:$E,4,FALSE)&amp;"1"</f>
        <v>数量単位コード
Invoiced quantity unit of measure code1</v>
      </c>
      <c r="Q6" s="20" t="str">
        <f>H4</f>
        <v>Case</v>
      </c>
      <c r="R6" s="21"/>
    </row>
    <row r="7" spans="1:18" ht="30">
      <c r="O7" s="20" t="s">
        <v>12</v>
      </c>
      <c r="P7" s="21" t="str">
        <f>VLOOKUP(O7,翻訳!$B:$E,4,FALSE)&amp;"1"</f>
        <v>品目取引単価(税抜き)
Item net price without Tax1</v>
      </c>
      <c r="Q7" s="22">
        <f>D4</f>
        <v>8.5</v>
      </c>
      <c r="R7" s="21" t="s">
        <v>41</v>
      </c>
    </row>
    <row r="8" spans="1:18" ht="30">
      <c r="O8" s="20" t="s">
        <v>40</v>
      </c>
      <c r="P8" s="21" t="str">
        <f>VLOOKUP(O8,翻訳!$B:$E,4,FALSE)&amp;"1"</f>
        <v>品目割引金額
Item price discount1</v>
      </c>
      <c r="Q8" s="22">
        <f>E4</f>
        <v>1</v>
      </c>
      <c r="R8" s="21" t="s">
        <v>14</v>
      </c>
    </row>
    <row r="9" spans="1:18" ht="30">
      <c r="O9" s="20" t="s">
        <v>42</v>
      </c>
      <c r="P9" s="21" t="str">
        <f>VLOOKUP(O9,翻訳!$B:$E,4,FALSE)&amp;"1"</f>
        <v>品目標準単価
Item gross price1</v>
      </c>
      <c r="Q9" s="22">
        <f>F4</f>
        <v>9.5</v>
      </c>
      <c r="R9" s="21" t="s">
        <v>14</v>
      </c>
    </row>
    <row r="10" spans="1:18" ht="30">
      <c r="O10" s="20" t="s">
        <v>15</v>
      </c>
      <c r="P10" s="21" t="str">
        <f>VLOOKUP(O10,翻訳!$B:$E,4,FALSE)&amp;"1"</f>
        <v>品目価格ベース数量
Item price base quantity1</v>
      </c>
      <c r="Q10" s="20">
        <f>G4</f>
        <v>1</v>
      </c>
      <c r="R10" s="21" t="str">
        <f>H4</f>
        <v>Case</v>
      </c>
    </row>
    <row r="11" spans="1:18" ht="30">
      <c r="O11" s="20" t="s">
        <v>46</v>
      </c>
      <c r="P11" s="21" t="str">
        <f>VLOOKUP(O11,翻訳!$B:$E,4,FALSE)&amp;"1"</f>
        <v>明細行の追加請求の基準金額
Invoice line charge base amount1</v>
      </c>
      <c r="Q11" s="23">
        <f>J4</f>
        <v>10</v>
      </c>
      <c r="R11" s="21" t="s">
        <v>14</v>
      </c>
    </row>
    <row r="12" spans="1:18" ht="30">
      <c r="O12" s="20" t="s">
        <v>13</v>
      </c>
      <c r="P12" s="21" t="str">
        <f>VLOOKUP(O12,翻訳!$B:$E,4,FALSE)&amp;"1"</f>
        <v>課税対象金額(税抜き)
Invoice line net amount without TAX1</v>
      </c>
      <c r="Q12" s="23">
        <f>M4</f>
        <v>222.5</v>
      </c>
      <c r="R12" s="21" t="s">
        <v>899</v>
      </c>
    </row>
    <row r="13" spans="1:18" ht="30">
      <c r="O13" s="20" t="s">
        <v>16</v>
      </c>
      <c r="P13" s="21" t="str">
        <f>VLOOKUP(O13,翻訳!$B:$E,4,FALSE)&amp;"1"</f>
        <v>品目課税分類コード
Invoiced item TAX category code1</v>
      </c>
      <c r="Q13" s="20" t="str">
        <f>I4</f>
        <v>Standard rate</v>
      </c>
      <c r="R13" s="21"/>
    </row>
    <row r="14" spans="1:18" ht="30">
      <c r="O14" s="24" t="s">
        <v>17</v>
      </c>
      <c r="P14" s="26" t="str">
        <f>VLOOKUP(O14,翻訳!$B:$E,4,FALSE)&amp;"1"</f>
        <v>品目税率
Invoiced item TAX rate1</v>
      </c>
      <c r="Q14" s="25">
        <f>L4*100</f>
        <v>25</v>
      </c>
      <c r="R14" s="26" t="s">
        <v>21</v>
      </c>
    </row>
    <row r="15" spans="1:18" ht="30">
      <c r="O15" s="14" t="s">
        <v>6</v>
      </c>
      <c r="P15" s="15" t="str">
        <f>VLOOKUP(O15,翻訳!$B:$E,4,FALSE)&amp;"1"</f>
        <v>明細行
INVOICE LINE1</v>
      </c>
      <c r="Q15" s="14"/>
      <c r="R15" s="15"/>
    </row>
    <row r="16" spans="1:18" ht="30">
      <c r="O16" s="18" t="s">
        <v>10</v>
      </c>
      <c r="P16" s="19" t="str">
        <f>VLOOKUP(O16,翻訳!$B:$E,4,FALSE)&amp;"1"</f>
        <v>数量
Invoiced quantity1</v>
      </c>
      <c r="Q16" s="18">
        <f>C5</f>
        <v>15</v>
      </c>
      <c r="R16" s="19"/>
    </row>
    <row r="17" spans="15:18" ht="30">
      <c r="O17" s="20" t="s">
        <v>11</v>
      </c>
      <c r="P17" s="21" t="str">
        <f>VLOOKUP(O17,翻訳!$B:$E,4,FALSE)&amp;"1"</f>
        <v>数量単位コード
Invoiced quantity unit of measure code1</v>
      </c>
      <c r="Q17" s="20" t="str">
        <f>H5</f>
        <v>Pack</v>
      </c>
      <c r="R17" s="21"/>
    </row>
    <row r="18" spans="15:18" ht="30">
      <c r="O18" s="20" t="s">
        <v>12</v>
      </c>
      <c r="P18" s="21" t="str">
        <f>VLOOKUP(O18,翻訳!$B:$E,4,FALSE)&amp;"1"</f>
        <v>品目取引単価(税抜き)
Item net price without Tax1</v>
      </c>
      <c r="Q18" s="22">
        <f>D5</f>
        <v>4.5</v>
      </c>
      <c r="R18" s="21" t="s">
        <v>41</v>
      </c>
    </row>
    <row r="19" spans="15:18" ht="30">
      <c r="O19" s="20" t="s">
        <v>15</v>
      </c>
      <c r="P19" s="21" t="str">
        <f>VLOOKUP(O19,翻訳!$B:$E,4,FALSE)&amp;"1"</f>
        <v>品目価格ベース数量
Item price base quantity1</v>
      </c>
      <c r="Q19" s="20">
        <f>G5</f>
        <v>1</v>
      </c>
      <c r="R19" s="21" t="str">
        <f>H5</f>
        <v>Pack</v>
      </c>
    </row>
    <row r="20" spans="15:18" ht="30">
      <c r="O20" s="20" t="s">
        <v>48</v>
      </c>
      <c r="P20" s="21" t="str">
        <f>VLOOKUP(O20,翻訳!$B:$E,4,FALSE)&amp;"1"</f>
        <v>明細行の控除(返還請求)率
Invoice line allowance percentage1</v>
      </c>
      <c r="Q20" s="22">
        <v>5</v>
      </c>
      <c r="R20" s="21" t="s">
        <v>21</v>
      </c>
    </row>
    <row r="21" spans="15:18" ht="30">
      <c r="O21" s="20" t="s">
        <v>49</v>
      </c>
      <c r="P21" s="21" t="str">
        <f>VLOOKUP(O21,翻訳!$B:$E,4,FALSE)&amp;"1"</f>
        <v>明細行の控除(返還請求)の基準金額
Invoice line allowance base amount1</v>
      </c>
      <c r="Q21" s="22">
        <f>D5*C5/G5</f>
        <v>67.5</v>
      </c>
      <c r="R21" s="21" t="s">
        <v>14</v>
      </c>
    </row>
    <row r="22" spans="15:18" ht="30">
      <c r="O22" s="20" t="s">
        <v>40</v>
      </c>
      <c r="P22" s="21" t="str">
        <f>VLOOKUP(O22,翻訳!$B:$E,4,FALSE)&amp;"1"</f>
        <v>品目割引金額
Item price discount1</v>
      </c>
      <c r="Q22" s="22">
        <f>ROUND(Q21*Q20/100,2)</f>
        <v>3.38</v>
      </c>
      <c r="R22" s="21" t="s">
        <v>14</v>
      </c>
    </row>
    <row r="23" spans="15:18" ht="30">
      <c r="O23" s="20" t="s">
        <v>13</v>
      </c>
      <c r="P23" s="21" t="str">
        <f>VLOOKUP(O23,翻訳!$B:$E,4,FALSE)&amp;"1"</f>
        <v>課税対象金額(税抜き)
Invoice line net amount without TAX1</v>
      </c>
      <c r="Q23" s="23">
        <f>Q21-Q22</f>
        <v>64.12</v>
      </c>
      <c r="R23" s="21" t="s">
        <v>898</v>
      </c>
    </row>
    <row r="24" spans="15:18" ht="30">
      <c r="O24" s="20" t="s">
        <v>16</v>
      </c>
      <c r="P24" s="21" t="str">
        <f>VLOOKUP(O24,翻訳!$B:$E,4,FALSE)&amp;"1"</f>
        <v>品目課税分類コード
Invoiced item TAX category code1</v>
      </c>
      <c r="Q24" s="20" t="str">
        <f>I5</f>
        <v>Standard rate</v>
      </c>
      <c r="R24" s="21"/>
    </row>
    <row r="25" spans="15:18" ht="30">
      <c r="O25" s="24" t="s">
        <v>17</v>
      </c>
      <c r="P25" s="26" t="str">
        <f>VLOOKUP(O25,翻訳!$B:$E,4,FALSE)&amp;"1"</f>
        <v>品目税率
Invoiced item TAX rate1</v>
      </c>
      <c r="Q25" s="25">
        <f>L5*100</f>
        <v>25</v>
      </c>
      <c r="R25" s="26" t="s">
        <v>21</v>
      </c>
    </row>
    <row r="26" spans="15:18">
      <c r="O26" s="49" t="s">
        <v>50</v>
      </c>
      <c r="P26" s="49" t="str">
        <f>VLOOKUP(O26,翻訳!$B:$E,4,FALSE)&amp;"1"</f>
        <v>文書全体の控除(返還請求)
DOCUMENT LEVEL ALLOWANCES1</v>
      </c>
      <c r="Q26" s="49"/>
      <c r="R26" s="50"/>
    </row>
    <row r="27" spans="15:18" ht="45">
      <c r="O27" s="20" t="s">
        <v>51</v>
      </c>
      <c r="P27" s="21" t="str">
        <f>VLOOKUP(O27,翻訳!$B:$E,4,FALSE)&amp;"1"</f>
        <v>文書全体の控除(返還請求)金額(税抜き)
Document level allowance amount without TAX1</v>
      </c>
      <c r="Q27" s="23">
        <f>ROUND(Q29*Q28/100,2)</f>
        <v>28.66</v>
      </c>
      <c r="R27" s="21" t="s">
        <v>52</v>
      </c>
    </row>
    <row r="28" spans="15:18" ht="30">
      <c r="O28" s="20" t="s">
        <v>53</v>
      </c>
      <c r="P28" s="21" t="str">
        <f>VLOOKUP(O28,翻訳!$B:$E,4,FALSE)&amp;"1"</f>
        <v>文書全体の控除(返還請求)率
Document level allowance percentage1</v>
      </c>
      <c r="Q28" s="36">
        <v>10</v>
      </c>
      <c r="R28" s="21" t="s">
        <v>21</v>
      </c>
    </row>
    <row r="29" spans="15:18" ht="30">
      <c r="O29" s="20" t="s">
        <v>54</v>
      </c>
      <c r="P29" s="21" t="str">
        <f>VLOOKUP(O29,翻訳!$B:$E,4,FALSE)&amp;"1"</f>
        <v>文書全体の控除(返還請求)の基準となる金額
Document level allowance base amount1</v>
      </c>
      <c r="Q29" s="23">
        <f>SUM(Q12,Q23)</f>
        <v>286.62</v>
      </c>
      <c r="R29" s="21" t="s">
        <v>55</v>
      </c>
    </row>
    <row r="30" spans="15:18" ht="30">
      <c r="O30" s="20" t="s">
        <v>56</v>
      </c>
      <c r="P30" s="21" t="str">
        <f>VLOOKUP(O30,翻訳!$B:$E,4,FALSE)&amp;"1"</f>
        <v>文書全体の控除(返還請求)の課税分類コード
Document level allowance TAX category code1</v>
      </c>
      <c r="Q30" s="37" t="s">
        <v>4</v>
      </c>
      <c r="R30" s="21"/>
    </row>
    <row r="31" spans="15:18" ht="30">
      <c r="O31" s="20" t="s">
        <v>57</v>
      </c>
      <c r="P31" s="21" t="str">
        <f>VLOOKUP(O31,翻訳!$B:$E,4,FALSE)&amp;"1"</f>
        <v>文書全体の控除(返還請求)の税率
Document level allowance TAX rate1</v>
      </c>
      <c r="Q31" s="36">
        <v>25</v>
      </c>
      <c r="R31" s="21" t="s">
        <v>21</v>
      </c>
    </row>
    <row r="32" spans="15:18" ht="30">
      <c r="O32" s="20" t="s">
        <v>58</v>
      </c>
      <c r="P32" s="21" t="str">
        <f>VLOOKUP(O32,翻訳!$B:$E,4,FALSE)&amp;"1"</f>
        <v>文書全体の控除(返還請求)の理由
Document level allowance reason1</v>
      </c>
      <c r="Q32" s="37" t="s">
        <v>59</v>
      </c>
      <c r="R32" s="21"/>
    </row>
    <row r="33" spans="15:18" ht="30">
      <c r="O33" s="49" t="s">
        <v>60</v>
      </c>
      <c r="P33" s="50" t="str">
        <f>VLOOKUP(O33,翻訳!$B:$E,4,FALSE)&amp;"1"</f>
        <v>文書全体の追加請求
DOCUMENT LEVEL CHARGES1</v>
      </c>
      <c r="Q33" s="49"/>
      <c r="R33" s="50"/>
    </row>
    <row r="34" spans="15:18" ht="30">
      <c r="O34" s="20" t="s">
        <v>61</v>
      </c>
      <c r="P34" s="21" t="str">
        <f>VLOOKUP(O34,翻訳!$B:$E,4,FALSE)&amp;"1"</f>
        <v>文書全体の追加請求金額
Document level charge amount1</v>
      </c>
      <c r="Q34" s="23">
        <v>15</v>
      </c>
      <c r="R34" s="21" t="s">
        <v>14</v>
      </c>
    </row>
    <row r="35" spans="15:18" ht="30">
      <c r="O35" s="20" t="s">
        <v>62</v>
      </c>
      <c r="P35" s="21" t="str">
        <f>VLOOKUP(O35,翻訳!$B:$E,4,FALSE)&amp;"1"</f>
        <v>文書全体の追加請求の課税分類コード
Document level charge TAX category code1</v>
      </c>
      <c r="Q35" s="37" t="s">
        <v>63</v>
      </c>
      <c r="R35" s="21"/>
    </row>
    <row r="36" spans="15:18" ht="30">
      <c r="O36" s="20" t="s">
        <v>64</v>
      </c>
      <c r="P36" s="21" t="str">
        <f>VLOOKUP(O36,翻訳!$B:$E,4,FALSE)&amp;"1"</f>
        <v>文書全体の追加請求の税率
Document level charge TAX rate1</v>
      </c>
      <c r="Q36" s="36">
        <v>0</v>
      </c>
      <c r="R36" s="21" t="s">
        <v>21</v>
      </c>
    </row>
    <row r="37" spans="15:18" ht="30">
      <c r="O37" s="24" t="s">
        <v>65</v>
      </c>
      <c r="P37" s="21" t="str">
        <f>VLOOKUP(O37,翻訳!$B:$E,4,FALSE)&amp;"1"</f>
        <v>文書全体の追加請求の理由
Document level charge reason1</v>
      </c>
      <c r="Q37" s="33" t="s">
        <v>66</v>
      </c>
      <c r="R37" s="26"/>
    </row>
    <row r="38" spans="15:18" ht="30">
      <c r="O38" s="14" t="s">
        <v>18</v>
      </c>
      <c r="P38" s="15" t="str">
        <f>VLOOKUP(O38,翻訳!$B:$E,4,FALSE)&amp;"1"</f>
        <v>税の内訳
TAX BREAKDOWN1</v>
      </c>
      <c r="Q38" s="14"/>
      <c r="R38" s="15"/>
    </row>
    <row r="39" spans="15:18" ht="30">
      <c r="O39" s="18" t="s">
        <v>19</v>
      </c>
      <c r="P39" s="19" t="str">
        <f>VLOOKUP(O39,翻訳!$B:$E,4,FALSE)&amp;"1"</f>
        <v>課税分類コード
TAX category code1</v>
      </c>
      <c r="Q39" s="18" t="s">
        <v>4</v>
      </c>
      <c r="R39" s="19"/>
    </row>
    <row r="40" spans="15:18" ht="30">
      <c r="O40" s="20" t="s">
        <v>20</v>
      </c>
      <c r="P40" s="21" t="str">
        <f>VLOOKUP(O40,翻訳!$B:$E,4,FALSE)&amp;"1"</f>
        <v>税率
TAX category rate1</v>
      </c>
      <c r="Q40" s="34">
        <f>Q14</f>
        <v>25</v>
      </c>
      <c r="R40" s="21" t="s">
        <v>21</v>
      </c>
    </row>
    <row r="41" spans="15:18" ht="45">
      <c r="O41" s="20" t="s">
        <v>22</v>
      </c>
      <c r="P41" s="21" t="str">
        <f>VLOOKUP(O41,翻訳!$B:$E,4,FALSE)&amp;"1"</f>
        <v>課税対象の合計金額(税抜き)
TAX category taxable amount without TAX1</v>
      </c>
      <c r="Q41" s="22">
        <f>SUM(Q12,Q23)-Q27</f>
        <v>257.95999999999998</v>
      </c>
      <c r="R41" s="21" t="s">
        <v>23</v>
      </c>
    </row>
    <row r="42" spans="15:18" ht="30">
      <c r="O42" s="20" t="s">
        <v>24</v>
      </c>
      <c r="P42" s="21" t="str">
        <f>VLOOKUP(O42,翻訳!$B:$E,4,FALSE)&amp;"1"</f>
        <v>税額
TAX category tax amount1</v>
      </c>
      <c r="Q42" s="22">
        <f>Q41*Q40/100</f>
        <v>64.489999999999995</v>
      </c>
      <c r="R42" s="21" t="s">
        <v>30</v>
      </c>
    </row>
    <row r="43" spans="15:18" ht="30">
      <c r="O43" s="14" t="s">
        <v>18</v>
      </c>
      <c r="P43" s="15" t="str">
        <f>VLOOKUP(O43,翻訳!$B:$E,4,FALSE)&amp;"1"</f>
        <v>税の内訳
TAX BREAKDOWN1</v>
      </c>
      <c r="Q43" s="14"/>
      <c r="R43" s="15"/>
    </row>
    <row r="44" spans="15:18" ht="30">
      <c r="O44" s="18" t="s">
        <v>19</v>
      </c>
      <c r="P44" s="19" t="str">
        <f>VLOOKUP(O44,翻訳!$B:$E,4,FALSE)&amp;"1"</f>
        <v>課税分類コード
TAX category code1</v>
      </c>
      <c r="Q44" s="18" t="s">
        <v>63</v>
      </c>
      <c r="R44" s="19"/>
    </row>
    <row r="45" spans="15:18" ht="30">
      <c r="O45" s="20" t="s">
        <v>20</v>
      </c>
      <c r="P45" s="21" t="str">
        <f>VLOOKUP(O45,翻訳!$B:$E,4,FALSE)&amp;"1"</f>
        <v>税率
TAX category rate1</v>
      </c>
      <c r="Q45" s="36">
        <v>0</v>
      </c>
      <c r="R45" s="21" t="s">
        <v>21</v>
      </c>
    </row>
    <row r="46" spans="15:18" ht="45">
      <c r="O46" s="20" t="s">
        <v>22</v>
      </c>
      <c r="P46" s="21" t="str">
        <f>VLOOKUP(O46,翻訳!$B:$E,4,FALSE)&amp;"1"</f>
        <v>課税対象の合計金額(税抜き)
TAX category taxable amount without TAX1</v>
      </c>
      <c r="Q46" s="36">
        <v>0</v>
      </c>
      <c r="R46" s="21" t="s">
        <v>23</v>
      </c>
    </row>
    <row r="47" spans="15:18" ht="30">
      <c r="O47" s="20" t="s">
        <v>24</v>
      </c>
      <c r="P47" s="21" t="str">
        <f>VLOOKUP(O47,翻訳!$B:$E,4,FALSE)&amp;"1"</f>
        <v>税額
TAX category tax amount1</v>
      </c>
      <c r="Q47" s="36">
        <f>Q46*Q45/100</f>
        <v>0</v>
      </c>
      <c r="R47" s="21" t="s">
        <v>30</v>
      </c>
    </row>
    <row r="48" spans="15:18" ht="30">
      <c r="O48" s="14" t="s">
        <v>25</v>
      </c>
      <c r="P48" s="15" t="str">
        <f>VLOOKUP(O48,翻訳!$B:$E,4,FALSE)&amp;"1"</f>
        <v>請求書総合計金額
DOCUMENT TOTALS1</v>
      </c>
      <c r="Q48" s="14"/>
      <c r="R48" s="15"/>
    </row>
    <row r="49" spans="15:18" ht="30">
      <c r="O49" s="18" t="s">
        <v>26</v>
      </c>
      <c r="P49" s="19" t="str">
        <f>VLOOKUP(O49,翻訳!$B:$E,4,FALSE)&amp;"1"</f>
        <v>請求書総合計金額(税込み)
Sum of Invoice line net amount with TAX1</v>
      </c>
      <c r="Q49" s="28">
        <f>SUM(M4:M5)</f>
        <v>286.62</v>
      </c>
      <c r="R49" s="19" t="s">
        <v>27</v>
      </c>
    </row>
    <row r="50" spans="15:18" ht="45">
      <c r="O50" s="39" t="s">
        <v>67</v>
      </c>
      <c r="P50" s="41" t="str">
        <f>VLOOKUP(O50,翻訳!$B:$E,4,FALSE)&amp;"1"</f>
        <v>文書全体の控除(返還請求)の総合計金額(税抜き)
Sum of allowances on document level without TAX1</v>
      </c>
      <c r="Q50" s="48">
        <f>Q27</f>
        <v>28.66</v>
      </c>
      <c r="R50" s="41" t="s">
        <v>14</v>
      </c>
    </row>
    <row r="51" spans="15:18" ht="30">
      <c r="O51" s="39" t="s">
        <v>68</v>
      </c>
      <c r="P51" s="41" t="str">
        <f>VLOOKUP(O51,翻訳!$B:$E,4,FALSE)&amp;"1"</f>
        <v>文書全体の追加請求の総合計金額(税抜き)
Sum of charges on document level without TAX1</v>
      </c>
      <c r="Q51" s="48">
        <f>Q34</f>
        <v>15</v>
      </c>
      <c r="R51" s="41" t="s">
        <v>14</v>
      </c>
    </row>
    <row r="52" spans="15:18" ht="45">
      <c r="O52" s="20" t="s">
        <v>28</v>
      </c>
      <c r="P52" s="21" t="str">
        <f>VLOOKUP(O52,翻訳!$B:$E,4,FALSE)&amp;"1"</f>
        <v>税抜き合計金額
Invoice total amount without TAX1</v>
      </c>
      <c r="Q52" s="29">
        <f>Q49-Q50+Q51</f>
        <v>272.95999999999998</v>
      </c>
      <c r="R52" s="21" t="s">
        <v>29</v>
      </c>
    </row>
    <row r="53" spans="15:18" ht="30">
      <c r="O53" s="20" t="s">
        <v>31</v>
      </c>
      <c r="P53" s="21" t="str">
        <f>VLOOKUP(O53,翻訳!$B:$E,4,FALSE)&amp;"1"</f>
        <v>消費税合計金額
Invoice total TAX amount1</v>
      </c>
      <c r="Q53" s="30">
        <f>Q42</f>
        <v>64.489999999999995</v>
      </c>
      <c r="R53" s="21" t="s">
        <v>32</v>
      </c>
    </row>
    <row r="54" spans="15:18" ht="30">
      <c r="O54" s="20" t="s">
        <v>33</v>
      </c>
      <c r="P54" s="21" t="str">
        <f>VLOOKUP(O54,翻訳!$B:$E,4,FALSE)&amp;"1"</f>
        <v>税込み合計金額
Invoice total amount with TAX1</v>
      </c>
      <c r="Q54" s="30">
        <f>Q52+Q53</f>
        <v>337.45</v>
      </c>
      <c r="R54" s="21" t="s">
        <v>34</v>
      </c>
    </row>
    <row r="55" spans="15:18" ht="30">
      <c r="O55" s="24" t="s">
        <v>35</v>
      </c>
      <c r="P55" s="26" t="str">
        <f>VLOOKUP(O55,翻訳!$B:$E,4,FALSE)&amp;"1"</f>
        <v>未払い金額
Amount due for payment1</v>
      </c>
      <c r="Q55" s="31">
        <f>Q54</f>
        <v>337.45</v>
      </c>
      <c r="R55" s="26" t="s">
        <v>36</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BB324-525C-BE4B-BAA2-4121DBD18102}">
  <dimension ref="A1:P34"/>
  <sheetViews>
    <sheetView workbookViewId="0">
      <selection activeCell="F9" sqref="F9"/>
    </sheetView>
  </sheetViews>
  <sheetFormatPr baseColWidth="10" defaultRowHeight="18"/>
  <cols>
    <col min="1" max="1" width="10.5" customWidth="1"/>
    <col min="2" max="4" width="10.1640625" customWidth="1"/>
    <col min="5" max="6" width="11.83203125" customWidth="1"/>
    <col min="7" max="11" width="10.1640625" customWidth="1"/>
    <col min="12" max="12" width="3.33203125" style="61" customWidth="1"/>
    <col min="13" max="13" width="10.83203125" style="11"/>
    <col min="14" max="14" width="33.1640625" style="12" bestFit="1" customWidth="1"/>
    <col min="15" max="15" width="14" style="11" bestFit="1" customWidth="1"/>
    <col min="16" max="16" width="46.5" style="12" customWidth="1"/>
  </cols>
  <sheetData>
    <row r="1" spans="1:16">
      <c r="A1" s="1" t="s">
        <v>907</v>
      </c>
      <c r="B1" s="1"/>
      <c r="C1" s="1"/>
      <c r="D1" s="4"/>
      <c r="E1" s="4"/>
      <c r="F1" s="4"/>
      <c r="G1" s="4"/>
      <c r="H1" s="1"/>
      <c r="I1" s="1"/>
      <c r="J1" s="1"/>
      <c r="K1" s="5"/>
    </row>
    <row r="2" spans="1:16">
      <c r="A2" t="s">
        <v>700</v>
      </c>
      <c r="B2" t="s">
        <v>832</v>
      </c>
      <c r="C2" t="s">
        <v>10</v>
      </c>
      <c r="D2" t="s">
        <v>12</v>
      </c>
      <c r="E2" t="s">
        <v>40</v>
      </c>
      <c r="F2" t="s">
        <v>42</v>
      </c>
      <c r="G2" t="s">
        <v>15</v>
      </c>
      <c r="H2" t="s">
        <v>11</v>
      </c>
      <c r="I2" t="s">
        <v>16</v>
      </c>
      <c r="J2" t="s">
        <v>17</v>
      </c>
      <c r="K2" t="s">
        <v>13</v>
      </c>
      <c r="M2"/>
      <c r="N2" s="61"/>
      <c r="O2"/>
      <c r="P2"/>
    </row>
    <row r="3" spans="1:16" ht="30">
      <c r="A3" s="13" t="str">
        <f>VLOOKUP(A2,翻訳!$B:$D,3,FALSE)</f>
        <v>明細行番号</v>
      </c>
      <c r="B3" s="13" t="str">
        <f>VLOOKUP(B2,翻訳!$B:$D,3,FALSE)</f>
        <v>品名</v>
      </c>
      <c r="C3" s="13" t="str">
        <f>VLOOKUP(C2,翻訳!$B:$D,3,FALSE)</f>
        <v>数量</v>
      </c>
      <c r="D3" s="13" t="str">
        <f>VLOOKUP(D2,翻訳!$B:$D,3,FALSE)</f>
        <v>品目取引単価(税抜き)</v>
      </c>
      <c r="E3" s="13" t="str">
        <f>VLOOKUP(E2,翻訳!$B:$D,3,FALSE)</f>
        <v>品目割引金額</v>
      </c>
      <c r="F3" s="13" t="str">
        <f>VLOOKUP(F2,翻訳!$B:$D,3,FALSE)</f>
        <v>品目標準単価</v>
      </c>
      <c r="G3" s="13" t="str">
        <f>VLOOKUP(G2,翻訳!$B:$D,3,FALSE)</f>
        <v>品目価格ベース数量</v>
      </c>
      <c r="H3" s="13" t="str">
        <f>VLOOKUP(H2,翻訳!$B:$D,3,FALSE)</f>
        <v>数量単位コード</v>
      </c>
      <c r="I3" s="13" t="str">
        <f>VLOOKUP(I2,翻訳!$B:$D,3,FALSE)</f>
        <v>品目課税分類コード</v>
      </c>
      <c r="J3" s="13" t="str">
        <f>VLOOKUP(J2,翻訳!$B:$D,3,FALSE)</f>
        <v>品目税率</v>
      </c>
      <c r="K3" s="13" t="str">
        <f>VLOOKUP(K2,翻訳!$B:$D,3,FALSE)</f>
        <v>課税対象金額(税抜き)</v>
      </c>
      <c r="M3" s="13" t="s">
        <v>5</v>
      </c>
      <c r="N3" s="13" t="s">
        <v>7</v>
      </c>
      <c r="O3" s="13" t="s">
        <v>8</v>
      </c>
      <c r="P3" s="13" t="s">
        <v>9</v>
      </c>
    </row>
    <row r="4" spans="1:16" ht="30">
      <c r="A4" s="6">
        <v>1</v>
      </c>
      <c r="B4" s="6" t="s">
        <v>43</v>
      </c>
      <c r="C4" s="6">
        <v>25</v>
      </c>
      <c r="D4" s="7">
        <v>8.5</v>
      </c>
      <c r="E4" s="7">
        <v>1</v>
      </c>
      <c r="F4" s="7">
        <v>9.5</v>
      </c>
      <c r="G4" s="6">
        <v>1</v>
      </c>
      <c r="H4" s="6" t="s">
        <v>3</v>
      </c>
      <c r="I4" s="16" t="s">
        <v>4</v>
      </c>
      <c r="J4" s="16">
        <v>25</v>
      </c>
      <c r="K4" s="9">
        <f>D4*C4</f>
        <v>212.5</v>
      </c>
      <c r="M4" s="14" t="s">
        <v>6</v>
      </c>
      <c r="N4" s="15" t="str">
        <f>VLOOKUP(M4,翻訳!$B:$E,4,FALSE)</f>
        <v>明細行
INVOICE LINE</v>
      </c>
      <c r="O4" s="14"/>
      <c r="P4" s="15"/>
    </row>
    <row r="5" spans="1:16" ht="30">
      <c r="A5" s="6">
        <v>2</v>
      </c>
      <c r="B5" s="6" t="s">
        <v>43</v>
      </c>
      <c r="C5" s="6">
        <v>-10</v>
      </c>
      <c r="D5" s="7">
        <v>8.5</v>
      </c>
      <c r="E5" s="7">
        <v>1</v>
      </c>
      <c r="F5" s="7">
        <v>9.5</v>
      </c>
      <c r="G5" s="6">
        <v>1</v>
      </c>
      <c r="H5" s="6" t="s">
        <v>3</v>
      </c>
      <c r="I5" s="16" t="s">
        <v>4</v>
      </c>
      <c r="J5" s="16">
        <v>25</v>
      </c>
      <c r="K5" s="9">
        <f>D5*C5</f>
        <v>-85</v>
      </c>
      <c r="M5" s="18" t="s">
        <v>10</v>
      </c>
      <c r="N5" s="19" t="str">
        <f>VLOOKUP(M5,翻訳!$B:$E,4,FALSE)</f>
        <v>数量
Invoiced quantity</v>
      </c>
      <c r="O5" s="18">
        <f>C4</f>
        <v>25</v>
      </c>
      <c r="P5" s="19" t="str">
        <f>H4</f>
        <v>Case</v>
      </c>
    </row>
    <row r="6" spans="1:16" ht="45">
      <c r="M6" s="20" t="s">
        <v>11</v>
      </c>
      <c r="N6" s="21" t="str">
        <f>VLOOKUP(M6,翻訳!$B:$E,4,FALSE)</f>
        <v>数量単位コード
Invoiced quantity unit of measure code</v>
      </c>
      <c r="O6" s="20" t="str">
        <f>H4</f>
        <v>Case</v>
      </c>
      <c r="P6" s="21"/>
    </row>
    <row r="7" spans="1:16" ht="30">
      <c r="M7" s="20" t="s">
        <v>12</v>
      </c>
      <c r="N7" s="21" t="str">
        <f>VLOOKUP(M7,翻訳!$B:$E,4,FALSE)</f>
        <v>品目取引単価(税抜き)
Item net price without Tax</v>
      </c>
      <c r="O7" s="22">
        <f>D4</f>
        <v>8.5</v>
      </c>
      <c r="P7" s="21" t="s">
        <v>41</v>
      </c>
    </row>
    <row r="8" spans="1:16" ht="30">
      <c r="M8" s="20" t="s">
        <v>40</v>
      </c>
      <c r="N8" s="21" t="str">
        <f>VLOOKUP(M8,翻訳!$B:$E,4,FALSE)</f>
        <v>品目割引金額
Item price discount</v>
      </c>
      <c r="O8" s="22">
        <f>E4</f>
        <v>1</v>
      </c>
      <c r="P8" s="21" t="s">
        <v>14</v>
      </c>
    </row>
    <row r="9" spans="1:16" ht="30">
      <c r="M9" s="20" t="s">
        <v>42</v>
      </c>
      <c r="N9" s="21" t="str">
        <f>VLOOKUP(M9,翻訳!$B:$E,4,FALSE)</f>
        <v>品目標準単価
Item gross price</v>
      </c>
      <c r="O9" s="22">
        <f>F4</f>
        <v>9.5</v>
      </c>
      <c r="P9" s="21" t="s">
        <v>14</v>
      </c>
    </row>
    <row r="10" spans="1:16" ht="30">
      <c r="M10" s="20" t="s">
        <v>15</v>
      </c>
      <c r="N10" s="21" t="str">
        <f>VLOOKUP(M10,翻訳!$B:$E,4,FALSE)</f>
        <v>品目価格ベース数量
Item price base quantity</v>
      </c>
      <c r="O10" s="20">
        <f>G4</f>
        <v>1</v>
      </c>
      <c r="P10" s="21" t="str">
        <f>H4</f>
        <v>Case</v>
      </c>
    </row>
    <row r="11" spans="1:16" ht="30">
      <c r="M11" s="20" t="s">
        <v>13</v>
      </c>
      <c r="N11" s="21" t="str">
        <f>VLOOKUP(M11,翻訳!$B:$E,4,FALSE)</f>
        <v>課税対象金額(税抜き)
Invoice line net amount without TAX</v>
      </c>
      <c r="O11" s="23">
        <f>K4</f>
        <v>212.5</v>
      </c>
      <c r="P11" s="21" t="s">
        <v>894</v>
      </c>
    </row>
    <row r="12" spans="1:16" ht="30">
      <c r="M12" s="20" t="s">
        <v>16</v>
      </c>
      <c r="N12" s="21" t="str">
        <f>VLOOKUP(M12,翻訳!$B:$E,4,FALSE)</f>
        <v>品目課税分類コード
Invoiced item TAX category code</v>
      </c>
      <c r="O12" s="20" t="str">
        <f>I4</f>
        <v>Standard rate</v>
      </c>
      <c r="P12" s="21"/>
    </row>
    <row r="13" spans="1:16" ht="30">
      <c r="M13" s="24" t="s">
        <v>17</v>
      </c>
      <c r="N13" s="26" t="str">
        <f>VLOOKUP(M13,翻訳!$B:$E,4,FALSE)</f>
        <v>品目税率
Invoiced item TAX rate</v>
      </c>
      <c r="O13" s="25">
        <f>J4</f>
        <v>25</v>
      </c>
      <c r="P13" s="26" t="s">
        <v>21</v>
      </c>
    </row>
    <row r="14" spans="1:16" ht="30">
      <c r="M14" s="14" t="s">
        <v>6</v>
      </c>
      <c r="N14" s="15" t="str">
        <f>VLOOKUP(M14,翻訳!$B:$E,4,FALSE)</f>
        <v>明細行
INVOICE LINE</v>
      </c>
      <c r="O14" s="14"/>
      <c r="P14" s="15"/>
    </row>
    <row r="15" spans="1:16" ht="30">
      <c r="M15" s="46" t="s">
        <v>10</v>
      </c>
      <c r="N15" s="47" t="str">
        <f>VLOOKUP(M15,翻訳!$B:$E,4,FALSE)</f>
        <v>数量
Invoiced quantity</v>
      </c>
      <c r="O15" s="46">
        <f>C5</f>
        <v>-10</v>
      </c>
      <c r="P15" s="47" t="str">
        <f>H5</f>
        <v>Case</v>
      </c>
    </row>
    <row r="16" spans="1:16" ht="45">
      <c r="M16" s="20" t="s">
        <v>11</v>
      </c>
      <c r="N16" s="21" t="str">
        <f>VLOOKUP(M16,翻訳!$B:$E,4,FALSE)</f>
        <v>数量単位コード
Invoiced quantity unit of measure code</v>
      </c>
      <c r="O16" s="20" t="str">
        <f>H5</f>
        <v>Case</v>
      </c>
      <c r="P16" s="21"/>
    </row>
    <row r="17" spans="13:16" ht="30">
      <c r="M17" s="20" t="s">
        <v>12</v>
      </c>
      <c r="N17" s="21" t="str">
        <f>VLOOKUP(M17,翻訳!$B:$E,4,FALSE)</f>
        <v>品目取引単価(税抜き)
Item net price without Tax</v>
      </c>
      <c r="O17" s="22">
        <f>D5</f>
        <v>8.5</v>
      </c>
      <c r="P17" s="21" t="s">
        <v>41</v>
      </c>
    </row>
    <row r="18" spans="13:16" ht="30">
      <c r="M18" s="20" t="s">
        <v>40</v>
      </c>
      <c r="N18" s="21" t="str">
        <f>VLOOKUP(M18,翻訳!$B:$E,4,FALSE)</f>
        <v>品目割引金額
Item price discount</v>
      </c>
      <c r="O18" s="22">
        <f>E5</f>
        <v>1</v>
      </c>
      <c r="P18" s="21" t="s">
        <v>14</v>
      </c>
    </row>
    <row r="19" spans="13:16" ht="30">
      <c r="M19" s="20" t="s">
        <v>42</v>
      </c>
      <c r="N19" s="21" t="str">
        <f>VLOOKUP(M19,翻訳!$B:$E,4,FALSE)</f>
        <v>品目標準単価
Item gross price</v>
      </c>
      <c r="O19" s="22">
        <f>F5</f>
        <v>9.5</v>
      </c>
      <c r="P19" s="21" t="s">
        <v>14</v>
      </c>
    </row>
    <row r="20" spans="13:16" ht="30">
      <c r="M20" s="20" t="s">
        <v>15</v>
      </c>
      <c r="N20" s="21" t="str">
        <f>VLOOKUP(M20,翻訳!$B:$E,4,FALSE)</f>
        <v>品目価格ベース数量
Item price base quantity</v>
      </c>
      <c r="O20" s="20">
        <f>G5</f>
        <v>1</v>
      </c>
      <c r="P20" s="21">
        <f>H14</f>
        <v>0</v>
      </c>
    </row>
    <row r="21" spans="13:16" ht="30">
      <c r="M21" s="39" t="s">
        <v>13</v>
      </c>
      <c r="N21" s="41" t="str">
        <f>VLOOKUP(M21,翻訳!$B:$E,4,FALSE)</f>
        <v>課税対象金額(税抜き)
Invoice line net amount without TAX</v>
      </c>
      <c r="O21" s="48">
        <f>K5</f>
        <v>-85</v>
      </c>
      <c r="P21" s="41" t="s">
        <v>893</v>
      </c>
    </row>
    <row r="22" spans="13:16" ht="30">
      <c r="M22" s="20" t="s">
        <v>16</v>
      </c>
      <c r="N22" s="21" t="str">
        <f>VLOOKUP(M22,翻訳!$B:$E,4,FALSE)</f>
        <v>品目課税分類コード
Invoiced item TAX category code</v>
      </c>
      <c r="O22" s="20" t="str">
        <f>I5</f>
        <v>Standard rate</v>
      </c>
      <c r="P22" s="21"/>
    </row>
    <row r="23" spans="13:16" ht="30">
      <c r="M23" s="24" t="s">
        <v>17</v>
      </c>
      <c r="N23" s="26" t="str">
        <f>VLOOKUP(M23,翻訳!$B:$E,4,FALSE)</f>
        <v>品目税率
Invoiced item TAX rate</v>
      </c>
      <c r="O23" s="25">
        <f>J5</f>
        <v>25</v>
      </c>
      <c r="P23" s="26" t="s">
        <v>21</v>
      </c>
    </row>
    <row r="24" spans="13:16" ht="30">
      <c r="M24" s="14" t="s">
        <v>18</v>
      </c>
      <c r="N24" s="15" t="str">
        <f>VLOOKUP(M24,翻訳!$B:$E,4,FALSE)</f>
        <v>税の内訳
TAX BREAKDOWN</v>
      </c>
      <c r="O24" s="14"/>
      <c r="P24" s="15"/>
    </row>
    <row r="25" spans="13:16" ht="30">
      <c r="M25" s="18" t="s">
        <v>19</v>
      </c>
      <c r="N25" s="19" t="str">
        <f>VLOOKUP(M25,翻訳!$B:$E,4,FALSE)</f>
        <v>課税分類コード
TAX category code</v>
      </c>
      <c r="O25" s="18" t="s">
        <v>4</v>
      </c>
      <c r="P25" s="19"/>
    </row>
    <row r="26" spans="13:16" ht="30">
      <c r="M26" s="20" t="s">
        <v>20</v>
      </c>
      <c r="N26" s="21" t="str">
        <f>VLOOKUP(M26,翻訳!$B:$E,4,FALSE)</f>
        <v>税率
TAX category rate</v>
      </c>
      <c r="O26" s="34">
        <f>O13</f>
        <v>25</v>
      </c>
      <c r="P26" s="21" t="s">
        <v>21</v>
      </c>
    </row>
    <row r="27" spans="13:16" ht="45">
      <c r="M27" s="20" t="s">
        <v>22</v>
      </c>
      <c r="N27" s="21" t="str">
        <f>VLOOKUP(M27,翻訳!$B:$E,4,FALSE)</f>
        <v>課税対象の合計金額(税抜き)
TAX category taxable amount without TAX</v>
      </c>
      <c r="O27" s="22">
        <f>SUM(O11,O21)</f>
        <v>127.5</v>
      </c>
      <c r="P27" s="21" t="s">
        <v>23</v>
      </c>
    </row>
    <row r="28" spans="13:16" ht="30">
      <c r="M28" s="20" t="s">
        <v>24</v>
      </c>
      <c r="N28" s="21" t="str">
        <f>VLOOKUP(M28,翻訳!$B:$E,4,FALSE)</f>
        <v>税額
TAX category tax amount</v>
      </c>
      <c r="O28" s="22">
        <f>O27*O26/100</f>
        <v>31.875</v>
      </c>
      <c r="P28" s="21" t="s">
        <v>30</v>
      </c>
    </row>
    <row r="29" spans="13:16" ht="30">
      <c r="M29" s="14" t="s">
        <v>25</v>
      </c>
      <c r="N29" s="15" t="str">
        <f>VLOOKUP(M29,翻訳!$B:$E,4,FALSE)</f>
        <v>請求書総合計金額
DOCUMENT TOTALS</v>
      </c>
      <c r="O29" s="14"/>
      <c r="P29" s="15"/>
    </row>
    <row r="30" spans="13:16" ht="45">
      <c r="M30" s="18" t="s">
        <v>26</v>
      </c>
      <c r="N30" s="19" t="str">
        <f>VLOOKUP(M30,翻訳!$B:$E,4,FALSE)</f>
        <v>請求書総合計金額(税込み)
Sum of Invoice line net amount with TAX</v>
      </c>
      <c r="O30" s="28">
        <f>SUM(K4:K5)</f>
        <v>127.5</v>
      </c>
      <c r="P30" s="19" t="s">
        <v>27</v>
      </c>
    </row>
    <row r="31" spans="13:16" ht="45">
      <c r="M31" s="20" t="s">
        <v>28</v>
      </c>
      <c r="N31" s="21" t="str">
        <f>VLOOKUP(M31,翻訳!$B:$E,4,FALSE)</f>
        <v>税抜き合計金額
Invoice total amount without TAX</v>
      </c>
      <c r="O31" s="29">
        <f>O30</f>
        <v>127.5</v>
      </c>
      <c r="P31" s="21" t="s">
        <v>29</v>
      </c>
    </row>
    <row r="32" spans="13:16" ht="30">
      <c r="M32" s="20" t="s">
        <v>31</v>
      </c>
      <c r="N32" s="21" t="str">
        <f>VLOOKUP(M32,翻訳!$B:$E,4,FALSE)</f>
        <v>消費税合計金額
Invoice total TAX amount</v>
      </c>
      <c r="O32" s="30">
        <f>O28</f>
        <v>31.875</v>
      </c>
      <c r="P32" s="21" t="s">
        <v>32</v>
      </c>
    </row>
    <row r="33" spans="13:16" ht="30">
      <c r="M33" s="20" t="s">
        <v>33</v>
      </c>
      <c r="N33" s="21" t="str">
        <f>VLOOKUP(M33,翻訳!$B:$E,4,FALSE)</f>
        <v>税込み合計金額
Invoice total amount with TAX</v>
      </c>
      <c r="O33" s="30">
        <f>O31+O32</f>
        <v>159.375</v>
      </c>
      <c r="P33" s="21" t="s">
        <v>34</v>
      </c>
    </row>
    <row r="34" spans="13:16" ht="30">
      <c r="M34" s="24" t="s">
        <v>35</v>
      </c>
      <c r="N34" s="26" t="str">
        <f>VLOOKUP(M34,翻訳!$B:$E,4,FALSE)</f>
        <v>未払い金額
Amount due for payment</v>
      </c>
      <c r="O34" s="31">
        <f>O33</f>
        <v>159.375</v>
      </c>
      <c r="P34" s="45" t="s">
        <v>78</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0C6C4-7C93-B342-B7F1-F7DCFFD93203}">
  <dimension ref="A1:P23"/>
  <sheetViews>
    <sheetView tabSelected="1" workbookViewId="0">
      <selection activeCell="N18" sqref="N18"/>
    </sheetView>
  </sheetViews>
  <sheetFormatPr baseColWidth="10" defaultRowHeight="18"/>
  <cols>
    <col min="1" max="1" width="11.5" customWidth="1"/>
    <col min="2" max="11" width="10.1640625" customWidth="1"/>
    <col min="12" max="12" width="3.33203125" style="61" customWidth="1"/>
    <col min="13" max="13" width="10.83203125" style="11"/>
    <col min="14" max="14" width="33.1640625" style="11" bestFit="1" customWidth="1"/>
    <col min="15" max="15" width="14" style="11" bestFit="1" customWidth="1"/>
    <col min="16" max="16" width="46.5" style="12" customWidth="1"/>
  </cols>
  <sheetData>
    <row r="1" spans="1:16">
      <c r="A1" s="1" t="s">
        <v>74</v>
      </c>
      <c r="B1" s="1"/>
      <c r="C1" s="1"/>
      <c r="D1" s="4"/>
      <c r="E1" s="4"/>
      <c r="F1" s="4"/>
      <c r="G1" s="4"/>
      <c r="H1" s="1"/>
      <c r="I1" s="1"/>
      <c r="J1" s="1"/>
      <c r="K1" s="5"/>
    </row>
    <row r="2" spans="1:16">
      <c r="A2" t="s">
        <v>700</v>
      </c>
      <c r="B2" t="s">
        <v>832</v>
      </c>
      <c r="C2" t="s">
        <v>10</v>
      </c>
      <c r="D2" t="s">
        <v>12</v>
      </c>
      <c r="E2" t="s">
        <v>40</v>
      </c>
      <c r="F2" t="s">
        <v>42</v>
      </c>
      <c r="G2" t="s">
        <v>15</v>
      </c>
      <c r="H2" t="s">
        <v>11</v>
      </c>
      <c r="I2" t="s">
        <v>16</v>
      </c>
      <c r="J2" t="s">
        <v>17</v>
      </c>
      <c r="K2" t="s">
        <v>13</v>
      </c>
      <c r="M2"/>
      <c r="N2"/>
      <c r="O2"/>
      <c r="P2"/>
    </row>
    <row r="3" spans="1:16" ht="30">
      <c r="A3" s="13" t="str">
        <f>VLOOKUP(A2,翻訳!$B:$D,3,FALSE)</f>
        <v>明細行番号</v>
      </c>
      <c r="B3" s="13" t="str">
        <f>VLOOKUP(B2,翻訳!$B:$D,3,FALSE)</f>
        <v>品名</v>
      </c>
      <c r="C3" s="13" t="str">
        <f>VLOOKUP(C2,翻訳!$B:$D,3,FALSE)</f>
        <v>数量</v>
      </c>
      <c r="D3" s="13" t="str">
        <f>VLOOKUP(D2,翻訳!$B:$D,3,FALSE)</f>
        <v>品目取引単価(税抜き)</v>
      </c>
      <c r="E3" s="13" t="str">
        <f>VLOOKUP(E2,翻訳!$B:$D,3,FALSE)</f>
        <v>品目割引金額</v>
      </c>
      <c r="F3" s="13" t="str">
        <f>VLOOKUP(F2,翻訳!$B:$D,3,FALSE)</f>
        <v>品目標準単価</v>
      </c>
      <c r="G3" s="13" t="str">
        <f>VLOOKUP(G2,翻訳!$B:$D,3,FALSE)</f>
        <v>品目価格ベース数量</v>
      </c>
      <c r="H3" s="13" t="str">
        <f>VLOOKUP(H2,翻訳!$B:$D,3,FALSE)</f>
        <v>数量単位コード</v>
      </c>
      <c r="I3" s="13" t="str">
        <f>VLOOKUP(I2,翻訳!$B:$D,3,FALSE)</f>
        <v>品目課税分類コード</v>
      </c>
      <c r="J3" s="13" t="str">
        <f>VLOOKUP(J2,翻訳!$B:$D,3,FALSE)</f>
        <v>品目税率</v>
      </c>
      <c r="K3" s="13" t="str">
        <f>VLOOKUP(K2,翻訳!$B:$D,3,FALSE)</f>
        <v>課税対象金額(税抜き)</v>
      </c>
      <c r="M3" s="13" t="s">
        <v>5</v>
      </c>
      <c r="N3" s="13" t="s">
        <v>7</v>
      </c>
      <c r="O3" s="13" t="s">
        <v>8</v>
      </c>
      <c r="P3" s="13" t="s">
        <v>9</v>
      </c>
    </row>
    <row r="4" spans="1:16" ht="30">
      <c r="A4" s="6">
        <v>1</v>
      </c>
      <c r="B4" s="6" t="s">
        <v>75</v>
      </c>
      <c r="C4" s="6">
        <v>1</v>
      </c>
      <c r="D4" s="7">
        <v>110</v>
      </c>
      <c r="E4" s="7"/>
      <c r="F4" s="7"/>
      <c r="G4" s="6">
        <v>1</v>
      </c>
      <c r="H4" s="6" t="s">
        <v>76</v>
      </c>
      <c r="I4" s="16" t="s">
        <v>4</v>
      </c>
      <c r="J4" s="38">
        <v>0.25</v>
      </c>
      <c r="K4" s="9">
        <f>D4*C4/G4</f>
        <v>110</v>
      </c>
      <c r="M4" s="14" t="s">
        <v>6</v>
      </c>
      <c r="N4" s="14" t="str">
        <f>VLOOKUP(M4,翻訳!$B:$E,3,FALSE)</f>
        <v>明細行</v>
      </c>
      <c r="O4" s="14"/>
      <c r="P4" s="15"/>
    </row>
    <row r="5" spans="1:16">
      <c r="M5" s="18" t="s">
        <v>10</v>
      </c>
      <c r="N5" s="18" t="str">
        <f>VLOOKUP(M5,翻訳!$B:$D,3,FALSE)</f>
        <v>数量</v>
      </c>
      <c r="O5" s="18">
        <f>C4</f>
        <v>1</v>
      </c>
      <c r="P5" s="19"/>
    </row>
    <row r="6" spans="1:16">
      <c r="M6" s="20" t="s">
        <v>11</v>
      </c>
      <c r="N6" s="20" t="str">
        <f>VLOOKUP(M6,翻訳!$B:$D,3,FALSE)</f>
        <v>数量単位コード</v>
      </c>
      <c r="O6" s="20" t="str">
        <f>H4</f>
        <v>Each</v>
      </c>
      <c r="P6" s="21"/>
    </row>
    <row r="7" spans="1:16">
      <c r="M7" s="20" t="s">
        <v>12</v>
      </c>
      <c r="N7" s="20" t="str">
        <f>VLOOKUP(M7,翻訳!$B:$D,3,FALSE)</f>
        <v>品目取引単価(税抜き)</v>
      </c>
      <c r="O7" s="22">
        <f>D4</f>
        <v>110</v>
      </c>
      <c r="P7" s="21" t="s">
        <v>41</v>
      </c>
    </row>
    <row r="8" spans="1:16">
      <c r="M8" s="20" t="s">
        <v>15</v>
      </c>
      <c r="N8" s="20" t="str">
        <f>VLOOKUP(M8,翻訳!$B:$D,3,FALSE)</f>
        <v>品目価格ベース数量</v>
      </c>
      <c r="O8" s="20">
        <f>G4</f>
        <v>1</v>
      </c>
      <c r="P8" s="21" t="str">
        <f>H4</f>
        <v>Each</v>
      </c>
    </row>
    <row r="9" spans="1:16">
      <c r="M9" s="20" t="s">
        <v>13</v>
      </c>
      <c r="N9" s="20" t="str">
        <f>VLOOKUP(M9,翻訳!$B:$D,3,FALSE)</f>
        <v>課税対象金額(税抜き)</v>
      </c>
      <c r="O9" s="23">
        <f>K4</f>
        <v>110</v>
      </c>
      <c r="P9" s="21" t="s">
        <v>894</v>
      </c>
    </row>
    <row r="10" spans="1:16">
      <c r="M10" s="20" t="s">
        <v>16</v>
      </c>
      <c r="N10" s="20" t="str">
        <f>VLOOKUP(M10,翻訳!$B:$D,3,FALSE)</f>
        <v>品目課税分類コード</v>
      </c>
      <c r="O10" s="20" t="str">
        <f>I4</f>
        <v>Standard rate</v>
      </c>
      <c r="P10" s="21"/>
    </row>
    <row r="11" spans="1:16">
      <c r="M11" s="24" t="s">
        <v>17</v>
      </c>
      <c r="N11" s="24" t="str">
        <f>VLOOKUP(M11,翻訳!$B:$D,3,FALSE)</f>
        <v>品目税率</v>
      </c>
      <c r="O11" s="33">
        <f>J4*100</f>
        <v>25</v>
      </c>
      <c r="P11" s="26" t="s">
        <v>21</v>
      </c>
    </row>
    <row r="12" spans="1:16">
      <c r="M12" s="14" t="s">
        <v>18</v>
      </c>
      <c r="N12" s="14" t="str">
        <f>VLOOKUP(M12,翻訳!$B:$D,3,FALSE)</f>
        <v>税の内訳</v>
      </c>
      <c r="O12" s="14"/>
      <c r="P12" s="15"/>
    </row>
    <row r="13" spans="1:16">
      <c r="M13" s="18" t="s">
        <v>19</v>
      </c>
      <c r="N13" s="18" t="str">
        <f>VLOOKUP(M13,翻訳!$B:$D,3,FALSE)</f>
        <v>課税分類コード</v>
      </c>
      <c r="O13" s="18" t="s">
        <v>4</v>
      </c>
      <c r="P13" s="19"/>
    </row>
    <row r="14" spans="1:16">
      <c r="M14" s="20" t="s">
        <v>20</v>
      </c>
      <c r="N14" s="20" t="str">
        <f>VLOOKUP(M14,翻訳!$B:$D,3,FALSE)</f>
        <v>税率</v>
      </c>
      <c r="O14" s="34">
        <f>O11</f>
        <v>25</v>
      </c>
      <c r="P14" s="21" t="s">
        <v>21</v>
      </c>
    </row>
    <row r="15" spans="1:16" ht="45">
      <c r="M15" s="20" t="s">
        <v>22</v>
      </c>
      <c r="N15" s="20" t="str">
        <f>VLOOKUP(M15,翻訳!$B:$D,3,FALSE)</f>
        <v>課税対象の合計金額(税抜き)</v>
      </c>
      <c r="O15" s="22">
        <f>O9</f>
        <v>110</v>
      </c>
      <c r="P15" s="21" t="s">
        <v>23</v>
      </c>
    </row>
    <row r="16" spans="1:16" ht="30">
      <c r="M16" s="20" t="s">
        <v>24</v>
      </c>
      <c r="N16" s="20" t="str">
        <f>VLOOKUP(M16,翻訳!$B:$D,3,FALSE)</f>
        <v>税額</v>
      </c>
      <c r="O16" s="22">
        <f>O15*O14/100</f>
        <v>27.5</v>
      </c>
      <c r="P16" s="21" t="s">
        <v>30</v>
      </c>
    </row>
    <row r="17" spans="13:16">
      <c r="M17" s="14" t="s">
        <v>25</v>
      </c>
      <c r="N17" s="14" t="str">
        <f>VLOOKUP(M17,翻訳!$B:$D,3,FALSE)</f>
        <v>請求書総合計金額</v>
      </c>
      <c r="O17" s="14"/>
      <c r="P17" s="15"/>
    </row>
    <row r="18" spans="13:16" ht="30">
      <c r="M18" s="18" t="s">
        <v>26</v>
      </c>
      <c r="N18" s="18" t="str">
        <f>VLOOKUP(M18,翻訳!$B:$D,3,FALSE)</f>
        <v>請求書総合計金額(税込み)</v>
      </c>
      <c r="O18" s="28">
        <f>SUM(K4:K5)</f>
        <v>110</v>
      </c>
      <c r="P18" s="19" t="s">
        <v>27</v>
      </c>
    </row>
    <row r="19" spans="13:16" ht="45">
      <c r="M19" s="20" t="s">
        <v>28</v>
      </c>
      <c r="N19" s="20" t="str">
        <f>VLOOKUP(M19,翻訳!$B:$D,3,FALSE)</f>
        <v>税抜き合計金額</v>
      </c>
      <c r="O19" s="29">
        <f>O18</f>
        <v>110</v>
      </c>
      <c r="P19" s="21" t="s">
        <v>29</v>
      </c>
    </row>
    <row r="20" spans="13:16" ht="30">
      <c r="M20" s="20" t="s">
        <v>31</v>
      </c>
      <c r="N20" s="20" t="str">
        <f>VLOOKUP(M20,翻訳!$B:$D,3,FALSE)</f>
        <v>消費税合計金額</v>
      </c>
      <c r="O20" s="30">
        <f>O16</f>
        <v>27.5</v>
      </c>
      <c r="P20" s="21" t="s">
        <v>32</v>
      </c>
    </row>
    <row r="21" spans="13:16" ht="30">
      <c r="M21" s="20" t="s">
        <v>33</v>
      </c>
      <c r="N21" s="20" t="str">
        <f>VLOOKUP(M21,翻訳!$B:$D,3,FALSE)</f>
        <v>税込み合計金額</v>
      </c>
      <c r="O21" s="30">
        <f>O19+O20</f>
        <v>137.5</v>
      </c>
      <c r="P21" s="21" t="s">
        <v>34</v>
      </c>
    </row>
    <row r="22" spans="13:16">
      <c r="M22" s="39" t="s">
        <v>77</v>
      </c>
      <c r="N22" s="39" t="str">
        <f>VLOOKUP(M22,翻訳!$B:$D,3,FALSE)</f>
        <v>支払済金額</v>
      </c>
      <c r="O22" s="40">
        <v>250</v>
      </c>
      <c r="P22" s="41" t="s">
        <v>14</v>
      </c>
    </row>
    <row r="23" spans="13:16" ht="30">
      <c r="M23" s="42" t="s">
        <v>35</v>
      </c>
      <c r="N23" s="42" t="str">
        <f>VLOOKUP(M23,翻訳!$B:$D,3,FALSE)</f>
        <v>未払い金額</v>
      </c>
      <c r="O23" s="43">
        <f>O21-O22</f>
        <v>-112.5</v>
      </c>
      <c r="P23" s="44" t="s">
        <v>900</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DED70-D670-CD44-96A6-7C40BA6DC415}">
  <dimension ref="A1:L54"/>
  <sheetViews>
    <sheetView topLeftCell="C1" workbookViewId="0">
      <selection activeCell="L13" sqref="L13"/>
    </sheetView>
  </sheetViews>
  <sheetFormatPr baseColWidth="10" defaultRowHeight="14"/>
  <cols>
    <col min="1" max="1" width="11.83203125" style="1" customWidth="1"/>
    <col min="2" max="2" width="20.33203125" style="2" bestFit="1" customWidth="1"/>
    <col min="3" max="3" width="11.5" style="1" customWidth="1"/>
    <col min="4" max="4" width="20.5" style="17" bestFit="1" customWidth="1"/>
    <col min="5" max="5" width="8.83203125" style="51" customWidth="1"/>
    <col min="6" max="6" width="15.33203125" style="4" customWidth="1"/>
    <col min="7" max="7" width="3.1640625" style="1" customWidth="1"/>
    <col min="8" max="8" width="10.83203125" style="11"/>
    <col min="9" max="9" width="33.1640625" style="11" bestFit="1" customWidth="1"/>
    <col min="10" max="10" width="20.5" style="11" bestFit="1" customWidth="1"/>
    <col min="11" max="11" width="59.6640625" style="12" customWidth="1"/>
    <col min="12" max="12" width="10.83203125" style="2"/>
    <col min="13" max="16384" width="10.83203125" style="1"/>
  </cols>
  <sheetData>
    <row r="1" spans="1:12">
      <c r="A1" s="1" t="s">
        <v>79</v>
      </c>
      <c r="D1" s="2"/>
      <c r="F1" s="5"/>
    </row>
    <row r="2" spans="1:12" customFormat="1" ht="18">
      <c r="A2" t="s">
        <v>700</v>
      </c>
      <c r="B2" t="s">
        <v>832</v>
      </c>
      <c r="C2" t="s">
        <v>13</v>
      </c>
      <c r="D2" t="s">
        <v>16</v>
      </c>
      <c r="E2" t="s">
        <v>17</v>
      </c>
      <c r="F2" t="s">
        <v>897</v>
      </c>
      <c r="L2" s="61"/>
    </row>
    <row r="3" spans="1:12" s="10" customFormat="1" ht="30">
      <c r="A3" s="13" t="str">
        <f>VLOOKUP(A2,翻訳!$B:$D,3,FALSE)</f>
        <v>明細行番号</v>
      </c>
      <c r="B3" s="13" t="str">
        <f>VLOOKUP(B2,翻訳!$B:$D,3,FALSE)</f>
        <v>品名</v>
      </c>
      <c r="C3" s="13" t="str">
        <f>VLOOKUP(C2,翻訳!$B:$D,3,FALSE)</f>
        <v>課税対象金額(税抜き)</v>
      </c>
      <c r="D3" s="13" t="str">
        <f>VLOOKUP(D2,翻訳!$B:$D,3,FALSE)</f>
        <v>品目課税分類コード</v>
      </c>
      <c r="E3" s="13" t="str">
        <f>VLOOKUP(E2,翻訳!$B:$D,3,FALSE)</f>
        <v>品目税率</v>
      </c>
      <c r="F3" s="13" t="str">
        <f>VLOOKUP(F2,翻訳!$B:$D,3,FALSE)</f>
        <v>付加価値税の免除理由</v>
      </c>
      <c r="H3" s="13" t="s">
        <v>5</v>
      </c>
      <c r="I3" s="13" t="s">
        <v>7</v>
      </c>
      <c r="J3" s="13" t="s">
        <v>8</v>
      </c>
      <c r="K3" s="13" t="s">
        <v>9</v>
      </c>
    </row>
    <row r="4" spans="1:12" ht="15">
      <c r="A4" s="6">
        <v>1</v>
      </c>
      <c r="B4" s="16" t="s">
        <v>80</v>
      </c>
      <c r="C4" s="9">
        <v>125</v>
      </c>
      <c r="D4" s="16" t="s">
        <v>4</v>
      </c>
      <c r="E4" s="52">
        <v>0.25</v>
      </c>
      <c r="F4" s="9"/>
      <c r="H4" s="14" t="s">
        <v>6</v>
      </c>
      <c r="I4" s="14" t="str">
        <f>VLOOKUP(H4,翻訳!$B:$D,3,FALSE)</f>
        <v>明細行</v>
      </c>
      <c r="J4" s="14"/>
      <c r="K4" s="15"/>
    </row>
    <row r="5" spans="1:12" ht="15">
      <c r="A5" s="6">
        <v>2</v>
      </c>
      <c r="B5" s="16" t="s">
        <v>81</v>
      </c>
      <c r="C5" s="9">
        <v>24</v>
      </c>
      <c r="D5" s="16" t="s">
        <v>4</v>
      </c>
      <c r="E5" s="52">
        <v>0.1</v>
      </c>
      <c r="F5" s="9"/>
      <c r="H5" s="20" t="s">
        <v>13</v>
      </c>
      <c r="I5" s="20" t="str">
        <f>VLOOKUP(H5,翻訳!$B:$D,3,FALSE)</f>
        <v>課税対象金額(税抜き)</v>
      </c>
      <c r="J5" s="23">
        <f>C4</f>
        <v>125</v>
      </c>
      <c r="K5" s="21" t="s">
        <v>901</v>
      </c>
    </row>
    <row r="6" spans="1:12" ht="15">
      <c r="A6" s="6">
        <v>3</v>
      </c>
      <c r="B6" s="16" t="s">
        <v>82</v>
      </c>
      <c r="C6" s="9">
        <v>136</v>
      </c>
      <c r="D6" s="16" t="s">
        <v>4</v>
      </c>
      <c r="E6" s="52">
        <v>0.25</v>
      </c>
      <c r="F6" s="9"/>
      <c r="H6" s="20" t="s">
        <v>16</v>
      </c>
      <c r="I6" s="20" t="str">
        <f>VLOOKUP(H6,翻訳!$B:$D,3,FALSE)</f>
        <v>品目課税分類コード</v>
      </c>
      <c r="J6" s="20" t="str">
        <f>D4</f>
        <v>Standard rate</v>
      </c>
      <c r="K6" s="21"/>
    </row>
    <row r="7" spans="1:12" ht="15">
      <c r="A7" s="6">
        <v>4</v>
      </c>
      <c r="B7" s="16" t="s">
        <v>83</v>
      </c>
      <c r="C7" s="9">
        <v>95</v>
      </c>
      <c r="D7" s="16" t="s">
        <v>85</v>
      </c>
      <c r="E7" s="52">
        <v>0</v>
      </c>
      <c r="F7" s="9" t="s">
        <v>86</v>
      </c>
      <c r="H7" s="24" t="s">
        <v>17</v>
      </c>
      <c r="I7" s="24" t="str">
        <f>VLOOKUP(H7,翻訳!$B:$D,3,FALSE)</f>
        <v>品目税率</v>
      </c>
      <c r="J7" s="25">
        <f>E4*100</f>
        <v>25</v>
      </c>
      <c r="K7" s="26" t="s">
        <v>21</v>
      </c>
    </row>
    <row r="8" spans="1:12" ht="15">
      <c r="A8" s="6">
        <v>5</v>
      </c>
      <c r="B8" s="16" t="s">
        <v>84</v>
      </c>
      <c r="C8" s="9">
        <v>53</v>
      </c>
      <c r="D8" s="16" t="s">
        <v>85</v>
      </c>
      <c r="E8" s="52">
        <v>0</v>
      </c>
      <c r="F8" s="9" t="s">
        <v>86</v>
      </c>
      <c r="H8" s="14" t="s">
        <v>6</v>
      </c>
      <c r="I8" s="14" t="str">
        <f>VLOOKUP(H8,翻訳!$B:$D,3,FALSE)</f>
        <v>明細行</v>
      </c>
      <c r="J8" s="14"/>
      <c r="K8" s="15"/>
    </row>
    <row r="9" spans="1:12" ht="15">
      <c r="D9" s="2"/>
      <c r="F9" s="5"/>
      <c r="H9" s="20" t="s">
        <v>13</v>
      </c>
      <c r="I9" s="20" t="str">
        <f>VLOOKUP(H9,翻訳!$B:$D,3,FALSE)</f>
        <v>課税対象金額(税抜き)</v>
      </c>
      <c r="J9" s="23">
        <f>C5</f>
        <v>24</v>
      </c>
      <c r="K9" s="21" t="s">
        <v>901</v>
      </c>
    </row>
    <row r="10" spans="1:12">
      <c r="D10" s="2"/>
      <c r="F10" s="5"/>
      <c r="H10" s="20" t="s">
        <v>16</v>
      </c>
      <c r="I10" s="20" t="str">
        <f>VLOOKUP(H10,翻訳!$B:$D,3,FALSE)</f>
        <v>品目課税分類コード</v>
      </c>
      <c r="J10" s="20" t="str">
        <f>D5</f>
        <v>Standard rate</v>
      </c>
      <c r="K10" s="21"/>
    </row>
    <row r="11" spans="1:12" ht="15">
      <c r="D11" s="2"/>
      <c r="F11" s="5"/>
      <c r="H11" s="24" t="s">
        <v>17</v>
      </c>
      <c r="I11" s="24" t="str">
        <f>VLOOKUP(H11,翻訳!$B:$D,3,FALSE)</f>
        <v>品目税率</v>
      </c>
      <c r="J11" s="25">
        <f>E6*100</f>
        <v>25</v>
      </c>
      <c r="K11" s="26" t="s">
        <v>21</v>
      </c>
    </row>
    <row r="12" spans="1:12">
      <c r="D12" s="2"/>
      <c r="F12" s="5"/>
      <c r="H12" s="14" t="s">
        <v>6</v>
      </c>
      <c r="I12" s="14" t="str">
        <f>VLOOKUP(H12,翻訳!$B:$D,3,FALSE)</f>
        <v>明細行</v>
      </c>
      <c r="J12" s="14"/>
      <c r="K12" s="15"/>
    </row>
    <row r="13" spans="1:12" ht="15">
      <c r="H13" s="20" t="s">
        <v>13</v>
      </c>
      <c r="I13" s="20" t="str">
        <f>VLOOKUP(H13,翻訳!$B:$D,3,FALSE)</f>
        <v>課税対象金額(税抜き)</v>
      </c>
      <c r="J13" s="23">
        <f>C6</f>
        <v>136</v>
      </c>
      <c r="K13" s="21" t="s">
        <v>901</v>
      </c>
    </row>
    <row r="14" spans="1:12">
      <c r="H14" s="20" t="s">
        <v>16</v>
      </c>
      <c r="I14" s="20" t="str">
        <f>VLOOKUP(H14,翻訳!$B:$D,3,FALSE)</f>
        <v>品目課税分類コード</v>
      </c>
      <c r="J14" s="20" t="str">
        <f>D6</f>
        <v>Standard rate</v>
      </c>
      <c r="K14" s="21"/>
    </row>
    <row r="15" spans="1:12" ht="15">
      <c r="H15" s="24" t="s">
        <v>17</v>
      </c>
      <c r="I15" s="24" t="str">
        <f>VLOOKUP(H15,翻訳!$B:$D,3,FALSE)</f>
        <v>品目税率</v>
      </c>
      <c r="J15" s="25">
        <f>E6*100</f>
        <v>25</v>
      </c>
      <c r="K15" s="26" t="s">
        <v>21</v>
      </c>
    </row>
    <row r="16" spans="1:12">
      <c r="H16" s="14" t="s">
        <v>6</v>
      </c>
      <c r="I16" s="14" t="str">
        <f>VLOOKUP(H16,翻訳!$B:$D,3,FALSE)</f>
        <v>明細行</v>
      </c>
      <c r="J16" s="14"/>
      <c r="K16" s="15"/>
    </row>
    <row r="17" spans="8:11" ht="15">
      <c r="H17" s="20" t="s">
        <v>13</v>
      </c>
      <c r="I17" s="20" t="str">
        <f>VLOOKUP(H17,翻訳!$B:$D,3,FALSE)</f>
        <v>課税対象金額(税抜き)</v>
      </c>
      <c r="J17" s="23">
        <f>C7</f>
        <v>95</v>
      </c>
      <c r="K17" s="21" t="s">
        <v>901</v>
      </c>
    </row>
    <row r="18" spans="8:11">
      <c r="H18" s="20" t="s">
        <v>16</v>
      </c>
      <c r="I18" s="20" t="str">
        <f>VLOOKUP(H18,翻訳!$B:$D,3,FALSE)</f>
        <v>品目課税分類コード</v>
      </c>
      <c r="J18" s="20" t="str">
        <f>D7</f>
        <v>Exempted from VAT</v>
      </c>
      <c r="K18" s="21"/>
    </row>
    <row r="19" spans="8:11" ht="15">
      <c r="H19" s="24" t="s">
        <v>17</v>
      </c>
      <c r="I19" s="24" t="str">
        <f>VLOOKUP(H19,翻訳!$B:$D,3,FALSE)</f>
        <v>品目税率</v>
      </c>
      <c r="J19" s="25">
        <f>E7*100</f>
        <v>0</v>
      </c>
      <c r="K19" s="26" t="s">
        <v>21</v>
      </c>
    </row>
    <row r="20" spans="8:11">
      <c r="H20" s="14" t="s">
        <v>6</v>
      </c>
      <c r="I20" s="14" t="str">
        <f>VLOOKUP(H20,翻訳!$B:$D,3,FALSE)</f>
        <v>明細行</v>
      </c>
      <c r="J20" s="14"/>
      <c r="K20" s="15"/>
    </row>
    <row r="21" spans="8:11" ht="15">
      <c r="H21" s="20" t="s">
        <v>13</v>
      </c>
      <c r="I21" s="20" t="str">
        <f>VLOOKUP(H21,翻訳!$B:$D,3,FALSE)</f>
        <v>課税対象金額(税抜き)</v>
      </c>
      <c r="J21" s="23">
        <f>C8</f>
        <v>53</v>
      </c>
      <c r="K21" s="21" t="s">
        <v>901</v>
      </c>
    </row>
    <row r="22" spans="8:11">
      <c r="H22" s="20" t="s">
        <v>16</v>
      </c>
      <c r="I22" s="20" t="str">
        <f>VLOOKUP(H22,翻訳!$B:$D,3,FALSE)</f>
        <v>品目課税分類コード</v>
      </c>
      <c r="J22" s="20" t="str">
        <f>D8</f>
        <v>Exempted from VAT</v>
      </c>
      <c r="K22" s="21"/>
    </row>
    <row r="23" spans="8:11" ht="15">
      <c r="H23" s="24" t="s">
        <v>17</v>
      </c>
      <c r="I23" s="24" t="str">
        <f>VLOOKUP(H23,翻訳!$B:$D,3,FALSE)</f>
        <v>品目税率</v>
      </c>
      <c r="J23" s="25">
        <f>E8*100</f>
        <v>0</v>
      </c>
      <c r="K23" s="26" t="s">
        <v>21</v>
      </c>
    </row>
    <row r="24" spans="8:11">
      <c r="H24" s="14" t="s">
        <v>60</v>
      </c>
      <c r="I24" s="14" t="str">
        <f>VLOOKUP(H24,翻訳!$B:$D,3,FALSE)</f>
        <v>文書全体の追加請求</v>
      </c>
      <c r="J24" s="14"/>
      <c r="K24" s="15"/>
    </row>
    <row r="25" spans="8:11" ht="15">
      <c r="H25" s="20" t="s">
        <v>61</v>
      </c>
      <c r="I25" s="21" t="str">
        <f>VLOOKUP(H25,翻訳!$B:$D,3,FALSE)</f>
        <v>文書全体の追加請求金額</v>
      </c>
      <c r="J25" s="23">
        <v>35</v>
      </c>
      <c r="K25" s="21" t="s">
        <v>14</v>
      </c>
    </row>
    <row r="26" spans="8:11" ht="15">
      <c r="H26" s="20" t="s">
        <v>62</v>
      </c>
      <c r="I26" s="21" t="str">
        <f>VLOOKUP(H26,翻訳!$B:$D,3,FALSE)</f>
        <v>文書全体の追加請求の課税分類コード</v>
      </c>
      <c r="J26" s="37" t="s">
        <v>4</v>
      </c>
      <c r="K26" s="21"/>
    </row>
    <row r="27" spans="8:11" ht="15">
      <c r="H27" s="20" t="s">
        <v>64</v>
      </c>
      <c r="I27" s="21" t="str">
        <f>VLOOKUP(H27,翻訳!$B:$D,3,FALSE)</f>
        <v>文書全体の追加請求の税率</v>
      </c>
      <c r="J27" s="36">
        <v>25</v>
      </c>
      <c r="K27" s="21" t="s">
        <v>21</v>
      </c>
    </row>
    <row r="28" spans="8:11" ht="15">
      <c r="H28" s="24" t="s">
        <v>65</v>
      </c>
      <c r="I28" s="21" t="str">
        <f>VLOOKUP(H28,翻訳!$B:$D,3,FALSE)</f>
        <v>文書全体の追加請求の理由</v>
      </c>
      <c r="J28" s="33" t="s">
        <v>87</v>
      </c>
      <c r="K28" s="26"/>
    </row>
    <row r="29" spans="8:11">
      <c r="H29" s="14" t="s">
        <v>50</v>
      </c>
      <c r="I29" s="14" t="str">
        <f>VLOOKUP(H29,翻訳!$B:$D,3,FALSE)</f>
        <v>文書全体の控除(返還請求)</v>
      </c>
      <c r="J29" s="14"/>
      <c r="K29" s="15"/>
    </row>
    <row r="30" spans="8:11" ht="30">
      <c r="H30" s="20" t="s">
        <v>51</v>
      </c>
      <c r="I30" s="21" t="str">
        <f>VLOOKUP(H30,翻訳!$B:$D,3,FALSE)</f>
        <v>文書全体の控除(返還請求)金額(税抜き)</v>
      </c>
      <c r="J30" s="23">
        <v>15</v>
      </c>
      <c r="K30" s="21" t="s">
        <v>52</v>
      </c>
    </row>
    <row r="31" spans="8:11" ht="30">
      <c r="H31" s="20" t="s">
        <v>56</v>
      </c>
      <c r="I31" s="21" t="str">
        <f>VLOOKUP(H31,翻訳!$B:$D,3,FALSE)</f>
        <v>文書全体の控除(返還請求)の課税分類コード</v>
      </c>
      <c r="J31" s="37" t="s">
        <v>4</v>
      </c>
      <c r="K31" s="21"/>
    </row>
    <row r="32" spans="8:11" ht="15">
      <c r="H32" s="20" t="s">
        <v>57</v>
      </c>
      <c r="I32" s="21" t="str">
        <f>VLOOKUP(H32,翻訳!$B:$D,3,FALSE)</f>
        <v>文書全体の控除(返還請求)の税率</v>
      </c>
      <c r="J32" s="36">
        <v>25</v>
      </c>
      <c r="K32" s="21" t="s">
        <v>21</v>
      </c>
    </row>
    <row r="33" spans="8:11" ht="15">
      <c r="H33" s="20" t="s">
        <v>58</v>
      </c>
      <c r="I33" s="21" t="str">
        <f>VLOOKUP(H33,翻訳!$B:$D,3,FALSE)</f>
        <v>文書全体の控除(返還請求)の理由</v>
      </c>
      <c r="J33" s="37" t="s">
        <v>88</v>
      </c>
      <c r="K33" s="21"/>
    </row>
    <row r="34" spans="8:11">
      <c r="H34" s="14" t="s">
        <v>18</v>
      </c>
      <c r="I34" s="14" t="str">
        <f>VLOOKUP(H34,翻訳!$B:$D,3,FALSE)</f>
        <v>税の内訳</v>
      </c>
      <c r="J34" s="14"/>
      <c r="K34" s="15"/>
    </row>
    <row r="35" spans="8:11">
      <c r="H35" s="18" t="s">
        <v>19</v>
      </c>
      <c r="I35" s="18" t="str">
        <f>VLOOKUP(H35,翻訳!$B:$D,3,FALSE)</f>
        <v>課税分類コード</v>
      </c>
      <c r="J35" s="18" t="s">
        <v>4</v>
      </c>
      <c r="K35" s="19"/>
    </row>
    <row r="36" spans="8:11" ht="15">
      <c r="H36" s="20" t="s">
        <v>20</v>
      </c>
      <c r="I36" s="20" t="str">
        <f>VLOOKUP(H36,翻訳!$B:$D,3,FALSE)</f>
        <v>税率</v>
      </c>
      <c r="J36" s="20">
        <v>25</v>
      </c>
      <c r="K36" s="21" t="s">
        <v>21</v>
      </c>
    </row>
    <row r="37" spans="8:11" ht="45">
      <c r="H37" s="20" t="s">
        <v>22</v>
      </c>
      <c r="I37" s="20" t="str">
        <f>VLOOKUP(H37,翻訳!$B:$D,3,FALSE)</f>
        <v>課税対象の合計金額(税抜き)</v>
      </c>
      <c r="J37" s="22">
        <f>SUM(C4,C6,J25)-J30</f>
        <v>281</v>
      </c>
      <c r="K37" s="21" t="s">
        <v>23</v>
      </c>
    </row>
    <row r="38" spans="8:11" ht="30">
      <c r="H38" s="20" t="s">
        <v>24</v>
      </c>
      <c r="I38" s="20" t="str">
        <f>VLOOKUP(H38,翻訳!$B:$D,3,FALSE)</f>
        <v>税額</v>
      </c>
      <c r="J38" s="22">
        <f>J37*J36/100</f>
        <v>70.25</v>
      </c>
      <c r="K38" s="21" t="s">
        <v>902</v>
      </c>
    </row>
    <row r="39" spans="8:11">
      <c r="H39" s="14" t="s">
        <v>18</v>
      </c>
      <c r="I39" s="14" t="str">
        <f>VLOOKUP(H39,翻訳!$B:$D,3,FALSE)</f>
        <v>税の内訳</v>
      </c>
      <c r="J39" s="14"/>
      <c r="K39" s="15"/>
    </row>
    <row r="40" spans="8:11">
      <c r="H40" s="20" t="s">
        <v>19</v>
      </c>
      <c r="I40" s="20" t="str">
        <f>VLOOKUP(H40,翻訳!$B:$D,3,FALSE)</f>
        <v>課税分類コード</v>
      </c>
      <c r="J40" s="20" t="s">
        <v>4</v>
      </c>
      <c r="K40" s="21"/>
    </row>
    <row r="41" spans="8:11" ht="15">
      <c r="H41" s="20" t="s">
        <v>20</v>
      </c>
      <c r="I41" s="20" t="str">
        <f>VLOOKUP(H41,翻訳!$B:$D,3,FALSE)</f>
        <v>税率</v>
      </c>
      <c r="J41" s="20">
        <v>10</v>
      </c>
      <c r="K41" s="21" t="s">
        <v>21</v>
      </c>
    </row>
    <row r="42" spans="8:11" ht="45">
      <c r="H42" s="20" t="s">
        <v>22</v>
      </c>
      <c r="I42" s="20" t="str">
        <f>VLOOKUP(H42,翻訳!$B:$D,3,FALSE)</f>
        <v>課税対象の合計金額(税抜き)</v>
      </c>
      <c r="J42" s="22">
        <f>C5</f>
        <v>24</v>
      </c>
      <c r="K42" s="21" t="s">
        <v>23</v>
      </c>
    </row>
    <row r="43" spans="8:11" ht="30">
      <c r="H43" s="24" t="s">
        <v>24</v>
      </c>
      <c r="I43" s="24" t="str">
        <f>VLOOKUP(H43,翻訳!$B:$D,3,FALSE)</f>
        <v>税額</v>
      </c>
      <c r="J43" s="27">
        <f>J42*J41/100</f>
        <v>2.4</v>
      </c>
      <c r="K43" s="26" t="s">
        <v>30</v>
      </c>
    </row>
    <row r="44" spans="8:11">
      <c r="H44" s="14" t="s">
        <v>18</v>
      </c>
      <c r="I44" s="14" t="str">
        <f>VLOOKUP(H44,翻訳!$B:$D,3,FALSE)</f>
        <v>税の内訳</v>
      </c>
      <c r="J44" s="14"/>
      <c r="K44" s="15"/>
    </row>
    <row r="45" spans="8:11">
      <c r="H45" s="20" t="s">
        <v>19</v>
      </c>
      <c r="I45" s="20" t="str">
        <f>VLOOKUP(H45,翻訳!$B:$D,3,FALSE)</f>
        <v>課税分類コード</v>
      </c>
      <c r="J45" s="20" t="str">
        <f>D7</f>
        <v>Exempted from VAT</v>
      </c>
      <c r="K45" s="21"/>
    </row>
    <row r="46" spans="8:11" ht="15">
      <c r="H46" s="20" t="s">
        <v>20</v>
      </c>
      <c r="I46" s="20" t="str">
        <f>VLOOKUP(H46,翻訳!$B:$D,3,FALSE)</f>
        <v>税率</v>
      </c>
      <c r="J46" s="36">
        <f>E8*100</f>
        <v>0</v>
      </c>
      <c r="K46" s="21" t="s">
        <v>21</v>
      </c>
    </row>
    <row r="47" spans="8:11" ht="45">
      <c r="H47" s="20" t="s">
        <v>22</v>
      </c>
      <c r="I47" s="20" t="str">
        <f>VLOOKUP(H47,翻訳!$B:$D,3,FALSE)</f>
        <v>課税対象の合計金額(税抜き)</v>
      </c>
      <c r="J47" s="22">
        <f>SUM(C7:C8)</f>
        <v>148</v>
      </c>
      <c r="K47" s="21" t="s">
        <v>23</v>
      </c>
    </row>
    <row r="48" spans="8:11" ht="30">
      <c r="H48" s="24" t="s">
        <v>24</v>
      </c>
      <c r="I48" s="24" t="str">
        <f>VLOOKUP(H48,翻訳!$B:$D,3,FALSE)</f>
        <v>税額</v>
      </c>
      <c r="J48" s="27">
        <f>J47*J46/100</f>
        <v>0</v>
      </c>
      <c r="K48" s="26" t="s">
        <v>30</v>
      </c>
    </row>
    <row r="49" spans="8:11">
      <c r="H49" s="14" t="s">
        <v>25</v>
      </c>
      <c r="I49" s="14" t="str">
        <f>VLOOKUP(H49,翻訳!$B:$D,3,FALSE)</f>
        <v>請求書総合計金額</v>
      </c>
      <c r="J49" s="14"/>
      <c r="K49" s="15"/>
    </row>
    <row r="50" spans="8:11" ht="15">
      <c r="H50" s="18" t="s">
        <v>26</v>
      </c>
      <c r="I50" s="18" t="str">
        <f>VLOOKUP(H50,翻訳!$B:$D,3,FALSE)</f>
        <v>請求書総合計金額(税込み)</v>
      </c>
      <c r="J50" s="28">
        <f>SUM(C4:C8)</f>
        <v>433</v>
      </c>
      <c r="K50" s="19" t="s">
        <v>27</v>
      </c>
    </row>
    <row r="51" spans="8:11" ht="30">
      <c r="H51" s="20" t="s">
        <v>28</v>
      </c>
      <c r="I51" s="20" t="str">
        <f>VLOOKUP(H51,翻訳!$B:$D,3,FALSE)</f>
        <v>税抜き合計金額</v>
      </c>
      <c r="J51" s="29">
        <f>J50+J25-J30</f>
        <v>453</v>
      </c>
      <c r="K51" s="21" t="s">
        <v>29</v>
      </c>
    </row>
    <row r="52" spans="8:11" ht="15">
      <c r="H52" s="20" t="s">
        <v>31</v>
      </c>
      <c r="I52" s="20" t="str">
        <f>VLOOKUP(H52,翻訳!$B:$D,3,FALSE)</f>
        <v>消費税合計金額</v>
      </c>
      <c r="J52" s="30">
        <f>J38+J43</f>
        <v>72.650000000000006</v>
      </c>
      <c r="K52" s="21" t="s">
        <v>32</v>
      </c>
    </row>
    <row r="53" spans="8:11" ht="30">
      <c r="H53" s="20" t="s">
        <v>33</v>
      </c>
      <c r="I53" s="20" t="str">
        <f>VLOOKUP(H53,翻訳!$B:$D,3,FALSE)</f>
        <v>税込み合計金額</v>
      </c>
      <c r="J53" s="30">
        <f>J51+J52</f>
        <v>525.65</v>
      </c>
      <c r="K53" s="21" t="s">
        <v>34</v>
      </c>
    </row>
    <row r="54" spans="8:11" ht="30">
      <c r="H54" s="24" t="s">
        <v>35</v>
      </c>
      <c r="I54" s="24" t="str">
        <f>VLOOKUP(H54,翻訳!$B:$D,3,FALSE)</f>
        <v>未払い金額</v>
      </c>
      <c r="J54" s="31">
        <f>J53</f>
        <v>525.65</v>
      </c>
      <c r="K54" s="26" t="s">
        <v>36</v>
      </c>
    </row>
  </sheetData>
  <phoneticPr fontId="2"/>
  <pageMargins left="0.7" right="0.7" top="0.75" bottom="0.75" header="0.3" footer="0.3"/>
  <ignoredErrors>
    <ignoredError sqref="J47" formulaRange="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470CF-CD39-6C4C-A658-4679FCC34477}">
  <dimension ref="A1:J324"/>
  <sheetViews>
    <sheetView topLeftCell="C158" workbookViewId="0">
      <selection activeCell="J163" sqref="J163"/>
    </sheetView>
  </sheetViews>
  <sheetFormatPr baseColWidth="10" defaultRowHeight="18"/>
  <cols>
    <col min="3" max="4" width="35.83203125" customWidth="1"/>
    <col min="5" max="5" width="50" bestFit="1" customWidth="1"/>
  </cols>
  <sheetData>
    <row r="1" spans="1:10">
      <c r="A1">
        <v>1</v>
      </c>
      <c r="B1" t="s">
        <v>89</v>
      </c>
      <c r="C1" t="s">
        <v>892</v>
      </c>
      <c r="D1" t="str">
        <f t="shared" ref="D1:D64" si="0">IF(NOT(ISERROR(FIND(CHAR(10), E1) )),MID(E1,1,FIND(CHAR(10), E1) -1),E1)</f>
        <v>日本版コアインボイス</v>
      </c>
      <c r="E1" t="s">
        <v>879</v>
      </c>
      <c r="F1" t="s">
        <v>90</v>
      </c>
      <c r="J1" t="s">
        <v>91</v>
      </c>
    </row>
    <row r="2" spans="1:10">
      <c r="A2">
        <v>13</v>
      </c>
      <c r="B2" t="s">
        <v>93</v>
      </c>
      <c r="C2" t="s">
        <v>94</v>
      </c>
      <c r="D2" t="str">
        <f t="shared" si="0"/>
        <v>請求書番号</v>
      </c>
      <c r="E2" t="s">
        <v>888</v>
      </c>
      <c r="F2" t="s">
        <v>95</v>
      </c>
      <c r="J2" t="s">
        <v>96</v>
      </c>
    </row>
    <row r="3" spans="1:10">
      <c r="A3">
        <v>15</v>
      </c>
      <c r="B3" t="s">
        <v>97</v>
      </c>
      <c r="C3" t="s">
        <v>98</v>
      </c>
      <c r="D3" t="str">
        <f t="shared" si="0"/>
        <v>請求書発効日</v>
      </c>
      <c r="E3" t="s">
        <v>889</v>
      </c>
      <c r="F3" t="s">
        <v>99</v>
      </c>
      <c r="J3" t="s">
        <v>100</v>
      </c>
    </row>
    <row r="4" spans="1:10">
      <c r="A4">
        <v>17</v>
      </c>
      <c r="B4" t="s">
        <v>101</v>
      </c>
      <c r="C4" t="s">
        <v>102</v>
      </c>
      <c r="D4" t="str">
        <f t="shared" si="0"/>
        <v>請求書タイプコード</v>
      </c>
      <c r="E4" t="s">
        <v>890</v>
      </c>
      <c r="F4" t="s">
        <v>103</v>
      </c>
      <c r="J4" t="s">
        <v>104</v>
      </c>
    </row>
    <row r="5" spans="1:10">
      <c r="A5">
        <v>21</v>
      </c>
      <c r="B5" t="s">
        <v>105</v>
      </c>
      <c r="C5" t="s">
        <v>106</v>
      </c>
      <c r="D5" t="str">
        <f t="shared" si="0"/>
        <v>為替交換元通貨コード</v>
      </c>
      <c r="E5" t="s">
        <v>891</v>
      </c>
      <c r="F5" t="s">
        <v>107</v>
      </c>
      <c r="J5" t="s">
        <v>108</v>
      </c>
    </row>
    <row r="6" spans="1:10">
      <c r="A6">
        <v>22</v>
      </c>
      <c r="B6" t="s">
        <v>109</v>
      </c>
      <c r="C6" t="s">
        <v>110</v>
      </c>
      <c r="D6" t="str">
        <f>IF(NOT(ISERROR(FIND(CHAR(10), E6) )),MID(E6,1,FIND(CHAR(10), E6) -1),E6)</f>
        <v>為替交換先通貨コード</v>
      </c>
      <c r="E6" t="s">
        <v>111</v>
      </c>
      <c r="F6" t="s">
        <v>111</v>
      </c>
      <c r="J6" t="s">
        <v>112</v>
      </c>
    </row>
    <row r="7" spans="1:10">
      <c r="A7">
        <v>25</v>
      </c>
      <c r="B7" t="s">
        <v>113</v>
      </c>
      <c r="C7" t="s">
        <v>114</v>
      </c>
      <c r="D7" t="str">
        <f t="shared" si="0"/>
        <v/>
      </c>
      <c r="E7" t="s">
        <v>92</v>
      </c>
    </row>
    <row r="8" spans="1:10">
      <c r="A8">
        <v>26</v>
      </c>
      <c r="B8" t="s">
        <v>115</v>
      </c>
      <c r="C8" t="s">
        <v>116</v>
      </c>
      <c r="D8" t="str">
        <f t="shared" si="0"/>
        <v/>
      </c>
      <c r="E8" t="s">
        <v>92</v>
      </c>
    </row>
    <row r="9" spans="1:10">
      <c r="A9">
        <v>27</v>
      </c>
      <c r="B9" t="s">
        <v>117</v>
      </c>
      <c r="C9" t="s">
        <v>118</v>
      </c>
      <c r="D9" t="str">
        <f t="shared" si="0"/>
        <v>支払期日</v>
      </c>
      <c r="E9" t="s">
        <v>119</v>
      </c>
      <c r="F9" t="s">
        <v>119</v>
      </c>
      <c r="J9" t="s">
        <v>120</v>
      </c>
    </row>
    <row r="10" spans="1:10">
      <c r="A10">
        <v>28</v>
      </c>
      <c r="B10" t="s">
        <v>121</v>
      </c>
      <c r="C10" t="s">
        <v>122</v>
      </c>
      <c r="D10" t="str">
        <f t="shared" si="0"/>
        <v>発注担当者コード</v>
      </c>
      <c r="E10" t="s">
        <v>880</v>
      </c>
      <c r="F10" t="s">
        <v>123</v>
      </c>
      <c r="J10" t="s">
        <v>124</v>
      </c>
    </row>
    <row r="11" spans="1:10">
      <c r="A11">
        <v>30</v>
      </c>
      <c r="B11" t="s">
        <v>125</v>
      </c>
      <c r="C11" t="s">
        <v>126</v>
      </c>
      <c r="D11" t="str">
        <f t="shared" si="0"/>
        <v>プロジェクト番号</v>
      </c>
      <c r="E11" t="s">
        <v>127</v>
      </c>
      <c r="F11" t="s">
        <v>127</v>
      </c>
      <c r="J11" t="s">
        <v>128</v>
      </c>
    </row>
    <row r="12" spans="1:10">
      <c r="A12">
        <v>33</v>
      </c>
      <c r="B12" t="s">
        <v>129</v>
      </c>
      <c r="C12" t="s">
        <v>130</v>
      </c>
      <c r="D12" t="str">
        <f t="shared" si="0"/>
        <v>（参照）契約書番号</v>
      </c>
      <c r="E12" t="s">
        <v>131</v>
      </c>
      <c r="F12" t="s">
        <v>131</v>
      </c>
      <c r="J12" t="s">
        <v>132</v>
      </c>
    </row>
    <row r="13" spans="1:10">
      <c r="A13">
        <v>34</v>
      </c>
      <c r="B13" t="s">
        <v>133</v>
      </c>
      <c r="C13" t="s">
        <v>134</v>
      </c>
      <c r="D13" t="str">
        <f t="shared" si="0"/>
        <v>（参照）注文書番号</v>
      </c>
      <c r="E13" t="s">
        <v>135</v>
      </c>
      <c r="F13" t="s">
        <v>135</v>
      </c>
      <c r="J13" t="s">
        <v>136</v>
      </c>
    </row>
    <row r="14" spans="1:10">
      <c r="A14">
        <v>35</v>
      </c>
      <c r="B14" t="s">
        <v>137</v>
      </c>
      <c r="C14" t="s">
        <v>138</v>
      </c>
      <c r="D14" t="str">
        <f t="shared" si="0"/>
        <v>（参照）受注書番号</v>
      </c>
      <c r="E14" t="s">
        <v>139</v>
      </c>
      <c r="F14" t="s">
        <v>139</v>
      </c>
      <c r="J14" t="s">
        <v>140</v>
      </c>
    </row>
    <row r="15" spans="1:10">
      <c r="A15">
        <v>36</v>
      </c>
      <c r="B15" t="s">
        <v>141</v>
      </c>
      <c r="C15" t="s">
        <v>142</v>
      </c>
      <c r="D15" t="str">
        <f t="shared" si="0"/>
        <v>（参照）受取通知書（検収書）番号</v>
      </c>
      <c r="E15" t="s">
        <v>881</v>
      </c>
      <c r="F15" t="s">
        <v>143</v>
      </c>
      <c r="J15" t="s">
        <v>144</v>
      </c>
    </row>
    <row r="16" spans="1:10">
      <c r="A16">
        <v>37</v>
      </c>
      <c r="B16" t="s">
        <v>145</v>
      </c>
      <c r="C16" t="s">
        <v>146</v>
      </c>
      <c r="D16" t="str">
        <f t="shared" si="0"/>
        <v>（参照）出荷案内書（納品書）番号</v>
      </c>
      <c r="E16" t="s">
        <v>147</v>
      </c>
      <c r="F16" t="s">
        <v>147</v>
      </c>
      <c r="J16" t="s">
        <v>148</v>
      </c>
    </row>
    <row r="17" spans="1:10">
      <c r="A17">
        <v>38</v>
      </c>
      <c r="B17" t="s">
        <v>149</v>
      </c>
      <c r="C17" t="s">
        <v>150</v>
      </c>
      <c r="D17" t="str">
        <f t="shared" si="0"/>
        <v>（参照）入札またはロット</v>
      </c>
      <c r="E17" t="s">
        <v>151</v>
      </c>
      <c r="F17" t="s">
        <v>151</v>
      </c>
      <c r="J17" t="s">
        <v>152</v>
      </c>
    </row>
    <row r="18" spans="1:10">
      <c r="A18">
        <v>39</v>
      </c>
      <c r="B18" t="s">
        <v>153</v>
      </c>
      <c r="C18" t="s">
        <v>154</v>
      </c>
      <c r="D18" t="str">
        <f t="shared" si="0"/>
        <v>請求済みオブジェクトのスキーマ識別子</v>
      </c>
      <c r="E18" t="s">
        <v>155</v>
      </c>
      <c r="F18" t="s">
        <v>155</v>
      </c>
      <c r="J18" t="s">
        <v>156</v>
      </c>
    </row>
    <row r="19" spans="1:10">
      <c r="A19">
        <v>41</v>
      </c>
      <c r="B19" t="s">
        <v>157</v>
      </c>
      <c r="C19" t="s">
        <v>158</v>
      </c>
      <c r="D19" t="str">
        <f t="shared" si="0"/>
        <v>購買担当会計参照</v>
      </c>
      <c r="E19" t="s">
        <v>159</v>
      </c>
      <c r="F19" t="s">
        <v>159</v>
      </c>
      <c r="J19" t="s">
        <v>160</v>
      </c>
    </row>
    <row r="20" spans="1:10">
      <c r="A20">
        <v>43</v>
      </c>
      <c r="B20" t="s">
        <v>161</v>
      </c>
      <c r="C20" t="s">
        <v>162</v>
      </c>
      <c r="D20" t="str">
        <f t="shared" si="0"/>
        <v>支払条件説明</v>
      </c>
      <c r="E20" t="s">
        <v>163</v>
      </c>
      <c r="F20" t="s">
        <v>163</v>
      </c>
      <c r="J20" t="s">
        <v>164</v>
      </c>
    </row>
    <row r="21" spans="1:10">
      <c r="A21">
        <v>50</v>
      </c>
      <c r="B21" t="s">
        <v>165</v>
      </c>
      <c r="C21" t="s">
        <v>166</v>
      </c>
      <c r="D21" t="str">
        <f t="shared" si="0"/>
        <v>請求書注釈</v>
      </c>
      <c r="E21" t="s">
        <v>167</v>
      </c>
      <c r="F21" t="s">
        <v>167</v>
      </c>
      <c r="J21" t="s">
        <v>168</v>
      </c>
    </row>
    <row r="22" spans="1:10">
      <c r="A22">
        <v>51</v>
      </c>
      <c r="B22" t="s">
        <v>169</v>
      </c>
      <c r="C22" t="s">
        <v>170</v>
      </c>
      <c r="D22" t="str">
        <f t="shared" si="0"/>
        <v>請求書注釈表題</v>
      </c>
      <c r="E22" t="s">
        <v>171</v>
      </c>
      <c r="F22" t="s">
        <v>92</v>
      </c>
      <c r="G22" t="s">
        <v>171</v>
      </c>
      <c r="J22" t="s">
        <v>172</v>
      </c>
    </row>
    <row r="23" spans="1:10">
      <c r="A23">
        <v>52</v>
      </c>
      <c r="B23" t="s">
        <v>173</v>
      </c>
      <c r="C23" t="s">
        <v>174</v>
      </c>
      <c r="D23" t="str">
        <f t="shared" si="0"/>
        <v>請求書注釈内容</v>
      </c>
      <c r="E23" t="s">
        <v>175</v>
      </c>
      <c r="F23" t="s">
        <v>92</v>
      </c>
      <c r="G23" t="s">
        <v>175</v>
      </c>
      <c r="J23" t="s">
        <v>176</v>
      </c>
    </row>
    <row r="24" spans="1:10">
      <c r="A24">
        <v>54</v>
      </c>
      <c r="B24" t="s">
        <v>177</v>
      </c>
      <c r="C24" t="s">
        <v>178</v>
      </c>
      <c r="D24" t="str">
        <f t="shared" si="0"/>
        <v>取引プロセス設定</v>
      </c>
      <c r="E24" t="s">
        <v>179</v>
      </c>
      <c r="F24" t="s">
        <v>179</v>
      </c>
      <c r="J24" t="s">
        <v>180</v>
      </c>
    </row>
    <row r="25" spans="1:10">
      <c r="A25">
        <v>55</v>
      </c>
      <c r="B25" t="s">
        <v>181</v>
      </c>
      <c r="C25" t="s">
        <v>182</v>
      </c>
      <c r="D25" t="str">
        <f t="shared" si="0"/>
        <v>取引プロセスタイプ</v>
      </c>
      <c r="E25" t="s">
        <v>183</v>
      </c>
      <c r="G25" t="s">
        <v>183</v>
      </c>
      <c r="J25" t="s">
        <v>184</v>
      </c>
    </row>
    <row r="26" spans="1:10">
      <c r="A26">
        <v>56</v>
      </c>
      <c r="B26" t="s">
        <v>185</v>
      </c>
      <c r="C26" t="s">
        <v>186</v>
      </c>
      <c r="D26" t="str">
        <f t="shared" si="0"/>
        <v>取引プロセス識別子</v>
      </c>
      <c r="E26" t="s">
        <v>187</v>
      </c>
      <c r="G26" t="s">
        <v>187</v>
      </c>
      <c r="J26" t="s">
        <v>188</v>
      </c>
    </row>
    <row r="27" spans="1:10">
      <c r="A27">
        <v>57</v>
      </c>
      <c r="B27" t="s">
        <v>189</v>
      </c>
      <c r="C27" t="s">
        <v>190</v>
      </c>
      <c r="D27" t="str">
        <f t="shared" si="0"/>
        <v>先行請求書への参照</v>
      </c>
      <c r="E27" t="s">
        <v>191</v>
      </c>
      <c r="F27" t="s">
        <v>191</v>
      </c>
      <c r="J27" t="s">
        <v>192</v>
      </c>
    </row>
    <row r="28" spans="1:10">
      <c r="A28">
        <v>58</v>
      </c>
      <c r="B28" t="s">
        <v>193</v>
      </c>
      <c r="C28" t="s">
        <v>194</v>
      </c>
      <c r="D28" t="str">
        <f t="shared" si="0"/>
        <v>先行請求書への参照</v>
      </c>
      <c r="E28" t="s">
        <v>195</v>
      </c>
      <c r="G28" t="s">
        <v>195</v>
      </c>
      <c r="J28" t="s">
        <v>196</v>
      </c>
    </row>
    <row r="29" spans="1:10">
      <c r="A29">
        <v>59</v>
      </c>
      <c r="B29" t="s">
        <v>197</v>
      </c>
      <c r="C29" t="s">
        <v>198</v>
      </c>
      <c r="D29" t="str">
        <f t="shared" si="0"/>
        <v>先行請求書発行日</v>
      </c>
      <c r="E29" t="s">
        <v>199</v>
      </c>
      <c r="G29" t="s">
        <v>199</v>
      </c>
      <c r="J29" t="s">
        <v>200</v>
      </c>
    </row>
    <row r="30" spans="1:10">
      <c r="A30">
        <v>60</v>
      </c>
      <c r="B30" t="s">
        <v>201</v>
      </c>
      <c r="C30" t="s">
        <v>202</v>
      </c>
      <c r="D30" t="str">
        <f t="shared" si="0"/>
        <v>受注者</v>
      </c>
      <c r="E30" t="s">
        <v>203</v>
      </c>
      <c r="F30" t="s">
        <v>203</v>
      </c>
      <c r="J30" t="s">
        <v>204</v>
      </c>
    </row>
    <row r="31" spans="1:10">
      <c r="A31">
        <v>61</v>
      </c>
      <c r="B31" t="s">
        <v>205</v>
      </c>
      <c r="C31" t="s">
        <v>206</v>
      </c>
      <c r="D31" t="str">
        <f t="shared" si="0"/>
        <v>受注者名称</v>
      </c>
      <c r="E31" t="s">
        <v>207</v>
      </c>
      <c r="F31" t="s">
        <v>92</v>
      </c>
      <c r="G31" t="s">
        <v>207</v>
      </c>
      <c r="J31" t="s">
        <v>208</v>
      </c>
    </row>
    <row r="32" spans="1:10">
      <c r="A32">
        <v>62</v>
      </c>
      <c r="B32" t="s">
        <v>209</v>
      </c>
      <c r="C32" t="s">
        <v>210</v>
      </c>
      <c r="D32" t="str">
        <f t="shared" si="0"/>
        <v>受注者の商号</v>
      </c>
      <c r="E32" t="s">
        <v>211</v>
      </c>
      <c r="G32" t="s">
        <v>211</v>
      </c>
      <c r="J32" t="s">
        <v>92</v>
      </c>
    </row>
    <row r="33" spans="1:10">
      <c r="A33">
        <v>63</v>
      </c>
      <c r="B33" t="s">
        <v>212</v>
      </c>
      <c r="C33" t="s">
        <v>213</v>
      </c>
      <c r="D33" t="str">
        <f t="shared" si="0"/>
        <v>受注者名称</v>
      </c>
      <c r="E33" t="s">
        <v>207</v>
      </c>
      <c r="F33" t="s">
        <v>92</v>
      </c>
      <c r="G33" t="s">
        <v>214</v>
      </c>
      <c r="J33" t="s">
        <v>215</v>
      </c>
    </row>
    <row r="34" spans="1:10">
      <c r="A34">
        <v>65</v>
      </c>
      <c r="B34" t="s">
        <v>218</v>
      </c>
      <c r="C34" t="s">
        <v>219</v>
      </c>
      <c r="D34" t="str">
        <f t="shared" si="0"/>
        <v>受注者国際企業コード</v>
      </c>
      <c r="E34" t="s">
        <v>220</v>
      </c>
      <c r="F34" t="s">
        <v>92</v>
      </c>
      <c r="G34" t="s">
        <v>220</v>
      </c>
      <c r="J34" t="s">
        <v>221</v>
      </c>
    </row>
    <row r="35" spans="1:10">
      <c r="A35">
        <v>67</v>
      </c>
      <c r="B35" t="s">
        <v>222</v>
      </c>
      <c r="C35" t="s">
        <v>223</v>
      </c>
      <c r="D35" t="str">
        <f t="shared" si="0"/>
        <v>受注者VAT識別子</v>
      </c>
      <c r="E35" t="s">
        <v>224</v>
      </c>
      <c r="G35" t="s">
        <v>224</v>
      </c>
      <c r="J35" t="s">
        <v>92</v>
      </c>
    </row>
    <row r="36" spans="1:10">
      <c r="A36">
        <v>68</v>
      </c>
      <c r="B36" t="s">
        <v>225</v>
      </c>
      <c r="C36" t="s">
        <v>226</v>
      </c>
      <c r="D36" t="str">
        <f t="shared" si="0"/>
        <v>受注者の適格請求書発行事業者登録番号</v>
      </c>
      <c r="E36" t="s">
        <v>227</v>
      </c>
      <c r="F36" t="s">
        <v>92</v>
      </c>
      <c r="G36" t="s">
        <v>227</v>
      </c>
      <c r="J36" t="s">
        <v>228</v>
      </c>
    </row>
    <row r="37" spans="1:10">
      <c r="A37">
        <v>69</v>
      </c>
      <c r="B37" t="s">
        <v>229</v>
      </c>
      <c r="C37" t="s">
        <v>230</v>
      </c>
      <c r="D37" t="str">
        <f t="shared" si="0"/>
        <v>受注者追加法的情報</v>
      </c>
      <c r="E37" t="s">
        <v>231</v>
      </c>
      <c r="G37" t="s">
        <v>231</v>
      </c>
      <c r="J37" t="s">
        <v>92</v>
      </c>
    </row>
    <row r="38" spans="1:10">
      <c r="A38">
        <v>70</v>
      </c>
      <c r="B38" t="s">
        <v>232</v>
      </c>
      <c r="C38" t="s">
        <v>233</v>
      </c>
      <c r="D38" t="str">
        <f t="shared" si="0"/>
        <v>受注者電子機器アドレス</v>
      </c>
      <c r="E38" t="s">
        <v>234</v>
      </c>
      <c r="G38" t="s">
        <v>234</v>
      </c>
      <c r="J38" t="s">
        <v>235</v>
      </c>
    </row>
    <row r="39" spans="1:10">
      <c r="A39">
        <v>72</v>
      </c>
      <c r="B39" t="s">
        <v>236</v>
      </c>
      <c r="C39" t="s">
        <v>237</v>
      </c>
      <c r="D39" t="str">
        <f t="shared" si="0"/>
        <v>受注者の住所</v>
      </c>
      <c r="E39" t="s">
        <v>238</v>
      </c>
      <c r="G39" t="s">
        <v>238</v>
      </c>
      <c r="J39" t="s">
        <v>239</v>
      </c>
    </row>
    <row r="40" spans="1:10">
      <c r="A40">
        <v>73</v>
      </c>
      <c r="B40" t="s">
        <v>240</v>
      </c>
      <c r="C40" t="s">
        <v>241</v>
      </c>
      <c r="D40" t="str">
        <f t="shared" si="0"/>
        <v>受注者住所欄1</v>
      </c>
      <c r="E40" t="s">
        <v>242</v>
      </c>
      <c r="H40" t="s">
        <v>242</v>
      </c>
      <c r="J40" t="s">
        <v>243</v>
      </c>
    </row>
    <row r="41" spans="1:10">
      <c r="A41">
        <v>74</v>
      </c>
      <c r="B41" t="s">
        <v>244</v>
      </c>
      <c r="C41" t="s">
        <v>245</v>
      </c>
      <c r="D41" t="str">
        <f t="shared" si="0"/>
        <v>受注者住所欄2</v>
      </c>
      <c r="E41" t="s">
        <v>246</v>
      </c>
      <c r="H41" t="s">
        <v>246</v>
      </c>
      <c r="J41" t="s">
        <v>247</v>
      </c>
    </row>
    <row r="42" spans="1:10">
      <c r="A42">
        <v>75</v>
      </c>
      <c r="B42" t="s">
        <v>248</v>
      </c>
      <c r="C42" t="s">
        <v>249</v>
      </c>
      <c r="D42" t="str">
        <f t="shared" si="0"/>
        <v>受注者住所欄3</v>
      </c>
      <c r="E42" t="s">
        <v>250</v>
      </c>
      <c r="H42" t="s">
        <v>250</v>
      </c>
      <c r="J42" t="s">
        <v>251</v>
      </c>
    </row>
    <row r="43" spans="1:10">
      <c r="A43">
        <v>76</v>
      </c>
      <c r="B43" t="s">
        <v>252</v>
      </c>
      <c r="C43" t="s">
        <v>253</v>
      </c>
      <c r="D43" t="str">
        <f t="shared" si="0"/>
        <v>受注者市</v>
      </c>
      <c r="E43" t="s">
        <v>254</v>
      </c>
      <c r="H43" t="s">
        <v>254</v>
      </c>
      <c r="J43" t="s">
        <v>255</v>
      </c>
    </row>
    <row r="44" spans="1:10">
      <c r="A44">
        <v>77</v>
      </c>
      <c r="B44" t="s">
        <v>256</v>
      </c>
      <c r="C44" t="s">
        <v>257</v>
      </c>
      <c r="D44" t="str">
        <f t="shared" si="0"/>
        <v>受注者郵便番号</v>
      </c>
      <c r="E44" t="s">
        <v>258</v>
      </c>
      <c r="H44" t="s">
        <v>258</v>
      </c>
      <c r="J44" t="s">
        <v>259</v>
      </c>
    </row>
    <row r="45" spans="1:10">
      <c r="A45">
        <v>78</v>
      </c>
      <c r="B45" t="s">
        <v>260</v>
      </c>
      <c r="C45" t="s">
        <v>261</v>
      </c>
      <c r="D45" t="str">
        <f t="shared" si="0"/>
        <v>受注者の地方区分</v>
      </c>
      <c r="E45" t="s">
        <v>262</v>
      </c>
      <c r="H45" t="s">
        <v>262</v>
      </c>
      <c r="J45" t="s">
        <v>263</v>
      </c>
    </row>
    <row r="46" spans="1:10">
      <c r="A46">
        <v>79</v>
      </c>
      <c r="B46" t="s">
        <v>264</v>
      </c>
      <c r="C46" t="s">
        <v>265</v>
      </c>
      <c r="D46" t="str">
        <f t="shared" si="0"/>
        <v>受注者国コード</v>
      </c>
      <c r="E46" t="s">
        <v>266</v>
      </c>
      <c r="H46" t="s">
        <v>266</v>
      </c>
      <c r="J46" t="s">
        <v>267</v>
      </c>
    </row>
    <row r="47" spans="1:10">
      <c r="A47">
        <v>80</v>
      </c>
      <c r="B47" t="s">
        <v>268</v>
      </c>
      <c r="C47" t="s">
        <v>269</v>
      </c>
      <c r="D47" t="str">
        <f t="shared" si="0"/>
        <v>受注者の連絡先</v>
      </c>
      <c r="E47" t="s">
        <v>270</v>
      </c>
      <c r="F47" t="s">
        <v>92</v>
      </c>
      <c r="G47" t="s">
        <v>270</v>
      </c>
      <c r="J47" t="s">
        <v>271</v>
      </c>
    </row>
    <row r="48" spans="1:10">
      <c r="A48">
        <v>83</v>
      </c>
      <c r="B48" t="s">
        <v>272</v>
      </c>
      <c r="C48" t="s">
        <v>273</v>
      </c>
      <c r="D48" t="str">
        <f t="shared" si="0"/>
        <v>受注者担当名</v>
      </c>
      <c r="E48" t="s">
        <v>274</v>
      </c>
      <c r="F48" t="s">
        <v>92</v>
      </c>
      <c r="G48" t="s">
        <v>92</v>
      </c>
      <c r="H48" t="s">
        <v>274</v>
      </c>
      <c r="J48" t="s">
        <v>275</v>
      </c>
    </row>
    <row r="49" spans="1:10">
      <c r="A49">
        <v>84</v>
      </c>
      <c r="B49" t="s">
        <v>276</v>
      </c>
      <c r="C49" t="s">
        <v>277</v>
      </c>
      <c r="D49" t="str">
        <f t="shared" si="0"/>
        <v>受注者電話番号</v>
      </c>
      <c r="E49" t="s">
        <v>278</v>
      </c>
      <c r="F49" t="s">
        <v>92</v>
      </c>
      <c r="G49" t="s">
        <v>92</v>
      </c>
      <c r="H49" t="s">
        <v>278</v>
      </c>
      <c r="J49" t="s">
        <v>279</v>
      </c>
    </row>
    <row r="50" spans="1:10">
      <c r="A50">
        <v>85</v>
      </c>
      <c r="B50" t="s">
        <v>280</v>
      </c>
      <c r="C50" t="s">
        <v>281</v>
      </c>
      <c r="D50" t="str">
        <f t="shared" si="0"/>
        <v>受注者の電子メールアドレス</v>
      </c>
      <c r="E50" t="s">
        <v>282</v>
      </c>
      <c r="H50" t="s">
        <v>282</v>
      </c>
      <c r="J50" t="s">
        <v>283</v>
      </c>
    </row>
    <row r="51" spans="1:10">
      <c r="A51">
        <v>86</v>
      </c>
      <c r="B51" t="s">
        <v>284</v>
      </c>
      <c r="C51" t="s">
        <v>285</v>
      </c>
      <c r="D51" t="str">
        <f t="shared" si="0"/>
        <v>発注者</v>
      </c>
      <c r="E51" t="s">
        <v>286</v>
      </c>
      <c r="F51" t="s">
        <v>286</v>
      </c>
      <c r="J51" t="s">
        <v>287</v>
      </c>
    </row>
    <row r="52" spans="1:10">
      <c r="A52">
        <v>87</v>
      </c>
      <c r="B52" t="s">
        <v>288</v>
      </c>
      <c r="C52" t="s">
        <v>289</v>
      </c>
      <c r="D52" t="str">
        <f t="shared" si="0"/>
        <v>発注者名称</v>
      </c>
      <c r="E52" t="s">
        <v>290</v>
      </c>
      <c r="F52" t="s">
        <v>92</v>
      </c>
      <c r="G52" t="s">
        <v>290</v>
      </c>
      <c r="J52" t="s">
        <v>291</v>
      </c>
    </row>
    <row r="53" spans="1:10">
      <c r="A53">
        <v>88</v>
      </c>
      <c r="B53" t="s">
        <v>292</v>
      </c>
      <c r="C53" t="s">
        <v>293</v>
      </c>
      <c r="D53" t="str">
        <f t="shared" si="0"/>
        <v>発注者の商号</v>
      </c>
      <c r="E53" t="s">
        <v>294</v>
      </c>
      <c r="G53" t="s">
        <v>294</v>
      </c>
      <c r="J53" t="s">
        <v>92</v>
      </c>
    </row>
    <row r="54" spans="1:10">
      <c r="A54">
        <v>89</v>
      </c>
      <c r="B54" t="s">
        <v>295</v>
      </c>
      <c r="C54" t="s">
        <v>296</v>
      </c>
      <c r="D54" t="str">
        <f t="shared" si="0"/>
        <v>発注者コード</v>
      </c>
      <c r="E54" t="s">
        <v>297</v>
      </c>
      <c r="F54" t="s">
        <v>92</v>
      </c>
      <c r="G54" t="s">
        <v>297</v>
      </c>
      <c r="J54" t="s">
        <v>298</v>
      </c>
    </row>
    <row r="55" spans="1:10">
      <c r="A55">
        <v>91</v>
      </c>
      <c r="B55" t="s">
        <v>299</v>
      </c>
      <c r="C55" t="s">
        <v>300</v>
      </c>
      <c r="D55" t="str">
        <f t="shared" si="0"/>
        <v>発注者国際企業コード</v>
      </c>
      <c r="E55" t="s">
        <v>301</v>
      </c>
      <c r="F55" t="s">
        <v>92</v>
      </c>
      <c r="G55" t="s">
        <v>301</v>
      </c>
      <c r="J55" t="s">
        <v>302</v>
      </c>
    </row>
    <row r="56" spans="1:10">
      <c r="A56">
        <v>93</v>
      </c>
      <c r="B56" t="s">
        <v>303</v>
      </c>
      <c r="C56" t="s">
        <v>304</v>
      </c>
      <c r="D56" t="str">
        <f t="shared" si="0"/>
        <v>発注者の適格請求書発行事業者登録番号</v>
      </c>
      <c r="E56" t="s">
        <v>305</v>
      </c>
      <c r="F56" t="s">
        <v>92</v>
      </c>
      <c r="G56" t="s">
        <v>305</v>
      </c>
      <c r="J56" t="s">
        <v>306</v>
      </c>
    </row>
    <row r="57" spans="1:10">
      <c r="A57">
        <v>94</v>
      </c>
      <c r="B57" t="s">
        <v>307</v>
      </c>
      <c r="C57" t="s">
        <v>308</v>
      </c>
      <c r="D57" t="str">
        <f t="shared" si="0"/>
        <v>発注者の電子アドレス</v>
      </c>
      <c r="E57" t="s">
        <v>309</v>
      </c>
      <c r="G57" t="s">
        <v>309</v>
      </c>
      <c r="J57" t="s">
        <v>310</v>
      </c>
    </row>
    <row r="58" spans="1:10">
      <c r="A58">
        <v>96</v>
      </c>
      <c r="B58" t="s">
        <v>311</v>
      </c>
      <c r="C58" t="s">
        <v>312</v>
      </c>
      <c r="D58" t="str">
        <f t="shared" si="0"/>
        <v>発注者の住所</v>
      </c>
      <c r="E58" t="s">
        <v>313</v>
      </c>
      <c r="G58" t="s">
        <v>313</v>
      </c>
      <c r="J58" t="s">
        <v>314</v>
      </c>
    </row>
    <row r="59" spans="1:10">
      <c r="A59">
        <v>97</v>
      </c>
      <c r="B59" t="s">
        <v>315</v>
      </c>
      <c r="C59" t="s">
        <v>316</v>
      </c>
      <c r="D59" t="str">
        <f t="shared" si="0"/>
        <v>発注者住所欄1</v>
      </c>
      <c r="E59" t="s">
        <v>317</v>
      </c>
      <c r="H59" t="s">
        <v>317</v>
      </c>
      <c r="J59" t="s">
        <v>318</v>
      </c>
    </row>
    <row r="60" spans="1:10">
      <c r="A60">
        <v>98</v>
      </c>
      <c r="B60" t="s">
        <v>319</v>
      </c>
      <c r="C60" t="s">
        <v>320</v>
      </c>
      <c r="D60" t="str">
        <f t="shared" si="0"/>
        <v>発注者住所欄2</v>
      </c>
      <c r="E60" t="s">
        <v>321</v>
      </c>
      <c r="H60" t="s">
        <v>321</v>
      </c>
      <c r="J60" t="s">
        <v>322</v>
      </c>
    </row>
    <row r="61" spans="1:10">
      <c r="A61">
        <v>99</v>
      </c>
      <c r="B61" t="s">
        <v>323</v>
      </c>
      <c r="C61" t="s">
        <v>324</v>
      </c>
      <c r="D61" t="str">
        <f t="shared" si="0"/>
        <v>発注者住所欄3</v>
      </c>
      <c r="E61" t="s">
        <v>325</v>
      </c>
      <c r="H61" t="s">
        <v>325</v>
      </c>
      <c r="J61" t="s">
        <v>326</v>
      </c>
    </row>
    <row r="62" spans="1:10">
      <c r="A62">
        <v>100</v>
      </c>
      <c r="B62" t="s">
        <v>327</v>
      </c>
      <c r="C62" t="s">
        <v>328</v>
      </c>
      <c r="D62" t="str">
        <f t="shared" si="0"/>
        <v>発注者市</v>
      </c>
      <c r="E62" t="s">
        <v>329</v>
      </c>
      <c r="H62" t="s">
        <v>329</v>
      </c>
      <c r="J62" t="s">
        <v>330</v>
      </c>
    </row>
    <row r="63" spans="1:10">
      <c r="A63">
        <v>101</v>
      </c>
      <c r="B63" t="s">
        <v>331</v>
      </c>
      <c r="C63" t="s">
        <v>332</v>
      </c>
      <c r="D63" t="str">
        <f t="shared" si="0"/>
        <v>発注者郵便番号</v>
      </c>
      <c r="E63" t="s">
        <v>333</v>
      </c>
      <c r="H63" t="s">
        <v>333</v>
      </c>
      <c r="J63" t="s">
        <v>334</v>
      </c>
    </row>
    <row r="64" spans="1:10">
      <c r="A64">
        <v>102</v>
      </c>
      <c r="B64" t="s">
        <v>335</v>
      </c>
      <c r="C64" t="s">
        <v>336</v>
      </c>
      <c r="D64" t="str">
        <f t="shared" si="0"/>
        <v>発注者の地方区分</v>
      </c>
      <c r="E64" t="s">
        <v>337</v>
      </c>
      <c r="H64" t="s">
        <v>337</v>
      </c>
      <c r="J64" t="s">
        <v>338</v>
      </c>
    </row>
    <row r="65" spans="1:10">
      <c r="A65">
        <v>103</v>
      </c>
      <c r="B65" t="s">
        <v>339</v>
      </c>
      <c r="C65" t="s">
        <v>340</v>
      </c>
      <c r="D65" t="str">
        <f t="shared" ref="D65:D128" si="1">IF(NOT(ISERROR(FIND(CHAR(10), E65) )),MID(E65,1,FIND(CHAR(10), E65) -1),E65)</f>
        <v>発注者国コード</v>
      </c>
      <c r="E65" t="s">
        <v>341</v>
      </c>
      <c r="H65" t="s">
        <v>341</v>
      </c>
      <c r="J65" t="s">
        <v>342</v>
      </c>
    </row>
    <row r="66" spans="1:10">
      <c r="A66">
        <v>104</v>
      </c>
      <c r="B66" t="s">
        <v>343</v>
      </c>
      <c r="C66" t="s">
        <v>344</v>
      </c>
      <c r="D66" t="str">
        <f t="shared" si="1"/>
        <v>発注者の連絡先</v>
      </c>
      <c r="E66" t="s">
        <v>345</v>
      </c>
      <c r="F66" t="s">
        <v>92</v>
      </c>
      <c r="G66" t="s">
        <v>345</v>
      </c>
      <c r="J66" t="s">
        <v>271</v>
      </c>
    </row>
    <row r="67" spans="1:10">
      <c r="A67">
        <v>107</v>
      </c>
      <c r="B67" t="s">
        <v>346</v>
      </c>
      <c r="C67" t="s">
        <v>347</v>
      </c>
      <c r="D67" t="str">
        <f t="shared" si="1"/>
        <v>発注者担当名</v>
      </c>
      <c r="E67" t="s">
        <v>348</v>
      </c>
      <c r="F67" t="s">
        <v>92</v>
      </c>
      <c r="G67" t="s">
        <v>92</v>
      </c>
      <c r="H67" t="s">
        <v>348</v>
      </c>
      <c r="J67" t="s">
        <v>349</v>
      </c>
    </row>
    <row r="68" spans="1:10">
      <c r="A68">
        <v>108</v>
      </c>
      <c r="B68" t="s">
        <v>350</v>
      </c>
      <c r="C68" t="s">
        <v>351</v>
      </c>
      <c r="D68" t="str">
        <f t="shared" si="1"/>
        <v>発注者電話番号</v>
      </c>
      <c r="E68" t="s">
        <v>352</v>
      </c>
      <c r="F68" t="s">
        <v>92</v>
      </c>
      <c r="G68" t="s">
        <v>92</v>
      </c>
      <c r="H68" t="s">
        <v>352</v>
      </c>
      <c r="J68" t="s">
        <v>353</v>
      </c>
    </row>
    <row r="69" spans="1:10">
      <c r="A69">
        <v>109</v>
      </c>
      <c r="B69" t="s">
        <v>354</v>
      </c>
      <c r="C69" t="s">
        <v>355</v>
      </c>
      <c r="D69" t="str">
        <f t="shared" si="1"/>
        <v>発注者の電子メールアドレス</v>
      </c>
      <c r="E69" t="s">
        <v>356</v>
      </c>
      <c r="H69" t="s">
        <v>356</v>
      </c>
      <c r="J69" t="s">
        <v>357</v>
      </c>
    </row>
    <row r="70" spans="1:10">
      <c r="A70">
        <v>110</v>
      </c>
      <c r="B70" t="s">
        <v>358</v>
      </c>
      <c r="C70" t="s">
        <v>359</v>
      </c>
      <c r="D70" t="str">
        <f t="shared" si="1"/>
        <v>支払先</v>
      </c>
      <c r="E70" t="s">
        <v>360</v>
      </c>
      <c r="F70" t="s">
        <v>360</v>
      </c>
      <c r="J70" t="s">
        <v>361</v>
      </c>
    </row>
    <row r="71" spans="1:10">
      <c r="A71">
        <v>111</v>
      </c>
      <c r="B71" t="s">
        <v>362</v>
      </c>
      <c r="C71" t="s">
        <v>363</v>
      </c>
      <c r="D71" t="str">
        <f t="shared" si="1"/>
        <v>支払先名称</v>
      </c>
      <c r="E71" t="s">
        <v>364</v>
      </c>
      <c r="F71" t="s">
        <v>92</v>
      </c>
      <c r="G71" t="s">
        <v>364</v>
      </c>
      <c r="J71" t="s">
        <v>365</v>
      </c>
    </row>
    <row r="72" spans="1:10">
      <c r="A72">
        <v>112</v>
      </c>
      <c r="B72" t="s">
        <v>366</v>
      </c>
      <c r="C72" t="s">
        <v>367</v>
      </c>
      <c r="D72" t="str">
        <f t="shared" si="1"/>
        <v>支払先コード</v>
      </c>
      <c r="E72" t="s">
        <v>368</v>
      </c>
      <c r="F72" t="s">
        <v>92</v>
      </c>
      <c r="G72" t="s">
        <v>368</v>
      </c>
      <c r="J72" t="s">
        <v>369</v>
      </c>
    </row>
    <row r="73" spans="1:10">
      <c r="A73">
        <v>114</v>
      </c>
      <c r="B73" t="s">
        <v>370</v>
      </c>
      <c r="C73" t="s">
        <v>371</v>
      </c>
      <c r="D73" t="str">
        <f t="shared" si="1"/>
        <v>支払先国際企業コード</v>
      </c>
      <c r="E73" t="s">
        <v>372</v>
      </c>
      <c r="F73" t="s">
        <v>92</v>
      </c>
      <c r="G73" t="s">
        <v>372</v>
      </c>
      <c r="J73" t="s">
        <v>373</v>
      </c>
    </row>
    <row r="74" spans="1:10">
      <c r="A74">
        <v>130</v>
      </c>
      <c r="B74" t="s">
        <v>374</v>
      </c>
      <c r="C74" t="s">
        <v>375</v>
      </c>
      <c r="D74" t="str">
        <f t="shared" si="1"/>
        <v>請求者</v>
      </c>
      <c r="E74" t="s">
        <v>376</v>
      </c>
      <c r="F74" t="s">
        <v>376</v>
      </c>
      <c r="J74" t="s">
        <v>377</v>
      </c>
    </row>
    <row r="75" spans="1:10">
      <c r="A75">
        <v>133</v>
      </c>
      <c r="B75" t="s">
        <v>378</v>
      </c>
      <c r="C75" t="s">
        <v>379</v>
      </c>
      <c r="D75" t="str">
        <f t="shared" si="1"/>
        <v>請求者名称</v>
      </c>
      <c r="E75" t="s">
        <v>380</v>
      </c>
      <c r="F75" t="s">
        <v>92</v>
      </c>
      <c r="G75" t="s">
        <v>380</v>
      </c>
      <c r="J75" t="s">
        <v>381</v>
      </c>
    </row>
    <row r="76" spans="1:10">
      <c r="A76">
        <v>134</v>
      </c>
      <c r="B76" t="s">
        <v>382</v>
      </c>
      <c r="C76" t="s">
        <v>383</v>
      </c>
      <c r="D76" t="str">
        <f t="shared" si="1"/>
        <v>請求者の適格請求書発行事業者登録番号</v>
      </c>
      <c r="E76" t="s">
        <v>384</v>
      </c>
      <c r="F76" t="s">
        <v>92</v>
      </c>
      <c r="G76" t="s">
        <v>384</v>
      </c>
      <c r="J76" t="s">
        <v>385</v>
      </c>
    </row>
    <row r="77" spans="1:10">
      <c r="A77">
        <v>140</v>
      </c>
      <c r="B77" t="s">
        <v>386</v>
      </c>
      <c r="C77" t="s">
        <v>387</v>
      </c>
      <c r="D77" t="str">
        <f t="shared" si="1"/>
        <v>請求者の住所</v>
      </c>
      <c r="E77" t="s">
        <v>388</v>
      </c>
      <c r="G77" t="s">
        <v>388</v>
      </c>
      <c r="J77" t="s">
        <v>389</v>
      </c>
    </row>
    <row r="78" spans="1:10">
      <c r="A78">
        <v>141</v>
      </c>
      <c r="B78" t="s">
        <v>390</v>
      </c>
      <c r="C78" t="s">
        <v>391</v>
      </c>
      <c r="D78" t="str">
        <f t="shared" si="1"/>
        <v>請求者住所欄1</v>
      </c>
      <c r="E78" t="s">
        <v>392</v>
      </c>
      <c r="H78" t="s">
        <v>392</v>
      </c>
      <c r="J78" t="s">
        <v>393</v>
      </c>
    </row>
    <row r="79" spans="1:10">
      <c r="A79">
        <v>142</v>
      </c>
      <c r="B79" t="s">
        <v>394</v>
      </c>
      <c r="C79" t="s">
        <v>395</v>
      </c>
      <c r="D79" t="str">
        <f t="shared" si="1"/>
        <v>請求者住所欄2</v>
      </c>
      <c r="E79" t="s">
        <v>396</v>
      </c>
      <c r="H79" t="s">
        <v>396</v>
      </c>
      <c r="J79" t="s">
        <v>397</v>
      </c>
    </row>
    <row r="80" spans="1:10">
      <c r="A80">
        <v>143</v>
      </c>
      <c r="B80" t="s">
        <v>398</v>
      </c>
      <c r="C80" t="s">
        <v>399</v>
      </c>
      <c r="D80" t="str">
        <f t="shared" si="1"/>
        <v>請求者住所欄3</v>
      </c>
      <c r="E80" t="s">
        <v>400</v>
      </c>
      <c r="H80" t="s">
        <v>400</v>
      </c>
      <c r="J80" t="s">
        <v>401</v>
      </c>
    </row>
    <row r="81" spans="1:10">
      <c r="A81">
        <v>144</v>
      </c>
      <c r="B81" t="s">
        <v>402</v>
      </c>
      <c r="C81" t="s">
        <v>403</v>
      </c>
      <c r="D81" t="str">
        <f t="shared" si="1"/>
        <v>請求者市</v>
      </c>
      <c r="E81" t="s">
        <v>404</v>
      </c>
      <c r="H81" t="s">
        <v>404</v>
      </c>
      <c r="J81" t="s">
        <v>405</v>
      </c>
    </row>
    <row r="82" spans="1:10">
      <c r="A82">
        <v>145</v>
      </c>
      <c r="B82" t="s">
        <v>406</v>
      </c>
      <c r="C82" t="s">
        <v>407</v>
      </c>
      <c r="D82" t="str">
        <f t="shared" si="1"/>
        <v>請求者郵便番号</v>
      </c>
      <c r="E82" t="s">
        <v>408</v>
      </c>
      <c r="H82" t="s">
        <v>408</v>
      </c>
      <c r="J82" t="s">
        <v>409</v>
      </c>
    </row>
    <row r="83" spans="1:10">
      <c r="A83">
        <v>146</v>
      </c>
      <c r="B83" t="s">
        <v>410</v>
      </c>
      <c r="C83" t="s">
        <v>411</v>
      </c>
      <c r="D83" t="str">
        <f t="shared" si="1"/>
        <v>請求者の地方区分</v>
      </c>
      <c r="E83" t="s">
        <v>412</v>
      </c>
      <c r="H83" t="s">
        <v>412</v>
      </c>
      <c r="J83" t="s">
        <v>413</v>
      </c>
    </row>
    <row r="84" spans="1:10">
      <c r="A84">
        <v>147</v>
      </c>
      <c r="B84" t="s">
        <v>414</v>
      </c>
      <c r="C84" t="s">
        <v>415</v>
      </c>
      <c r="D84" t="str">
        <f t="shared" si="1"/>
        <v>請求者国コード</v>
      </c>
      <c r="E84" t="s">
        <v>416</v>
      </c>
      <c r="H84" t="s">
        <v>416</v>
      </c>
      <c r="J84" t="s">
        <v>417</v>
      </c>
    </row>
    <row r="85" spans="1:10">
      <c r="A85">
        <v>148</v>
      </c>
      <c r="B85" t="s">
        <v>418</v>
      </c>
      <c r="C85" t="s">
        <v>419</v>
      </c>
      <c r="D85" t="str">
        <f t="shared" si="1"/>
        <v>納入先</v>
      </c>
      <c r="E85" t="s">
        <v>420</v>
      </c>
      <c r="F85" t="s">
        <v>420</v>
      </c>
      <c r="J85" t="s">
        <v>421</v>
      </c>
    </row>
    <row r="86" spans="1:10">
      <c r="A86">
        <v>149</v>
      </c>
      <c r="B86" t="s">
        <v>422</v>
      </c>
      <c r="C86" t="s">
        <v>423</v>
      </c>
      <c r="D86" t="str">
        <f t="shared" si="1"/>
        <v>納入先名称</v>
      </c>
      <c r="E86" t="s">
        <v>424</v>
      </c>
      <c r="F86" t="s">
        <v>92</v>
      </c>
      <c r="G86" t="s">
        <v>424</v>
      </c>
      <c r="J86" t="s">
        <v>425</v>
      </c>
    </row>
    <row r="87" spans="1:10">
      <c r="A87">
        <v>150</v>
      </c>
      <c r="B87" t="s">
        <v>426</v>
      </c>
      <c r="C87" t="s">
        <v>427</v>
      </c>
      <c r="D87" t="str">
        <f t="shared" si="1"/>
        <v>納入先コード</v>
      </c>
      <c r="E87" t="s">
        <v>428</v>
      </c>
      <c r="F87" t="s">
        <v>92</v>
      </c>
      <c r="G87" t="s">
        <v>428</v>
      </c>
      <c r="J87" t="s">
        <v>429</v>
      </c>
    </row>
    <row r="88" spans="1:10">
      <c r="A88">
        <v>153</v>
      </c>
      <c r="B88" t="s">
        <v>430</v>
      </c>
      <c r="C88" t="s">
        <v>431</v>
      </c>
      <c r="D88" t="str">
        <f t="shared" si="1"/>
        <v>実際の納入日</v>
      </c>
      <c r="E88" t="s">
        <v>432</v>
      </c>
      <c r="G88" t="s">
        <v>432</v>
      </c>
      <c r="J88" t="s">
        <v>433</v>
      </c>
    </row>
    <row r="89" spans="1:10">
      <c r="A89">
        <v>154</v>
      </c>
      <c r="B89" t="s">
        <v>434</v>
      </c>
      <c r="C89" t="s">
        <v>435</v>
      </c>
      <c r="D89" t="str">
        <f t="shared" si="1"/>
        <v>請求期間</v>
      </c>
      <c r="E89" t="s">
        <v>436</v>
      </c>
      <c r="F89" t="s">
        <v>92</v>
      </c>
      <c r="G89" t="s">
        <v>436</v>
      </c>
      <c r="J89" t="s">
        <v>437</v>
      </c>
    </row>
    <row r="90" spans="1:10">
      <c r="A90">
        <v>155</v>
      </c>
      <c r="B90" t="s">
        <v>438</v>
      </c>
      <c r="C90" t="s">
        <v>439</v>
      </c>
      <c r="D90" t="str">
        <f t="shared" si="1"/>
        <v>請求開始日</v>
      </c>
      <c r="E90" t="s">
        <v>440</v>
      </c>
      <c r="F90" t="s">
        <v>92</v>
      </c>
      <c r="G90" t="s">
        <v>92</v>
      </c>
      <c r="H90" t="s">
        <v>440</v>
      </c>
      <c r="J90" t="s">
        <v>441</v>
      </c>
    </row>
    <row r="91" spans="1:10">
      <c r="A91">
        <v>156</v>
      </c>
      <c r="B91" t="s">
        <v>442</v>
      </c>
      <c r="C91" t="s">
        <v>443</v>
      </c>
      <c r="D91" t="str">
        <f t="shared" si="1"/>
        <v>請求終了日</v>
      </c>
      <c r="E91" t="s">
        <v>444</v>
      </c>
      <c r="F91" t="s">
        <v>92</v>
      </c>
      <c r="G91" t="s">
        <v>92</v>
      </c>
      <c r="H91" t="s">
        <v>444</v>
      </c>
      <c r="J91" t="s">
        <v>445</v>
      </c>
    </row>
    <row r="92" spans="1:10">
      <c r="A92">
        <v>157</v>
      </c>
      <c r="B92" t="s">
        <v>446</v>
      </c>
      <c r="C92" t="s">
        <v>447</v>
      </c>
      <c r="D92" t="str">
        <f t="shared" si="1"/>
        <v>納入先の住所</v>
      </c>
      <c r="E92" t="s">
        <v>448</v>
      </c>
      <c r="G92" t="s">
        <v>448</v>
      </c>
      <c r="J92" t="s">
        <v>449</v>
      </c>
    </row>
    <row r="93" spans="1:10">
      <c r="A93">
        <v>158</v>
      </c>
      <c r="B93" t="s">
        <v>450</v>
      </c>
      <c r="C93" t="s">
        <v>451</v>
      </c>
      <c r="D93" t="str">
        <f t="shared" si="1"/>
        <v>納入先住所欄1</v>
      </c>
      <c r="E93" t="s">
        <v>452</v>
      </c>
      <c r="H93" t="s">
        <v>452</v>
      </c>
      <c r="J93" t="s">
        <v>453</v>
      </c>
    </row>
    <row r="94" spans="1:10">
      <c r="A94">
        <v>159</v>
      </c>
      <c r="B94" t="s">
        <v>454</v>
      </c>
      <c r="C94" t="s">
        <v>455</v>
      </c>
      <c r="D94" t="str">
        <f t="shared" si="1"/>
        <v>納入先住所欄2</v>
      </c>
      <c r="E94" t="s">
        <v>456</v>
      </c>
      <c r="H94" t="s">
        <v>456</v>
      </c>
      <c r="J94" t="s">
        <v>457</v>
      </c>
    </row>
    <row r="95" spans="1:10">
      <c r="A95">
        <v>160</v>
      </c>
      <c r="B95" t="s">
        <v>458</v>
      </c>
      <c r="C95" t="s">
        <v>459</v>
      </c>
      <c r="D95" t="str">
        <f t="shared" si="1"/>
        <v>納入先住所欄3</v>
      </c>
      <c r="E95" t="s">
        <v>460</v>
      </c>
      <c r="H95" t="s">
        <v>460</v>
      </c>
      <c r="J95" t="s">
        <v>461</v>
      </c>
    </row>
    <row r="96" spans="1:10">
      <c r="A96">
        <v>161</v>
      </c>
      <c r="B96" t="s">
        <v>462</v>
      </c>
      <c r="C96" t="s">
        <v>463</v>
      </c>
      <c r="D96" t="str">
        <f t="shared" si="1"/>
        <v>納入先市</v>
      </c>
      <c r="E96" t="s">
        <v>464</v>
      </c>
      <c r="H96" t="s">
        <v>464</v>
      </c>
      <c r="J96" t="s">
        <v>465</v>
      </c>
    </row>
    <row r="97" spans="1:10">
      <c r="A97">
        <v>162</v>
      </c>
      <c r="B97" t="s">
        <v>466</v>
      </c>
      <c r="C97" t="s">
        <v>467</v>
      </c>
      <c r="D97" t="str">
        <f t="shared" si="1"/>
        <v>納入先郵便番号</v>
      </c>
      <c r="E97" t="s">
        <v>468</v>
      </c>
      <c r="H97" t="s">
        <v>468</v>
      </c>
      <c r="J97" t="s">
        <v>469</v>
      </c>
    </row>
    <row r="98" spans="1:10">
      <c r="A98">
        <v>163</v>
      </c>
      <c r="B98" t="s">
        <v>470</v>
      </c>
      <c r="C98" t="s">
        <v>471</v>
      </c>
      <c r="D98" t="str">
        <f t="shared" si="1"/>
        <v>納入先の地方区分</v>
      </c>
      <c r="E98" t="s">
        <v>472</v>
      </c>
      <c r="H98" t="s">
        <v>472</v>
      </c>
      <c r="J98" t="s">
        <v>473</v>
      </c>
    </row>
    <row r="99" spans="1:10">
      <c r="A99">
        <v>164</v>
      </c>
      <c r="B99" t="s">
        <v>474</v>
      </c>
      <c r="C99" t="s">
        <v>475</v>
      </c>
      <c r="D99" t="str">
        <f t="shared" si="1"/>
        <v>納入先国コード</v>
      </c>
      <c r="E99" t="s">
        <v>476</v>
      </c>
      <c r="H99" t="s">
        <v>476</v>
      </c>
      <c r="J99" t="s">
        <v>477</v>
      </c>
    </row>
    <row r="100" spans="1:10">
      <c r="A100">
        <v>165</v>
      </c>
      <c r="B100" t="s">
        <v>478</v>
      </c>
      <c r="C100" t="s">
        <v>479</v>
      </c>
      <c r="D100" t="str">
        <f t="shared" si="1"/>
        <v>支払手段</v>
      </c>
      <c r="E100" t="s">
        <v>480</v>
      </c>
      <c r="F100" t="s">
        <v>480</v>
      </c>
      <c r="J100" t="s">
        <v>481</v>
      </c>
    </row>
    <row r="101" spans="1:10">
      <c r="A101">
        <v>166</v>
      </c>
      <c r="B101" t="s">
        <v>482</v>
      </c>
      <c r="C101" t="s">
        <v>483</v>
      </c>
      <c r="D101" t="str">
        <f t="shared" si="1"/>
        <v>支払手段タイプコード</v>
      </c>
      <c r="E101" t="s">
        <v>484</v>
      </c>
      <c r="F101" t="s">
        <v>92</v>
      </c>
      <c r="G101" t="s">
        <v>484</v>
      </c>
      <c r="J101" t="s">
        <v>485</v>
      </c>
    </row>
    <row r="102" spans="1:10">
      <c r="A102">
        <v>167</v>
      </c>
      <c r="B102" t="s">
        <v>486</v>
      </c>
      <c r="C102" t="s">
        <v>487</v>
      </c>
      <c r="D102" t="str">
        <f t="shared" si="1"/>
        <v/>
      </c>
      <c r="E102" t="s">
        <v>92</v>
      </c>
    </row>
    <row r="103" spans="1:10">
      <c r="A103">
        <v>168</v>
      </c>
      <c r="B103" t="s">
        <v>488</v>
      </c>
      <c r="C103" t="s">
        <v>489</v>
      </c>
      <c r="D103" t="str">
        <f t="shared" si="1"/>
        <v>送金情報</v>
      </c>
      <c r="E103" t="s">
        <v>490</v>
      </c>
      <c r="G103" t="s">
        <v>490</v>
      </c>
      <c r="J103" t="s">
        <v>491</v>
      </c>
    </row>
    <row r="104" spans="1:10">
      <c r="A104">
        <v>178</v>
      </c>
      <c r="B104" t="s">
        <v>493</v>
      </c>
      <c r="C104" t="s">
        <v>494</v>
      </c>
      <c r="D104" t="str">
        <f t="shared" si="1"/>
        <v>銀行口座振替</v>
      </c>
      <c r="E104" t="s">
        <v>882</v>
      </c>
      <c r="G104" t="s">
        <v>495</v>
      </c>
      <c r="J104" t="s">
        <v>496</v>
      </c>
    </row>
    <row r="105" spans="1:10">
      <c r="A105">
        <v>179</v>
      </c>
      <c r="B105" t="s">
        <v>497</v>
      </c>
      <c r="C105" t="s">
        <v>498</v>
      </c>
      <c r="D105" t="str">
        <f t="shared" si="1"/>
        <v>支払口座番号</v>
      </c>
      <c r="E105" t="s">
        <v>883</v>
      </c>
      <c r="H105" t="s">
        <v>499</v>
      </c>
      <c r="J105" t="s">
        <v>500</v>
      </c>
    </row>
    <row r="106" spans="1:10">
      <c r="A106">
        <v>181</v>
      </c>
      <c r="B106" t="s">
        <v>501</v>
      </c>
      <c r="C106" t="s">
        <v>502</v>
      </c>
      <c r="D106" t="str">
        <f t="shared" si="1"/>
        <v>支払口座名義</v>
      </c>
      <c r="E106" t="s">
        <v>884</v>
      </c>
      <c r="H106" t="s">
        <v>503</v>
      </c>
      <c r="J106" t="s">
        <v>504</v>
      </c>
    </row>
    <row r="107" spans="1:10">
      <c r="A107">
        <v>182</v>
      </c>
      <c r="B107" t="s">
        <v>505</v>
      </c>
      <c r="C107" t="s">
        <v>506</v>
      </c>
      <c r="D107" t="str">
        <f t="shared" si="1"/>
        <v>支払金融機関番号</v>
      </c>
      <c r="E107" t="s">
        <v>885</v>
      </c>
      <c r="H107" t="s">
        <v>507</v>
      </c>
      <c r="J107" t="s">
        <v>508</v>
      </c>
    </row>
    <row r="108" spans="1:10">
      <c r="A108">
        <v>191</v>
      </c>
      <c r="B108" t="s">
        <v>509</v>
      </c>
      <c r="C108" t="s">
        <v>510</v>
      </c>
      <c r="D108" t="str">
        <f t="shared" si="1"/>
        <v>支払カード情報</v>
      </c>
      <c r="E108" t="s">
        <v>511</v>
      </c>
      <c r="G108" t="s">
        <v>511</v>
      </c>
      <c r="J108" t="s">
        <v>512</v>
      </c>
    </row>
    <row r="109" spans="1:10">
      <c r="A109">
        <v>192</v>
      </c>
      <c r="B109" t="s">
        <v>513</v>
      </c>
      <c r="C109" t="s">
        <v>514</v>
      </c>
      <c r="D109" t="str">
        <f t="shared" si="1"/>
        <v>支払カード主要口座番号</v>
      </c>
      <c r="E109" t="s">
        <v>515</v>
      </c>
      <c r="H109" t="s">
        <v>515</v>
      </c>
      <c r="J109" t="s">
        <v>516</v>
      </c>
    </row>
    <row r="110" spans="1:10">
      <c r="A110">
        <v>193</v>
      </c>
      <c r="B110" t="s">
        <v>517</v>
      </c>
      <c r="C110" t="s">
        <v>518</v>
      </c>
      <c r="D110" t="str">
        <f t="shared" si="1"/>
        <v>カード名義人氏名</v>
      </c>
      <c r="E110" t="s">
        <v>519</v>
      </c>
      <c r="H110" t="s">
        <v>519</v>
      </c>
      <c r="J110" t="s">
        <v>520</v>
      </c>
    </row>
    <row r="111" spans="1:10">
      <c r="A111">
        <v>194</v>
      </c>
      <c r="B111" t="s">
        <v>521</v>
      </c>
      <c r="C111" t="s">
        <v>522</v>
      </c>
      <c r="D111" t="str">
        <f t="shared" si="1"/>
        <v>直接デビット</v>
      </c>
      <c r="E111" t="s">
        <v>523</v>
      </c>
      <c r="G111" t="s">
        <v>523</v>
      </c>
      <c r="J111" t="s">
        <v>524</v>
      </c>
    </row>
    <row r="112" spans="1:10">
      <c r="A112">
        <v>195</v>
      </c>
      <c r="B112" t="s">
        <v>525</v>
      </c>
      <c r="C112" t="s">
        <v>526</v>
      </c>
      <c r="D112" t="str">
        <f t="shared" si="1"/>
        <v>マンデーションリファレンス識別子</v>
      </c>
      <c r="E112" t="s">
        <v>527</v>
      </c>
      <c r="H112" t="s">
        <v>527</v>
      </c>
      <c r="J112" t="s">
        <v>528</v>
      </c>
    </row>
    <row r="113" spans="1:10">
      <c r="A113">
        <v>196</v>
      </c>
      <c r="B113" t="s">
        <v>529</v>
      </c>
      <c r="C113" t="s">
        <v>530</v>
      </c>
      <c r="D113" t="str">
        <f t="shared" si="1"/>
        <v>銀行が割り当てた債権者識別子</v>
      </c>
      <c r="E113" t="s">
        <v>531</v>
      </c>
      <c r="H113" t="s">
        <v>531</v>
      </c>
      <c r="J113" t="s">
        <v>532</v>
      </c>
    </row>
    <row r="114" spans="1:10">
      <c r="A114">
        <v>197</v>
      </c>
      <c r="B114" t="s">
        <v>533</v>
      </c>
      <c r="C114" t="s">
        <v>534</v>
      </c>
      <c r="D114" t="str">
        <f t="shared" si="1"/>
        <v>借方勘定識別子</v>
      </c>
      <c r="E114" t="s">
        <v>535</v>
      </c>
      <c r="H114" t="s">
        <v>535</v>
      </c>
      <c r="J114" t="s">
        <v>536</v>
      </c>
    </row>
    <row r="115" spans="1:10">
      <c r="A115">
        <v>203</v>
      </c>
      <c r="B115" t="s">
        <v>538</v>
      </c>
      <c r="C115" t="s">
        <v>539</v>
      </c>
      <c r="D115" t="str">
        <f t="shared" si="1"/>
        <v>文書全体の控除(返還請求)</v>
      </c>
      <c r="E115" t="s">
        <v>540</v>
      </c>
      <c r="F115" t="s">
        <v>540</v>
      </c>
      <c r="J115" t="s">
        <v>541</v>
      </c>
    </row>
    <row r="116" spans="1:10">
      <c r="A116">
        <v>204</v>
      </c>
      <c r="B116" t="s">
        <v>542</v>
      </c>
      <c r="C116" t="s">
        <v>543</v>
      </c>
      <c r="D116" t="str">
        <f t="shared" si="1"/>
        <v>文書全体の控除(返還請求)金額(税抜き)</v>
      </c>
      <c r="E116" t="s">
        <v>544</v>
      </c>
      <c r="G116" t="s">
        <v>544</v>
      </c>
      <c r="J116" t="s">
        <v>545</v>
      </c>
    </row>
    <row r="117" spans="1:10">
      <c r="A117">
        <v>207</v>
      </c>
      <c r="B117" t="s">
        <v>546</v>
      </c>
      <c r="C117" t="s">
        <v>547</v>
      </c>
      <c r="D117" t="str">
        <f t="shared" si="1"/>
        <v>文書全体の控除(返還請求)の基準となる金額</v>
      </c>
      <c r="E117" t="s">
        <v>548</v>
      </c>
      <c r="G117" t="s">
        <v>548</v>
      </c>
      <c r="J117" t="s">
        <v>549</v>
      </c>
    </row>
    <row r="118" spans="1:10">
      <c r="A118">
        <v>208</v>
      </c>
      <c r="B118" t="s">
        <v>550</v>
      </c>
      <c r="C118" t="s">
        <v>551</v>
      </c>
      <c r="D118" t="str">
        <f t="shared" si="1"/>
        <v>文書全体の控除(返還請求)率</v>
      </c>
      <c r="E118" t="s">
        <v>552</v>
      </c>
      <c r="G118" t="s">
        <v>552</v>
      </c>
      <c r="J118" t="s">
        <v>553</v>
      </c>
    </row>
    <row r="119" spans="1:10">
      <c r="A119">
        <v>209</v>
      </c>
      <c r="B119" t="s">
        <v>554</v>
      </c>
      <c r="C119" t="s">
        <v>555</v>
      </c>
      <c r="D119" t="str">
        <f t="shared" si="1"/>
        <v>文書全体の控除(返還請求)の課税分類コード</v>
      </c>
      <c r="E119" t="s">
        <v>556</v>
      </c>
      <c r="G119" t="s">
        <v>556</v>
      </c>
      <c r="J119" t="s">
        <v>557</v>
      </c>
    </row>
    <row r="120" spans="1:10">
      <c r="A120">
        <v>210</v>
      </c>
      <c r="B120" t="s">
        <v>558</v>
      </c>
      <c r="C120" t="s">
        <v>559</v>
      </c>
      <c r="D120" t="str">
        <f t="shared" si="1"/>
        <v>文書全体の控除(返還請求)の税率</v>
      </c>
      <c r="E120" t="s">
        <v>560</v>
      </c>
      <c r="G120" t="s">
        <v>560</v>
      </c>
      <c r="J120" t="s">
        <v>561</v>
      </c>
    </row>
    <row r="121" spans="1:10">
      <c r="A121">
        <v>211</v>
      </c>
      <c r="B121" t="s">
        <v>562</v>
      </c>
      <c r="C121" t="s">
        <v>563</v>
      </c>
      <c r="D121" t="str">
        <f t="shared" si="1"/>
        <v>文書全体の控除(返還請求)の理由</v>
      </c>
      <c r="E121" t="s">
        <v>564</v>
      </c>
      <c r="G121" t="s">
        <v>564</v>
      </c>
      <c r="J121" t="s">
        <v>565</v>
      </c>
    </row>
    <row r="122" spans="1:10">
      <c r="A122">
        <v>212</v>
      </c>
      <c r="B122" t="s">
        <v>566</v>
      </c>
      <c r="C122" t="s">
        <v>567</v>
      </c>
      <c r="D122" t="str">
        <f t="shared" si="1"/>
        <v>文書全体の控除(返還請求)の事由コード</v>
      </c>
      <c r="E122" t="s">
        <v>568</v>
      </c>
      <c r="G122" t="s">
        <v>568</v>
      </c>
      <c r="J122" t="s">
        <v>569</v>
      </c>
    </row>
    <row r="123" spans="1:10">
      <c r="A123">
        <v>213</v>
      </c>
      <c r="B123" t="s">
        <v>570</v>
      </c>
      <c r="C123" t="s">
        <v>571</v>
      </c>
      <c r="D123" t="str">
        <f t="shared" si="1"/>
        <v>文書全体の追加請求</v>
      </c>
      <c r="E123" t="s">
        <v>572</v>
      </c>
      <c r="F123" t="s">
        <v>572</v>
      </c>
      <c r="J123" t="s">
        <v>573</v>
      </c>
    </row>
    <row r="124" spans="1:10">
      <c r="A124">
        <v>214</v>
      </c>
      <c r="B124" t="s">
        <v>574</v>
      </c>
      <c r="C124" t="s">
        <v>575</v>
      </c>
      <c r="D124" t="str">
        <f t="shared" si="1"/>
        <v>文書全体の追加請求金額</v>
      </c>
      <c r="E124" t="s">
        <v>576</v>
      </c>
      <c r="G124" t="s">
        <v>576</v>
      </c>
      <c r="J124" t="s">
        <v>577</v>
      </c>
    </row>
    <row r="125" spans="1:10">
      <c r="A125">
        <v>215</v>
      </c>
      <c r="B125" t="s">
        <v>578</v>
      </c>
      <c r="C125" t="s">
        <v>579</v>
      </c>
      <c r="D125" t="str">
        <f t="shared" si="1"/>
        <v>文書全体の追加請求の基準となる金額</v>
      </c>
      <c r="E125" t="s">
        <v>580</v>
      </c>
      <c r="G125" t="s">
        <v>580</v>
      </c>
      <c r="J125" t="s">
        <v>581</v>
      </c>
    </row>
    <row r="126" spans="1:10">
      <c r="A126">
        <v>216</v>
      </c>
      <c r="B126" t="s">
        <v>582</v>
      </c>
      <c r="C126" t="s">
        <v>583</v>
      </c>
      <c r="D126" t="str">
        <f t="shared" si="1"/>
        <v>文書全体の追加請求率</v>
      </c>
      <c r="E126" t="s">
        <v>584</v>
      </c>
      <c r="G126" t="s">
        <v>584</v>
      </c>
      <c r="J126" t="s">
        <v>585</v>
      </c>
    </row>
    <row r="127" spans="1:10">
      <c r="A127">
        <v>217</v>
      </c>
      <c r="B127" t="s">
        <v>586</v>
      </c>
      <c r="C127" t="s">
        <v>587</v>
      </c>
      <c r="D127" t="str">
        <f t="shared" si="1"/>
        <v>文書全体の追加請求の課税分類コード</v>
      </c>
      <c r="E127" t="s">
        <v>588</v>
      </c>
      <c r="G127" t="s">
        <v>588</v>
      </c>
      <c r="J127" t="s">
        <v>589</v>
      </c>
    </row>
    <row r="128" spans="1:10">
      <c r="A128">
        <v>218</v>
      </c>
      <c r="B128" t="s">
        <v>590</v>
      </c>
      <c r="C128" t="s">
        <v>591</v>
      </c>
      <c r="D128" t="str">
        <f t="shared" si="1"/>
        <v>文書全体の追加請求の税率</v>
      </c>
      <c r="E128" t="s">
        <v>592</v>
      </c>
      <c r="G128" t="s">
        <v>592</v>
      </c>
      <c r="J128" t="s">
        <v>593</v>
      </c>
    </row>
    <row r="129" spans="1:10">
      <c r="A129">
        <v>219</v>
      </c>
      <c r="B129" t="s">
        <v>594</v>
      </c>
      <c r="C129" t="s">
        <v>595</v>
      </c>
      <c r="D129" t="str">
        <f t="shared" ref="D129:D192" si="2">IF(NOT(ISERROR(FIND(CHAR(10), E129) )),MID(E129,1,FIND(CHAR(10), E129) -1),E129)</f>
        <v>文書全体の追加請求の理由</v>
      </c>
      <c r="E129" t="s">
        <v>596</v>
      </c>
      <c r="G129" t="s">
        <v>596</v>
      </c>
      <c r="J129" t="s">
        <v>597</v>
      </c>
    </row>
    <row r="130" spans="1:10">
      <c r="A130">
        <v>220</v>
      </c>
      <c r="B130" t="s">
        <v>598</v>
      </c>
      <c r="C130" t="s">
        <v>599</v>
      </c>
      <c r="D130" t="str">
        <f t="shared" si="2"/>
        <v>文書全体の追加請求の理由コード</v>
      </c>
      <c r="E130" t="s">
        <v>600</v>
      </c>
      <c r="G130" t="s">
        <v>600</v>
      </c>
      <c r="J130" t="s">
        <v>601</v>
      </c>
    </row>
    <row r="131" spans="1:10">
      <c r="A131">
        <v>221</v>
      </c>
      <c r="B131" t="s">
        <v>602</v>
      </c>
      <c r="C131" t="s">
        <v>603</v>
      </c>
      <c r="D131" t="str">
        <f t="shared" si="2"/>
        <v>請求書総合計金額</v>
      </c>
      <c r="E131" t="s">
        <v>604</v>
      </c>
      <c r="F131" t="s">
        <v>604</v>
      </c>
      <c r="J131" t="s">
        <v>605</v>
      </c>
    </row>
    <row r="132" spans="1:10">
      <c r="A132">
        <v>222</v>
      </c>
      <c r="B132" t="s">
        <v>606</v>
      </c>
      <c r="C132" t="s">
        <v>607</v>
      </c>
      <c r="D132" t="str">
        <f t="shared" si="2"/>
        <v>請求書総合計金額(税込み)</v>
      </c>
      <c r="E132" t="s">
        <v>608</v>
      </c>
      <c r="F132" t="s">
        <v>92</v>
      </c>
      <c r="G132" t="s">
        <v>608</v>
      </c>
      <c r="J132" t="s">
        <v>905</v>
      </c>
    </row>
    <row r="133" spans="1:10">
      <c r="A133">
        <v>223</v>
      </c>
      <c r="B133" t="s">
        <v>609</v>
      </c>
      <c r="C133" t="s">
        <v>610</v>
      </c>
      <c r="D133" t="str">
        <f t="shared" si="2"/>
        <v>文書全体の控除(返還請求)の総合計金額(税抜き)</v>
      </c>
      <c r="E133" t="s">
        <v>886</v>
      </c>
      <c r="G133" t="s">
        <v>611</v>
      </c>
      <c r="J133" t="s">
        <v>612</v>
      </c>
    </row>
    <row r="134" spans="1:10">
      <c r="A134">
        <v>225</v>
      </c>
      <c r="B134" t="s">
        <v>613</v>
      </c>
      <c r="C134" t="s">
        <v>614</v>
      </c>
      <c r="D134" t="str">
        <f t="shared" si="2"/>
        <v>文書全体の追加請求の総合計金額(税抜き)</v>
      </c>
      <c r="E134" t="s">
        <v>615</v>
      </c>
      <c r="G134" t="s">
        <v>615</v>
      </c>
      <c r="J134" t="s">
        <v>616</v>
      </c>
    </row>
    <row r="135" spans="1:10">
      <c r="A135">
        <v>227</v>
      </c>
      <c r="B135" t="s">
        <v>617</v>
      </c>
      <c r="C135" t="s">
        <v>618</v>
      </c>
      <c r="D135" t="str">
        <f t="shared" si="2"/>
        <v>税抜き合計金額</v>
      </c>
      <c r="E135" t="s">
        <v>619</v>
      </c>
      <c r="F135" t="s">
        <v>92</v>
      </c>
      <c r="G135" t="s">
        <v>619</v>
      </c>
      <c r="J135" t="s">
        <v>620</v>
      </c>
    </row>
    <row r="136" spans="1:10">
      <c r="A136">
        <v>228</v>
      </c>
      <c r="B136" t="s">
        <v>621</v>
      </c>
      <c r="C136" t="s">
        <v>622</v>
      </c>
      <c r="D136" t="str">
        <f t="shared" si="2"/>
        <v>消費税合計金額</v>
      </c>
      <c r="E136" t="s">
        <v>623</v>
      </c>
      <c r="F136" t="s">
        <v>92</v>
      </c>
      <c r="G136" t="s">
        <v>623</v>
      </c>
      <c r="J136" t="s">
        <v>624</v>
      </c>
    </row>
    <row r="137" spans="1:10">
      <c r="A137">
        <v>229</v>
      </c>
      <c r="B137" t="s">
        <v>625</v>
      </c>
      <c r="C137" t="s">
        <v>626</v>
      </c>
      <c r="D137" t="str">
        <f t="shared" si="2"/>
        <v>会計通貨での税込み合計金額</v>
      </c>
      <c r="E137" t="s">
        <v>627</v>
      </c>
      <c r="G137" t="s">
        <v>627</v>
      </c>
      <c r="J137" t="s">
        <v>628</v>
      </c>
    </row>
    <row r="138" spans="1:10">
      <c r="A138">
        <v>230</v>
      </c>
      <c r="B138" t="s">
        <v>629</v>
      </c>
      <c r="C138" t="s">
        <v>630</v>
      </c>
      <c r="D138" t="str">
        <f t="shared" si="2"/>
        <v>税込み合計金額</v>
      </c>
      <c r="E138" t="s">
        <v>631</v>
      </c>
      <c r="F138" t="s">
        <v>92</v>
      </c>
      <c r="G138" t="s">
        <v>631</v>
      </c>
      <c r="J138" t="s">
        <v>632</v>
      </c>
    </row>
    <row r="139" spans="1:10">
      <c r="A139">
        <v>231</v>
      </c>
      <c r="B139" t="s">
        <v>633</v>
      </c>
      <c r="C139" t="s">
        <v>537</v>
      </c>
      <c r="D139" t="str">
        <f t="shared" si="2"/>
        <v>支払済金額</v>
      </c>
      <c r="E139" t="s">
        <v>634</v>
      </c>
      <c r="G139" t="s">
        <v>634</v>
      </c>
      <c r="J139" t="s">
        <v>635</v>
      </c>
    </row>
    <row r="140" spans="1:10">
      <c r="A140">
        <v>232</v>
      </c>
      <c r="B140" t="s">
        <v>636</v>
      </c>
      <c r="C140" t="s">
        <v>637</v>
      </c>
      <c r="D140" t="str">
        <f t="shared" si="2"/>
        <v>端数処理金額</v>
      </c>
      <c r="E140" t="s">
        <v>638</v>
      </c>
      <c r="G140" t="s">
        <v>638</v>
      </c>
      <c r="J140" t="s">
        <v>639</v>
      </c>
    </row>
    <row r="141" spans="1:10">
      <c r="A141">
        <v>233</v>
      </c>
      <c r="B141" t="s">
        <v>640</v>
      </c>
      <c r="C141" t="s">
        <v>641</v>
      </c>
      <c r="D141" t="str">
        <f t="shared" si="2"/>
        <v>未払い金額</v>
      </c>
      <c r="E141" t="s">
        <v>642</v>
      </c>
      <c r="G141" t="s">
        <v>642</v>
      </c>
      <c r="J141" t="s">
        <v>643</v>
      </c>
    </row>
    <row r="142" spans="1:10">
      <c r="A142">
        <v>235</v>
      </c>
      <c r="B142" t="s">
        <v>644</v>
      </c>
      <c r="C142" t="s">
        <v>645</v>
      </c>
      <c r="D142" t="str">
        <f t="shared" si="2"/>
        <v>税の内訳</v>
      </c>
      <c r="E142" t="s">
        <v>646</v>
      </c>
      <c r="F142" t="s">
        <v>646</v>
      </c>
      <c r="J142" t="s">
        <v>647</v>
      </c>
    </row>
    <row r="143" spans="1:10">
      <c r="A143">
        <v>236</v>
      </c>
      <c r="B143" t="s">
        <v>648</v>
      </c>
      <c r="C143" t="s">
        <v>649</v>
      </c>
      <c r="D143" t="str">
        <f t="shared" si="2"/>
        <v>課税対象の合計金額(税抜き)</v>
      </c>
      <c r="E143" t="s">
        <v>650</v>
      </c>
      <c r="F143" t="s">
        <v>92</v>
      </c>
      <c r="G143" t="s">
        <v>650</v>
      </c>
      <c r="J143" t="s">
        <v>651</v>
      </c>
    </row>
    <row r="144" spans="1:10">
      <c r="A144">
        <v>238</v>
      </c>
      <c r="B144" t="s">
        <v>652</v>
      </c>
      <c r="C144" t="s">
        <v>653</v>
      </c>
      <c r="D144" t="str">
        <f t="shared" si="2"/>
        <v>税額</v>
      </c>
      <c r="E144" t="s">
        <v>654</v>
      </c>
      <c r="F144" t="s">
        <v>92</v>
      </c>
      <c r="G144" t="s">
        <v>654</v>
      </c>
      <c r="J144" t="s">
        <v>655</v>
      </c>
    </row>
    <row r="145" spans="1:10">
      <c r="A145">
        <v>240</v>
      </c>
      <c r="B145" t="s">
        <v>656</v>
      </c>
      <c r="C145" t="s">
        <v>657</v>
      </c>
      <c r="D145" t="str">
        <f t="shared" si="2"/>
        <v>課税分類コード</v>
      </c>
      <c r="E145" t="s">
        <v>658</v>
      </c>
      <c r="F145" t="s">
        <v>92</v>
      </c>
      <c r="G145" t="s">
        <v>658</v>
      </c>
      <c r="J145" t="s">
        <v>659</v>
      </c>
    </row>
    <row r="146" spans="1:10">
      <c r="A146">
        <v>242</v>
      </c>
      <c r="B146" t="s">
        <v>660</v>
      </c>
      <c r="C146" t="s">
        <v>661</v>
      </c>
      <c r="D146" t="str">
        <f t="shared" si="2"/>
        <v>税率</v>
      </c>
      <c r="E146" t="s">
        <v>662</v>
      </c>
      <c r="F146" t="s">
        <v>92</v>
      </c>
      <c r="G146" t="s">
        <v>662</v>
      </c>
      <c r="J146" t="s">
        <v>663</v>
      </c>
    </row>
    <row r="147" spans="1:10">
      <c r="A147">
        <v>243</v>
      </c>
      <c r="B147" t="s">
        <v>664</v>
      </c>
      <c r="C147" t="s">
        <v>665</v>
      </c>
      <c r="D147" t="s">
        <v>895</v>
      </c>
      <c r="E147" t="s">
        <v>92</v>
      </c>
    </row>
    <row r="148" spans="1:10">
      <c r="A148">
        <v>244</v>
      </c>
      <c r="B148" t="s">
        <v>666</v>
      </c>
      <c r="C148" t="s">
        <v>667</v>
      </c>
      <c r="D148" t="s">
        <v>896</v>
      </c>
      <c r="E148" t="s">
        <v>92</v>
      </c>
    </row>
    <row r="149" spans="1:10">
      <c r="A149">
        <v>246</v>
      </c>
      <c r="B149" t="s">
        <v>668</v>
      </c>
      <c r="C149" t="s">
        <v>669</v>
      </c>
      <c r="D149" t="str">
        <f t="shared" si="2"/>
        <v>添付書類</v>
      </c>
      <c r="E149" t="s">
        <v>670</v>
      </c>
      <c r="F149" t="s">
        <v>670</v>
      </c>
      <c r="J149" t="s">
        <v>671</v>
      </c>
    </row>
    <row r="150" spans="1:10">
      <c r="A150">
        <v>247</v>
      </c>
      <c r="B150" t="s">
        <v>672</v>
      </c>
      <c r="C150" t="s">
        <v>673</v>
      </c>
      <c r="D150" t="str">
        <f t="shared" si="2"/>
        <v>添付書類への参照</v>
      </c>
      <c r="E150" t="s">
        <v>674</v>
      </c>
      <c r="G150" t="s">
        <v>674</v>
      </c>
      <c r="J150" t="s">
        <v>675</v>
      </c>
    </row>
    <row r="151" spans="1:10">
      <c r="A151">
        <v>248</v>
      </c>
      <c r="B151" t="s">
        <v>676</v>
      </c>
      <c r="C151" t="s">
        <v>677</v>
      </c>
      <c r="D151" t="str">
        <f t="shared" si="2"/>
        <v>添付書類の説明</v>
      </c>
      <c r="E151" t="s">
        <v>678</v>
      </c>
      <c r="G151" t="s">
        <v>678</v>
      </c>
      <c r="J151" t="s">
        <v>679</v>
      </c>
    </row>
    <row r="152" spans="1:10">
      <c r="A152">
        <v>249</v>
      </c>
      <c r="B152" t="s">
        <v>680</v>
      </c>
      <c r="C152" t="s">
        <v>681</v>
      </c>
      <c r="D152" t="str">
        <f t="shared" si="2"/>
        <v>外部の添付書類の場所</v>
      </c>
      <c r="E152" t="s">
        <v>682</v>
      </c>
      <c r="G152" t="s">
        <v>682</v>
      </c>
      <c r="J152" t="s">
        <v>683</v>
      </c>
    </row>
    <row r="153" spans="1:10">
      <c r="A153">
        <v>250</v>
      </c>
      <c r="B153" t="s">
        <v>684</v>
      </c>
      <c r="C153" t="s">
        <v>685</v>
      </c>
      <c r="D153" t="str">
        <f t="shared" si="2"/>
        <v>添付書類</v>
      </c>
      <c r="E153" t="s">
        <v>686</v>
      </c>
      <c r="G153" t="s">
        <v>686</v>
      </c>
      <c r="J153" t="s">
        <v>687</v>
      </c>
    </row>
    <row r="154" spans="1:10">
      <c r="A154">
        <v>251</v>
      </c>
      <c r="B154" t="s">
        <v>688</v>
      </c>
      <c r="C154" t="s">
        <v>689</v>
      </c>
      <c r="D154" t="str">
        <f t="shared" si="2"/>
        <v>添付書類MIMEコード</v>
      </c>
      <c r="E154" t="s">
        <v>690</v>
      </c>
      <c r="H154" t="s">
        <v>690</v>
      </c>
      <c r="J154" t="s">
        <v>691</v>
      </c>
    </row>
    <row r="155" spans="1:10">
      <c r="A155">
        <v>252</v>
      </c>
      <c r="B155" t="s">
        <v>692</v>
      </c>
      <c r="C155" t="s">
        <v>693</v>
      </c>
      <c r="D155" t="str">
        <f t="shared" si="2"/>
        <v>添付書類ファイル名</v>
      </c>
      <c r="E155" t="s">
        <v>694</v>
      </c>
      <c r="H155" t="s">
        <v>694</v>
      </c>
      <c r="J155" t="s">
        <v>695</v>
      </c>
    </row>
    <row r="156" spans="1:10">
      <c r="A156">
        <v>253</v>
      </c>
      <c r="B156" t="s">
        <v>696</v>
      </c>
      <c r="C156" t="s">
        <v>697</v>
      </c>
      <c r="D156" t="str">
        <f t="shared" si="2"/>
        <v>明細行</v>
      </c>
      <c r="E156" t="s">
        <v>698</v>
      </c>
      <c r="F156" t="s">
        <v>698</v>
      </c>
      <c r="J156" t="s">
        <v>699</v>
      </c>
    </row>
    <row r="157" spans="1:10">
      <c r="A157">
        <v>254</v>
      </c>
      <c r="B157" t="s">
        <v>700</v>
      </c>
      <c r="C157" t="s">
        <v>701</v>
      </c>
      <c r="D157" t="str">
        <f t="shared" si="2"/>
        <v>明細行番号</v>
      </c>
      <c r="E157" t="s">
        <v>702</v>
      </c>
      <c r="F157" t="s">
        <v>92</v>
      </c>
      <c r="G157" t="s">
        <v>702</v>
      </c>
      <c r="J157" t="s">
        <v>703</v>
      </c>
    </row>
    <row r="158" spans="1:10">
      <c r="A158">
        <v>258</v>
      </c>
      <c r="B158" t="s">
        <v>704</v>
      </c>
      <c r="C158" t="s">
        <v>705</v>
      </c>
      <c r="D158" t="str">
        <f t="shared" si="2"/>
        <v>明細行注釈</v>
      </c>
      <c r="E158" t="s">
        <v>706</v>
      </c>
      <c r="F158" t="s">
        <v>92</v>
      </c>
      <c r="G158" t="s">
        <v>706</v>
      </c>
      <c r="J158" t="s">
        <v>707</v>
      </c>
    </row>
    <row r="159" spans="1:10">
      <c r="A159">
        <v>259</v>
      </c>
      <c r="B159" t="s">
        <v>708</v>
      </c>
      <c r="C159" t="s">
        <v>709</v>
      </c>
      <c r="D159" t="str">
        <f t="shared" si="2"/>
        <v>請求書明細オブジェクト識別子</v>
      </c>
      <c r="E159" t="s">
        <v>710</v>
      </c>
      <c r="G159" t="s">
        <v>710</v>
      </c>
      <c r="J159" t="s">
        <v>711</v>
      </c>
    </row>
    <row r="160" spans="1:10">
      <c r="A160">
        <v>260</v>
      </c>
      <c r="B160" t="s">
        <v>712</v>
      </c>
      <c r="C160" t="s">
        <v>216</v>
      </c>
      <c r="D160" t="str">
        <f t="shared" si="2"/>
        <v>スキーマ識別子</v>
      </c>
      <c r="E160" t="s">
        <v>492</v>
      </c>
      <c r="H160" t="s">
        <v>217</v>
      </c>
      <c r="J160" t="s">
        <v>713</v>
      </c>
    </row>
    <row r="161" spans="1:10">
      <c r="A161">
        <v>262</v>
      </c>
      <c r="B161" t="s">
        <v>714</v>
      </c>
      <c r="C161" t="s">
        <v>715</v>
      </c>
      <c r="D161" t="str">
        <f t="shared" si="2"/>
        <v>数量</v>
      </c>
      <c r="E161" t="s">
        <v>716</v>
      </c>
      <c r="F161" t="s">
        <v>92</v>
      </c>
      <c r="G161" t="s">
        <v>716</v>
      </c>
      <c r="J161" t="s">
        <v>717</v>
      </c>
    </row>
    <row r="162" spans="1:10">
      <c r="A162">
        <v>263</v>
      </c>
      <c r="B162" t="s">
        <v>718</v>
      </c>
      <c r="C162" t="s">
        <v>719</v>
      </c>
      <c r="D162" t="str">
        <f t="shared" si="2"/>
        <v>数量単位コード</v>
      </c>
      <c r="E162" t="s">
        <v>720</v>
      </c>
      <c r="G162" t="s">
        <v>720</v>
      </c>
      <c r="J162" t="s">
        <v>721</v>
      </c>
    </row>
    <row r="163" spans="1:10">
      <c r="A163">
        <v>267</v>
      </c>
      <c r="B163" t="s">
        <v>722</v>
      </c>
      <c r="C163" t="s">
        <v>723</v>
      </c>
      <c r="D163" t="str">
        <f t="shared" si="2"/>
        <v>課税対象金額(税抜き)</v>
      </c>
      <c r="E163" t="s">
        <v>724</v>
      </c>
      <c r="F163" t="s">
        <v>92</v>
      </c>
      <c r="G163" t="s">
        <v>724</v>
      </c>
      <c r="J163" s="66" t="s">
        <v>906</v>
      </c>
    </row>
    <row r="164" spans="1:10">
      <c r="A164">
        <v>272</v>
      </c>
      <c r="B164" t="s">
        <v>725</v>
      </c>
      <c r="C164" t="s">
        <v>726</v>
      </c>
      <c r="D164" t="str">
        <f t="shared" si="2"/>
        <v/>
      </c>
      <c r="E164" t="s">
        <v>92</v>
      </c>
    </row>
    <row r="165" spans="1:10">
      <c r="A165">
        <v>275</v>
      </c>
      <c r="B165" t="s">
        <v>725</v>
      </c>
      <c r="C165" t="s">
        <v>726</v>
      </c>
      <c r="D165" t="str">
        <f t="shared" si="2"/>
        <v>（参照）発注書明細行番号</v>
      </c>
      <c r="E165" t="s">
        <v>727</v>
      </c>
      <c r="G165" t="s">
        <v>727</v>
      </c>
      <c r="J165" t="s">
        <v>728</v>
      </c>
    </row>
    <row r="166" spans="1:10">
      <c r="A166">
        <v>278</v>
      </c>
      <c r="B166" t="s">
        <v>729</v>
      </c>
      <c r="C166" t="s">
        <v>730</v>
      </c>
      <c r="D166" t="str">
        <f t="shared" si="2"/>
        <v>明細行の発注者の会計記帳への参照</v>
      </c>
      <c r="E166" t="s">
        <v>887</v>
      </c>
      <c r="G166" t="s">
        <v>731</v>
      </c>
      <c r="J166" t="s">
        <v>732</v>
      </c>
    </row>
    <row r="167" spans="1:10">
      <c r="A167">
        <v>279</v>
      </c>
      <c r="B167" t="s">
        <v>733</v>
      </c>
      <c r="C167" t="s">
        <v>734</v>
      </c>
      <c r="D167" t="str">
        <f t="shared" si="2"/>
        <v>明細行の期間</v>
      </c>
      <c r="E167" t="s">
        <v>735</v>
      </c>
      <c r="G167" t="s">
        <v>735</v>
      </c>
      <c r="J167" t="s">
        <v>736</v>
      </c>
    </row>
    <row r="168" spans="1:10">
      <c r="A168">
        <v>280</v>
      </c>
      <c r="B168" t="s">
        <v>737</v>
      </c>
      <c r="C168" t="s">
        <v>738</v>
      </c>
      <c r="D168" t="str">
        <f t="shared" si="2"/>
        <v>明細行の期間開始日</v>
      </c>
      <c r="E168" t="s">
        <v>739</v>
      </c>
      <c r="H168" t="s">
        <v>739</v>
      </c>
      <c r="J168" t="s">
        <v>740</v>
      </c>
    </row>
    <row r="169" spans="1:10">
      <c r="A169">
        <v>281</v>
      </c>
      <c r="B169" t="s">
        <v>741</v>
      </c>
      <c r="C169" t="s">
        <v>742</v>
      </c>
      <c r="D169" t="str">
        <f t="shared" si="2"/>
        <v>明細行の期間終了日</v>
      </c>
      <c r="E169" t="s">
        <v>743</v>
      </c>
      <c r="H169" t="s">
        <v>743</v>
      </c>
      <c r="J169" t="s">
        <v>744</v>
      </c>
    </row>
    <row r="170" spans="1:10">
      <c r="A170">
        <v>282</v>
      </c>
      <c r="B170" t="s">
        <v>745</v>
      </c>
      <c r="C170" t="s">
        <v>746</v>
      </c>
      <c r="D170" t="str">
        <f t="shared" si="2"/>
        <v>明細行の控除(返還請求)</v>
      </c>
      <c r="E170" t="s">
        <v>747</v>
      </c>
      <c r="G170" t="s">
        <v>747</v>
      </c>
      <c r="J170" t="s">
        <v>748</v>
      </c>
    </row>
    <row r="171" spans="1:10">
      <c r="A171">
        <v>283</v>
      </c>
      <c r="B171" t="s">
        <v>749</v>
      </c>
      <c r="C171" t="s">
        <v>750</v>
      </c>
      <c r="D171" t="str">
        <f t="shared" si="2"/>
        <v>明細行の控除(返還請求)金額(税抜き)</v>
      </c>
      <c r="E171" t="s">
        <v>751</v>
      </c>
      <c r="H171" t="s">
        <v>751</v>
      </c>
      <c r="J171" t="s">
        <v>545</v>
      </c>
    </row>
    <row r="172" spans="1:10">
      <c r="A172">
        <v>285</v>
      </c>
      <c r="B172" t="s">
        <v>752</v>
      </c>
      <c r="C172" t="s">
        <v>753</v>
      </c>
      <c r="D172" t="str">
        <f t="shared" si="2"/>
        <v>明細行の控除(返還請求)の基準金額</v>
      </c>
      <c r="E172" t="s">
        <v>754</v>
      </c>
      <c r="H172" t="s">
        <v>754</v>
      </c>
      <c r="J172" t="s">
        <v>755</v>
      </c>
    </row>
    <row r="173" spans="1:10">
      <c r="A173">
        <v>286</v>
      </c>
      <c r="B173" t="s">
        <v>756</v>
      </c>
      <c r="C173" t="s">
        <v>757</v>
      </c>
      <c r="D173" t="str">
        <f t="shared" si="2"/>
        <v>明細行の控除(返還請求)率</v>
      </c>
      <c r="E173" t="s">
        <v>758</v>
      </c>
      <c r="H173" t="s">
        <v>758</v>
      </c>
      <c r="J173" t="s">
        <v>759</v>
      </c>
    </row>
    <row r="174" spans="1:10">
      <c r="A174">
        <v>287</v>
      </c>
      <c r="B174" t="s">
        <v>760</v>
      </c>
      <c r="C174" t="s">
        <v>761</v>
      </c>
      <c r="D174" t="str">
        <f t="shared" si="2"/>
        <v>明細行の控除(返還請求)の事由</v>
      </c>
      <c r="E174" t="s">
        <v>762</v>
      </c>
      <c r="H174" t="s">
        <v>762</v>
      </c>
      <c r="J174" t="s">
        <v>763</v>
      </c>
    </row>
    <row r="175" spans="1:10">
      <c r="A175">
        <v>288</v>
      </c>
      <c r="B175" t="s">
        <v>764</v>
      </c>
      <c r="C175" t="s">
        <v>765</v>
      </c>
      <c r="D175" t="str">
        <f t="shared" si="2"/>
        <v>明細行の控除(返還請求)の事由コード</v>
      </c>
      <c r="E175" t="s">
        <v>766</v>
      </c>
      <c r="H175" t="s">
        <v>766</v>
      </c>
      <c r="J175" t="s">
        <v>767</v>
      </c>
    </row>
    <row r="176" spans="1:10">
      <c r="A176">
        <v>289</v>
      </c>
      <c r="B176" t="s">
        <v>768</v>
      </c>
      <c r="C176" t="s">
        <v>769</v>
      </c>
      <c r="D176" t="str">
        <f t="shared" si="2"/>
        <v>明細行の追加請求</v>
      </c>
      <c r="E176" t="s">
        <v>770</v>
      </c>
      <c r="G176" t="s">
        <v>770</v>
      </c>
      <c r="J176" t="s">
        <v>771</v>
      </c>
    </row>
    <row r="177" spans="1:10">
      <c r="A177">
        <v>290</v>
      </c>
      <c r="B177" t="s">
        <v>772</v>
      </c>
      <c r="C177" t="s">
        <v>773</v>
      </c>
      <c r="D177" t="str">
        <f t="shared" si="2"/>
        <v>明細行の追加請求金額(税抜き)</v>
      </c>
      <c r="E177" t="s">
        <v>774</v>
      </c>
      <c r="H177" t="s">
        <v>774</v>
      </c>
      <c r="J177" t="s">
        <v>775</v>
      </c>
    </row>
    <row r="178" spans="1:10">
      <c r="A178">
        <v>292</v>
      </c>
      <c r="B178" t="s">
        <v>776</v>
      </c>
      <c r="C178" t="s">
        <v>777</v>
      </c>
      <c r="D178" t="str">
        <f t="shared" si="2"/>
        <v>明細行の追加請求の基準金額</v>
      </c>
      <c r="E178" t="s">
        <v>778</v>
      </c>
      <c r="H178" t="s">
        <v>778</v>
      </c>
      <c r="J178" t="s">
        <v>779</v>
      </c>
    </row>
    <row r="179" spans="1:10">
      <c r="A179">
        <v>293</v>
      </c>
      <c r="B179" t="s">
        <v>780</v>
      </c>
      <c r="C179" t="s">
        <v>781</v>
      </c>
      <c r="D179" t="str">
        <f t="shared" si="2"/>
        <v>明細行の追加請求率</v>
      </c>
      <c r="E179" t="s">
        <v>782</v>
      </c>
      <c r="H179" t="s">
        <v>782</v>
      </c>
      <c r="J179" t="s">
        <v>783</v>
      </c>
    </row>
    <row r="180" spans="1:10">
      <c r="A180">
        <v>294</v>
      </c>
      <c r="B180" t="s">
        <v>784</v>
      </c>
      <c r="C180" t="s">
        <v>785</v>
      </c>
      <c r="D180" t="str">
        <f t="shared" si="2"/>
        <v>明細行の追加請求の事由</v>
      </c>
      <c r="E180" t="s">
        <v>786</v>
      </c>
      <c r="H180" t="s">
        <v>786</v>
      </c>
      <c r="J180" t="s">
        <v>787</v>
      </c>
    </row>
    <row r="181" spans="1:10">
      <c r="A181">
        <v>295</v>
      </c>
      <c r="B181" t="s">
        <v>788</v>
      </c>
      <c r="C181" t="s">
        <v>789</v>
      </c>
      <c r="D181" t="str">
        <f t="shared" si="2"/>
        <v>明細行の追加請求の事由コード</v>
      </c>
      <c r="E181" t="s">
        <v>790</v>
      </c>
      <c r="H181" t="s">
        <v>790</v>
      </c>
      <c r="J181" t="s">
        <v>791</v>
      </c>
    </row>
    <row r="182" spans="1:10">
      <c r="A182">
        <v>296</v>
      </c>
      <c r="B182" t="s">
        <v>792</v>
      </c>
      <c r="C182" t="s">
        <v>793</v>
      </c>
      <c r="D182" t="str">
        <f t="shared" si="2"/>
        <v>取引価格</v>
      </c>
      <c r="E182" t="s">
        <v>794</v>
      </c>
      <c r="F182" t="s">
        <v>92</v>
      </c>
      <c r="G182" t="s">
        <v>794</v>
      </c>
      <c r="J182" t="s">
        <v>795</v>
      </c>
    </row>
    <row r="183" spans="1:10">
      <c r="A183">
        <v>297</v>
      </c>
      <c r="B183" t="s">
        <v>796</v>
      </c>
      <c r="C183" t="s">
        <v>797</v>
      </c>
      <c r="D183" t="str">
        <f t="shared" si="2"/>
        <v>品目取引単価(税抜き)</v>
      </c>
      <c r="E183" t="s">
        <v>798</v>
      </c>
      <c r="F183" t="s">
        <v>92</v>
      </c>
      <c r="G183" t="s">
        <v>92</v>
      </c>
      <c r="H183" t="s">
        <v>798</v>
      </c>
      <c r="J183" t="s">
        <v>799</v>
      </c>
    </row>
    <row r="184" spans="1:10">
      <c r="A184">
        <v>299</v>
      </c>
      <c r="B184" t="s">
        <v>800</v>
      </c>
      <c r="C184" t="s">
        <v>801</v>
      </c>
      <c r="D184" t="str">
        <f t="shared" si="2"/>
        <v>品目割引金額</v>
      </c>
      <c r="E184" t="s">
        <v>802</v>
      </c>
      <c r="H184" t="s">
        <v>802</v>
      </c>
      <c r="J184" t="s">
        <v>803</v>
      </c>
    </row>
    <row r="185" spans="1:10">
      <c r="A185">
        <v>300</v>
      </c>
      <c r="B185" t="s">
        <v>804</v>
      </c>
      <c r="C185" t="s">
        <v>805</v>
      </c>
      <c r="D185" t="str">
        <f t="shared" si="2"/>
        <v>品目標準単価</v>
      </c>
      <c r="E185" t="s">
        <v>806</v>
      </c>
      <c r="H185" t="s">
        <v>806</v>
      </c>
      <c r="J185" t="s">
        <v>807</v>
      </c>
    </row>
    <row r="186" spans="1:10">
      <c r="A186">
        <v>301</v>
      </c>
      <c r="B186" t="s">
        <v>808</v>
      </c>
      <c r="C186" t="s">
        <v>809</v>
      </c>
      <c r="D186" t="str">
        <f t="shared" si="2"/>
        <v>品目価格ベース数量</v>
      </c>
      <c r="E186" t="s">
        <v>810</v>
      </c>
      <c r="H186" t="s">
        <v>810</v>
      </c>
      <c r="J186" t="s">
        <v>811</v>
      </c>
    </row>
    <row r="187" spans="1:10">
      <c r="A187">
        <v>302</v>
      </c>
      <c r="B187" t="s">
        <v>812</v>
      </c>
      <c r="C187" t="s">
        <v>813</v>
      </c>
      <c r="D187" t="str">
        <f t="shared" si="2"/>
        <v>品目価格基準数量単位</v>
      </c>
      <c r="E187" t="s">
        <v>814</v>
      </c>
      <c r="H187" t="s">
        <v>814</v>
      </c>
      <c r="J187" t="s">
        <v>815</v>
      </c>
    </row>
    <row r="188" spans="1:10">
      <c r="A188">
        <v>303</v>
      </c>
      <c r="B188" t="s">
        <v>816</v>
      </c>
      <c r="C188" t="s">
        <v>817</v>
      </c>
      <c r="D188" t="str">
        <f t="shared" si="2"/>
        <v>明細行税額情報</v>
      </c>
      <c r="E188" t="s">
        <v>818</v>
      </c>
      <c r="F188" t="s">
        <v>92</v>
      </c>
      <c r="G188" t="s">
        <v>818</v>
      </c>
      <c r="J188" t="s">
        <v>819</v>
      </c>
    </row>
    <row r="189" spans="1:10">
      <c r="A189">
        <v>304</v>
      </c>
      <c r="B189" t="s">
        <v>820</v>
      </c>
      <c r="C189" t="s">
        <v>821</v>
      </c>
      <c r="D189" t="str">
        <f t="shared" si="2"/>
        <v>品目課税分類コード</v>
      </c>
      <c r="E189" t="s">
        <v>822</v>
      </c>
      <c r="F189" t="s">
        <v>92</v>
      </c>
      <c r="G189" t="s">
        <v>92</v>
      </c>
      <c r="H189" t="s">
        <v>822</v>
      </c>
      <c r="J189" t="s">
        <v>823</v>
      </c>
    </row>
    <row r="190" spans="1:10">
      <c r="A190">
        <v>305</v>
      </c>
      <c r="B190" t="s">
        <v>824</v>
      </c>
      <c r="C190" t="s">
        <v>825</v>
      </c>
      <c r="D190" t="str">
        <f t="shared" si="2"/>
        <v>品目税率</v>
      </c>
      <c r="E190" t="s">
        <v>826</v>
      </c>
      <c r="F190" t="s">
        <v>92</v>
      </c>
      <c r="G190" t="s">
        <v>92</v>
      </c>
      <c r="H190" t="s">
        <v>826</v>
      </c>
      <c r="J190" t="s">
        <v>827</v>
      </c>
    </row>
    <row r="191" spans="1:10">
      <c r="A191">
        <v>311</v>
      </c>
      <c r="B191" t="s">
        <v>828</v>
      </c>
      <c r="C191" t="s">
        <v>829</v>
      </c>
      <c r="D191" t="str">
        <f t="shared" si="2"/>
        <v>品目情報</v>
      </c>
      <c r="E191" t="s">
        <v>830</v>
      </c>
      <c r="F191" t="s">
        <v>92</v>
      </c>
      <c r="G191" t="s">
        <v>830</v>
      </c>
      <c r="J191" t="s">
        <v>831</v>
      </c>
    </row>
    <row r="192" spans="1:10">
      <c r="A192">
        <v>312</v>
      </c>
      <c r="B192" t="s">
        <v>832</v>
      </c>
      <c r="C192" t="s">
        <v>833</v>
      </c>
      <c r="D192" t="str">
        <f t="shared" si="2"/>
        <v>品名</v>
      </c>
      <c r="E192" t="s">
        <v>834</v>
      </c>
      <c r="F192" t="s">
        <v>92</v>
      </c>
      <c r="G192" t="s">
        <v>92</v>
      </c>
      <c r="H192" t="s">
        <v>834</v>
      </c>
      <c r="J192" t="s">
        <v>835</v>
      </c>
    </row>
    <row r="193" spans="1:10">
      <c r="A193">
        <v>313</v>
      </c>
      <c r="B193" t="s">
        <v>836</v>
      </c>
      <c r="C193" t="s">
        <v>837</v>
      </c>
      <c r="D193" t="str">
        <f t="shared" ref="D193:D204" si="3">IF(NOT(ISERROR(FIND(CHAR(10), E193) )),MID(E193,1,FIND(CHAR(10), E193) -1),E193)</f>
        <v>品目摘要</v>
      </c>
      <c r="E193" t="s">
        <v>838</v>
      </c>
      <c r="F193" t="s">
        <v>92</v>
      </c>
      <c r="G193" t="s">
        <v>92</v>
      </c>
      <c r="H193" t="s">
        <v>838</v>
      </c>
      <c r="J193" t="s">
        <v>839</v>
      </c>
    </row>
    <row r="194" spans="1:10">
      <c r="A194">
        <v>314</v>
      </c>
      <c r="B194" t="s">
        <v>840</v>
      </c>
      <c r="C194" t="s">
        <v>841</v>
      </c>
      <c r="D194" t="str">
        <f t="shared" si="3"/>
        <v>受注者による品目識別子</v>
      </c>
      <c r="E194" t="s">
        <v>842</v>
      </c>
      <c r="H194" t="s">
        <v>842</v>
      </c>
      <c r="J194" t="s">
        <v>843</v>
      </c>
    </row>
    <row r="195" spans="1:10">
      <c r="A195">
        <v>315</v>
      </c>
      <c r="B195" t="s">
        <v>844</v>
      </c>
      <c r="C195" t="s">
        <v>845</v>
      </c>
      <c r="D195" t="str">
        <f t="shared" si="3"/>
        <v>発注者による品目識別子</v>
      </c>
      <c r="E195" t="s">
        <v>846</v>
      </c>
      <c r="H195" t="s">
        <v>846</v>
      </c>
      <c r="J195" t="s">
        <v>847</v>
      </c>
    </row>
    <row r="196" spans="1:10">
      <c r="A196">
        <v>316</v>
      </c>
      <c r="B196" t="s">
        <v>848</v>
      </c>
      <c r="C196" t="s">
        <v>849</v>
      </c>
      <c r="D196" t="str">
        <f t="shared" si="3"/>
        <v>品名コード</v>
      </c>
      <c r="E196" t="s">
        <v>850</v>
      </c>
      <c r="F196" t="s">
        <v>92</v>
      </c>
      <c r="G196" t="s">
        <v>92</v>
      </c>
      <c r="H196" t="s">
        <v>850</v>
      </c>
      <c r="J196" t="s">
        <v>851</v>
      </c>
    </row>
    <row r="197" spans="1:10">
      <c r="A197">
        <v>317</v>
      </c>
      <c r="B197" t="s">
        <v>852</v>
      </c>
      <c r="C197" t="s">
        <v>216</v>
      </c>
      <c r="D197" t="str">
        <f t="shared" si="3"/>
        <v>スキーマ識別子</v>
      </c>
      <c r="E197" t="s">
        <v>492</v>
      </c>
      <c r="I197" t="s">
        <v>492</v>
      </c>
      <c r="J197" t="s">
        <v>92</v>
      </c>
    </row>
    <row r="198" spans="1:10">
      <c r="A198">
        <v>318</v>
      </c>
      <c r="B198" t="s">
        <v>853</v>
      </c>
      <c r="C198" t="s">
        <v>854</v>
      </c>
      <c r="D198" t="str">
        <f t="shared" si="3"/>
        <v>品目分類識別子</v>
      </c>
      <c r="E198" t="s">
        <v>855</v>
      </c>
      <c r="H198" t="s">
        <v>855</v>
      </c>
      <c r="J198" t="s">
        <v>856</v>
      </c>
    </row>
    <row r="199" spans="1:10">
      <c r="A199">
        <v>319</v>
      </c>
      <c r="B199" t="s">
        <v>857</v>
      </c>
      <c r="C199" t="s">
        <v>216</v>
      </c>
      <c r="D199" t="str">
        <f t="shared" si="3"/>
        <v>スキーマ識別子</v>
      </c>
      <c r="E199" t="s">
        <v>492</v>
      </c>
      <c r="I199" t="s">
        <v>492</v>
      </c>
      <c r="J199" t="s">
        <v>858</v>
      </c>
    </row>
    <row r="200" spans="1:10">
      <c r="A200">
        <v>320</v>
      </c>
      <c r="B200" t="s">
        <v>859</v>
      </c>
      <c r="C200" t="s">
        <v>860</v>
      </c>
      <c r="D200" t="str">
        <f t="shared" si="3"/>
        <v>スキーマのバージョン識別子</v>
      </c>
      <c r="E200" t="s">
        <v>861</v>
      </c>
      <c r="I200" t="s">
        <v>861</v>
      </c>
      <c r="J200" t="s">
        <v>862</v>
      </c>
    </row>
    <row r="201" spans="1:10">
      <c r="A201">
        <v>321</v>
      </c>
      <c r="B201" t="s">
        <v>863</v>
      </c>
      <c r="C201" t="s">
        <v>864</v>
      </c>
      <c r="D201" t="str">
        <f t="shared" si="3"/>
        <v>品目の原産国</v>
      </c>
      <c r="E201" t="s">
        <v>865</v>
      </c>
      <c r="H201" t="s">
        <v>865</v>
      </c>
      <c r="J201" t="s">
        <v>866</v>
      </c>
    </row>
    <row r="202" spans="1:10">
      <c r="A202">
        <v>322</v>
      </c>
      <c r="B202" t="s">
        <v>867</v>
      </c>
      <c r="C202" t="s">
        <v>868</v>
      </c>
      <c r="D202" t="str">
        <f t="shared" si="3"/>
        <v>品目属性</v>
      </c>
      <c r="E202" t="s">
        <v>869</v>
      </c>
      <c r="H202" t="s">
        <v>869</v>
      </c>
      <c r="J202" t="s">
        <v>870</v>
      </c>
    </row>
    <row r="203" spans="1:10">
      <c r="A203">
        <v>323</v>
      </c>
      <c r="B203" t="s">
        <v>871</v>
      </c>
      <c r="C203" t="s">
        <v>872</v>
      </c>
      <c r="D203" t="str">
        <f t="shared" si="3"/>
        <v>品目属性名</v>
      </c>
      <c r="E203" t="s">
        <v>873</v>
      </c>
      <c r="I203" t="s">
        <v>873</v>
      </c>
      <c r="J203" t="s">
        <v>874</v>
      </c>
    </row>
    <row r="204" spans="1:10">
      <c r="A204">
        <v>324</v>
      </c>
      <c r="B204" t="s">
        <v>875</v>
      </c>
      <c r="C204" t="s">
        <v>876</v>
      </c>
      <c r="D204" t="str">
        <f t="shared" si="3"/>
        <v>品目属性値</v>
      </c>
      <c r="E204" t="s">
        <v>877</v>
      </c>
      <c r="I204" t="s">
        <v>877</v>
      </c>
      <c r="J204" t="s">
        <v>878</v>
      </c>
    </row>
    <row r="324" spans="1:5">
      <c r="A324" t="s">
        <v>92</v>
      </c>
      <c r="E324" t="s">
        <v>92</v>
      </c>
    </row>
  </sheetData>
  <sortState xmlns:xlrd2="http://schemas.microsoft.com/office/spreadsheetml/2017/richdata2" ref="A1:AC611">
    <sortCondition ref="A1:A611"/>
  </sortState>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8</vt:i4>
      </vt:variant>
    </vt:vector>
  </HeadingPairs>
  <TitlesOfParts>
    <vt:vector size="8" baseType="lpstr">
      <vt:lpstr>Example 1</vt:lpstr>
      <vt:lpstr>Example 2</vt:lpstr>
      <vt:lpstr>Example 3</vt:lpstr>
      <vt:lpstr>Example 4</vt:lpstr>
      <vt:lpstr>Example 5</vt:lpstr>
      <vt:lpstr>Example 6</vt:lpstr>
      <vt:lpstr>Example 7</vt:lpstr>
      <vt:lpstr>翻訳</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 信之</cp:lastModifiedBy>
  <dcterms:created xsi:type="dcterms:W3CDTF">2021-02-25T02:17:16Z</dcterms:created>
  <dcterms:modified xsi:type="dcterms:W3CDTF">2021-03-11T10:38:23Z</dcterms:modified>
</cp:coreProperties>
</file>