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definedNames>
    <definedName name="_xlnm._FilterDatabase" localSheetId="0" hidden="1">Sheet1!$G$110:$J$127</definedName>
    <definedName name="Brown">Sheet1!$K$119</definedName>
    <definedName name="_xlnm.Criteria" localSheetId="0">Sheet1!$G$110:$J$124</definedName>
    <definedName name="_xlnm.Extract" localSheetId="0">Sheet1!$G$129</definedName>
  </definedNames>
  <calcPr calcId="144525"/>
</workbook>
</file>

<file path=xl/sharedStrings.xml><?xml version="1.0" encoding="utf-8"?>
<sst xmlns="http://schemas.openxmlformats.org/spreadsheetml/2006/main" count="508" uniqueCount="182">
  <si>
    <r>
      <rPr>
        <sz val="11"/>
        <color theme="1"/>
        <rFont val="Calibri"/>
        <charset val="134"/>
        <scheme val="minor"/>
      </rPr>
      <t xml:space="preserve">###### </t>
    </r>
    <r>
      <rPr>
        <sz val="11"/>
        <color rgb="FFFF0000"/>
        <rFont val="Calibri"/>
        <charset val="134"/>
        <scheme val="minor"/>
      </rPr>
      <t>AND function</t>
    </r>
  </si>
  <si>
    <r>
      <rPr>
        <sz val="11"/>
        <color theme="1"/>
        <rFont val="Calibri"/>
        <charset val="134"/>
        <scheme val="minor"/>
      </rPr>
      <t xml:space="preserve">######### </t>
    </r>
    <r>
      <rPr>
        <sz val="11"/>
        <color rgb="FFFF0000"/>
        <rFont val="Calibri"/>
        <charset val="134"/>
        <scheme val="minor"/>
      </rPr>
      <t>IF function</t>
    </r>
  </si>
  <si>
    <t>Type 1</t>
  </si>
  <si>
    <t>Speed</t>
  </si>
  <si>
    <t>Fire Type AND more than 70 Speed</t>
  </si>
  <si>
    <t xml:space="preserve">  Name</t>
  </si>
  <si>
    <t>Total</t>
  </si>
  <si>
    <t>Grass Type</t>
  </si>
  <si>
    <t>More than 500 Total Stats</t>
  </si>
  <si>
    <t>Grass</t>
  </si>
  <si>
    <t xml:space="preserve">  Bulbasaur</t>
  </si>
  <si>
    <t xml:space="preserve">  Ivysaur</t>
  </si>
  <si>
    <t xml:space="preserve">  Venusaur</t>
  </si>
  <si>
    <t>Fire</t>
  </si>
  <si>
    <t xml:space="preserve">  Charmander</t>
  </si>
  <si>
    <t xml:space="preserve">  Charmeleon</t>
  </si>
  <si>
    <t xml:space="preserve">  Charizard</t>
  </si>
  <si>
    <t>Water</t>
  </si>
  <si>
    <t xml:space="preserve">  Squirtle</t>
  </si>
  <si>
    <t xml:space="preserve">  Wartortle</t>
  </si>
  <si>
    <t xml:space="preserve">  Blastoise</t>
  </si>
  <si>
    <t xml:space="preserve">  </t>
  </si>
  <si>
    <r>
      <rPr>
        <sz val="11"/>
        <color theme="1"/>
        <rFont val="Calibri"/>
        <charset val="134"/>
        <scheme val="minor"/>
      </rPr>
      <t>########</t>
    </r>
    <r>
      <rPr>
        <sz val="11"/>
        <color rgb="FFFF0000"/>
        <rFont val="Calibri"/>
        <charset val="134"/>
        <scheme val="minor"/>
      </rPr>
      <t xml:space="preserve"> AVERAGE FUNCTION</t>
    </r>
  </si>
  <si>
    <r>
      <rPr>
        <sz val="11"/>
        <color theme="1"/>
        <rFont val="Calibri"/>
        <charset val="134"/>
        <scheme val="minor"/>
      </rPr>
      <t xml:space="preserve">######## </t>
    </r>
    <r>
      <rPr>
        <sz val="11"/>
        <color rgb="FFFF0000"/>
        <rFont val="Calibri"/>
        <charset val="134"/>
        <scheme val="minor"/>
      </rPr>
      <t>MAX function</t>
    </r>
  </si>
  <si>
    <r>
      <rPr>
        <i/>
        <sz val="11"/>
        <color theme="1"/>
        <rFont val="Calibri"/>
        <charset val="134"/>
        <scheme val="minor"/>
      </rPr>
      <t>##########</t>
    </r>
    <r>
      <rPr>
        <b/>
        <sz val="11"/>
        <color rgb="FFFF0000"/>
        <rFont val="Calibri"/>
        <charset val="134"/>
        <scheme val="minor"/>
      </rPr>
      <t xml:space="preserve"> HLOOKUP</t>
    </r>
  </si>
  <si>
    <t>Pokeball</t>
  </si>
  <si>
    <t>Great Ball</t>
  </si>
  <si>
    <t>Ultraball</t>
  </si>
  <si>
    <t>Master Ball</t>
  </si>
  <si>
    <t>Average</t>
  </si>
  <si>
    <t xml:space="preserve">    Name</t>
  </si>
  <si>
    <t>Type 2</t>
  </si>
  <si>
    <t>Total stats</t>
  </si>
  <si>
    <t>product id</t>
  </si>
  <si>
    <t>fc02</t>
  </si>
  <si>
    <t>av4</t>
  </si>
  <si>
    <t>th4</t>
  </si>
  <si>
    <t>fs2</t>
  </si>
  <si>
    <t>tt4</t>
  </si>
  <si>
    <t xml:space="preserve">    Mankey</t>
  </si>
  <si>
    <t>Fighting</t>
  </si>
  <si>
    <t xml:space="preserve">product </t>
  </si>
  <si>
    <t>floor cleaner</t>
  </si>
  <si>
    <t>hand wash</t>
  </si>
  <si>
    <t>air purifier</t>
  </si>
  <si>
    <t>detergent powder</t>
  </si>
  <si>
    <t>soap</t>
  </si>
  <si>
    <t xml:space="preserve">    Poliwrath</t>
  </si>
  <si>
    <t>price</t>
  </si>
  <si>
    <t xml:space="preserve">    Victreebel</t>
  </si>
  <si>
    <t>Poison</t>
  </si>
  <si>
    <t xml:space="preserve">    Tentacool</t>
  </si>
  <si>
    <t xml:space="preserve">    Magneton</t>
  </si>
  <si>
    <t>Electric</t>
  </si>
  <si>
    <t>Steel</t>
  </si>
  <si>
    <t>MAX</t>
  </si>
  <si>
    <t xml:space="preserve">    Dewgong</t>
  </si>
  <si>
    <t>Ice</t>
  </si>
  <si>
    <t xml:space="preserve">    Cloyster</t>
  </si>
  <si>
    <r>
      <rPr>
        <sz val="11"/>
        <color theme="1"/>
        <rFont val="Calibri"/>
        <charset val="134"/>
        <scheme val="minor"/>
      </rPr>
      <t xml:space="preserve">####### </t>
    </r>
    <r>
      <rPr>
        <sz val="11"/>
        <color rgb="FFFF0000"/>
        <rFont val="Calibri"/>
        <charset val="134"/>
        <scheme val="minor"/>
      </rPr>
      <t>AVERAGEIF function</t>
    </r>
  </si>
  <si>
    <t xml:space="preserve">    Onix</t>
  </si>
  <si>
    <t>Rock</t>
  </si>
  <si>
    <t>Ground</t>
  </si>
  <si>
    <t>MIN</t>
  </si>
  <si>
    <t xml:space="preserve">    Dragonair</t>
  </si>
  <si>
    <t>Dragon</t>
  </si>
  <si>
    <t>Type</t>
  </si>
  <si>
    <t>Average Speed</t>
  </si>
  <si>
    <t xml:space="preserve">    Pidgeotto</t>
  </si>
  <si>
    <t>Normal</t>
  </si>
  <si>
    <t>Flying</t>
  </si>
  <si>
    <r>
      <t>##########</t>
    </r>
    <r>
      <rPr>
        <sz val="11"/>
        <color rgb="FFFF0000"/>
        <rFont val="Calibri"/>
        <charset val="134"/>
        <scheme val="minor"/>
      </rPr>
      <t xml:space="preserve"> Date and time</t>
    </r>
  </si>
  <si>
    <t xml:space="preserve">    Rattata</t>
  </si>
  <si>
    <t>Today</t>
  </si>
  <si>
    <t>now</t>
  </si>
  <si>
    <t>day</t>
  </si>
  <si>
    <t>month</t>
  </si>
  <si>
    <t>year</t>
  </si>
  <si>
    <t>date</t>
  </si>
  <si>
    <t>hour</t>
  </si>
  <si>
    <t>min</t>
  </si>
  <si>
    <t xml:space="preserve">    Beedrill</t>
  </si>
  <si>
    <t>Bug</t>
  </si>
  <si>
    <t xml:space="preserve">    Doduo</t>
  </si>
  <si>
    <t xml:space="preserve">    Kingler</t>
  </si>
  <si>
    <t xml:space="preserve">    Nidoqueen</t>
  </si>
  <si>
    <t>sec</t>
  </si>
  <si>
    <t>date+3 dyays</t>
  </si>
  <si>
    <t>date+3 month</t>
  </si>
  <si>
    <t>date+3 years</t>
  </si>
  <si>
    <t xml:space="preserve">    Hitmonchan</t>
  </si>
  <si>
    <t xml:space="preserve">    Charmeleon</t>
  </si>
  <si>
    <t xml:space="preserve">    Arbok</t>
  </si>
  <si>
    <r>
      <t xml:space="preserve">##### </t>
    </r>
    <r>
      <rPr>
        <sz val="11"/>
        <color rgb="FFFF0000"/>
        <rFont val="Calibri"/>
        <charset val="134"/>
        <scheme val="minor"/>
      </rPr>
      <t>Sum function</t>
    </r>
  </si>
  <si>
    <r>
      <t xml:space="preserve">##### </t>
    </r>
    <r>
      <rPr>
        <sz val="11"/>
        <color rgb="FFFF0000"/>
        <rFont val="Calibri"/>
        <charset val="134"/>
        <scheme val="minor"/>
      </rPr>
      <t>sumif</t>
    </r>
  </si>
  <si>
    <r>
      <t>#####</t>
    </r>
    <r>
      <rPr>
        <sz val="11"/>
        <color rgb="FFFF0000"/>
        <rFont val="Calibri"/>
        <charset val="134"/>
        <scheme val="minor"/>
      </rPr>
      <t>countif</t>
    </r>
  </si>
  <si>
    <t xml:space="preserve">    Gastly</t>
  </si>
  <si>
    <t>Ghost</t>
  </si>
  <si>
    <t>Sum with one condition</t>
  </si>
  <si>
    <t>count with a condition</t>
  </si>
  <si>
    <r>
      <rPr>
        <sz val="11"/>
        <color theme="1"/>
        <rFont val="Calibri"/>
        <charset val="134"/>
        <scheme val="minor"/>
      </rPr>
      <t>#######</t>
    </r>
    <r>
      <rPr>
        <sz val="11"/>
        <color rgb="FFFF0000"/>
        <rFont val="Calibri"/>
        <charset val="134"/>
        <scheme val="minor"/>
      </rPr>
      <t xml:space="preserve"> concat function</t>
    </r>
  </si>
  <si>
    <t xml:space="preserve">    Magikarp</t>
  </si>
  <si>
    <r>
      <t xml:space="preserve">####### </t>
    </r>
    <r>
      <rPr>
        <sz val="11"/>
        <color rgb="FFFF0000"/>
        <rFont val="Calibri"/>
        <charset val="134"/>
        <scheme val="minor"/>
      </rPr>
      <t>sumifs</t>
    </r>
  </si>
  <si>
    <r>
      <t>#####</t>
    </r>
    <r>
      <rPr>
        <sz val="11"/>
        <color rgb="FFFF0000"/>
        <rFont val="Calibri"/>
        <charset val="134"/>
        <scheme val="minor"/>
      </rPr>
      <t>countifs</t>
    </r>
  </si>
  <si>
    <t xml:space="preserve">    </t>
  </si>
  <si>
    <t>Median</t>
  </si>
  <si>
    <t>Sum with multiple condition</t>
  </si>
  <si>
    <t>count with multiple condition</t>
  </si>
  <si>
    <t>sum</t>
  </si>
  <si>
    <r>
      <rPr>
        <sz val="11"/>
        <color theme="1"/>
        <rFont val="Calibri"/>
        <charset val="134"/>
        <scheme val="minor"/>
      </rPr>
      <t>###########</t>
    </r>
    <r>
      <rPr>
        <sz val="11"/>
        <color rgb="FFFF0000"/>
        <rFont val="Calibri"/>
        <charset val="134"/>
        <scheme val="minor"/>
      </rPr>
      <t xml:space="preserve"> Mode function</t>
    </r>
  </si>
  <si>
    <t xml:space="preserve">    Trainer</t>
  </si>
  <si>
    <t xml:space="preserve">    Iva</t>
  </si>
  <si>
    <t xml:space="preserve">    Liam</t>
  </si>
  <si>
    <t xml:space="preserve">    Jenny</t>
  </si>
  <si>
    <t xml:space="preserve">    Iben</t>
  </si>
  <si>
    <t xml:space="preserve">    Adora</t>
  </si>
  <si>
    <t xml:space="preserve">    Kasper</t>
  </si>
  <si>
    <t xml:space="preserve">    MODE</t>
  </si>
  <si>
    <r>
      <rPr>
        <sz val="11"/>
        <color theme="1"/>
        <rFont val="Calibri"/>
        <charset val="134"/>
        <scheme val="minor"/>
      </rPr>
      <t xml:space="preserve">######## </t>
    </r>
    <r>
      <rPr>
        <sz val="11"/>
        <color rgb="FFFF0000"/>
        <rFont val="Calibri"/>
        <charset val="134"/>
        <scheme val="minor"/>
      </rPr>
      <t>OR function</t>
    </r>
  </si>
  <si>
    <t>Defense</t>
  </si>
  <si>
    <t>Water Type OR more than 60 Defense</t>
  </si>
  <si>
    <t xml:space="preserve">    Bulbasaur</t>
  </si>
  <si>
    <t xml:space="preserve">    Ivysaur</t>
  </si>
  <si>
    <t xml:space="preserve">    Venusaur</t>
  </si>
  <si>
    <t xml:space="preserve">    Charmander</t>
  </si>
  <si>
    <r>
      <rPr>
        <sz val="11"/>
        <color theme="1"/>
        <rFont val="Calibri"/>
        <charset val="134"/>
        <scheme val="minor"/>
      </rPr>
      <t xml:space="preserve">######## </t>
    </r>
    <r>
      <rPr>
        <sz val="11"/>
        <color rgb="FFFF0000"/>
        <rFont val="Calibri"/>
        <charset val="134"/>
        <scheme val="minor"/>
      </rPr>
      <t>count function</t>
    </r>
  </si>
  <si>
    <t xml:space="preserve">    Charizard</t>
  </si>
  <si>
    <t xml:space="preserve">    Squirtle</t>
  </si>
  <si>
    <t xml:space="preserve">    Wartortle</t>
  </si>
  <si>
    <t xml:space="preserve">    Blastoise</t>
  </si>
  <si>
    <t>RAND</t>
  </si>
  <si>
    <r>
      <rPr>
        <sz val="11"/>
        <color theme="1"/>
        <rFont val="Calibri"/>
        <charset val="134"/>
        <scheme val="minor"/>
      </rPr>
      <t xml:space="preserve">######## </t>
    </r>
    <r>
      <rPr>
        <sz val="11"/>
        <color rgb="FFFF0000"/>
        <rFont val="Calibri"/>
        <charset val="134"/>
        <scheme val="minor"/>
      </rPr>
      <t>SUM function</t>
    </r>
  </si>
  <si>
    <t>SUM</t>
  </si>
  <si>
    <t>totalcount</t>
  </si>
  <si>
    <r>
      <rPr>
        <sz val="11"/>
        <color theme="1"/>
        <rFont val="Calibri"/>
        <charset val="134"/>
        <scheme val="minor"/>
      </rPr>
      <t>########</t>
    </r>
    <r>
      <rPr>
        <sz val="11"/>
        <color rgb="FFFF0000"/>
        <rFont val="Calibri"/>
        <charset val="134"/>
        <scheme val="minor"/>
      </rPr>
      <t xml:space="preserve"> SUMIF function</t>
    </r>
  </si>
  <si>
    <r>
      <rPr>
        <sz val="11"/>
        <color theme="1"/>
        <rFont val="Calibri"/>
        <charset val="134"/>
        <scheme val="minor"/>
      </rPr>
      <t xml:space="preserve">######### </t>
    </r>
    <r>
      <rPr>
        <sz val="11"/>
        <color rgb="FFFF0000"/>
        <rFont val="Calibri"/>
        <charset val="134"/>
        <scheme val="minor"/>
      </rPr>
      <t>COUNTA</t>
    </r>
  </si>
  <si>
    <t>function</t>
  </si>
  <si>
    <t>Total Sum</t>
  </si>
  <si>
    <r>
      <rPr>
        <sz val="11"/>
        <color theme="1"/>
        <rFont val="Calibri"/>
        <charset val="134"/>
        <scheme val="minor"/>
      </rPr>
      <t xml:space="preserve">########### </t>
    </r>
    <r>
      <rPr>
        <sz val="11"/>
        <color rgb="FFFF0000"/>
        <rFont val="Calibri"/>
        <charset val="134"/>
        <scheme val="minor"/>
      </rPr>
      <t>Conditional formatting</t>
    </r>
  </si>
  <si>
    <r>
      <rPr>
        <sz val="11"/>
        <color theme="1"/>
        <rFont val="Calibri"/>
        <charset val="134"/>
        <scheme val="minor"/>
      </rPr>
      <t>###########</t>
    </r>
    <r>
      <rPr>
        <sz val="11"/>
        <color rgb="FFFF0000"/>
        <rFont val="Calibri"/>
        <charset val="134"/>
        <scheme val="minor"/>
      </rPr>
      <t xml:space="preserve"> SORTING</t>
    </r>
  </si>
  <si>
    <t>Last Name</t>
  </si>
  <si>
    <t>Sales</t>
  </si>
  <si>
    <t>Country</t>
  </si>
  <si>
    <t>Quarter</t>
  </si>
  <si>
    <r>
      <rPr>
        <sz val="11"/>
        <color theme="1"/>
        <rFont val="Calibri"/>
        <charset val="134"/>
        <scheme val="minor"/>
      </rPr>
      <t>######</t>
    </r>
    <r>
      <rPr>
        <sz val="11"/>
        <color rgb="FFFF0000"/>
        <rFont val="Calibri"/>
        <charset val="134"/>
        <scheme val="minor"/>
      </rPr>
      <t xml:space="preserve"> Filtering</t>
    </r>
  </si>
  <si>
    <t>Jones</t>
  </si>
  <si>
    <t>USA</t>
  </si>
  <si>
    <t>Qtr 3</t>
  </si>
  <si>
    <t>Brown</t>
  </si>
  <si>
    <t>Qtr 2</t>
  </si>
  <si>
    <t>Qtr 4</t>
  </si>
  <si>
    <t>UK</t>
  </si>
  <si>
    <t>Qtr 1</t>
  </si>
  <si>
    <t>Johnson</t>
  </si>
  <si>
    <t>Smith</t>
  </si>
  <si>
    <t>Williams</t>
  </si>
  <si>
    <t xml:space="preserve">sum </t>
  </si>
  <si>
    <t xml:space="preserve">sum hide </t>
  </si>
  <si>
    <t>subtotal</t>
  </si>
  <si>
    <t>Pie chart</t>
  </si>
  <si>
    <r>
      <rPr>
        <sz val="11"/>
        <color theme="1"/>
        <rFont val="Calibri"/>
        <charset val="134"/>
        <scheme val="minor"/>
      </rPr>
      <t xml:space="preserve">############## </t>
    </r>
    <r>
      <rPr>
        <sz val="11"/>
        <color rgb="FFFF0000"/>
        <rFont val="Calibri"/>
        <charset val="134"/>
        <scheme val="minor"/>
      </rPr>
      <t>CHART</t>
    </r>
  </si>
  <si>
    <t xml:space="preserve">month </t>
  </si>
  <si>
    <t xml:space="preserve">bears </t>
  </si>
  <si>
    <t>dolphine</t>
  </si>
  <si>
    <t>whales</t>
  </si>
  <si>
    <t>jan</t>
  </si>
  <si>
    <t>feb</t>
  </si>
  <si>
    <t>mar</t>
  </si>
  <si>
    <t>apr</t>
  </si>
  <si>
    <t>may</t>
  </si>
  <si>
    <t>jun</t>
  </si>
  <si>
    <t>Column chart</t>
  </si>
  <si>
    <t>Line chart</t>
  </si>
  <si>
    <t>Area chart</t>
  </si>
  <si>
    <t>Reson</t>
  </si>
  <si>
    <t>Frequency</t>
  </si>
  <si>
    <t>I got stuck in traffic</t>
  </si>
  <si>
    <t>It was stilll too dark.I thought it was still nighttime</t>
  </si>
  <si>
    <t>I forgot to set my alarm</t>
  </si>
  <si>
    <t>I thought it was saturday</t>
  </si>
  <si>
    <t>I had no clean pants to wear</t>
  </si>
  <si>
    <t>Bar chart</t>
  </si>
</sst>
</file>

<file path=xl/styles.xml><?xml version="1.0" encoding="utf-8"?>
<styleSheet xmlns="http://schemas.openxmlformats.org/spreadsheetml/2006/main">
  <numFmts count="8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&quot;$&quot;#,##0.00"/>
    <numFmt numFmtId="180" formatCode="_ * #,##0.00_ ;_ * \-#,##0.00_ ;_ * &quot;-&quot;??_ ;_ @_ "/>
    <numFmt numFmtId="181" formatCode="dd/mm/yyyy"/>
    <numFmt numFmtId="182" formatCode="dd/mm/yyyy\ hh:mm"/>
    <numFmt numFmtId="183" formatCode="dd/mm/yyyy;@"/>
  </numFmts>
  <fonts count="24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6" borderId="2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18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3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179" fontId="0" fillId="0" borderId="0" xfId="0" applyNumberFormat="1" applyFont="1" applyFill="1" applyAlignment="1"/>
    <xf numFmtId="179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ill>
        <patternFill patternType="solid">
          <bgColor rgb="FFFFFF00"/>
        </patternFill>
      </fill>
    </dxf>
    <dxf>
      <numFmt numFmtId="0" formatCode="General"/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Wildlife population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bears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Sheet1!$B$137:$B$142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134</c:v>
                </c:pt>
                <c:pt idx="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dolphine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Sheet1!$C$137:$C$142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Sheet1!$D$137:$D$142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0"/>
        <c:axId val="470745912"/>
        <c:axId val="681001715"/>
      </c:barChart>
      <c:catAx>
        <c:axId val="47074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1001715"/>
        <c:crosses val="autoZero"/>
        <c:auto val="1"/>
        <c:lblAlgn val="ctr"/>
        <c:lblOffset val="100"/>
        <c:noMultiLvlLbl val="0"/>
      </c:catAx>
      <c:valAx>
        <c:axId val="6810017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74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Sheet1!$C$136</c:f>
              <c:strCache>
                <c:ptCount val="1"/>
                <c:pt idx="0">
                  <c:v>dolphine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Sheet1!$C$137:$C$142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Sheet1!$D$136</c:f>
              <c:strCache>
                <c:ptCount val="1"/>
                <c:pt idx="0">
                  <c:v>whales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Sheet1!$D$137:$D$142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440547"/>
        <c:axId val="177252658"/>
      </c:barChart>
      <c:catAx>
        <c:axId val="6324405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7252658"/>
        <c:crosses val="autoZero"/>
        <c:auto val="1"/>
        <c:lblAlgn val="ctr"/>
        <c:lblOffset val="100"/>
        <c:noMultiLvlLbl val="0"/>
      </c:catAx>
      <c:valAx>
        <c:axId val="177252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4405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bears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Sheet1!$B$137:$B$142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134</c:v>
                </c:pt>
                <c:pt idx="5">
                  <c:v>184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dolphine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Sheet1!$C$137:$C$142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whales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Sheet1!$D$137:$D$142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792588"/>
        <c:axId val="294716614"/>
      </c:lineChart>
      <c:catAx>
        <c:axId val="3397925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716614"/>
        <c:crosses val="autoZero"/>
        <c:auto val="1"/>
        <c:lblAlgn val="ctr"/>
        <c:lblOffset val="100"/>
        <c:noMultiLvlLbl val="0"/>
      </c:catAx>
      <c:valAx>
        <c:axId val="294716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7925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Wildlife Population of J</a:t>
            </a:r>
            <a:r>
              <a:t>an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Sheet1!$A$137</c:f>
              <c:strCache>
                <c:ptCount val="1"/>
                <c:pt idx="0">
                  <c:v>jan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Sheet1!$B$136:$D$136</c:f>
              <c:strCache>
                <c:ptCount val="3"/>
                <c:pt idx="0">
                  <c:v>bears </c:v>
                </c:pt>
                <c:pt idx="1">
                  <c:v>dolphine</c:v>
                </c:pt>
                <c:pt idx="2">
                  <c:v>whales</c:v>
                </c:pt>
              </c:strCache>
            </c:strRef>
          </c:cat>
          <c:val>
            <c:numRef>
              <c:f>Sheet1!$B$137:$D$137</c:f>
              <c:numCache>
                <c:formatCode>General</c:formatCode>
                <c:ptCount val="3"/>
                <c:pt idx="0">
                  <c:v>8</c:v>
                </c:pt>
                <c:pt idx="1">
                  <c:v>150</c:v>
                </c:pt>
                <c:pt idx="2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43775212129643"/>
          <c:y val="0.140454545454545"/>
          <c:w val="0.825622478787036"/>
          <c:h val="0.4425909090909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Sheet1!$A$171</c:f>
              <c:strCache>
                <c:ptCount val="1"/>
                <c:pt idx="0">
                  <c:v>I got stuck in traffic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Sheet1!$B$170:$F$170</c:f>
              <c:strCache>
                <c:ptCount val="5"/>
                <c:pt idx="4">
                  <c:v>Frequency</c:v>
                </c:pt>
              </c:strCache>
            </c:strRef>
          </c:cat>
          <c:val>
            <c:numRef>
              <c:f>Sheet1!$B$171:$F$171</c:f>
              <c:numCache>
                <c:formatCode>General</c:formatCode>
                <c:ptCount val="5"/>
                <c:pt idx="4">
                  <c:v>14</c:v>
                </c:pt>
              </c:numCache>
            </c:numRef>
          </c:val>
        </c:ser>
        <c:ser>
          <c:idx val="1"/>
          <c:order val="1"/>
          <c:tx>
            <c:strRef>
              <c:f>Sheet1!$A$172</c:f>
              <c:strCache>
                <c:ptCount val="1"/>
                <c:pt idx="0">
                  <c:v>It was stilll too dark.I thought it was still nighttime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Sheet1!$B$170:$F$170</c:f>
              <c:strCache>
                <c:ptCount val="5"/>
                <c:pt idx="4">
                  <c:v>Frequency</c:v>
                </c:pt>
              </c:strCache>
            </c:strRef>
          </c:cat>
          <c:val>
            <c:numRef>
              <c:f>Sheet1!$B$172:$F$172</c:f>
              <c:numCache>
                <c:formatCode>General</c:formatCode>
                <c:ptCount val="5"/>
                <c:pt idx="4">
                  <c:v>5</c:v>
                </c:pt>
              </c:numCache>
            </c:numRef>
          </c:val>
        </c:ser>
        <c:ser>
          <c:idx val="2"/>
          <c:order val="2"/>
          <c:tx>
            <c:strRef>
              <c:f>Sheet1!$A$173</c:f>
              <c:strCache>
                <c:ptCount val="1"/>
                <c:pt idx="0">
                  <c:v>I forgot to set my alarm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Sheet1!$B$170:$F$170</c:f>
              <c:strCache>
                <c:ptCount val="5"/>
                <c:pt idx="4">
                  <c:v>Frequency</c:v>
                </c:pt>
              </c:strCache>
            </c:strRef>
          </c:cat>
          <c:val>
            <c:numRef>
              <c:f>Sheet1!$B$173:$F$173</c:f>
              <c:numCache>
                <c:formatCode>General</c:formatCode>
                <c:ptCount val="5"/>
                <c:pt idx="4">
                  <c:v>26</c:v>
                </c:pt>
              </c:numCache>
            </c:numRef>
          </c:val>
        </c:ser>
        <c:ser>
          <c:idx val="3"/>
          <c:order val="3"/>
          <c:tx>
            <c:strRef>
              <c:f>Sheet1!$A$174</c:f>
              <c:strCache>
                <c:ptCount val="1"/>
                <c:pt idx="0">
                  <c:v>I thought it was saturday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Sheet1!$B$170:$F$170</c:f>
              <c:strCache>
                <c:ptCount val="5"/>
                <c:pt idx="4">
                  <c:v>Frequency</c:v>
                </c:pt>
              </c:strCache>
            </c:strRef>
          </c:cat>
          <c:val>
            <c:numRef>
              <c:f>Sheet1!$B$174:$F$174</c:f>
              <c:numCache>
                <c:formatCode>General</c:formatCode>
                <c:ptCount val="5"/>
                <c:pt idx="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Sheet1!$A$175</c:f>
              <c:strCache>
                <c:ptCount val="1"/>
                <c:pt idx="0">
                  <c:v>I had no clean pants to wear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Sheet1!$B$170:$F$170</c:f>
              <c:strCache>
                <c:ptCount val="5"/>
                <c:pt idx="4">
                  <c:v>Frequency</c:v>
                </c:pt>
              </c:strCache>
            </c:strRef>
          </c:cat>
          <c:val>
            <c:numRef>
              <c:f>Sheet1!$B$175:$F$175</c:f>
              <c:numCache>
                <c:formatCode>General</c:formatCode>
                <c:ptCount val="5"/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980252416"/>
        <c:axId val="191446706"/>
      </c:barChart>
      <c:catAx>
        <c:axId val="98025241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1446706"/>
        <c:crosses val="autoZero"/>
        <c:auto val="1"/>
        <c:lblAlgn val="ctr"/>
        <c:lblOffset val="100"/>
        <c:noMultiLvlLbl val="0"/>
      </c:catAx>
      <c:valAx>
        <c:axId val="19144670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25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Sheet1!$B$136</c:f>
              <c:strCache>
                <c:ptCount val="1"/>
                <c:pt idx="0">
                  <c:v>bears 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Sheet1!$B$137:$B$142</c:f>
              <c:numCache>
                <c:formatCode>General</c:formatCode>
                <c:ptCount val="6"/>
                <c:pt idx="0">
                  <c:v>8</c:v>
                </c:pt>
                <c:pt idx="1">
                  <c:v>54</c:v>
                </c:pt>
                <c:pt idx="2">
                  <c:v>93</c:v>
                </c:pt>
                <c:pt idx="3">
                  <c:v>116</c:v>
                </c:pt>
                <c:pt idx="4">
                  <c:v>134</c:v>
                </c:pt>
                <c:pt idx="5">
                  <c:v>184</c:v>
                </c:pt>
              </c:numCache>
            </c:numRef>
          </c:val>
        </c:ser>
        <c:ser>
          <c:idx val="1"/>
          <c:order val="1"/>
          <c:tx>
            <c:strRef>
              <c:f>Sheet1!$C$136</c:f>
              <c:strCache>
                <c:ptCount val="1"/>
                <c:pt idx="0">
                  <c:v>dolphine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Sheet1!$C$137:$C$142</c:f>
              <c:numCache>
                <c:formatCode>General</c:formatCode>
                <c:ptCount val="6"/>
                <c:pt idx="0">
                  <c:v>150</c:v>
                </c:pt>
                <c:pt idx="1">
                  <c:v>77</c:v>
                </c:pt>
                <c:pt idx="2">
                  <c:v>32</c:v>
                </c:pt>
                <c:pt idx="3">
                  <c:v>11</c:v>
                </c:pt>
                <c:pt idx="4">
                  <c:v>6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Sheet1!$D$136</c:f>
              <c:strCache>
                <c:ptCount val="1"/>
                <c:pt idx="0">
                  <c:v>whales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elete val="1"/>
          </c:dLbls>
          <c:cat>
            <c:strRef>
              <c:f>Sheet1!$A$137:$A$142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Sheet1!$D$137:$D$142</c:f>
              <c:numCache>
                <c:formatCode>General</c:formatCode>
                <c:ptCount val="6"/>
                <c:pt idx="0">
                  <c:v>80</c:v>
                </c:pt>
                <c:pt idx="1">
                  <c:v>54</c:v>
                </c:pt>
                <c:pt idx="2">
                  <c:v>100</c:v>
                </c:pt>
                <c:pt idx="3">
                  <c:v>76</c:v>
                </c:pt>
                <c:pt idx="4">
                  <c:v>93</c:v>
                </c:pt>
                <c:pt idx="5">
                  <c:v>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60018723"/>
        <c:axId val="448260174"/>
      </c:areaChart>
      <c:catAx>
        <c:axId val="600187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8260174"/>
        <c:crosses val="autoZero"/>
        <c:auto val="1"/>
        <c:lblAlgn val="ctr"/>
        <c:lblOffset val="100"/>
        <c:noMultiLvlLbl val="0"/>
      </c:catAx>
      <c:valAx>
        <c:axId val="44826017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0187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708660</xdr:colOff>
      <xdr:row>135</xdr:row>
      <xdr:rowOff>22860</xdr:rowOff>
    </xdr:from>
    <xdr:to>
      <xdr:col>11</xdr:col>
      <xdr:colOff>266700</xdr:colOff>
      <xdr:row>150</xdr:row>
      <xdr:rowOff>22860</xdr:rowOff>
    </xdr:to>
    <xdr:graphicFrame>
      <xdr:nvGraphicFramePr>
        <xdr:cNvPr id="2" name="Chart 1"/>
        <xdr:cNvGraphicFramePr/>
      </xdr:nvGraphicFramePr>
      <xdr:xfrm>
        <a:off x="3276600" y="219684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</xdr:colOff>
      <xdr:row>143</xdr:row>
      <xdr:rowOff>53340</xdr:rowOff>
    </xdr:from>
    <xdr:to>
      <xdr:col>4</xdr:col>
      <xdr:colOff>541655</xdr:colOff>
      <xdr:row>153</xdr:row>
      <xdr:rowOff>99060</xdr:rowOff>
    </xdr:to>
    <xdr:graphicFrame>
      <xdr:nvGraphicFramePr>
        <xdr:cNvPr id="3" name="Chart 2"/>
        <xdr:cNvGraphicFramePr/>
      </xdr:nvGraphicFramePr>
      <xdr:xfrm>
        <a:off x="15240" y="23461980"/>
        <a:ext cx="3094355" cy="187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53340</xdr:colOff>
      <xdr:row>156</xdr:row>
      <xdr:rowOff>0</xdr:rowOff>
    </xdr:from>
    <xdr:to>
      <xdr:col>5</xdr:col>
      <xdr:colOff>266700</xdr:colOff>
      <xdr:row>166</xdr:row>
      <xdr:rowOff>114300</xdr:rowOff>
    </xdr:to>
    <xdr:graphicFrame>
      <xdr:nvGraphicFramePr>
        <xdr:cNvPr id="4" name="Chart 3"/>
        <xdr:cNvGraphicFramePr/>
      </xdr:nvGraphicFramePr>
      <xdr:xfrm>
        <a:off x="53340" y="25786080"/>
        <a:ext cx="3665220" cy="1943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153670</xdr:colOff>
      <xdr:row>99</xdr:row>
      <xdr:rowOff>13970</xdr:rowOff>
    </xdr:from>
    <xdr:to>
      <xdr:col>16</xdr:col>
      <xdr:colOff>39370</xdr:colOff>
      <xdr:row>128</xdr:row>
      <xdr:rowOff>135890</xdr:rowOff>
    </xdr:to>
    <xdr:graphicFrame>
      <xdr:nvGraphicFramePr>
        <xdr:cNvPr id="5" name="Chart 4"/>
        <xdr:cNvGraphicFramePr/>
      </xdr:nvGraphicFramePr>
      <xdr:xfrm>
        <a:off x="6927850" y="18119090"/>
        <a:ext cx="4434840" cy="268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79375</xdr:colOff>
      <xdr:row>175</xdr:row>
      <xdr:rowOff>173355</xdr:rowOff>
    </xdr:from>
    <xdr:to>
      <xdr:col>6</xdr:col>
      <xdr:colOff>589915</xdr:colOff>
      <xdr:row>190</xdr:row>
      <xdr:rowOff>173355</xdr:rowOff>
    </xdr:to>
    <xdr:graphicFrame>
      <xdr:nvGraphicFramePr>
        <xdr:cNvPr id="6" name="Chart 5"/>
        <xdr:cNvGraphicFramePr/>
      </xdr:nvGraphicFramePr>
      <xdr:xfrm>
        <a:off x="79375" y="294341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426085</xdr:colOff>
      <xdr:row>151</xdr:row>
      <xdr:rowOff>15875</xdr:rowOff>
    </xdr:from>
    <xdr:to>
      <xdr:col>12</xdr:col>
      <xdr:colOff>258445</xdr:colOff>
      <xdr:row>166</xdr:row>
      <xdr:rowOff>15875</xdr:rowOff>
    </xdr:to>
    <xdr:graphicFrame>
      <xdr:nvGraphicFramePr>
        <xdr:cNvPr id="7" name="Chart 6"/>
        <xdr:cNvGraphicFramePr/>
      </xdr:nvGraphicFramePr>
      <xdr:xfrm>
        <a:off x="3877945" y="248875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V192"/>
  <sheetViews>
    <sheetView tabSelected="1" topLeftCell="A25" workbookViewId="0">
      <selection activeCell="S39" sqref="S39"/>
    </sheetView>
  </sheetViews>
  <sheetFormatPr defaultColWidth="8.88888888888889" defaultRowHeight="14.4"/>
  <cols>
    <col min="3" max="3" width="10.7777777777778"/>
    <col min="5" max="5" width="12.8888888888889"/>
    <col min="8" max="8" width="12.8888888888889"/>
    <col min="11" max="11" width="11.7777777777778"/>
    <col min="15" max="15" width="11.1111111111111"/>
    <col min="16" max="16" width="16.7777777777778"/>
    <col min="17" max="18" width="11.1111111111111"/>
    <col min="20" max="20" width="11.1111111111111"/>
    <col min="22" max="22" width="12.8888888888889"/>
  </cols>
  <sheetData>
    <row r="1" spans="1:8">
      <c r="A1" s="1" t="s">
        <v>0</v>
      </c>
      <c r="H1" s="1" t="s">
        <v>1</v>
      </c>
    </row>
    <row r="2" spans="1:16">
      <c r="A2" t="s">
        <v>2</v>
      </c>
      <c r="B2" t="s">
        <v>3</v>
      </c>
      <c r="C2" t="s">
        <v>4</v>
      </c>
      <c r="H2" t="s">
        <v>5</v>
      </c>
      <c r="I2" t="s">
        <v>2</v>
      </c>
      <c r="J2" t="s">
        <v>6</v>
      </c>
      <c r="K2" t="s">
        <v>7</v>
      </c>
      <c r="M2" t="s">
        <v>5</v>
      </c>
      <c r="N2" t="s">
        <v>2</v>
      </c>
      <c r="O2" t="s">
        <v>6</v>
      </c>
      <c r="P2" t="s">
        <v>8</v>
      </c>
    </row>
    <row r="3" spans="1:16">
      <c r="A3" t="s">
        <v>9</v>
      </c>
      <c r="B3">
        <v>45</v>
      </c>
      <c r="C3" t="b">
        <f>AND(A3="fire",B2&gt;70)</f>
        <v>0</v>
      </c>
      <c r="H3" t="s">
        <v>10</v>
      </c>
      <c r="I3" t="s">
        <v>9</v>
      </c>
      <c r="J3">
        <v>318</v>
      </c>
      <c r="K3" t="str">
        <f>IF(I3="Grass","yes","no")</f>
        <v>yes</v>
      </c>
      <c r="M3" t="s">
        <v>10</v>
      </c>
      <c r="N3" t="s">
        <v>9</v>
      </c>
      <c r="O3">
        <v>318</v>
      </c>
      <c r="P3" t="str">
        <f>IF(O3&gt;500,"yes","no")</f>
        <v>no</v>
      </c>
    </row>
    <row r="4" spans="1:16">
      <c r="A4" t="s">
        <v>9</v>
      </c>
      <c r="B4">
        <v>60</v>
      </c>
      <c r="C4" t="b">
        <f>AND(A4="fire",B4&gt;70)</f>
        <v>0</v>
      </c>
      <c r="H4" t="s">
        <v>11</v>
      </c>
      <c r="I4" t="s">
        <v>9</v>
      </c>
      <c r="J4">
        <v>405</v>
      </c>
      <c r="K4" t="str">
        <f>IF(I4="Grass","yes","no")</f>
        <v>yes</v>
      </c>
      <c r="M4" t="s">
        <v>11</v>
      </c>
      <c r="N4" t="s">
        <v>9</v>
      </c>
      <c r="O4">
        <v>405</v>
      </c>
      <c r="P4" t="str">
        <f t="shared" ref="P4:P11" si="0">IF(O4&gt;500,"yes","no")</f>
        <v>no</v>
      </c>
    </row>
    <row r="5" spans="1:16">
      <c r="A5" t="s">
        <v>9</v>
      </c>
      <c r="B5">
        <v>80</v>
      </c>
      <c r="C5" t="b">
        <f>AND(A5="fire",B5&gt;70)</f>
        <v>0</v>
      </c>
      <c r="H5" t="s">
        <v>12</v>
      </c>
      <c r="I5" t="s">
        <v>9</v>
      </c>
      <c r="J5">
        <v>525</v>
      </c>
      <c r="K5" t="str">
        <f t="shared" ref="K5:K11" si="1">IF(I5="Grass","yes","no")</f>
        <v>yes</v>
      </c>
      <c r="M5" t="s">
        <v>12</v>
      </c>
      <c r="N5" t="s">
        <v>9</v>
      </c>
      <c r="O5">
        <v>525</v>
      </c>
      <c r="P5" t="str">
        <f t="shared" si="0"/>
        <v>yes</v>
      </c>
    </row>
    <row r="6" spans="1:16">
      <c r="A6" t="s">
        <v>13</v>
      </c>
      <c r="B6">
        <v>65</v>
      </c>
      <c r="C6" t="b">
        <f>AND(A6="fire",B6&gt;70)</f>
        <v>0</v>
      </c>
      <c r="H6" t="s">
        <v>14</v>
      </c>
      <c r="I6" t="s">
        <v>13</v>
      </c>
      <c r="J6">
        <v>309</v>
      </c>
      <c r="K6" t="str">
        <f t="shared" si="1"/>
        <v>no</v>
      </c>
      <c r="M6" t="s">
        <v>14</v>
      </c>
      <c r="N6" t="s">
        <v>13</v>
      </c>
      <c r="O6">
        <v>309</v>
      </c>
      <c r="P6" t="str">
        <f t="shared" si="0"/>
        <v>no</v>
      </c>
    </row>
    <row r="7" spans="1:16">
      <c r="A7" t="s">
        <v>13</v>
      </c>
      <c r="B7">
        <v>80</v>
      </c>
      <c r="C7" t="b">
        <f>AND(A7="fire",B7&gt;70)</f>
        <v>1</v>
      </c>
      <c r="H7" t="s">
        <v>15</v>
      </c>
      <c r="I7" t="s">
        <v>13</v>
      </c>
      <c r="J7">
        <v>405</v>
      </c>
      <c r="K7" t="str">
        <f t="shared" si="1"/>
        <v>no</v>
      </c>
      <c r="M7" t="s">
        <v>15</v>
      </c>
      <c r="N7" t="s">
        <v>13</v>
      </c>
      <c r="O7">
        <v>405</v>
      </c>
      <c r="P7" t="str">
        <f t="shared" si="0"/>
        <v>no</v>
      </c>
    </row>
    <row r="8" spans="1:16">
      <c r="A8" t="s">
        <v>13</v>
      </c>
      <c r="B8">
        <v>100</v>
      </c>
      <c r="C8" t="b">
        <f>AND(FA8="fire",B8&gt;70)</f>
        <v>0</v>
      </c>
      <c r="H8" t="s">
        <v>16</v>
      </c>
      <c r="I8" t="s">
        <v>13</v>
      </c>
      <c r="J8">
        <v>534</v>
      </c>
      <c r="K8" t="str">
        <f t="shared" si="1"/>
        <v>no</v>
      </c>
      <c r="M8" t="s">
        <v>16</v>
      </c>
      <c r="N8" t="s">
        <v>13</v>
      </c>
      <c r="O8">
        <v>534</v>
      </c>
      <c r="P8" t="str">
        <f t="shared" si="0"/>
        <v>yes</v>
      </c>
    </row>
    <row r="9" spans="1:16">
      <c r="A9" t="s">
        <v>17</v>
      </c>
      <c r="B9">
        <v>43</v>
      </c>
      <c r="C9" t="b">
        <f>AND(A9="fire",B9&gt;70)</f>
        <v>0</v>
      </c>
      <c r="H9" t="s">
        <v>18</v>
      </c>
      <c r="I9" t="s">
        <v>17</v>
      </c>
      <c r="J9">
        <v>314</v>
      </c>
      <c r="K9" t="str">
        <f t="shared" si="1"/>
        <v>no</v>
      </c>
      <c r="M9" t="s">
        <v>18</v>
      </c>
      <c r="N9" t="s">
        <v>17</v>
      </c>
      <c r="O9">
        <v>314</v>
      </c>
      <c r="P9" t="str">
        <f t="shared" si="0"/>
        <v>no</v>
      </c>
    </row>
    <row r="10" spans="1:16">
      <c r="A10" t="s">
        <v>17</v>
      </c>
      <c r="B10">
        <v>58</v>
      </c>
      <c r="C10" t="b">
        <f>AND(A10="fire",B10&gt;70)</f>
        <v>0</v>
      </c>
      <c r="H10" t="s">
        <v>19</v>
      </c>
      <c r="I10" t="s">
        <v>17</v>
      </c>
      <c r="J10">
        <v>405</v>
      </c>
      <c r="K10" t="str">
        <f t="shared" si="1"/>
        <v>no</v>
      </c>
      <c r="M10" t="s">
        <v>19</v>
      </c>
      <c r="N10" t="s">
        <v>17</v>
      </c>
      <c r="O10">
        <v>405</v>
      </c>
      <c r="P10" t="str">
        <f t="shared" si="0"/>
        <v>no</v>
      </c>
    </row>
    <row r="11" spans="1:16">
      <c r="A11" t="s">
        <v>17</v>
      </c>
      <c r="B11">
        <v>78</v>
      </c>
      <c r="C11" t="b">
        <f>AND(A11="fire",B11&gt;70)</f>
        <v>0</v>
      </c>
      <c r="H11" t="s">
        <v>20</v>
      </c>
      <c r="I11" t="s">
        <v>17</v>
      </c>
      <c r="J11">
        <v>530</v>
      </c>
      <c r="K11" t="str">
        <f t="shared" si="1"/>
        <v>no</v>
      </c>
      <c r="M11" t="s">
        <v>20</v>
      </c>
      <c r="N11" t="s">
        <v>17</v>
      </c>
      <c r="O11">
        <v>530</v>
      </c>
      <c r="P11" t="str">
        <f t="shared" si="0"/>
        <v>yes</v>
      </c>
    </row>
    <row r="12" spans="8:13">
      <c r="H12" t="s">
        <v>21</v>
      </c>
      <c r="M12" t="s">
        <v>21</v>
      </c>
    </row>
    <row r="13" spans="1:15">
      <c r="A13" s="1" t="s">
        <v>22</v>
      </c>
      <c r="H13" s="1" t="s">
        <v>23</v>
      </c>
      <c r="O13" s="3" t="s">
        <v>24</v>
      </c>
    </row>
    <row r="14" spans="1:20">
      <c r="A14" t="s">
        <v>25</v>
      </c>
      <c r="B14" t="s">
        <v>26</v>
      </c>
      <c r="C14" t="s">
        <v>27</v>
      </c>
      <c r="D14" t="s">
        <v>28</v>
      </c>
      <c r="E14" t="s">
        <v>29</v>
      </c>
      <c r="H14" t="s">
        <v>30</v>
      </c>
      <c r="I14" t="s">
        <v>2</v>
      </c>
      <c r="J14" t="s">
        <v>31</v>
      </c>
      <c r="K14" t="s">
        <v>32</v>
      </c>
      <c r="O14" t="s">
        <v>33</v>
      </c>
      <c r="P14" t="s">
        <v>34</v>
      </c>
      <c r="Q14" t="s">
        <v>35</v>
      </c>
      <c r="R14" t="s">
        <v>36</v>
      </c>
      <c r="S14" t="s">
        <v>37</v>
      </c>
      <c r="T14" t="s">
        <v>38</v>
      </c>
    </row>
    <row r="15" spans="1:20">
      <c r="A15">
        <v>10</v>
      </c>
      <c r="B15">
        <v>4</v>
      </c>
      <c r="C15">
        <v>1</v>
      </c>
      <c r="D15">
        <v>1</v>
      </c>
      <c r="E15" s="2">
        <f t="shared" ref="E15:E20" si="2">AVERAGE(A15:D15)</f>
        <v>4</v>
      </c>
      <c r="H15" t="s">
        <v>39</v>
      </c>
      <c r="I15" t="s">
        <v>40</v>
      </c>
      <c r="K15">
        <v>305</v>
      </c>
      <c r="O15" t="s">
        <v>41</v>
      </c>
      <c r="P15" t="s">
        <v>42</v>
      </c>
      <c r="Q15" t="s">
        <v>43</v>
      </c>
      <c r="R15" t="s">
        <v>44</v>
      </c>
      <c r="S15" t="s">
        <v>45</v>
      </c>
      <c r="T15" t="s">
        <v>46</v>
      </c>
    </row>
    <row r="16" spans="1:20">
      <c r="A16">
        <v>12</v>
      </c>
      <c r="B16">
        <v>3</v>
      </c>
      <c r="C16">
        <v>0</v>
      </c>
      <c r="D16">
        <v>1</v>
      </c>
      <c r="E16" s="2">
        <f t="shared" si="2"/>
        <v>4</v>
      </c>
      <c r="H16" t="s">
        <v>47</v>
      </c>
      <c r="I16" t="s">
        <v>17</v>
      </c>
      <c r="J16" t="s">
        <v>40</v>
      </c>
      <c r="K16">
        <v>510</v>
      </c>
      <c r="O16" t="s">
        <v>48</v>
      </c>
      <c r="P16">
        <v>11</v>
      </c>
      <c r="Q16">
        <v>12</v>
      </c>
      <c r="R16">
        <v>77</v>
      </c>
      <c r="S16">
        <v>87</v>
      </c>
      <c r="T16">
        <v>98</v>
      </c>
    </row>
    <row r="17" spans="1:11">
      <c r="A17">
        <v>15</v>
      </c>
      <c r="B17">
        <v>1</v>
      </c>
      <c r="C17">
        <v>3</v>
      </c>
      <c r="D17">
        <v>1</v>
      </c>
      <c r="E17" s="2">
        <f t="shared" si="2"/>
        <v>5</v>
      </c>
      <c r="H17" t="s">
        <v>49</v>
      </c>
      <c r="I17" t="s">
        <v>9</v>
      </c>
      <c r="J17" t="s">
        <v>50</v>
      </c>
      <c r="K17">
        <v>490</v>
      </c>
    </row>
    <row r="18" spans="1:11">
      <c r="A18">
        <v>4</v>
      </c>
      <c r="B18">
        <v>2</v>
      </c>
      <c r="C18">
        <v>6</v>
      </c>
      <c r="D18">
        <v>0</v>
      </c>
      <c r="E18" s="2">
        <f t="shared" si="2"/>
        <v>3</v>
      </c>
      <c r="H18" t="s">
        <v>51</v>
      </c>
      <c r="I18" t="s">
        <v>17</v>
      </c>
      <c r="J18" t="s">
        <v>50</v>
      </c>
      <c r="K18">
        <v>335</v>
      </c>
    </row>
    <row r="19" spans="1:16">
      <c r="A19">
        <v>10</v>
      </c>
      <c r="B19">
        <v>4</v>
      </c>
      <c r="C19">
        <v>1</v>
      </c>
      <c r="D19">
        <v>1</v>
      </c>
      <c r="E19" s="2">
        <f t="shared" si="2"/>
        <v>4</v>
      </c>
      <c r="H19" t="s">
        <v>52</v>
      </c>
      <c r="I19" t="s">
        <v>53</v>
      </c>
      <c r="J19" t="s">
        <v>54</v>
      </c>
      <c r="K19">
        <v>465</v>
      </c>
      <c r="M19" t="s">
        <v>55</v>
      </c>
      <c r="N19">
        <f>MAX(K15:K34)</f>
        <v>525</v>
      </c>
      <c r="P19" t="s">
        <v>35</v>
      </c>
    </row>
    <row r="20" spans="1:16">
      <c r="A20">
        <v>9</v>
      </c>
      <c r="B20">
        <v>2</v>
      </c>
      <c r="C20">
        <v>1</v>
      </c>
      <c r="D20">
        <v>0</v>
      </c>
      <c r="E20" s="2">
        <f t="shared" si="2"/>
        <v>3</v>
      </c>
      <c r="H20" t="s">
        <v>56</v>
      </c>
      <c r="I20" t="s">
        <v>17</v>
      </c>
      <c r="J20" t="s">
        <v>57</v>
      </c>
      <c r="K20">
        <v>475</v>
      </c>
      <c r="P20">
        <f>HLOOKUP(P19,O14:T16,3,TRUE)</f>
        <v>12</v>
      </c>
    </row>
    <row r="21" spans="8:16">
      <c r="H21" t="s">
        <v>58</v>
      </c>
      <c r="I21" t="s">
        <v>17</v>
      </c>
      <c r="J21" t="s">
        <v>57</v>
      </c>
      <c r="K21">
        <v>525</v>
      </c>
      <c r="P21">
        <f>HLOOKUP(P19,O14:T16,3,FALSE)</f>
        <v>12</v>
      </c>
    </row>
    <row r="22" spans="1:14">
      <c r="A22" s="1" t="s">
        <v>59</v>
      </c>
      <c r="H22" t="s">
        <v>60</v>
      </c>
      <c r="I22" t="s">
        <v>61</v>
      </c>
      <c r="J22" t="s">
        <v>62</v>
      </c>
      <c r="K22">
        <v>385</v>
      </c>
      <c r="M22" t="s">
        <v>63</v>
      </c>
      <c r="N22">
        <f>MIN(K15:K34)</f>
        <v>200</v>
      </c>
    </row>
    <row r="23" spans="1:11">
      <c r="A23" t="s">
        <v>2</v>
      </c>
      <c r="B23" t="s">
        <v>3</v>
      </c>
      <c r="H23" t="s">
        <v>64</v>
      </c>
      <c r="I23" t="s">
        <v>65</v>
      </c>
      <c r="K23">
        <v>420</v>
      </c>
    </row>
    <row r="24" spans="1:15">
      <c r="A24" t="s">
        <v>9</v>
      </c>
      <c r="B24">
        <v>45</v>
      </c>
      <c r="D24" t="s">
        <v>66</v>
      </c>
      <c r="E24" t="s">
        <v>67</v>
      </c>
      <c r="H24" t="s">
        <v>68</v>
      </c>
      <c r="I24" t="s">
        <v>69</v>
      </c>
      <c r="J24" t="s">
        <v>70</v>
      </c>
      <c r="K24">
        <v>349</v>
      </c>
      <c r="O24" s="1" t="s">
        <v>71</v>
      </c>
    </row>
    <row r="25" spans="1:22">
      <c r="A25" t="s">
        <v>9</v>
      </c>
      <c r="B25">
        <v>60</v>
      </c>
      <c r="D25" t="s">
        <v>9</v>
      </c>
      <c r="E25">
        <f>AVERAGEIF(A24:A32,D25,B24:B32)</f>
        <v>61.6666666666667</v>
      </c>
      <c r="H25" t="s">
        <v>72</v>
      </c>
      <c r="I25" t="s">
        <v>69</v>
      </c>
      <c r="K25">
        <v>253</v>
      </c>
      <c r="O25" t="s">
        <v>73</v>
      </c>
      <c r="P25" t="s">
        <v>74</v>
      </c>
      <c r="Q25" t="s">
        <v>75</v>
      </c>
      <c r="R25" t="s">
        <v>76</v>
      </c>
      <c r="S25" t="s">
        <v>77</v>
      </c>
      <c r="T25" t="s">
        <v>78</v>
      </c>
      <c r="U25" t="s">
        <v>79</v>
      </c>
      <c r="V25" t="s">
        <v>80</v>
      </c>
    </row>
    <row r="26" spans="1:22">
      <c r="A26" t="s">
        <v>9</v>
      </c>
      <c r="B26">
        <v>80</v>
      </c>
      <c r="D26" t="s">
        <v>13</v>
      </c>
      <c r="E26">
        <f>AVERAGEIF(A24:A32,D26,B24:B32)</f>
        <v>81.6666666666667</v>
      </c>
      <c r="H26" t="s">
        <v>81</v>
      </c>
      <c r="I26" t="s">
        <v>82</v>
      </c>
      <c r="J26" t="s">
        <v>50</v>
      </c>
      <c r="K26">
        <v>395</v>
      </c>
      <c r="O26" s="4">
        <f ca="1">TODAY()</f>
        <v>45127</v>
      </c>
      <c r="P26" s="5">
        <f ca="1">NOW()</f>
        <v>45127.5360416667</v>
      </c>
      <c r="Q26">
        <f ca="1">DAY(P26)</f>
        <v>20</v>
      </c>
      <c r="R26">
        <f ca="1">MONTH(P26)</f>
        <v>7</v>
      </c>
      <c r="S26">
        <f ca="1">YEAR(P26)</f>
        <v>2023</v>
      </c>
      <c r="U26">
        <f ca="1">HOUR(P26)</f>
        <v>12</v>
      </c>
      <c r="V26">
        <f ca="1">MIN(P26)</f>
        <v>45127.5360416667</v>
      </c>
    </row>
    <row r="27" spans="1:20">
      <c r="A27" t="s">
        <v>13</v>
      </c>
      <c r="B27">
        <v>65</v>
      </c>
      <c r="D27" t="s">
        <v>17</v>
      </c>
      <c r="E27">
        <f>AVERAGEIF(A24:A32,D27,B24:B32)</f>
        <v>59.6666666666667</v>
      </c>
      <c r="H27" t="s">
        <v>83</v>
      </c>
      <c r="I27" t="s">
        <v>69</v>
      </c>
      <c r="J27" t="s">
        <v>70</v>
      </c>
      <c r="K27">
        <v>310</v>
      </c>
      <c r="Q27">
        <v>25</v>
      </c>
      <c r="R27">
        <v>5</v>
      </c>
      <c r="S27">
        <v>2023</v>
      </c>
      <c r="T27" s="4">
        <f>DATE(S27,R27,Q27)</f>
        <v>45071</v>
      </c>
    </row>
    <row r="28" spans="1:11">
      <c r="A28" t="s">
        <v>13</v>
      </c>
      <c r="B28">
        <v>80</v>
      </c>
      <c r="H28" t="s">
        <v>84</v>
      </c>
      <c r="I28" t="s">
        <v>17</v>
      </c>
      <c r="K28">
        <v>475</v>
      </c>
    </row>
    <row r="29" spans="1:18">
      <c r="A29" t="s">
        <v>13</v>
      </c>
      <c r="B29">
        <v>100</v>
      </c>
      <c r="H29" t="s">
        <v>85</v>
      </c>
      <c r="I29" t="s">
        <v>50</v>
      </c>
      <c r="J29" t="s">
        <v>62</v>
      </c>
      <c r="K29">
        <v>505</v>
      </c>
      <c r="O29" t="s">
        <v>86</v>
      </c>
      <c r="P29" t="s">
        <v>87</v>
      </c>
      <c r="Q29" t="s">
        <v>88</v>
      </c>
      <c r="R29" t="s">
        <v>89</v>
      </c>
    </row>
    <row r="30" spans="1:18">
      <c r="A30" t="s">
        <v>17</v>
      </c>
      <c r="B30">
        <v>43</v>
      </c>
      <c r="H30" t="s">
        <v>90</v>
      </c>
      <c r="I30" t="s">
        <v>40</v>
      </c>
      <c r="K30">
        <v>455</v>
      </c>
      <c r="O30">
        <f ca="1">SECOND(P26)</f>
        <v>54</v>
      </c>
      <c r="P30" s="6">
        <f ca="1">O26+3</f>
        <v>45130</v>
      </c>
      <c r="Q30" s="4">
        <f ca="1">EDATE(O26,3)</f>
        <v>45219</v>
      </c>
      <c r="R30" s="4">
        <f ca="1">EDATE(O26,12*3)</f>
        <v>46223</v>
      </c>
    </row>
    <row r="31" spans="1:11">
      <c r="A31" t="s">
        <v>17</v>
      </c>
      <c r="B31">
        <v>58</v>
      </c>
      <c r="H31" t="s">
        <v>91</v>
      </c>
      <c r="I31" t="s">
        <v>13</v>
      </c>
      <c r="K31">
        <v>405</v>
      </c>
    </row>
    <row r="32" spans="1:19">
      <c r="A32" t="s">
        <v>17</v>
      </c>
      <c r="B32">
        <v>78</v>
      </c>
      <c r="H32" t="s">
        <v>92</v>
      </c>
      <c r="I32" t="s">
        <v>50</v>
      </c>
      <c r="K32">
        <v>438</v>
      </c>
      <c r="O32" s="1" t="s">
        <v>93</v>
      </c>
      <c r="Q32" s="1" t="s">
        <v>94</v>
      </c>
      <c r="S32" s="1" t="s">
        <v>95</v>
      </c>
    </row>
    <row r="33" spans="8:19">
      <c r="H33" t="s">
        <v>96</v>
      </c>
      <c r="I33" t="s">
        <v>97</v>
      </c>
      <c r="J33" t="s">
        <v>50</v>
      </c>
      <c r="K33">
        <v>310</v>
      </c>
      <c r="O33">
        <v>34</v>
      </c>
      <c r="Q33" t="s">
        <v>98</v>
      </c>
      <c r="S33" t="s">
        <v>99</v>
      </c>
    </row>
    <row r="34" spans="1:19">
      <c r="A34" s="1" t="s">
        <v>100</v>
      </c>
      <c r="H34" t="s">
        <v>101</v>
      </c>
      <c r="I34" t="s">
        <v>17</v>
      </c>
      <c r="K34">
        <v>200</v>
      </c>
      <c r="O34">
        <v>88</v>
      </c>
      <c r="Q34" s="1" t="s">
        <v>102</v>
      </c>
      <c r="S34" s="1" t="s">
        <v>103</v>
      </c>
    </row>
    <row r="35" spans="1:19">
      <c r="A35" t="s">
        <v>2</v>
      </c>
      <c r="B35" t="s">
        <v>32</v>
      </c>
      <c r="H35" t="s">
        <v>104</v>
      </c>
      <c r="M35" s="2" t="s">
        <v>105</v>
      </c>
      <c r="O35">
        <v>67</v>
      </c>
      <c r="Q35" t="s">
        <v>106</v>
      </c>
      <c r="S35" t="s">
        <v>107</v>
      </c>
    </row>
    <row r="36" spans="1:16">
      <c r="A36" t="s">
        <v>40</v>
      </c>
      <c r="B36">
        <v>305</v>
      </c>
      <c r="C36" t="str">
        <f>_xlfn.CONCAT("Total stats of ",A36," are",B36)</f>
        <v>Total stats of Fighting are305</v>
      </c>
      <c r="F36">
        <v>2</v>
      </c>
      <c r="G36">
        <v>2</v>
      </c>
      <c r="H36">
        <v>1</v>
      </c>
      <c r="I36">
        <v>1</v>
      </c>
      <c r="J36">
        <v>3</v>
      </c>
      <c r="K36">
        <v>4</v>
      </c>
      <c r="L36">
        <v>4</v>
      </c>
      <c r="M36">
        <f>MEDIAN(F36:L36)</f>
        <v>2</v>
      </c>
      <c r="O36" s="7">
        <f>SUM(O33:O35)</f>
        <v>189</v>
      </c>
      <c r="P36" t="s">
        <v>108</v>
      </c>
    </row>
    <row r="37" spans="1:3">
      <c r="A37" t="s">
        <v>17</v>
      </c>
      <c r="B37">
        <v>510</v>
      </c>
      <c r="C37" t="str">
        <f>_xlfn.CONCAT("The total stats of ",A37," are ",B37,".")</f>
        <v>The total stats of Water are 510.</v>
      </c>
    </row>
    <row r="38" spans="1:8">
      <c r="A38" t="s">
        <v>9</v>
      </c>
      <c r="B38">
        <v>490</v>
      </c>
      <c r="H38" s="1" t="s">
        <v>109</v>
      </c>
    </row>
    <row r="39" spans="1:12">
      <c r="A39" t="s">
        <v>17</v>
      </c>
      <c r="B39">
        <v>335</v>
      </c>
      <c r="H39" t="s">
        <v>110</v>
      </c>
      <c r="I39" t="s">
        <v>25</v>
      </c>
      <c r="J39" t="s">
        <v>26</v>
      </c>
      <c r="K39" t="s">
        <v>27</v>
      </c>
      <c r="L39" t="s">
        <v>28</v>
      </c>
    </row>
    <row r="40" spans="1:12">
      <c r="A40" t="s">
        <v>53</v>
      </c>
      <c r="B40">
        <v>465</v>
      </c>
      <c r="H40" t="s">
        <v>111</v>
      </c>
      <c r="I40">
        <v>10</v>
      </c>
      <c r="J40">
        <v>4</v>
      </c>
      <c r="K40">
        <v>1</v>
      </c>
      <c r="L40">
        <v>1</v>
      </c>
    </row>
    <row r="41" spans="1:12">
      <c r="A41" t="s">
        <v>17</v>
      </c>
      <c r="B41">
        <v>475</v>
      </c>
      <c r="H41" t="s">
        <v>112</v>
      </c>
      <c r="I41">
        <v>12</v>
      </c>
      <c r="J41">
        <v>3</v>
      </c>
      <c r="K41">
        <v>0</v>
      </c>
      <c r="L41">
        <v>1</v>
      </c>
    </row>
    <row r="42" spans="1:12">
      <c r="A42" t="s">
        <v>17</v>
      </c>
      <c r="B42">
        <v>525</v>
      </c>
      <c r="H42" t="s">
        <v>113</v>
      </c>
      <c r="I42">
        <v>15</v>
      </c>
      <c r="J42">
        <v>1</v>
      </c>
      <c r="K42">
        <v>3</v>
      </c>
      <c r="L42">
        <v>1</v>
      </c>
    </row>
    <row r="43" spans="1:12">
      <c r="A43" t="s">
        <v>61</v>
      </c>
      <c r="B43">
        <v>385</v>
      </c>
      <c r="H43" t="s">
        <v>114</v>
      </c>
      <c r="I43">
        <v>4</v>
      </c>
      <c r="J43">
        <v>2</v>
      </c>
      <c r="K43">
        <v>6</v>
      </c>
      <c r="L43">
        <v>0</v>
      </c>
    </row>
    <row r="44" spans="1:12">
      <c r="A44" t="s">
        <v>65</v>
      </c>
      <c r="B44">
        <v>420</v>
      </c>
      <c r="H44" t="s">
        <v>115</v>
      </c>
      <c r="I44">
        <v>10</v>
      </c>
      <c r="J44">
        <v>4</v>
      </c>
      <c r="K44">
        <v>1</v>
      </c>
      <c r="L44">
        <v>1</v>
      </c>
    </row>
    <row r="45" spans="1:12">
      <c r="A45" t="s">
        <v>69</v>
      </c>
      <c r="B45">
        <v>349</v>
      </c>
      <c r="H45" t="s">
        <v>116</v>
      </c>
      <c r="I45">
        <v>9</v>
      </c>
      <c r="J45">
        <v>2</v>
      </c>
      <c r="K45">
        <v>1</v>
      </c>
      <c r="L45">
        <v>0</v>
      </c>
    </row>
    <row r="46" spans="1:2">
      <c r="A46" t="s">
        <v>69</v>
      </c>
      <c r="B46">
        <v>253</v>
      </c>
    </row>
    <row r="47" spans="1:2">
      <c r="A47" t="s">
        <v>82</v>
      </c>
      <c r="B47">
        <v>395</v>
      </c>
    </row>
    <row r="48" spans="1:9">
      <c r="A48" t="s">
        <v>69</v>
      </c>
      <c r="B48">
        <v>310</v>
      </c>
      <c r="H48" t="s">
        <v>117</v>
      </c>
      <c r="I48">
        <f>MODE(I40:L45)</f>
        <v>1</v>
      </c>
    </row>
    <row r="49" spans="1:8">
      <c r="A49" t="s">
        <v>17</v>
      </c>
      <c r="B49">
        <v>475</v>
      </c>
      <c r="H49" t="s">
        <v>104</v>
      </c>
    </row>
    <row r="50" spans="1:8">
      <c r="A50" t="s">
        <v>50</v>
      </c>
      <c r="B50">
        <v>505</v>
      </c>
      <c r="H50" s="1" t="s">
        <v>118</v>
      </c>
    </row>
    <row r="51" spans="1:11">
      <c r="A51" t="s">
        <v>40</v>
      </c>
      <c r="B51">
        <v>455</v>
      </c>
      <c r="H51" t="s">
        <v>30</v>
      </c>
      <c r="I51" t="s">
        <v>2</v>
      </c>
      <c r="J51" t="s">
        <v>119</v>
      </c>
      <c r="K51" t="s">
        <v>120</v>
      </c>
    </row>
    <row r="52" spans="1:11">
      <c r="A52" t="s">
        <v>13</v>
      </c>
      <c r="B52">
        <v>405</v>
      </c>
      <c r="H52" t="s">
        <v>121</v>
      </c>
      <c r="I52" t="s">
        <v>9</v>
      </c>
      <c r="J52">
        <v>49</v>
      </c>
      <c r="K52" t="b">
        <f>OR(I52="water",J52&gt;60)</f>
        <v>0</v>
      </c>
    </row>
    <row r="53" spans="2:11">
      <c r="B53">
        <v>438</v>
      </c>
      <c r="H53" t="s">
        <v>122</v>
      </c>
      <c r="I53" t="s">
        <v>9</v>
      </c>
      <c r="J53">
        <v>63</v>
      </c>
      <c r="K53" t="b">
        <f t="shared" ref="K53:K60" si="3">OR(I53="water",J53&gt;60)</f>
        <v>1</v>
      </c>
    </row>
    <row r="54" spans="1:11">
      <c r="A54" t="s">
        <v>97</v>
      </c>
      <c r="B54">
        <v>310</v>
      </c>
      <c r="H54" t="s">
        <v>123</v>
      </c>
      <c r="I54" t="s">
        <v>9</v>
      </c>
      <c r="J54">
        <v>83</v>
      </c>
      <c r="K54" t="b">
        <f t="shared" si="3"/>
        <v>1</v>
      </c>
    </row>
    <row r="55" spans="1:11">
      <c r="A55" t="s">
        <v>17</v>
      </c>
      <c r="B55">
        <v>200</v>
      </c>
      <c r="H55" t="s">
        <v>124</v>
      </c>
      <c r="I55" t="s">
        <v>13</v>
      </c>
      <c r="J55">
        <v>43</v>
      </c>
      <c r="K55" t="b">
        <f t="shared" si="3"/>
        <v>0</v>
      </c>
    </row>
    <row r="56" spans="8:11">
      <c r="H56" t="s">
        <v>91</v>
      </c>
      <c r="I56" t="s">
        <v>13</v>
      </c>
      <c r="J56">
        <v>58</v>
      </c>
      <c r="K56" t="b">
        <f t="shared" si="3"/>
        <v>0</v>
      </c>
    </row>
    <row r="57" spans="1:11">
      <c r="A57" s="1" t="s">
        <v>125</v>
      </c>
      <c r="H57" t="s">
        <v>126</v>
      </c>
      <c r="I57" t="s">
        <v>13</v>
      </c>
      <c r="J57">
        <v>78</v>
      </c>
      <c r="K57" t="b">
        <f t="shared" si="3"/>
        <v>1</v>
      </c>
    </row>
    <row r="58" spans="1:11">
      <c r="A58" t="s">
        <v>30</v>
      </c>
      <c r="B58" t="s">
        <v>2</v>
      </c>
      <c r="C58" t="s">
        <v>31</v>
      </c>
      <c r="D58" t="s">
        <v>32</v>
      </c>
      <c r="H58" t="s">
        <v>127</v>
      </c>
      <c r="I58" t="s">
        <v>17</v>
      </c>
      <c r="J58">
        <v>65</v>
      </c>
      <c r="K58" t="b">
        <f t="shared" si="3"/>
        <v>1</v>
      </c>
    </row>
    <row r="59" spans="1:11">
      <c r="A59" t="s">
        <v>39</v>
      </c>
      <c r="B59" t="s">
        <v>40</v>
      </c>
      <c r="D59">
        <v>305</v>
      </c>
      <c r="H59" t="s">
        <v>128</v>
      </c>
      <c r="I59" t="s">
        <v>17</v>
      </c>
      <c r="J59">
        <v>80</v>
      </c>
      <c r="K59" t="b">
        <f t="shared" si="3"/>
        <v>1</v>
      </c>
    </row>
    <row r="60" spans="2:11">
      <c r="B60" t="s">
        <v>17</v>
      </c>
      <c r="C60" t="s">
        <v>40</v>
      </c>
      <c r="D60">
        <v>510</v>
      </c>
      <c r="H60" t="s">
        <v>129</v>
      </c>
      <c r="I60" t="s">
        <v>17</v>
      </c>
      <c r="J60">
        <v>100</v>
      </c>
      <c r="K60" t="b">
        <f t="shared" si="3"/>
        <v>1</v>
      </c>
    </row>
    <row r="61" spans="1:8">
      <c r="A61" t="s">
        <v>49</v>
      </c>
      <c r="B61" t="s">
        <v>9</v>
      </c>
      <c r="C61" t="s">
        <v>50</v>
      </c>
      <c r="D61">
        <v>490</v>
      </c>
      <c r="H61" t="s">
        <v>104</v>
      </c>
    </row>
    <row r="62" spans="1:8">
      <c r="A62" t="s">
        <v>51</v>
      </c>
      <c r="B62" t="s">
        <v>17</v>
      </c>
      <c r="C62" t="s">
        <v>50</v>
      </c>
      <c r="D62">
        <v>335</v>
      </c>
      <c r="G62" s="2" t="s">
        <v>130</v>
      </c>
      <c r="H62">
        <f ca="1" t="shared" ref="H62:H67" si="4">INT(RAND()*10)</f>
        <v>8</v>
      </c>
    </row>
    <row r="63" spans="1:8">
      <c r="A63" t="s">
        <v>52</v>
      </c>
      <c r="B63" t="s">
        <v>53</v>
      </c>
      <c r="C63" t="s">
        <v>54</v>
      </c>
      <c r="D63">
        <v>465</v>
      </c>
      <c r="H63">
        <f ca="1" t="shared" si="4"/>
        <v>7</v>
      </c>
    </row>
    <row r="64" spans="1:8">
      <c r="A64" t="s">
        <v>56</v>
      </c>
      <c r="B64" t="s">
        <v>17</v>
      </c>
      <c r="C64" t="s">
        <v>57</v>
      </c>
      <c r="D64">
        <v>475</v>
      </c>
      <c r="H64">
        <f ca="1" t="shared" si="4"/>
        <v>7</v>
      </c>
    </row>
    <row r="65" spans="1:8">
      <c r="A65" t="s">
        <v>58</v>
      </c>
      <c r="B65" t="s">
        <v>17</v>
      </c>
      <c r="C65" t="s">
        <v>57</v>
      </c>
      <c r="D65">
        <v>525</v>
      </c>
      <c r="H65">
        <f ca="1" t="shared" si="4"/>
        <v>2</v>
      </c>
    </row>
    <row r="66" spans="1:8">
      <c r="A66" t="s">
        <v>60</v>
      </c>
      <c r="B66" t="s">
        <v>61</v>
      </c>
      <c r="C66" t="s">
        <v>62</v>
      </c>
      <c r="D66">
        <v>385</v>
      </c>
      <c r="H66">
        <f ca="1" t="shared" si="4"/>
        <v>6</v>
      </c>
    </row>
    <row r="67" spans="1:8">
      <c r="A67" t="s">
        <v>64</v>
      </c>
      <c r="B67" t="s">
        <v>65</v>
      </c>
      <c r="D67">
        <v>420</v>
      </c>
      <c r="H67">
        <f ca="1" t="shared" si="4"/>
        <v>9</v>
      </c>
    </row>
    <row r="68" spans="1:7">
      <c r="A68" t="s">
        <v>68</v>
      </c>
      <c r="B68" t="s">
        <v>69</v>
      </c>
      <c r="C68" t="s">
        <v>70</v>
      </c>
      <c r="D68">
        <v>349</v>
      </c>
      <c r="G68" s="1" t="s">
        <v>131</v>
      </c>
    </row>
    <row r="69" spans="1:10">
      <c r="A69" t="s">
        <v>72</v>
      </c>
      <c r="B69" t="s">
        <v>69</v>
      </c>
      <c r="D69">
        <v>253</v>
      </c>
      <c r="G69" t="s">
        <v>30</v>
      </c>
      <c r="H69" t="s">
        <v>2</v>
      </c>
      <c r="I69" t="s">
        <v>31</v>
      </c>
      <c r="J69" t="s">
        <v>32</v>
      </c>
    </row>
    <row r="70" spans="1:10">
      <c r="A70" t="s">
        <v>81</v>
      </c>
      <c r="B70" t="s">
        <v>82</v>
      </c>
      <c r="C70" t="s">
        <v>50</v>
      </c>
      <c r="D70">
        <v>395</v>
      </c>
      <c r="G70" t="s">
        <v>39</v>
      </c>
      <c r="H70" t="s">
        <v>40</v>
      </c>
      <c r="J70">
        <v>305</v>
      </c>
    </row>
    <row r="71" spans="1:10">
      <c r="A71" t="s">
        <v>83</v>
      </c>
      <c r="B71" t="s">
        <v>69</v>
      </c>
      <c r="C71" t="s">
        <v>70</v>
      </c>
      <c r="D71">
        <v>310</v>
      </c>
      <c r="G71" t="s">
        <v>52</v>
      </c>
      <c r="H71" t="s">
        <v>53</v>
      </c>
      <c r="I71" t="s">
        <v>54</v>
      </c>
      <c r="J71">
        <v>465</v>
      </c>
    </row>
    <row r="72" spans="1:10">
      <c r="A72" t="s">
        <v>84</v>
      </c>
      <c r="B72" t="s">
        <v>17</v>
      </c>
      <c r="D72">
        <v>475</v>
      </c>
      <c r="G72" t="s">
        <v>60</v>
      </c>
      <c r="H72" t="s">
        <v>61</v>
      </c>
      <c r="I72" t="s">
        <v>62</v>
      </c>
      <c r="J72">
        <v>385</v>
      </c>
    </row>
    <row r="73" spans="1:10">
      <c r="A73" t="s">
        <v>85</v>
      </c>
      <c r="B73" t="s">
        <v>50</v>
      </c>
      <c r="C73" t="s">
        <v>62</v>
      </c>
      <c r="D73">
        <v>505</v>
      </c>
      <c r="G73" t="s">
        <v>64</v>
      </c>
      <c r="H73" t="s">
        <v>65</v>
      </c>
      <c r="J73">
        <v>420</v>
      </c>
    </row>
    <row r="74" spans="1:10">
      <c r="A74" t="s">
        <v>90</v>
      </c>
      <c r="B74" t="s">
        <v>40</v>
      </c>
      <c r="D74">
        <v>455</v>
      </c>
      <c r="G74" t="s">
        <v>68</v>
      </c>
      <c r="H74" t="s">
        <v>69</v>
      </c>
      <c r="I74" t="s">
        <v>70</v>
      </c>
      <c r="J74">
        <v>349</v>
      </c>
    </row>
    <row r="75" spans="1:10">
      <c r="A75" t="s">
        <v>91</v>
      </c>
      <c r="B75" t="s">
        <v>13</v>
      </c>
      <c r="D75">
        <v>405</v>
      </c>
      <c r="G75" t="s">
        <v>72</v>
      </c>
      <c r="H75" t="s">
        <v>69</v>
      </c>
      <c r="J75">
        <v>253</v>
      </c>
    </row>
    <row r="76" spans="1:10">
      <c r="A76" t="s">
        <v>92</v>
      </c>
      <c r="B76" t="s">
        <v>50</v>
      </c>
      <c r="D76">
        <v>438</v>
      </c>
      <c r="G76" t="s">
        <v>91</v>
      </c>
      <c r="H76" t="s">
        <v>13</v>
      </c>
      <c r="J76">
        <v>405</v>
      </c>
    </row>
    <row r="77" spans="1:10">
      <c r="A77" t="s">
        <v>96</v>
      </c>
      <c r="B77" t="s">
        <v>97</v>
      </c>
      <c r="C77" t="s">
        <v>50</v>
      </c>
      <c r="D77">
        <v>310</v>
      </c>
      <c r="G77" t="s">
        <v>96</v>
      </c>
      <c r="H77" t="s">
        <v>97</v>
      </c>
      <c r="I77" t="s">
        <v>50</v>
      </c>
      <c r="J77">
        <v>310</v>
      </c>
    </row>
    <row r="78" spans="1:10">
      <c r="A78" t="s">
        <v>101</v>
      </c>
      <c r="B78" t="s">
        <v>17</v>
      </c>
      <c r="D78">
        <v>200</v>
      </c>
      <c r="G78" t="s">
        <v>101</v>
      </c>
      <c r="H78" t="s">
        <v>17</v>
      </c>
      <c r="J78">
        <v>200</v>
      </c>
    </row>
    <row r="79" spans="1:10">
      <c r="A79" t="s">
        <v>104</v>
      </c>
      <c r="G79" t="s">
        <v>104</v>
      </c>
      <c r="I79" t="s">
        <v>132</v>
      </c>
      <c r="J79" s="7">
        <f>SUM(J70:J78)</f>
        <v>3092</v>
      </c>
    </row>
    <row r="80" spans="3:4">
      <c r="C80" t="s">
        <v>133</v>
      </c>
      <c r="D80">
        <f>COUNT(D59:D78)</f>
        <v>20</v>
      </c>
    </row>
    <row r="81" spans="7:7">
      <c r="G81" s="1" t="s">
        <v>134</v>
      </c>
    </row>
    <row r="82" spans="1:9">
      <c r="A82" s="1" t="s">
        <v>135</v>
      </c>
      <c r="C82" s="2" t="s">
        <v>136</v>
      </c>
      <c r="G82" t="s">
        <v>30</v>
      </c>
      <c r="H82" t="s">
        <v>2</v>
      </c>
      <c r="I82" t="s">
        <v>6</v>
      </c>
    </row>
    <row r="83" spans="1:12">
      <c r="A83" t="s">
        <v>30</v>
      </c>
      <c r="B83" t="s">
        <v>2</v>
      </c>
      <c r="C83" t="s">
        <v>31</v>
      </c>
      <c r="D83" t="s">
        <v>32</v>
      </c>
      <c r="G83" t="s">
        <v>121</v>
      </c>
      <c r="H83" t="s">
        <v>9</v>
      </c>
      <c r="I83">
        <v>318</v>
      </c>
      <c r="K83" t="s">
        <v>66</v>
      </c>
      <c r="L83" t="s">
        <v>137</v>
      </c>
    </row>
    <row r="84" spans="1:12">
      <c r="A84" t="s">
        <v>39</v>
      </c>
      <c r="B84" t="s">
        <v>40</v>
      </c>
      <c r="D84">
        <v>305</v>
      </c>
      <c r="G84" t="s">
        <v>122</v>
      </c>
      <c r="H84" t="s">
        <v>9</v>
      </c>
      <c r="I84">
        <v>405</v>
      </c>
      <c r="K84" t="s">
        <v>9</v>
      </c>
      <c r="L84">
        <f>SUMIF(H83:H91,K84,I83:I91)</f>
        <v>1248</v>
      </c>
    </row>
    <row r="85" spans="1:12">
      <c r="A85" t="s">
        <v>47</v>
      </c>
      <c r="B85" t="s">
        <v>17</v>
      </c>
      <c r="C85" t="s">
        <v>40</v>
      </c>
      <c r="D85">
        <v>510</v>
      </c>
      <c r="G85" t="s">
        <v>123</v>
      </c>
      <c r="H85" t="s">
        <v>9</v>
      </c>
      <c r="I85">
        <v>525</v>
      </c>
      <c r="K85" t="s">
        <v>13</v>
      </c>
      <c r="L85">
        <f>SUMIF(H84:H92,K85,I84:I92)</f>
        <v>1248</v>
      </c>
    </row>
    <row r="86" spans="1:12">
      <c r="A86" t="s">
        <v>49</v>
      </c>
      <c r="B86" t="s">
        <v>9</v>
      </c>
      <c r="C86" t="s">
        <v>50</v>
      </c>
      <c r="D86">
        <v>490</v>
      </c>
      <c r="G86" t="s">
        <v>124</v>
      </c>
      <c r="H86" t="s">
        <v>13</v>
      </c>
      <c r="I86">
        <v>309</v>
      </c>
      <c r="K86" t="s">
        <v>17</v>
      </c>
      <c r="L86">
        <f>SUMIF(H85:H93,K86,I85:I93)</f>
        <v>1249</v>
      </c>
    </row>
    <row r="87" spans="1:9">
      <c r="A87" t="s">
        <v>51</v>
      </c>
      <c r="B87" t="s">
        <v>17</v>
      </c>
      <c r="C87" t="s">
        <v>50</v>
      </c>
      <c r="D87">
        <v>335</v>
      </c>
      <c r="G87" t="s">
        <v>91</v>
      </c>
      <c r="H87" t="s">
        <v>13</v>
      </c>
      <c r="I87">
        <v>405</v>
      </c>
    </row>
    <row r="88" spans="1:9">
      <c r="A88" t="s">
        <v>52</v>
      </c>
      <c r="B88" t="s">
        <v>53</v>
      </c>
      <c r="C88" t="s">
        <v>54</v>
      </c>
      <c r="D88">
        <v>465</v>
      </c>
      <c r="G88" t="s">
        <v>126</v>
      </c>
      <c r="H88" t="s">
        <v>13</v>
      </c>
      <c r="I88">
        <v>534</v>
      </c>
    </row>
    <row r="89" spans="1:9">
      <c r="A89" t="s">
        <v>56</v>
      </c>
      <c r="B89" t="s">
        <v>17</v>
      </c>
      <c r="C89" t="s">
        <v>57</v>
      </c>
      <c r="D89">
        <v>475</v>
      </c>
      <c r="G89" t="s">
        <v>127</v>
      </c>
      <c r="H89" t="s">
        <v>17</v>
      </c>
      <c r="I89">
        <v>314</v>
      </c>
    </row>
    <row r="90" spans="1:9">
      <c r="A90" t="s">
        <v>58</v>
      </c>
      <c r="B90" t="s">
        <v>17</v>
      </c>
      <c r="C90" t="s">
        <v>57</v>
      </c>
      <c r="D90">
        <v>525</v>
      </c>
      <c r="G90" t="s">
        <v>128</v>
      </c>
      <c r="H90" t="s">
        <v>17</v>
      </c>
      <c r="I90">
        <v>405</v>
      </c>
    </row>
    <row r="91" spans="1:9">
      <c r="A91" t="s">
        <v>60</v>
      </c>
      <c r="B91" t="s">
        <v>61</v>
      </c>
      <c r="C91" t="s">
        <v>62</v>
      </c>
      <c r="D91">
        <v>385</v>
      </c>
      <c r="G91" t="s">
        <v>129</v>
      </c>
      <c r="H91" t="s">
        <v>17</v>
      </c>
      <c r="I91">
        <v>530</v>
      </c>
    </row>
    <row r="92" spans="1:7">
      <c r="A92" t="s">
        <v>64</v>
      </c>
      <c r="B92" t="s">
        <v>65</v>
      </c>
      <c r="D92">
        <v>420</v>
      </c>
      <c r="G92" t="s">
        <v>104</v>
      </c>
    </row>
    <row r="93" spans="1:7">
      <c r="A93" t="s">
        <v>68</v>
      </c>
      <c r="B93" t="s">
        <v>69</v>
      </c>
      <c r="C93" t="s">
        <v>70</v>
      </c>
      <c r="D93">
        <v>349</v>
      </c>
      <c r="G93" s="1" t="s">
        <v>138</v>
      </c>
    </row>
    <row r="94" spans="1:15">
      <c r="A94" t="s">
        <v>72</v>
      </c>
      <c r="B94" t="s">
        <v>69</v>
      </c>
      <c r="D94">
        <v>253</v>
      </c>
      <c r="G94">
        <v>81</v>
      </c>
      <c r="H94">
        <v>80</v>
      </c>
      <c r="I94">
        <v>81</v>
      </c>
      <c r="K94">
        <v>90</v>
      </c>
      <c r="L94">
        <v>77</v>
      </c>
      <c r="M94">
        <v>33</v>
      </c>
      <c r="N94">
        <v>20</v>
      </c>
      <c r="O94">
        <v>96</v>
      </c>
    </row>
    <row r="95" spans="1:15">
      <c r="A95" t="s">
        <v>81</v>
      </c>
      <c r="B95" t="s">
        <v>82</v>
      </c>
      <c r="C95" t="s">
        <v>50</v>
      </c>
      <c r="D95">
        <v>395</v>
      </c>
      <c r="G95">
        <v>6</v>
      </c>
      <c r="H95">
        <v>6</v>
      </c>
      <c r="I95">
        <v>6</v>
      </c>
      <c r="K95">
        <v>59</v>
      </c>
      <c r="L95">
        <v>66</v>
      </c>
      <c r="M95">
        <v>20</v>
      </c>
      <c r="N95">
        <v>61</v>
      </c>
      <c r="O95">
        <v>44</v>
      </c>
    </row>
    <row r="96" spans="1:15">
      <c r="A96" t="s">
        <v>83</v>
      </c>
      <c r="B96" t="s">
        <v>69</v>
      </c>
      <c r="C96" t="s">
        <v>70</v>
      </c>
      <c r="D96">
        <v>310</v>
      </c>
      <c r="G96">
        <v>39</v>
      </c>
      <c r="H96">
        <v>44</v>
      </c>
      <c r="I96">
        <v>39</v>
      </c>
      <c r="K96">
        <v>94</v>
      </c>
      <c r="L96">
        <v>99</v>
      </c>
      <c r="M96">
        <v>97</v>
      </c>
      <c r="N96">
        <v>41</v>
      </c>
      <c r="O96">
        <v>52</v>
      </c>
    </row>
    <row r="97" spans="1:15">
      <c r="A97" t="s">
        <v>84</v>
      </c>
      <c r="B97" t="s">
        <v>17</v>
      </c>
      <c r="D97">
        <v>475</v>
      </c>
      <c r="G97">
        <v>43</v>
      </c>
      <c r="H97">
        <v>35</v>
      </c>
      <c r="I97">
        <v>43</v>
      </c>
      <c r="K97">
        <v>36</v>
      </c>
      <c r="L97">
        <v>43</v>
      </c>
      <c r="M97">
        <v>70</v>
      </c>
      <c r="N97">
        <v>13</v>
      </c>
      <c r="O97">
        <v>54</v>
      </c>
    </row>
    <row r="98" spans="1:15">
      <c r="A98" t="s">
        <v>85</v>
      </c>
      <c r="B98" t="s">
        <v>50</v>
      </c>
      <c r="C98" t="s">
        <v>62</v>
      </c>
      <c r="D98">
        <v>505</v>
      </c>
      <c r="G98">
        <v>2</v>
      </c>
      <c r="H98">
        <v>6</v>
      </c>
      <c r="I98">
        <v>2</v>
      </c>
      <c r="K98">
        <v>15</v>
      </c>
      <c r="L98">
        <v>6</v>
      </c>
      <c r="M98">
        <v>28</v>
      </c>
      <c r="N98">
        <v>28</v>
      </c>
      <c r="O98">
        <v>15</v>
      </c>
    </row>
    <row r="99" spans="1:9">
      <c r="A99" t="s">
        <v>90</v>
      </c>
      <c r="B99" t="s">
        <v>40</v>
      </c>
      <c r="D99">
        <v>455</v>
      </c>
      <c r="G99">
        <v>96</v>
      </c>
      <c r="H99">
        <v>8</v>
      </c>
      <c r="I99">
        <v>95</v>
      </c>
    </row>
    <row r="100" spans="1:9">
      <c r="A100" t="s">
        <v>91</v>
      </c>
      <c r="B100" t="s">
        <v>13</v>
      </c>
      <c r="D100">
        <v>405</v>
      </c>
      <c r="G100">
        <v>5</v>
      </c>
      <c r="H100">
        <v>77</v>
      </c>
      <c r="I100">
        <v>5</v>
      </c>
    </row>
    <row r="101" spans="1:9">
      <c r="A101" t="s">
        <v>92</v>
      </c>
      <c r="B101" t="s">
        <v>50</v>
      </c>
      <c r="D101">
        <v>438</v>
      </c>
      <c r="G101">
        <v>11</v>
      </c>
      <c r="H101">
        <v>99</v>
      </c>
      <c r="I101">
        <v>11</v>
      </c>
    </row>
    <row r="102" spans="1:9">
      <c r="A102" t="s">
        <v>96</v>
      </c>
      <c r="B102" t="s">
        <v>97</v>
      </c>
      <c r="C102" t="s">
        <v>50</v>
      </c>
      <c r="D102">
        <v>310</v>
      </c>
      <c r="G102">
        <v>86</v>
      </c>
      <c r="H102">
        <v>89</v>
      </c>
      <c r="I102">
        <v>86</v>
      </c>
    </row>
    <row r="103" spans="1:9">
      <c r="A103" t="s">
        <v>101</v>
      </c>
      <c r="B103" t="s">
        <v>17</v>
      </c>
      <c r="D103">
        <v>200</v>
      </c>
      <c r="G103">
        <v>57</v>
      </c>
      <c r="H103">
        <v>66</v>
      </c>
      <c r="I103">
        <v>57</v>
      </c>
    </row>
    <row r="104" spans="1:1">
      <c r="A104" t="s">
        <v>104</v>
      </c>
    </row>
    <row r="105" spans="1:7">
      <c r="A105">
        <f>COUNTA(A84:A103)</f>
        <v>20</v>
      </c>
      <c r="C105">
        <f>COUNTA(C84:C103)</f>
        <v>12</v>
      </c>
      <c r="D105">
        <f>COUNTA(D84:D103)</f>
        <v>20</v>
      </c>
      <c r="G105" s="1" t="s">
        <v>139</v>
      </c>
    </row>
    <row r="106" spans="7:10">
      <c r="G106" s="8" t="s">
        <v>140</v>
      </c>
      <c r="H106" s="8" t="s">
        <v>141</v>
      </c>
      <c r="I106" s="8" t="s">
        <v>142</v>
      </c>
      <c r="J106" s="8" t="s">
        <v>143</v>
      </c>
    </row>
    <row r="107" spans="2:10">
      <c r="B107" s="9"/>
      <c r="C107" s="10"/>
      <c r="D107" s="9"/>
      <c r="E107" s="9"/>
      <c r="G107" s="9"/>
      <c r="H107" s="10"/>
      <c r="I107" s="9"/>
      <c r="J107" s="9"/>
    </row>
    <row r="108" spans="7:7">
      <c r="G108" s="1" t="s">
        <v>144</v>
      </c>
    </row>
    <row r="109" spans="7:7">
      <c r="G109" s="1"/>
    </row>
    <row r="110" spans="7:10">
      <c r="G110" s="8" t="s">
        <v>140</v>
      </c>
      <c r="H110" s="8" t="s">
        <v>141</v>
      </c>
      <c r="I110" s="8" t="s">
        <v>142</v>
      </c>
      <c r="J110" s="8" t="s">
        <v>143</v>
      </c>
    </row>
    <row r="111" hidden="1" spans="7:10">
      <c r="G111" s="9" t="s">
        <v>145</v>
      </c>
      <c r="H111" s="10">
        <v>1390</v>
      </c>
      <c r="I111" s="9" t="s">
        <v>146</v>
      </c>
      <c r="J111" s="9" t="s">
        <v>147</v>
      </c>
    </row>
    <row r="112" hidden="1" spans="7:10">
      <c r="G112" s="9" t="s">
        <v>148</v>
      </c>
      <c r="H112" s="10">
        <v>3255</v>
      </c>
      <c r="I112" s="9" t="s">
        <v>146</v>
      </c>
      <c r="J112" s="9" t="s">
        <v>149</v>
      </c>
    </row>
    <row r="113" spans="2:10">
      <c r="B113">
        <v>1</v>
      </c>
      <c r="G113" s="9" t="s">
        <v>148</v>
      </c>
      <c r="H113" s="10">
        <v>4865</v>
      </c>
      <c r="I113" s="9" t="s">
        <v>146</v>
      </c>
      <c r="J113" s="9" t="s">
        <v>150</v>
      </c>
    </row>
    <row r="114" hidden="1" spans="7:10">
      <c r="G114" s="9" t="s">
        <v>145</v>
      </c>
      <c r="H114" s="10">
        <v>7433</v>
      </c>
      <c r="I114" s="9" t="s">
        <v>151</v>
      </c>
      <c r="J114" s="9" t="s">
        <v>152</v>
      </c>
    </row>
    <row r="115" hidden="1" spans="2:10">
      <c r="B115">
        <v>5</v>
      </c>
      <c r="G115" s="9" t="s">
        <v>145</v>
      </c>
      <c r="H115" s="10">
        <v>9213</v>
      </c>
      <c r="I115" s="9" t="s">
        <v>146</v>
      </c>
      <c r="J115" s="9" t="s">
        <v>150</v>
      </c>
    </row>
    <row r="116" hidden="1" spans="7:10">
      <c r="G116" s="9" t="s">
        <v>153</v>
      </c>
      <c r="H116" s="10">
        <v>9339</v>
      </c>
      <c r="I116" s="9" t="s">
        <v>151</v>
      </c>
      <c r="J116" s="9" t="s">
        <v>149</v>
      </c>
    </row>
    <row r="117" hidden="1" spans="7:10">
      <c r="G117" s="9" t="s">
        <v>154</v>
      </c>
      <c r="H117" s="10">
        <v>9698</v>
      </c>
      <c r="I117" s="9" t="s">
        <v>146</v>
      </c>
      <c r="J117" s="9" t="s">
        <v>152</v>
      </c>
    </row>
    <row r="118" hidden="1" spans="7:10">
      <c r="G118" s="9" t="s">
        <v>155</v>
      </c>
      <c r="H118" s="10">
        <v>10644</v>
      </c>
      <c r="I118" s="9" t="s">
        <v>151</v>
      </c>
      <c r="J118" s="9" t="s">
        <v>149</v>
      </c>
    </row>
    <row r="119" hidden="1" spans="7:10">
      <c r="G119" s="9" t="s">
        <v>155</v>
      </c>
      <c r="H119" s="10">
        <v>12438</v>
      </c>
      <c r="I119" s="9" t="s">
        <v>151</v>
      </c>
      <c r="J119" s="9" t="s">
        <v>152</v>
      </c>
    </row>
    <row r="120" spans="2:10">
      <c r="B120">
        <v>10</v>
      </c>
      <c r="G120" s="9" t="s">
        <v>153</v>
      </c>
      <c r="H120" s="10">
        <v>14808</v>
      </c>
      <c r="I120" s="9" t="s">
        <v>146</v>
      </c>
      <c r="J120" s="9" t="s">
        <v>150</v>
      </c>
    </row>
    <row r="121" hidden="1" spans="7:10">
      <c r="G121" s="9" t="s">
        <v>155</v>
      </c>
      <c r="H121" s="10">
        <v>14867</v>
      </c>
      <c r="I121" s="9" t="s">
        <v>146</v>
      </c>
      <c r="J121" s="9" t="s">
        <v>147</v>
      </c>
    </row>
    <row r="122" hidden="1" spans="7:10">
      <c r="G122" s="9" t="s">
        <v>154</v>
      </c>
      <c r="H122" s="10">
        <v>16753</v>
      </c>
      <c r="I122" s="9" t="s">
        <v>151</v>
      </c>
      <c r="J122" s="9" t="s">
        <v>147</v>
      </c>
    </row>
    <row r="123" hidden="1" spans="7:10">
      <c r="G123" s="9" t="s">
        <v>154</v>
      </c>
      <c r="H123" s="10">
        <v>18919</v>
      </c>
      <c r="I123" s="9" t="s">
        <v>146</v>
      </c>
      <c r="J123" s="9" t="s">
        <v>147</v>
      </c>
    </row>
    <row r="124" hidden="1" spans="7:10">
      <c r="G124" s="9" t="s">
        <v>155</v>
      </c>
      <c r="H124" s="10">
        <v>19302</v>
      </c>
      <c r="I124" s="9" t="s">
        <v>151</v>
      </c>
      <c r="J124" s="9" t="s">
        <v>150</v>
      </c>
    </row>
    <row r="125" hidden="1"/>
    <row r="126" hidden="1" spans="7:10">
      <c r="G126" t="s">
        <v>140</v>
      </c>
      <c r="H126" t="s">
        <v>141</v>
      </c>
      <c r="I126" t="s">
        <v>142</v>
      </c>
      <c r="J126" t="s">
        <v>143</v>
      </c>
    </row>
    <row r="127" hidden="1"/>
    <row r="128" spans="2:3">
      <c r="B128" s="7">
        <f>SUM(B113:B120)</f>
        <v>16</v>
      </c>
      <c r="C128" t="s">
        <v>156</v>
      </c>
    </row>
    <row r="129" spans="2:7">
      <c r="B129" s="7">
        <f>SUM(B113:B120)</f>
        <v>16</v>
      </c>
      <c r="C129" t="s">
        <v>157</v>
      </c>
      <c r="G129" s="8" t="s">
        <v>140</v>
      </c>
    </row>
    <row r="130" spans="2:13">
      <c r="B130">
        <f>SUBTOTAL(109,B113:B120)</f>
        <v>11</v>
      </c>
      <c r="C130" t="s">
        <v>158</v>
      </c>
      <c r="G130" s="9" t="s">
        <v>145</v>
      </c>
      <c r="H130" s="11">
        <f>SUM(H111:H124)</f>
        <v>152924</v>
      </c>
      <c r="I130" t="s">
        <v>108</v>
      </c>
      <c r="M130" t="s">
        <v>159</v>
      </c>
    </row>
    <row r="131" spans="7:9">
      <c r="G131" s="9" t="s">
        <v>148</v>
      </c>
      <c r="H131" s="11">
        <f>SUBTOTAL(109,H113:H120)</f>
        <v>19673</v>
      </c>
      <c r="I131" t="s">
        <v>158</v>
      </c>
    </row>
    <row r="132" spans="7:7">
      <c r="G132" s="9" t="s">
        <v>153</v>
      </c>
    </row>
    <row r="133" spans="7:7">
      <c r="G133" s="9" t="s">
        <v>154</v>
      </c>
    </row>
    <row r="134" spans="7:7">
      <c r="G134" s="9" t="s">
        <v>155</v>
      </c>
    </row>
    <row r="135" spans="1:7">
      <c r="A135" s="1" t="s">
        <v>160</v>
      </c>
      <c r="G135" s="9"/>
    </row>
    <row r="136" spans="1:7">
      <c r="A136" t="s">
        <v>161</v>
      </c>
      <c r="B136" t="s">
        <v>162</v>
      </c>
      <c r="C136" t="s">
        <v>163</v>
      </c>
      <c r="D136" t="s">
        <v>164</v>
      </c>
      <c r="G136" s="9"/>
    </row>
    <row r="137" spans="1:7">
      <c r="A137" t="s">
        <v>165</v>
      </c>
      <c r="B137">
        <v>8</v>
      </c>
      <c r="C137">
        <v>150</v>
      </c>
      <c r="D137">
        <v>80</v>
      </c>
      <c r="G137" s="9"/>
    </row>
    <row r="138" spans="1:7">
      <c r="A138" t="s">
        <v>166</v>
      </c>
      <c r="B138">
        <v>54</v>
      </c>
      <c r="C138">
        <v>77</v>
      </c>
      <c r="D138">
        <v>54</v>
      </c>
      <c r="G138" s="9"/>
    </row>
    <row r="139" spans="1:7">
      <c r="A139" t="s">
        <v>167</v>
      </c>
      <c r="B139">
        <v>93</v>
      </c>
      <c r="C139">
        <v>32</v>
      </c>
      <c r="D139">
        <v>100</v>
      </c>
      <c r="G139" s="9"/>
    </row>
    <row r="140" spans="1:7">
      <c r="A140" t="s">
        <v>168</v>
      </c>
      <c r="B140">
        <v>116</v>
      </c>
      <c r="C140">
        <v>11</v>
      </c>
      <c r="D140">
        <v>76</v>
      </c>
      <c r="G140" s="9"/>
    </row>
    <row r="141" spans="1:7">
      <c r="A141" t="s">
        <v>169</v>
      </c>
      <c r="B141">
        <v>134</v>
      </c>
      <c r="C141">
        <v>6</v>
      </c>
      <c r="D141">
        <v>93</v>
      </c>
      <c r="G141" s="9"/>
    </row>
    <row r="142" spans="1:7">
      <c r="A142" t="s">
        <v>170</v>
      </c>
      <c r="B142">
        <v>184</v>
      </c>
      <c r="C142">
        <v>1</v>
      </c>
      <c r="D142">
        <v>72</v>
      </c>
      <c r="G142" s="9"/>
    </row>
    <row r="143" spans="7:7">
      <c r="G143" s="9"/>
    </row>
    <row r="155" spans="2:2">
      <c r="B155" t="s">
        <v>171</v>
      </c>
    </row>
    <row r="168" spans="2:8">
      <c r="B168" t="s">
        <v>172</v>
      </c>
      <c r="H168" t="s">
        <v>173</v>
      </c>
    </row>
    <row r="170" spans="1:6">
      <c r="A170" t="s">
        <v>174</v>
      </c>
      <c r="F170" t="s">
        <v>175</v>
      </c>
    </row>
    <row r="171" spans="1:6">
      <c r="A171" t="s">
        <v>176</v>
      </c>
      <c r="F171">
        <v>14</v>
      </c>
    </row>
    <row r="172" spans="1:6">
      <c r="A172" t="s">
        <v>177</v>
      </c>
      <c r="F172">
        <v>5</v>
      </c>
    </row>
    <row r="173" spans="1:6">
      <c r="A173" t="s">
        <v>178</v>
      </c>
      <c r="F173">
        <v>26</v>
      </c>
    </row>
    <row r="174" spans="1:6">
      <c r="A174" t="s">
        <v>179</v>
      </c>
      <c r="F174">
        <v>8</v>
      </c>
    </row>
    <row r="175" spans="1:6">
      <c r="A175" t="s">
        <v>180</v>
      </c>
      <c r="F175">
        <v>12</v>
      </c>
    </row>
    <row r="192" spans="3:3">
      <c r="C192" t="s">
        <v>181</v>
      </c>
    </row>
  </sheetData>
  <autoFilter ref="G110:J127">
    <filterColumn colId="2">
      <customFilters>
        <customFilter operator="equal" val="USA"/>
      </customFilters>
    </filterColumn>
    <filterColumn colId="3">
      <customFilters>
        <customFilter operator="equal" val="Qtr 4"/>
      </customFilters>
    </filterColumn>
    <extLst/>
  </autoFilter>
  <conditionalFormatting sqref="L94">
    <cfRule type="expression" dxfId="0" priority="1">
      <formula>"ODD"</formula>
    </cfRule>
  </conditionalFormatting>
  <conditionalFormatting sqref="P97">
    <cfRule type="expression" dxfId="1" priority="6">
      <formula>"ISODD(A1)"</formula>
    </cfRule>
  </conditionalFormatting>
  <conditionalFormatting sqref="G94:G103">
    <cfRule type="cellIs" dxfId="2" priority="9" operator="greaterThan">
      <formula>50</formula>
    </cfRule>
  </conditionalFormatting>
  <conditionalFormatting sqref="H94:H103">
    <cfRule type="cellIs" dxfId="3" priority="10" operator="lessThan">
      <formula>40</formula>
    </cfRule>
  </conditionalFormatting>
  <conditionalFormatting sqref="I94:I103">
    <cfRule type="aboveAverage" dxfId="4" priority="7"/>
  </conditionalFormatting>
  <conditionalFormatting sqref="L94:O98">
    <cfRule type="expression" dxfId="0" priority="5">
      <formula>"ISODD(L94)"</formula>
    </cfRule>
    <cfRule type="expression" dxfId="5" priority="4">
      <formula>"ISODD(L94)"</formula>
    </cfRule>
    <cfRule type="expression" dxfId="6" priority="3">
      <formula>"ISODD(L94)"</formula>
    </cfRule>
    <cfRule type="expression" dxfId="0" priority="2">
      <formula>"ODD(L94)"</formula>
    </cfRule>
  </conditionalFormatting>
  <pageMargins left="0.75" right="0.75" top="1" bottom="1" header="0.5" footer="0.5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</cp:lastModifiedBy>
  <dcterms:created xsi:type="dcterms:W3CDTF">2023-07-11T13:14:00Z</dcterms:created>
  <dcterms:modified xsi:type="dcterms:W3CDTF">2023-07-20T07:54:05Z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34892596B2B047FD9AA54ECE8E74C9F7</vt:lpwstr>
  </property>
  <property fmtid="{D5CDD505-2E9C-101B-9397-08002B2CF9AE}" pid="3" name="KSOProductBuildVer">
    <vt:lpwstr>1033-11.2.0.11537</vt:lpwstr>
  </property>
</Properties>
</file>