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d.docs.live.net/f179ce9bca1ea799/Documents/"/>
    </mc:Choice>
  </mc:AlternateContent>
  <xr:revisionPtr revIDLastSave="0" documentId="8_{5E181ED2-17A1-4D95-91A5-AAAE3D634A02}" xr6:coauthVersionLast="47" xr6:coauthVersionMax="47" xr10:uidLastSave="{00000000-0000-0000-0000-000000000000}"/>
  <bookViews>
    <workbookView xWindow="0" yWindow="0" windowWidth="28800" windowHeight="18000" firstSheet="4" activeTab="4" xr2:uid="{00000000-000D-0000-FFFF-FFFF00000000}"/>
  </bookViews>
  <sheets>
    <sheet name="Read Me" sheetId="1" r:id="rId1"/>
    <sheet name="Data Repository Table" sheetId="2" r:id="rId2"/>
    <sheet name="Revenue Analysis" sheetId="3" r:id="rId3"/>
    <sheet name="Expenses Analysis" sheetId="4" r:id="rId4"/>
    <sheet name="Profitability EBIT Analysis" sheetId="5" r:id="rId5"/>
    <sheet name="Variance Analysis" sheetId="6" state="hidden" r:id="rId6"/>
    <sheet name="Cost to Produce" sheetId="7" state="hidden" r:id="rId7"/>
    <sheet name="EBIT" sheetId="8" state="hidden" r:id="rId8"/>
  </sheets>
  <definedNames>
    <definedName name="_xlnm._FilterDatabase" localSheetId="1" hidden="1">'Data Repository Table'!$A$1:$I$505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8718h1xoxoBynUe5YyebO8tX9nBLclOnC8XGXu9NJc="/>
    </ext>
  </extLst>
</workbook>
</file>

<file path=xl/calcChain.xml><?xml version="1.0" encoding="utf-8"?>
<calcChain xmlns="http://schemas.openxmlformats.org/spreadsheetml/2006/main">
  <c r="P22" i="5" l="1"/>
  <c r="O22" i="5"/>
  <c r="N22" i="5"/>
  <c r="M22" i="5"/>
  <c r="L22" i="5"/>
  <c r="K22" i="5"/>
  <c r="J22" i="5"/>
  <c r="I22" i="5"/>
  <c r="H22" i="5"/>
  <c r="G22" i="5"/>
  <c r="F22" i="5"/>
  <c r="P21" i="5"/>
  <c r="O21" i="5"/>
  <c r="N21" i="5"/>
  <c r="M21" i="5"/>
  <c r="L21" i="5"/>
  <c r="G21" i="5"/>
  <c r="K21" i="5"/>
  <c r="J21" i="5"/>
  <c r="I21" i="5"/>
  <c r="H21" i="5"/>
  <c r="F21" i="5"/>
  <c r="P20" i="5"/>
  <c r="O20" i="5"/>
  <c r="N20" i="5"/>
  <c r="M20" i="5"/>
  <c r="L20" i="5"/>
  <c r="K20" i="5"/>
  <c r="J20" i="5"/>
  <c r="I20" i="5"/>
  <c r="H20" i="5"/>
  <c r="G20" i="5"/>
  <c r="E21" i="5"/>
  <c r="Q21" i="5" s="1"/>
  <c r="F20" i="5"/>
  <c r="E22" i="5"/>
  <c r="Q22" i="5" s="1"/>
  <c r="E20" i="5"/>
  <c r="Q20" i="5" s="1"/>
  <c r="P18" i="5"/>
  <c r="P26" i="5" s="1"/>
  <c r="P60" i="5" s="1"/>
  <c r="O18" i="5"/>
  <c r="O26" i="5" s="1"/>
  <c r="O60" i="5" s="1"/>
  <c r="N18" i="5"/>
  <c r="N26" i="5" s="1"/>
  <c r="N60" i="5" s="1"/>
  <c r="M18" i="5"/>
  <c r="M26" i="5" s="1"/>
  <c r="M60" i="5" s="1"/>
  <c r="L18" i="5"/>
  <c r="L26" i="5" s="1"/>
  <c r="L60" i="5" s="1"/>
  <c r="K18" i="5"/>
  <c r="K26" i="5" s="1"/>
  <c r="K60" i="5" s="1"/>
  <c r="J18" i="5"/>
  <c r="J26" i="5" s="1"/>
  <c r="J60" i="5" s="1"/>
  <c r="I18" i="5"/>
  <c r="I26" i="5" s="1"/>
  <c r="I60" i="5" s="1"/>
  <c r="H18" i="5"/>
  <c r="H26" i="5" s="1"/>
  <c r="H60" i="5" s="1"/>
  <c r="P16" i="5"/>
  <c r="P24" i="5" s="1"/>
  <c r="P58" i="5" s="1"/>
  <c r="O16" i="5"/>
  <c r="O24" i="5" s="1"/>
  <c r="O58" i="5" s="1"/>
  <c r="N16" i="5"/>
  <c r="N24" i="5" s="1"/>
  <c r="N58" i="5" s="1"/>
  <c r="M16" i="5"/>
  <c r="M24" i="5" s="1"/>
  <c r="M58" i="5" s="1"/>
  <c r="L16" i="5"/>
  <c r="L24" i="5" s="1"/>
  <c r="L58" i="5" s="1"/>
  <c r="K16" i="5"/>
  <c r="K24" i="5" s="1"/>
  <c r="K58" i="5" s="1"/>
  <c r="J16" i="5"/>
  <c r="J24" i="5" s="1"/>
  <c r="J58" i="5" s="1"/>
  <c r="I16" i="5"/>
  <c r="I24" i="5" s="1"/>
  <c r="I58" i="5" s="1"/>
  <c r="P17" i="5"/>
  <c r="P25" i="5" s="1"/>
  <c r="P59" i="5" s="1"/>
  <c r="O17" i="5"/>
  <c r="O25" i="5" s="1"/>
  <c r="O59" i="5" s="1"/>
  <c r="N17" i="5"/>
  <c r="N25" i="5" s="1"/>
  <c r="N59" i="5" s="1"/>
  <c r="M17" i="5"/>
  <c r="M25" i="5" s="1"/>
  <c r="M59" i="5" s="1"/>
  <c r="L17" i="5"/>
  <c r="L25" i="5" s="1"/>
  <c r="L59" i="5" s="1"/>
  <c r="K17" i="5"/>
  <c r="K25" i="5" s="1"/>
  <c r="K59" i="5" s="1"/>
  <c r="J17" i="5"/>
  <c r="J25" i="5" s="1"/>
  <c r="J59" i="5" s="1"/>
  <c r="I17" i="5"/>
  <c r="I25" i="5" s="1"/>
  <c r="I59" i="5" s="1"/>
  <c r="H17" i="5"/>
  <c r="H25" i="5" s="1"/>
  <c r="H59" i="5" s="1"/>
  <c r="G18" i="5"/>
  <c r="G26" i="5" s="1"/>
  <c r="G60" i="5" s="1"/>
  <c r="G17" i="5"/>
  <c r="G25" i="5" s="1"/>
  <c r="G59" i="5" s="1"/>
  <c r="H16" i="5"/>
  <c r="H24" i="5" s="1"/>
  <c r="H58" i="5" s="1"/>
  <c r="G16" i="5"/>
  <c r="G24" i="5" s="1"/>
  <c r="G58" i="5" s="1"/>
  <c r="F18" i="5"/>
  <c r="F26" i="5" s="1"/>
  <c r="F60" i="5" s="1"/>
  <c r="F16" i="5"/>
  <c r="F24" i="5" s="1"/>
  <c r="F58" i="5" s="1"/>
  <c r="F17" i="5"/>
  <c r="F25" i="5" s="1"/>
  <c r="F59" i="5" s="1"/>
  <c r="E18" i="5"/>
  <c r="E26" i="5" s="1"/>
  <c r="E60" i="5" s="1"/>
  <c r="E17" i="5"/>
  <c r="E25" i="5" s="1"/>
  <c r="E59" i="5" s="1"/>
  <c r="E16" i="5"/>
  <c r="E24" i="5" s="1"/>
  <c r="E58" i="5" s="1"/>
  <c r="Q18" i="5" l="1"/>
  <c r="Q26" i="5" s="1"/>
  <c r="Q60" i="5" s="1"/>
  <c r="Q16" i="5"/>
  <c r="Q24" i="5" s="1"/>
  <c r="Q58" i="5" s="1"/>
  <c r="Q17" i="5"/>
  <c r="Q25" i="5" s="1"/>
  <c r="Q59" i="5" s="1"/>
  <c r="E13" i="3"/>
  <c r="E14" i="3"/>
  <c r="E15" i="3"/>
  <c r="E16" i="3"/>
  <c r="F134" i="4"/>
  <c r="G134" i="4"/>
  <c r="H134" i="4"/>
  <c r="I134" i="4"/>
  <c r="J134" i="4"/>
  <c r="K134" i="4"/>
  <c r="L134" i="4"/>
  <c r="M134" i="4"/>
  <c r="N134" i="4"/>
  <c r="O134" i="4"/>
  <c r="P134" i="4"/>
  <c r="Q134" i="4"/>
  <c r="F135" i="4"/>
  <c r="G135" i="4"/>
  <c r="H135" i="4"/>
  <c r="I135" i="4"/>
  <c r="J135" i="4"/>
  <c r="K135" i="4"/>
  <c r="L135" i="4"/>
  <c r="M135" i="4"/>
  <c r="N135" i="4"/>
  <c r="O135" i="4"/>
  <c r="P135" i="4"/>
  <c r="Q135" i="4"/>
  <c r="F136" i="4"/>
  <c r="G136" i="4"/>
  <c r="H136" i="4"/>
  <c r="I136" i="4"/>
  <c r="J136" i="4"/>
  <c r="K136" i="4"/>
  <c r="L136" i="4"/>
  <c r="M136" i="4"/>
  <c r="N136" i="4"/>
  <c r="O136" i="4"/>
  <c r="P136" i="4"/>
  <c r="Q136" i="4"/>
  <c r="F137" i="4"/>
  <c r="G137" i="4"/>
  <c r="H137" i="4"/>
  <c r="I137" i="4"/>
  <c r="J137" i="4"/>
  <c r="K137" i="4"/>
  <c r="L137" i="4"/>
  <c r="M137" i="4"/>
  <c r="N137" i="4"/>
  <c r="O137" i="4"/>
  <c r="P137" i="4"/>
  <c r="Q137" i="4"/>
  <c r="F138" i="4"/>
  <c r="G138" i="4"/>
  <c r="H138" i="4"/>
  <c r="I138" i="4"/>
  <c r="J138" i="4"/>
  <c r="K138" i="4"/>
  <c r="L138" i="4"/>
  <c r="M138" i="4"/>
  <c r="N138" i="4"/>
  <c r="O138" i="4"/>
  <c r="P138" i="4"/>
  <c r="Q138" i="4"/>
  <c r="G133" i="4"/>
  <c r="H133" i="4"/>
  <c r="I133" i="4"/>
  <c r="J133" i="4"/>
  <c r="K133" i="4"/>
  <c r="L133" i="4"/>
  <c r="M133" i="4"/>
  <c r="N133" i="4"/>
  <c r="O133" i="4"/>
  <c r="P133" i="4"/>
  <c r="Q133" i="4"/>
  <c r="F133" i="4"/>
  <c r="G82" i="4"/>
  <c r="H82" i="4"/>
  <c r="I82" i="4"/>
  <c r="J82" i="4"/>
  <c r="K82" i="4"/>
  <c r="L82" i="4"/>
  <c r="M82" i="4"/>
  <c r="N82" i="4"/>
  <c r="O82" i="4"/>
  <c r="P82" i="4"/>
  <c r="Q82" i="4"/>
  <c r="G83" i="4"/>
  <c r="H83" i="4"/>
  <c r="I83" i="4"/>
  <c r="J83" i="4"/>
  <c r="K83" i="4"/>
  <c r="L83" i="4"/>
  <c r="M83" i="4"/>
  <c r="N83" i="4"/>
  <c r="O83" i="4"/>
  <c r="P83" i="4"/>
  <c r="Q83" i="4"/>
  <c r="G84" i="4"/>
  <c r="H84" i="4"/>
  <c r="I84" i="4"/>
  <c r="J84" i="4"/>
  <c r="K84" i="4"/>
  <c r="L84" i="4"/>
  <c r="M84" i="4"/>
  <c r="N84" i="4"/>
  <c r="O84" i="4"/>
  <c r="P84" i="4"/>
  <c r="Q84" i="4"/>
  <c r="F83" i="4"/>
  <c r="F84" i="4"/>
  <c r="F82" i="4"/>
  <c r="F48" i="4"/>
  <c r="E183" i="2"/>
  <c r="E195" i="2"/>
  <c r="E207" i="2"/>
  <c r="E219" i="2"/>
  <c r="E231" i="2"/>
  <c r="E243" i="2"/>
  <c r="E255" i="2"/>
  <c r="E267" i="2"/>
  <c r="F26" i="4"/>
  <c r="F27" i="4"/>
  <c r="Q49" i="4"/>
  <c r="Q50" i="4"/>
  <c r="Q51" i="4"/>
  <c r="Q52" i="4"/>
  <c r="Q53" i="4"/>
  <c r="Q54" i="4"/>
  <c r="Q55" i="4"/>
  <c r="P49" i="4"/>
  <c r="P50" i="4"/>
  <c r="P51" i="4"/>
  <c r="P52" i="4"/>
  <c r="P53" i="4"/>
  <c r="P54" i="4"/>
  <c r="P55" i="4"/>
  <c r="Q48" i="4"/>
  <c r="P48" i="4"/>
  <c r="O49" i="4"/>
  <c r="O50" i="4"/>
  <c r="O51" i="4"/>
  <c r="O52" i="4"/>
  <c r="O53" i="4"/>
  <c r="O54" i="4"/>
  <c r="O55" i="4"/>
  <c r="O48" i="4"/>
  <c r="N49" i="4"/>
  <c r="N50" i="4"/>
  <c r="N51" i="4"/>
  <c r="N52" i="4"/>
  <c r="N53" i="4"/>
  <c r="N54" i="4"/>
  <c r="N55" i="4"/>
  <c r="N48" i="4"/>
  <c r="M49" i="4"/>
  <c r="M50" i="4"/>
  <c r="M51" i="4"/>
  <c r="M52" i="4"/>
  <c r="M53" i="4"/>
  <c r="M54" i="4"/>
  <c r="M55" i="4"/>
  <c r="M48" i="4"/>
  <c r="L49" i="4"/>
  <c r="L50" i="4"/>
  <c r="L51" i="4"/>
  <c r="L52" i="4"/>
  <c r="L53" i="4"/>
  <c r="L54" i="4"/>
  <c r="L55" i="4"/>
  <c r="L48" i="4"/>
  <c r="K49" i="4"/>
  <c r="K50" i="4"/>
  <c r="K51" i="4"/>
  <c r="K52" i="4"/>
  <c r="K53" i="4"/>
  <c r="K54" i="4"/>
  <c r="K55" i="4"/>
  <c r="K48" i="4"/>
  <c r="J49" i="4"/>
  <c r="J50" i="4"/>
  <c r="J51" i="4"/>
  <c r="J52" i="4"/>
  <c r="J53" i="4"/>
  <c r="J54" i="4"/>
  <c r="J55" i="4"/>
  <c r="J48" i="4"/>
  <c r="I49" i="4"/>
  <c r="I50" i="4"/>
  <c r="I51" i="4"/>
  <c r="I52" i="4"/>
  <c r="I53" i="4"/>
  <c r="I54" i="4"/>
  <c r="I55" i="4"/>
  <c r="I48" i="4"/>
  <c r="H49" i="4"/>
  <c r="H50" i="4"/>
  <c r="H51" i="4"/>
  <c r="H52" i="4"/>
  <c r="H53" i="4"/>
  <c r="H54" i="4"/>
  <c r="H55" i="4"/>
  <c r="H48" i="4"/>
  <c r="G55" i="4"/>
  <c r="F55" i="4"/>
  <c r="G49" i="4"/>
  <c r="G50" i="4"/>
  <c r="G51" i="4"/>
  <c r="G52" i="4"/>
  <c r="G53" i="4"/>
  <c r="G54" i="4"/>
  <c r="G48" i="4"/>
  <c r="F49" i="4"/>
  <c r="F50" i="4"/>
  <c r="F51" i="4"/>
  <c r="F52" i="4"/>
  <c r="F53" i="4"/>
  <c r="F54" i="4"/>
  <c r="Q36" i="4"/>
  <c r="Q37" i="4"/>
  <c r="Q38" i="4"/>
  <c r="Q39" i="4"/>
  <c r="Q40" i="4"/>
  <c r="Q41" i="4"/>
  <c r="Q42" i="4"/>
  <c r="Q35" i="4"/>
  <c r="P36" i="4"/>
  <c r="P37" i="4"/>
  <c r="P38" i="4"/>
  <c r="P39" i="4"/>
  <c r="P40" i="4"/>
  <c r="P41" i="4"/>
  <c r="P42" i="4"/>
  <c r="P35" i="4"/>
  <c r="O36" i="4"/>
  <c r="O37" i="4"/>
  <c r="O38" i="4"/>
  <c r="O39" i="4"/>
  <c r="O40" i="4"/>
  <c r="O41" i="4"/>
  <c r="O42" i="4"/>
  <c r="O35" i="4"/>
  <c r="N36" i="4"/>
  <c r="N37" i="4"/>
  <c r="N38" i="4"/>
  <c r="N39" i="4"/>
  <c r="N40" i="4"/>
  <c r="N41" i="4"/>
  <c r="N42" i="4"/>
  <c r="N35" i="4"/>
  <c r="M36" i="4"/>
  <c r="M37" i="4"/>
  <c r="M38" i="4"/>
  <c r="M39" i="4"/>
  <c r="M40" i="4"/>
  <c r="M41" i="4"/>
  <c r="M42" i="4"/>
  <c r="K35" i="4"/>
  <c r="M35" i="4"/>
  <c r="L36" i="4"/>
  <c r="L37" i="4"/>
  <c r="L38" i="4"/>
  <c r="L39" i="4"/>
  <c r="L40" i="4"/>
  <c r="L41" i="4"/>
  <c r="L42" i="4"/>
  <c r="L35" i="4"/>
  <c r="K37" i="4"/>
  <c r="K38" i="4"/>
  <c r="K39" i="4"/>
  <c r="K40" i="4"/>
  <c r="K41" i="4"/>
  <c r="K42" i="4"/>
  <c r="K36" i="4"/>
  <c r="J36" i="4"/>
  <c r="J35" i="4"/>
  <c r="F35" i="4"/>
  <c r="J37" i="4"/>
  <c r="J38" i="4"/>
  <c r="J39" i="4"/>
  <c r="J40" i="4"/>
  <c r="J41" i="4"/>
  <c r="J42" i="4"/>
  <c r="I36" i="4"/>
  <c r="I37" i="4"/>
  <c r="I38" i="4"/>
  <c r="I39" i="4"/>
  <c r="I40" i="4"/>
  <c r="I41" i="4"/>
  <c r="I42" i="4"/>
  <c r="I35" i="4"/>
  <c r="H36" i="4"/>
  <c r="H37" i="4"/>
  <c r="H38" i="4"/>
  <c r="H39" i="4"/>
  <c r="H40" i="4"/>
  <c r="H41" i="4"/>
  <c r="H42" i="4"/>
  <c r="H35" i="4"/>
  <c r="G36" i="4"/>
  <c r="G37" i="4"/>
  <c r="G38" i="4"/>
  <c r="G39" i="4"/>
  <c r="G40" i="4"/>
  <c r="G41" i="4"/>
  <c r="G42" i="4"/>
  <c r="G35" i="4"/>
  <c r="F36" i="4"/>
  <c r="F37" i="4"/>
  <c r="F38" i="4"/>
  <c r="F39" i="4"/>
  <c r="F40" i="4"/>
  <c r="F41" i="4"/>
  <c r="F42" i="4"/>
  <c r="Q26" i="4"/>
  <c r="Q27" i="4"/>
  <c r="Q28" i="4"/>
  <c r="Q29" i="4"/>
  <c r="Q30" i="4"/>
  <c r="Q31" i="4"/>
  <c r="Q32" i="4"/>
  <c r="Q25" i="4"/>
  <c r="P26" i="4"/>
  <c r="P27" i="4"/>
  <c r="P28" i="4"/>
  <c r="P29" i="4"/>
  <c r="P30" i="4"/>
  <c r="P31" i="4"/>
  <c r="P32" i="4"/>
  <c r="P25" i="4"/>
  <c r="O26" i="4"/>
  <c r="O27" i="4"/>
  <c r="O28" i="4"/>
  <c r="O29" i="4"/>
  <c r="O30" i="4"/>
  <c r="O31" i="4"/>
  <c r="O32" i="4"/>
  <c r="O25" i="4"/>
  <c r="N26" i="4"/>
  <c r="N27" i="4"/>
  <c r="N28" i="4"/>
  <c r="N29" i="4"/>
  <c r="N30" i="4"/>
  <c r="N31" i="4"/>
  <c r="N32" i="4"/>
  <c r="N25" i="4"/>
  <c r="M26" i="4"/>
  <c r="M27" i="4"/>
  <c r="M28" i="4"/>
  <c r="M29" i="4"/>
  <c r="M30" i="4"/>
  <c r="M31" i="4"/>
  <c r="M32" i="4"/>
  <c r="M25" i="4"/>
  <c r="L26" i="4"/>
  <c r="L27" i="4"/>
  <c r="L28" i="4"/>
  <c r="L29" i="4"/>
  <c r="L30" i="4"/>
  <c r="L31" i="4"/>
  <c r="L32" i="4"/>
  <c r="L25" i="4"/>
  <c r="K26" i="4"/>
  <c r="K27" i="4"/>
  <c r="K28" i="4"/>
  <c r="K29" i="4"/>
  <c r="K30" i="4"/>
  <c r="K31" i="4"/>
  <c r="K32" i="4"/>
  <c r="K25" i="4"/>
  <c r="J26" i="4"/>
  <c r="J27" i="4"/>
  <c r="J28" i="4"/>
  <c r="J29" i="4"/>
  <c r="J30" i="4"/>
  <c r="J31" i="4"/>
  <c r="J32" i="4"/>
  <c r="J25" i="4"/>
  <c r="I26" i="4"/>
  <c r="I27" i="4"/>
  <c r="I28" i="4"/>
  <c r="I29" i="4"/>
  <c r="I30" i="4"/>
  <c r="I31" i="4"/>
  <c r="I32" i="4"/>
  <c r="I25" i="4"/>
  <c r="H26" i="4"/>
  <c r="H27" i="4"/>
  <c r="H28" i="4"/>
  <c r="H29" i="4"/>
  <c r="H30" i="4"/>
  <c r="H31" i="4"/>
  <c r="H32" i="4"/>
  <c r="H25" i="4"/>
  <c r="F32" i="4"/>
  <c r="G26" i="4"/>
  <c r="G27" i="4"/>
  <c r="G28" i="4"/>
  <c r="G29" i="4"/>
  <c r="G30" i="4"/>
  <c r="G31" i="4"/>
  <c r="G32" i="4"/>
  <c r="G25" i="4"/>
  <c r="F31" i="4"/>
  <c r="F28" i="4"/>
  <c r="F29" i="4"/>
  <c r="F30" i="4"/>
  <c r="F25" i="4"/>
  <c r="F15" i="4"/>
  <c r="Q16" i="4"/>
  <c r="Q17" i="4"/>
  <c r="Q18" i="4"/>
  <c r="Q19" i="4"/>
  <c r="Q20" i="4"/>
  <c r="Q21" i="4"/>
  <c r="Q22" i="4"/>
  <c r="Q15" i="4"/>
  <c r="P16" i="4"/>
  <c r="P17" i="4"/>
  <c r="P18" i="4"/>
  <c r="P19" i="4"/>
  <c r="P20" i="4"/>
  <c r="P21" i="4"/>
  <c r="P22" i="4"/>
  <c r="P15" i="4"/>
  <c r="O22" i="4"/>
  <c r="O16" i="4"/>
  <c r="O17" i="4"/>
  <c r="O18" i="4"/>
  <c r="O19" i="4"/>
  <c r="O20" i="4"/>
  <c r="O21" i="4"/>
  <c r="O15" i="4"/>
  <c r="N16" i="4"/>
  <c r="N17" i="4"/>
  <c r="N18" i="4"/>
  <c r="N19" i="4"/>
  <c r="N20" i="4"/>
  <c r="N21" i="4"/>
  <c r="N22" i="4"/>
  <c r="N15" i="4"/>
  <c r="M16" i="4"/>
  <c r="M17" i="4"/>
  <c r="M18" i="4"/>
  <c r="M19" i="4"/>
  <c r="M20" i="4"/>
  <c r="M21" i="4"/>
  <c r="M22" i="4"/>
  <c r="M15" i="4"/>
  <c r="L16" i="4"/>
  <c r="L17" i="4"/>
  <c r="L18" i="4"/>
  <c r="L19" i="4"/>
  <c r="L20" i="4"/>
  <c r="L21" i="4"/>
  <c r="L22" i="4"/>
  <c r="L15" i="4"/>
  <c r="K16" i="4"/>
  <c r="K17" i="4"/>
  <c r="K18" i="4"/>
  <c r="K19" i="4"/>
  <c r="K20" i="4"/>
  <c r="K21" i="4"/>
  <c r="K22" i="4"/>
  <c r="K15" i="4"/>
  <c r="J16" i="4"/>
  <c r="J17" i="4"/>
  <c r="J18" i="4"/>
  <c r="J19" i="4"/>
  <c r="J20" i="4"/>
  <c r="J21" i="4"/>
  <c r="J22" i="4"/>
  <c r="J15" i="4"/>
  <c r="I16" i="4"/>
  <c r="I17" i="4"/>
  <c r="I18" i="4"/>
  <c r="I19" i="4"/>
  <c r="I20" i="4"/>
  <c r="I21" i="4"/>
  <c r="I22" i="4"/>
  <c r="I15" i="4"/>
  <c r="H16" i="4"/>
  <c r="H17" i="4"/>
  <c r="H18" i="4"/>
  <c r="H19" i="4"/>
  <c r="H20" i="4"/>
  <c r="H21" i="4"/>
  <c r="H22" i="4"/>
  <c r="H15" i="4"/>
  <c r="G16" i="4"/>
  <c r="G17" i="4"/>
  <c r="G18" i="4"/>
  <c r="G19" i="4"/>
  <c r="G20" i="4"/>
  <c r="G21" i="4"/>
  <c r="G22" i="4"/>
  <c r="G15" i="4"/>
  <c r="F16" i="4"/>
  <c r="F17" i="4"/>
  <c r="F18" i="4"/>
  <c r="F19" i="4"/>
  <c r="F20" i="4"/>
  <c r="F21" i="4"/>
  <c r="F22" i="4"/>
  <c r="B68" i="3"/>
  <c r="C68" i="3"/>
  <c r="D68" i="3"/>
  <c r="B69" i="3"/>
  <c r="C69" i="3"/>
  <c r="D69" i="3"/>
  <c r="C67" i="3"/>
  <c r="D67" i="3"/>
  <c r="B67" i="3"/>
  <c r="E36" i="3"/>
  <c r="E37" i="3"/>
  <c r="E38" i="3"/>
  <c r="E34" i="3"/>
  <c r="E35" i="3"/>
  <c r="E39" i="3"/>
  <c r="E40" i="3"/>
  <c r="E41" i="3"/>
  <c r="E42" i="3"/>
  <c r="F37" i="3"/>
  <c r="G37" i="3"/>
  <c r="H37" i="3"/>
  <c r="I37" i="3"/>
  <c r="J37" i="3"/>
  <c r="K37" i="3"/>
  <c r="L37" i="3"/>
  <c r="M37" i="3"/>
  <c r="N37" i="3"/>
  <c r="O37" i="3"/>
  <c r="P37" i="3"/>
  <c r="F38" i="3"/>
  <c r="G38" i="3"/>
  <c r="H38" i="3"/>
  <c r="I38" i="3"/>
  <c r="J38" i="3"/>
  <c r="K38" i="3"/>
  <c r="L38" i="3"/>
  <c r="M38" i="3"/>
  <c r="N38" i="3"/>
  <c r="O38" i="3"/>
  <c r="P38" i="3"/>
  <c r="F39" i="3"/>
  <c r="G39" i="3"/>
  <c r="H39" i="3"/>
  <c r="I39" i="3"/>
  <c r="J39" i="3"/>
  <c r="K39" i="3"/>
  <c r="L39" i="3"/>
  <c r="M39" i="3"/>
  <c r="N39" i="3"/>
  <c r="O39" i="3"/>
  <c r="P39" i="3"/>
  <c r="E43" i="3"/>
  <c r="Q13" i="3"/>
  <c r="Q14" i="3"/>
  <c r="Q15" i="3"/>
  <c r="Q16" i="3"/>
  <c r="F13" i="3"/>
  <c r="G13" i="3"/>
  <c r="H13" i="3"/>
  <c r="I13" i="3"/>
  <c r="J13" i="3"/>
  <c r="K13" i="3"/>
  <c r="L13" i="3"/>
  <c r="M13" i="3"/>
  <c r="N13" i="3"/>
  <c r="O13" i="3"/>
  <c r="P13" i="3"/>
  <c r="G12" i="3"/>
  <c r="E12" i="3"/>
  <c r="G34" i="3"/>
  <c r="H34" i="3"/>
  <c r="I34" i="3"/>
  <c r="J34" i="3"/>
  <c r="K34" i="3"/>
  <c r="L34" i="3"/>
  <c r="M34" i="3"/>
  <c r="N34" i="3"/>
  <c r="O34" i="3"/>
  <c r="P34" i="3"/>
  <c r="F34" i="3"/>
  <c r="P12" i="3"/>
  <c r="O12" i="3"/>
  <c r="N12" i="3"/>
  <c r="M12" i="3"/>
  <c r="L12" i="3"/>
  <c r="K12" i="3"/>
  <c r="J12" i="3"/>
  <c r="I12" i="3"/>
  <c r="H12" i="3"/>
  <c r="F12" i="3"/>
  <c r="Q12" i="3"/>
  <c r="P35" i="3"/>
  <c r="P36" i="3"/>
  <c r="P40" i="3"/>
  <c r="P41" i="3"/>
  <c r="P42" i="3"/>
  <c r="O35" i="3"/>
  <c r="O36" i="3"/>
  <c r="O40" i="3"/>
  <c r="O41" i="3"/>
  <c r="O42" i="3"/>
  <c r="N35" i="3"/>
  <c r="N36" i="3"/>
  <c r="N40" i="3"/>
  <c r="N41" i="3"/>
  <c r="N42" i="3"/>
  <c r="M35" i="3"/>
  <c r="M36" i="3"/>
  <c r="M40" i="3"/>
  <c r="M41" i="3"/>
  <c r="M42" i="3"/>
  <c r="L35" i="3"/>
  <c r="L36" i="3"/>
  <c r="L40" i="3"/>
  <c r="L41" i="3"/>
  <c r="L42" i="3"/>
  <c r="K35" i="3"/>
  <c r="K36" i="3"/>
  <c r="K40" i="3"/>
  <c r="K41" i="3"/>
  <c r="K42" i="3"/>
  <c r="J35" i="3"/>
  <c r="J36" i="3"/>
  <c r="J40" i="3"/>
  <c r="J41" i="3"/>
  <c r="J42" i="3"/>
  <c r="I35" i="3"/>
  <c r="I36" i="3"/>
  <c r="I40" i="3"/>
  <c r="I41" i="3"/>
  <c r="I42" i="3"/>
  <c r="H35" i="3"/>
  <c r="H36" i="3"/>
  <c r="H40" i="3"/>
  <c r="H41" i="3"/>
  <c r="H42" i="3"/>
  <c r="G35" i="3"/>
  <c r="G36" i="3"/>
  <c r="G40" i="3"/>
  <c r="G41" i="3"/>
  <c r="G42" i="3"/>
  <c r="F40" i="3"/>
  <c r="F41" i="3"/>
  <c r="F42" i="3"/>
  <c r="F36" i="3"/>
  <c r="F35" i="3"/>
  <c r="E24" i="3"/>
  <c r="E28" i="3"/>
  <c r="G17" i="3"/>
  <c r="P14" i="3"/>
  <c r="P15" i="3"/>
  <c r="P16" i="3"/>
  <c r="P17" i="3"/>
  <c r="P18" i="3"/>
  <c r="P19" i="3"/>
  <c r="P20" i="3"/>
  <c r="P21" i="3"/>
  <c r="P22" i="3"/>
  <c r="P23" i="3"/>
  <c r="P24" i="3"/>
  <c r="P25" i="3"/>
  <c r="P26" i="3"/>
  <c r="P27" i="3"/>
  <c r="P28" i="3"/>
  <c r="O14" i="3"/>
  <c r="O15" i="3"/>
  <c r="O16" i="3"/>
  <c r="O17" i="3"/>
  <c r="O18" i="3"/>
  <c r="O19" i="3"/>
  <c r="O20" i="3"/>
  <c r="O21" i="3"/>
  <c r="O22" i="3"/>
  <c r="O23" i="3"/>
  <c r="O24" i="3"/>
  <c r="O25" i="3"/>
  <c r="O26" i="3"/>
  <c r="O27" i="3"/>
  <c r="O28" i="3"/>
  <c r="N14" i="3"/>
  <c r="N15" i="3"/>
  <c r="N16" i="3"/>
  <c r="N17" i="3"/>
  <c r="N18" i="3"/>
  <c r="N19" i="3"/>
  <c r="N20" i="3"/>
  <c r="N21" i="3"/>
  <c r="N22" i="3"/>
  <c r="N23" i="3"/>
  <c r="N24" i="3"/>
  <c r="N25" i="3"/>
  <c r="N26" i="3"/>
  <c r="N27" i="3"/>
  <c r="N28" i="3"/>
  <c r="M14" i="3"/>
  <c r="M15" i="3"/>
  <c r="M16" i="3"/>
  <c r="M17" i="3"/>
  <c r="M18" i="3"/>
  <c r="M19" i="3"/>
  <c r="M20" i="3"/>
  <c r="M21" i="3"/>
  <c r="M22" i="3"/>
  <c r="M23" i="3"/>
  <c r="M24" i="3"/>
  <c r="M25" i="3"/>
  <c r="M26" i="3"/>
  <c r="M27" i="3"/>
  <c r="M28" i="3"/>
  <c r="L14" i="3"/>
  <c r="L15" i="3"/>
  <c r="L16" i="3"/>
  <c r="L17" i="3"/>
  <c r="L18" i="3"/>
  <c r="L19" i="3"/>
  <c r="L20" i="3"/>
  <c r="L21" i="3"/>
  <c r="L22" i="3"/>
  <c r="L23" i="3"/>
  <c r="L24" i="3"/>
  <c r="L25" i="3"/>
  <c r="L26" i="3"/>
  <c r="L27" i="3"/>
  <c r="L28" i="3"/>
  <c r="K25" i="3"/>
  <c r="K26" i="3"/>
  <c r="K27" i="3"/>
  <c r="K28" i="3"/>
  <c r="K14" i="3"/>
  <c r="K15" i="3"/>
  <c r="K16" i="3"/>
  <c r="K17" i="3"/>
  <c r="K18" i="3"/>
  <c r="K19" i="3"/>
  <c r="K20" i="3"/>
  <c r="K21" i="3"/>
  <c r="K22" i="3"/>
  <c r="K23" i="3"/>
  <c r="K24" i="3"/>
  <c r="J14" i="3"/>
  <c r="J15" i="3"/>
  <c r="J16" i="3"/>
  <c r="J17" i="3"/>
  <c r="J18" i="3"/>
  <c r="J19" i="3"/>
  <c r="J20" i="3"/>
  <c r="J21" i="3"/>
  <c r="J22" i="3"/>
  <c r="J23" i="3"/>
  <c r="J24" i="3"/>
  <c r="J25" i="3"/>
  <c r="J26" i="3"/>
  <c r="J27" i="3"/>
  <c r="J28" i="3"/>
  <c r="I14" i="3"/>
  <c r="I15" i="3"/>
  <c r="I16" i="3"/>
  <c r="I17" i="3"/>
  <c r="I18" i="3"/>
  <c r="I19" i="3"/>
  <c r="I20" i="3"/>
  <c r="I21" i="3"/>
  <c r="I22" i="3"/>
  <c r="I23" i="3"/>
  <c r="I24" i="3"/>
  <c r="I25" i="3"/>
  <c r="I26" i="3"/>
  <c r="I27" i="3"/>
  <c r="I28" i="3"/>
  <c r="G19" i="3"/>
  <c r="G20" i="3"/>
  <c r="G21" i="3"/>
  <c r="G22" i="3"/>
  <c r="G23" i="3"/>
  <c r="G24" i="3"/>
  <c r="G25" i="3"/>
  <c r="G26" i="3"/>
  <c r="G27" i="3"/>
  <c r="G28" i="3"/>
  <c r="H17" i="3"/>
  <c r="H18" i="3"/>
  <c r="H19" i="3"/>
  <c r="H20" i="3"/>
  <c r="H21" i="3"/>
  <c r="H22" i="3"/>
  <c r="H23" i="3"/>
  <c r="H24" i="3"/>
  <c r="H25" i="3"/>
  <c r="H26" i="3"/>
  <c r="H27" i="3"/>
  <c r="H28" i="3"/>
  <c r="G18" i="3"/>
  <c r="H16" i="3"/>
  <c r="F17" i="3"/>
  <c r="F18" i="3"/>
  <c r="F19" i="3"/>
  <c r="F20" i="3"/>
  <c r="F21" i="3"/>
  <c r="F22" i="3"/>
  <c r="F23" i="3"/>
  <c r="F24" i="3"/>
  <c r="F25" i="3"/>
  <c r="F26" i="3"/>
  <c r="F27" i="3"/>
  <c r="F28" i="3"/>
  <c r="H14" i="3"/>
  <c r="H15" i="3"/>
  <c r="G14" i="3"/>
  <c r="G15" i="3"/>
  <c r="G16" i="3"/>
  <c r="E17" i="3"/>
  <c r="E18" i="3"/>
  <c r="E19" i="3"/>
  <c r="E20" i="3"/>
  <c r="E21" i="3"/>
  <c r="E22" i="3"/>
  <c r="E23" i="3"/>
  <c r="E25" i="3"/>
  <c r="E26" i="3"/>
  <c r="E27" i="3"/>
  <c r="F14" i="3"/>
  <c r="F15" i="3"/>
  <c r="F16" i="3"/>
  <c r="N71" i="7"/>
  <c r="M71" i="7"/>
  <c r="L71" i="7"/>
  <c r="K71" i="7"/>
  <c r="J71" i="7"/>
  <c r="I71" i="7"/>
  <c r="H71" i="7"/>
  <c r="G71" i="7"/>
  <c r="F71" i="7"/>
  <c r="E71" i="7"/>
  <c r="D71" i="7"/>
  <c r="C71" i="7"/>
  <c r="N70" i="7"/>
  <c r="M70" i="7"/>
  <c r="L70" i="7"/>
  <c r="K70" i="7"/>
  <c r="J70" i="7"/>
  <c r="I70" i="7"/>
  <c r="H70" i="7"/>
  <c r="G70" i="7"/>
  <c r="F70" i="7"/>
  <c r="E70" i="7"/>
  <c r="D70" i="7"/>
  <c r="C70" i="7"/>
  <c r="N69" i="7"/>
  <c r="M69" i="7"/>
  <c r="L69" i="7"/>
  <c r="K69" i="7"/>
  <c r="J69" i="7"/>
  <c r="I69" i="7"/>
  <c r="H69" i="7"/>
  <c r="G69" i="7"/>
  <c r="F69" i="7"/>
  <c r="E69" i="7"/>
  <c r="D69" i="7"/>
  <c r="C69" i="7"/>
  <c r="N61" i="7"/>
  <c r="M61" i="7"/>
  <c r="L61" i="7"/>
  <c r="K61" i="7"/>
  <c r="J61" i="7"/>
  <c r="I61" i="7"/>
  <c r="H61" i="7"/>
  <c r="G61" i="7"/>
  <c r="F61" i="7"/>
  <c r="E61" i="7"/>
  <c r="D61" i="7"/>
  <c r="C61" i="7"/>
  <c r="N53" i="7"/>
  <c r="M53" i="7"/>
  <c r="L53" i="7"/>
  <c r="K53" i="7"/>
  <c r="J53" i="7"/>
  <c r="I53" i="7"/>
  <c r="H53" i="7"/>
  <c r="G53" i="7"/>
  <c r="F53" i="7"/>
  <c r="E53" i="7"/>
  <c r="D53" i="7"/>
  <c r="C53" i="7"/>
  <c r="N45" i="7"/>
  <c r="M45" i="7"/>
  <c r="L45" i="7"/>
  <c r="K45" i="7"/>
  <c r="J45" i="7"/>
  <c r="I45" i="7"/>
  <c r="H45" i="7"/>
  <c r="G45" i="7"/>
  <c r="F45" i="7"/>
  <c r="E45" i="7"/>
  <c r="D45" i="7"/>
  <c r="C45"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27" i="7"/>
  <c r="M27" i="7"/>
  <c r="L27" i="7"/>
  <c r="K27" i="7"/>
  <c r="J27" i="7"/>
  <c r="I27" i="7"/>
  <c r="H27" i="7"/>
  <c r="G27" i="7"/>
  <c r="F27" i="7"/>
  <c r="E27" i="7"/>
  <c r="D27" i="7"/>
  <c r="C27" i="7"/>
  <c r="N19" i="7"/>
  <c r="M19" i="7"/>
  <c r="L19" i="7"/>
  <c r="K19" i="7"/>
  <c r="J19" i="7"/>
  <c r="I19" i="7"/>
  <c r="H19" i="7"/>
  <c r="G19" i="7"/>
  <c r="F19" i="7"/>
  <c r="E19" i="7"/>
  <c r="D19" i="7"/>
  <c r="C19" i="7"/>
  <c r="N11" i="7"/>
  <c r="M11" i="7"/>
  <c r="L11" i="7"/>
  <c r="K11" i="7"/>
  <c r="J11" i="7"/>
  <c r="I11" i="7"/>
  <c r="H11" i="7"/>
  <c r="G11" i="7"/>
  <c r="F11" i="7"/>
  <c r="E11" i="7"/>
  <c r="D11" i="7"/>
  <c r="C11" i="7"/>
  <c r="N41" i="6"/>
  <c r="M41" i="6"/>
  <c r="L41" i="6"/>
  <c r="L21" i="8" s="1"/>
  <c r="K41" i="6"/>
  <c r="J41" i="6"/>
  <c r="I41" i="6"/>
  <c r="H41" i="6"/>
  <c r="H21" i="8" s="1"/>
  <c r="G41" i="6"/>
  <c r="F41" i="6"/>
  <c r="E41" i="6"/>
  <c r="D41" i="6"/>
  <c r="D21" i="8" s="1"/>
  <c r="C41" i="6"/>
  <c r="N40" i="6"/>
  <c r="M40" i="6"/>
  <c r="L40" i="6"/>
  <c r="L23" i="8" s="1"/>
  <c r="K40" i="6"/>
  <c r="J40" i="6"/>
  <c r="I40" i="6"/>
  <c r="H40" i="6"/>
  <c r="H23" i="8" s="1"/>
  <c r="G40" i="6"/>
  <c r="F40" i="6"/>
  <c r="E40" i="6"/>
  <c r="D40" i="6"/>
  <c r="D23" i="8" s="1"/>
  <c r="C40" i="6"/>
  <c r="N39" i="6"/>
  <c r="M39" i="6"/>
  <c r="L39" i="6"/>
  <c r="L22" i="8" s="1"/>
  <c r="K39" i="6"/>
  <c r="J39" i="6"/>
  <c r="I39" i="6"/>
  <c r="H39" i="6"/>
  <c r="H22" i="8" s="1"/>
  <c r="G39" i="6"/>
  <c r="F39" i="6"/>
  <c r="E39" i="6"/>
  <c r="D39" i="6"/>
  <c r="D22" i="8" s="1"/>
  <c r="C39" i="6"/>
  <c r="N38" i="6"/>
  <c r="N24" i="8" s="1"/>
  <c r="M38" i="6"/>
  <c r="M24" i="8" s="1"/>
  <c r="L38" i="6"/>
  <c r="L24" i="8" s="1"/>
  <c r="L25" i="8" s="1"/>
  <c r="K38" i="6"/>
  <c r="K24" i="8" s="1"/>
  <c r="J38" i="6"/>
  <c r="J24" i="8" s="1"/>
  <c r="I38" i="6"/>
  <c r="I24" i="8" s="1"/>
  <c r="H38" i="6"/>
  <c r="H24" i="8" s="1"/>
  <c r="H25" i="8" s="1"/>
  <c r="G38" i="6"/>
  <c r="G24" i="8" s="1"/>
  <c r="F38" i="6"/>
  <c r="F24" i="8" s="1"/>
  <c r="E38" i="6"/>
  <c r="E24" i="8" s="1"/>
  <c r="D38" i="6"/>
  <c r="D24" i="8" s="1"/>
  <c r="D25" i="8" s="1"/>
  <c r="C38" i="6"/>
  <c r="C24" i="8" s="1"/>
  <c r="N37" i="6"/>
  <c r="M37" i="6"/>
  <c r="L37" i="6"/>
  <c r="L14" i="8" s="1"/>
  <c r="K37" i="6"/>
  <c r="J37" i="6"/>
  <c r="I37" i="6"/>
  <c r="H37" i="6"/>
  <c r="H14" i="8" s="1"/>
  <c r="G37" i="6"/>
  <c r="F37" i="6"/>
  <c r="E37" i="6"/>
  <c r="D37" i="6"/>
  <c r="D14" i="8" s="1"/>
  <c r="C37" i="6"/>
  <c r="N36" i="6"/>
  <c r="M36" i="6"/>
  <c r="L36" i="6"/>
  <c r="L16" i="8" s="1"/>
  <c r="K36" i="6"/>
  <c r="J36" i="6"/>
  <c r="I36" i="6"/>
  <c r="H36" i="6"/>
  <c r="H16" i="8" s="1"/>
  <c r="G36" i="6"/>
  <c r="F36" i="6"/>
  <c r="E36" i="6"/>
  <c r="D36" i="6"/>
  <c r="D16" i="8" s="1"/>
  <c r="C36" i="6"/>
  <c r="N35" i="6"/>
  <c r="M35" i="6"/>
  <c r="L35" i="6"/>
  <c r="L15" i="8" s="1"/>
  <c r="K35" i="6"/>
  <c r="J35" i="6"/>
  <c r="I35" i="6"/>
  <c r="H35" i="6"/>
  <c r="H15" i="8" s="1"/>
  <c r="G35" i="6"/>
  <c r="F35" i="6"/>
  <c r="E35" i="6"/>
  <c r="D35" i="6"/>
  <c r="D15" i="8" s="1"/>
  <c r="C35" i="6"/>
  <c r="N34" i="6"/>
  <c r="N17" i="8" s="1"/>
  <c r="M34" i="6"/>
  <c r="M17" i="8" s="1"/>
  <c r="L34" i="6"/>
  <c r="L17" i="8" s="1"/>
  <c r="L18" i="8" s="1"/>
  <c r="K34" i="6"/>
  <c r="K17" i="8" s="1"/>
  <c r="J34" i="6"/>
  <c r="J17" i="8" s="1"/>
  <c r="I34" i="6"/>
  <c r="I17" i="8" s="1"/>
  <c r="H34" i="6"/>
  <c r="H17" i="8" s="1"/>
  <c r="H18" i="8" s="1"/>
  <c r="G34" i="6"/>
  <c r="G17" i="8" s="1"/>
  <c r="F34" i="6"/>
  <c r="F17" i="8" s="1"/>
  <c r="E34" i="6"/>
  <c r="E17" i="8" s="1"/>
  <c r="D34" i="6"/>
  <c r="D17" i="8" s="1"/>
  <c r="D18" i="8" s="1"/>
  <c r="C34" i="6"/>
  <c r="C17" i="8" s="1"/>
  <c r="N33" i="6"/>
  <c r="M33" i="6"/>
  <c r="L33" i="6"/>
  <c r="L7" i="8" s="1"/>
  <c r="K33" i="6"/>
  <c r="J33" i="6"/>
  <c r="I33" i="6"/>
  <c r="H33" i="6"/>
  <c r="H7" i="8" s="1"/>
  <c r="G33" i="6"/>
  <c r="F33" i="6"/>
  <c r="E33" i="6"/>
  <c r="D33" i="6"/>
  <c r="D7" i="8" s="1"/>
  <c r="C33" i="6"/>
  <c r="N32" i="6"/>
  <c r="M32" i="6"/>
  <c r="L32" i="6"/>
  <c r="L9" i="8" s="1"/>
  <c r="K32" i="6"/>
  <c r="J32" i="6"/>
  <c r="I32" i="6"/>
  <c r="H32" i="6"/>
  <c r="H9" i="8" s="1"/>
  <c r="G32" i="6"/>
  <c r="F32" i="6"/>
  <c r="E32" i="6"/>
  <c r="D32" i="6"/>
  <c r="D9" i="8" s="1"/>
  <c r="C32" i="6"/>
  <c r="N31" i="6"/>
  <c r="M31" i="6"/>
  <c r="L31" i="6"/>
  <c r="L8" i="8" s="1"/>
  <c r="K31" i="6"/>
  <c r="J31" i="6"/>
  <c r="I31" i="6"/>
  <c r="H31" i="6"/>
  <c r="H8" i="8" s="1"/>
  <c r="G31" i="6"/>
  <c r="F31" i="6"/>
  <c r="E31" i="6"/>
  <c r="D31" i="6"/>
  <c r="D8" i="8" s="1"/>
  <c r="C31" i="6"/>
  <c r="N30" i="6"/>
  <c r="N10" i="8" s="1"/>
  <c r="M30" i="6"/>
  <c r="M10" i="8" s="1"/>
  <c r="L30" i="6"/>
  <c r="L10" i="8" s="1"/>
  <c r="L11" i="8" s="1"/>
  <c r="K30" i="6"/>
  <c r="K10" i="8" s="1"/>
  <c r="J30" i="6"/>
  <c r="J10" i="8" s="1"/>
  <c r="I30" i="6"/>
  <c r="I10" i="8" s="1"/>
  <c r="H30" i="6"/>
  <c r="H10" i="8" s="1"/>
  <c r="H11" i="8" s="1"/>
  <c r="G30" i="6"/>
  <c r="G10" i="8" s="1"/>
  <c r="F30" i="6"/>
  <c r="F10" i="8" s="1"/>
  <c r="E30" i="6"/>
  <c r="E10" i="8" s="1"/>
  <c r="D30" i="6"/>
  <c r="D10" i="8" s="1"/>
  <c r="D11" i="8" s="1"/>
  <c r="C30" i="6"/>
  <c r="C10" i="8" s="1"/>
  <c r="N20" i="6"/>
  <c r="M20" i="6"/>
  <c r="L20" i="6"/>
  <c r="K20" i="6"/>
  <c r="J20" i="6"/>
  <c r="I20" i="6"/>
  <c r="H20" i="6"/>
  <c r="G20" i="6"/>
  <c r="F20" i="6"/>
  <c r="E20" i="6"/>
  <c r="D20" i="6"/>
  <c r="C20" i="6"/>
  <c r="N19" i="6"/>
  <c r="M19" i="6"/>
  <c r="L19" i="6"/>
  <c r="K19" i="6"/>
  <c r="J19" i="6"/>
  <c r="I19" i="6"/>
  <c r="H19" i="6"/>
  <c r="G19" i="6"/>
  <c r="F19" i="6"/>
  <c r="E19" i="6"/>
  <c r="D19" i="6"/>
  <c r="C19" i="6"/>
  <c r="N18" i="6"/>
  <c r="M18" i="6"/>
  <c r="L18" i="6"/>
  <c r="K18" i="6"/>
  <c r="J18" i="6"/>
  <c r="I18" i="6"/>
  <c r="H18" i="6"/>
  <c r="G18" i="6"/>
  <c r="F18" i="6"/>
  <c r="E18" i="6"/>
  <c r="D18" i="6"/>
  <c r="C18" i="6"/>
  <c r="N17" i="6"/>
  <c r="N55" i="8" s="1"/>
  <c r="M17" i="6"/>
  <c r="M55" i="8" s="1"/>
  <c r="L17" i="6"/>
  <c r="L55" i="8" s="1"/>
  <c r="K17" i="6"/>
  <c r="K55" i="8" s="1"/>
  <c r="J17" i="6"/>
  <c r="J55" i="8" s="1"/>
  <c r="I17" i="6"/>
  <c r="I55" i="8" s="1"/>
  <c r="H17" i="6"/>
  <c r="H55" i="8" s="1"/>
  <c r="G17" i="6"/>
  <c r="G55" i="8" s="1"/>
  <c r="F17" i="6"/>
  <c r="F55" i="8" s="1"/>
  <c r="E17" i="6"/>
  <c r="E55" i="8" s="1"/>
  <c r="D17" i="6"/>
  <c r="D55" i="8" s="1"/>
  <c r="C17" i="6"/>
  <c r="C55" i="8" s="1"/>
  <c r="N16" i="6"/>
  <c r="M16" i="6"/>
  <c r="L16" i="6"/>
  <c r="K16" i="6"/>
  <c r="J16" i="6"/>
  <c r="I16" i="6"/>
  <c r="H16" i="6"/>
  <c r="G16" i="6"/>
  <c r="F16" i="6"/>
  <c r="E16" i="6"/>
  <c r="D16" i="6"/>
  <c r="C16" i="6"/>
  <c r="N15" i="6"/>
  <c r="M15" i="6"/>
  <c r="L15" i="6"/>
  <c r="K15" i="6"/>
  <c r="J15" i="6"/>
  <c r="I15" i="6"/>
  <c r="H15" i="6"/>
  <c r="G15" i="6"/>
  <c r="F15" i="6"/>
  <c r="E15" i="6"/>
  <c r="D15" i="6"/>
  <c r="C15" i="6"/>
  <c r="N14" i="6"/>
  <c r="M14" i="6"/>
  <c r="L14" i="6"/>
  <c r="K14" i="6"/>
  <c r="J14" i="6"/>
  <c r="I14" i="6"/>
  <c r="H14" i="6"/>
  <c r="G14" i="6"/>
  <c r="F14" i="6"/>
  <c r="E14" i="6"/>
  <c r="D14" i="6"/>
  <c r="C14" i="6"/>
  <c r="N13" i="6"/>
  <c r="N47" i="8" s="1"/>
  <c r="M13" i="6"/>
  <c r="M47" i="8" s="1"/>
  <c r="L13" i="6"/>
  <c r="L47" i="8" s="1"/>
  <c r="K13" i="6"/>
  <c r="K47" i="8" s="1"/>
  <c r="J13" i="6"/>
  <c r="J47" i="8" s="1"/>
  <c r="I13" i="6"/>
  <c r="I47" i="8" s="1"/>
  <c r="H13" i="6"/>
  <c r="H47" i="8" s="1"/>
  <c r="G13" i="6"/>
  <c r="G47" i="8" s="1"/>
  <c r="F13" i="6"/>
  <c r="F47" i="8" s="1"/>
  <c r="E13" i="6"/>
  <c r="E47" i="8" s="1"/>
  <c r="D13" i="6"/>
  <c r="D47" i="8" s="1"/>
  <c r="C13" i="6"/>
  <c r="C47" i="8" s="1"/>
  <c r="N12" i="6"/>
  <c r="M12" i="6"/>
  <c r="L12" i="6"/>
  <c r="K12" i="6"/>
  <c r="J12" i="6"/>
  <c r="I12" i="6"/>
  <c r="H12" i="6"/>
  <c r="G12" i="6"/>
  <c r="F12" i="6"/>
  <c r="E12" i="6"/>
  <c r="D12" i="6"/>
  <c r="C12" i="6"/>
  <c r="N11" i="6"/>
  <c r="M11" i="6"/>
  <c r="L11" i="6"/>
  <c r="K11" i="6"/>
  <c r="J11" i="6"/>
  <c r="I11" i="6"/>
  <c r="H11" i="6"/>
  <c r="G11" i="6"/>
  <c r="F11" i="6"/>
  <c r="E11" i="6"/>
  <c r="D11" i="6"/>
  <c r="C11" i="6"/>
  <c r="N10" i="6"/>
  <c r="M10" i="6"/>
  <c r="L10" i="6"/>
  <c r="K10" i="6"/>
  <c r="J10" i="6"/>
  <c r="I10" i="6"/>
  <c r="H10" i="6"/>
  <c r="G10" i="6"/>
  <c r="F10" i="6"/>
  <c r="E10" i="6"/>
  <c r="D10" i="6"/>
  <c r="C10" i="6"/>
  <c r="N9" i="6"/>
  <c r="N39" i="8" s="1"/>
  <c r="M9" i="6"/>
  <c r="M39" i="8" s="1"/>
  <c r="L9" i="6"/>
  <c r="L39" i="8" s="1"/>
  <c r="K9" i="6"/>
  <c r="K39" i="8" s="1"/>
  <c r="J9" i="6"/>
  <c r="J39" i="8" s="1"/>
  <c r="I9" i="6"/>
  <c r="I39" i="8" s="1"/>
  <c r="H9" i="6"/>
  <c r="H39" i="8" s="1"/>
  <c r="G9" i="6"/>
  <c r="G39" i="8" s="1"/>
  <c r="F9" i="6"/>
  <c r="F39" i="8" s="1"/>
  <c r="E9" i="6"/>
  <c r="E39" i="8" s="1"/>
  <c r="D9" i="6"/>
  <c r="D39" i="8" s="1"/>
  <c r="C9" i="6"/>
  <c r="C39" i="8" s="1"/>
  <c r="R51" i="4"/>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6" i="2"/>
  <c r="E265" i="2"/>
  <c r="E264" i="2"/>
  <c r="E263" i="2"/>
  <c r="E262" i="2"/>
  <c r="E261" i="2"/>
  <c r="E260" i="2"/>
  <c r="E259" i="2"/>
  <c r="E258" i="2"/>
  <c r="E257" i="2"/>
  <c r="E256" i="2"/>
  <c r="E254" i="2"/>
  <c r="E253" i="2"/>
  <c r="E252" i="2"/>
  <c r="E251" i="2"/>
  <c r="E250" i="2"/>
  <c r="E249" i="2"/>
  <c r="E248" i="2"/>
  <c r="E247" i="2"/>
  <c r="E246" i="2"/>
  <c r="E245" i="2"/>
  <c r="E244" i="2"/>
  <c r="E242" i="2"/>
  <c r="E241" i="2"/>
  <c r="E240" i="2"/>
  <c r="E239" i="2"/>
  <c r="E238" i="2"/>
  <c r="E237" i="2"/>
  <c r="E236" i="2"/>
  <c r="E235" i="2"/>
  <c r="E234" i="2"/>
  <c r="E233" i="2"/>
  <c r="E232" i="2"/>
  <c r="E230" i="2"/>
  <c r="E229" i="2"/>
  <c r="E228" i="2"/>
  <c r="E227" i="2"/>
  <c r="E226" i="2"/>
  <c r="E225" i="2"/>
  <c r="E224" i="2"/>
  <c r="E223" i="2"/>
  <c r="E222" i="2"/>
  <c r="E221" i="2"/>
  <c r="E220" i="2"/>
  <c r="E218" i="2"/>
  <c r="E217" i="2"/>
  <c r="E216" i="2"/>
  <c r="E215" i="2"/>
  <c r="E214" i="2"/>
  <c r="E213" i="2"/>
  <c r="E212" i="2"/>
  <c r="E211" i="2"/>
  <c r="E210" i="2"/>
  <c r="E209" i="2"/>
  <c r="E208" i="2"/>
  <c r="E206" i="2"/>
  <c r="E205" i="2"/>
  <c r="E204" i="2"/>
  <c r="E203" i="2"/>
  <c r="E202" i="2"/>
  <c r="E201" i="2"/>
  <c r="E200" i="2"/>
  <c r="E199" i="2"/>
  <c r="E198" i="2"/>
  <c r="E197" i="2"/>
  <c r="E196" i="2"/>
  <c r="E194" i="2"/>
  <c r="E193" i="2"/>
  <c r="E192" i="2"/>
  <c r="E191" i="2"/>
  <c r="E190" i="2"/>
  <c r="E189" i="2"/>
  <c r="E188" i="2"/>
  <c r="E187" i="2"/>
  <c r="E186" i="2"/>
  <c r="E185" i="2"/>
  <c r="E184"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G85" i="4" l="1"/>
  <c r="K85" i="4"/>
  <c r="N85" i="4"/>
  <c r="J85" i="4"/>
  <c r="O85" i="4"/>
  <c r="I85" i="4"/>
  <c r="Q85" i="4"/>
  <c r="M85" i="4"/>
  <c r="F85" i="4"/>
  <c r="P85" i="4"/>
  <c r="L85" i="4"/>
  <c r="H85" i="4"/>
  <c r="R49" i="4"/>
  <c r="R27" i="4"/>
  <c r="R52" i="4"/>
  <c r="Q42" i="3"/>
  <c r="Q35" i="3"/>
  <c r="Q36" i="3"/>
  <c r="Q41" i="3"/>
  <c r="Q40" i="3"/>
  <c r="Q38" i="3"/>
  <c r="Q39" i="3"/>
  <c r="Q37" i="3"/>
  <c r="R50" i="4"/>
  <c r="Q56" i="4"/>
  <c r="P56" i="4"/>
  <c r="O56" i="4"/>
  <c r="N56" i="4"/>
  <c r="M56" i="4"/>
  <c r="L56" i="4"/>
  <c r="K56" i="4"/>
  <c r="J56" i="4"/>
  <c r="I56" i="4"/>
  <c r="H56" i="4"/>
  <c r="R55" i="4"/>
  <c r="R53" i="4"/>
  <c r="R54" i="4"/>
  <c r="G56" i="4"/>
  <c r="R48" i="4"/>
  <c r="F56" i="4"/>
  <c r="Q43" i="4"/>
  <c r="P43" i="4"/>
  <c r="O43" i="4"/>
  <c r="N43" i="4"/>
  <c r="M43" i="4"/>
  <c r="L43" i="4"/>
  <c r="J43" i="4"/>
  <c r="I43" i="4"/>
  <c r="H43" i="4"/>
  <c r="G43" i="4"/>
  <c r="R26" i="4"/>
  <c r="F43" i="4"/>
  <c r="Q33" i="4"/>
  <c r="P33" i="4"/>
  <c r="O33" i="4"/>
  <c r="R29" i="4"/>
  <c r="N33" i="4"/>
  <c r="R28" i="4"/>
  <c r="M33" i="4"/>
  <c r="L33" i="4"/>
  <c r="K33" i="4"/>
  <c r="J33" i="4"/>
  <c r="I33" i="4"/>
  <c r="H33" i="4"/>
  <c r="R32" i="4"/>
  <c r="R30" i="4"/>
  <c r="R31" i="4"/>
  <c r="G33" i="4"/>
  <c r="R25" i="4"/>
  <c r="G23" i="4"/>
  <c r="F33" i="4"/>
  <c r="Q23" i="4"/>
  <c r="P23" i="4"/>
  <c r="O23" i="4"/>
  <c r="N23" i="4"/>
  <c r="M23" i="4"/>
  <c r="L23" i="4"/>
  <c r="K23" i="4"/>
  <c r="J23" i="4"/>
  <c r="I23" i="4"/>
  <c r="H23" i="4"/>
  <c r="R15" i="4"/>
  <c r="R17" i="4"/>
  <c r="E67" i="3"/>
  <c r="C72" i="3" s="1"/>
  <c r="R22" i="4"/>
  <c r="R19" i="4"/>
  <c r="R20" i="4"/>
  <c r="Q20" i="3"/>
  <c r="R16" i="4"/>
  <c r="E69" i="3"/>
  <c r="B74" i="3" s="1"/>
  <c r="E68" i="3"/>
  <c r="D73" i="3" s="1"/>
  <c r="Q34" i="3"/>
  <c r="Q18" i="3"/>
  <c r="Q22" i="3"/>
  <c r="Q19" i="3"/>
  <c r="Q26" i="3"/>
  <c r="Q24" i="3"/>
  <c r="Q21" i="3"/>
  <c r="Q27" i="3"/>
  <c r="Q25" i="3"/>
  <c r="Q28" i="3"/>
  <c r="D37" i="8"/>
  <c r="C122" i="6" s="1"/>
  <c r="D43" i="7"/>
  <c r="H37" i="8"/>
  <c r="G122" i="6" s="1"/>
  <c r="H43" i="7"/>
  <c r="L37" i="8"/>
  <c r="K122" i="6" s="1"/>
  <c r="L43" i="7"/>
  <c r="D38" i="8"/>
  <c r="C123" i="6" s="1"/>
  <c r="D44" i="7"/>
  <c r="H38" i="8"/>
  <c r="G123" i="6" s="1"/>
  <c r="H44" i="7"/>
  <c r="L38" i="8"/>
  <c r="K123" i="6" s="1"/>
  <c r="L44" i="7"/>
  <c r="D36" i="8"/>
  <c r="C121" i="6" s="1"/>
  <c r="D42" i="7"/>
  <c r="H36" i="8"/>
  <c r="H42" i="7"/>
  <c r="L36" i="8"/>
  <c r="K121" i="6" s="1"/>
  <c r="L42" i="7"/>
  <c r="D45" i="8"/>
  <c r="D51" i="7"/>
  <c r="H45" i="8"/>
  <c r="H51" i="7"/>
  <c r="L45" i="8"/>
  <c r="L51" i="7"/>
  <c r="D46" i="8"/>
  <c r="D52" i="7"/>
  <c r="H46" i="8"/>
  <c r="H52" i="7"/>
  <c r="L46" i="8"/>
  <c r="L52" i="7"/>
  <c r="D44" i="8"/>
  <c r="D48" i="8" s="1"/>
  <c r="D50" i="7"/>
  <c r="H44" i="8"/>
  <c r="H48" i="8" s="1"/>
  <c r="H50" i="7"/>
  <c r="L44" i="8"/>
  <c r="L48" i="8" s="1"/>
  <c r="L50" i="7"/>
  <c r="D53" i="8"/>
  <c r="D59" i="7"/>
  <c r="H53" i="8"/>
  <c r="H59" i="7"/>
  <c r="L53" i="8"/>
  <c r="L59" i="7"/>
  <c r="D54" i="8"/>
  <c r="D60" i="7"/>
  <c r="H54" i="8"/>
  <c r="H60" i="7"/>
  <c r="L54" i="8"/>
  <c r="L60" i="7"/>
  <c r="D52" i="8"/>
  <c r="D56" i="8" s="1"/>
  <c r="D58" i="7"/>
  <c r="H52" i="8"/>
  <c r="H56" i="8" s="1"/>
  <c r="H58" i="7"/>
  <c r="L52" i="8"/>
  <c r="L56" i="8" s="1"/>
  <c r="L58" i="7"/>
  <c r="D21" i="6"/>
  <c r="D62" i="8" s="1"/>
  <c r="H21" i="6"/>
  <c r="H62" i="8" s="1"/>
  <c r="L21" i="6"/>
  <c r="L62" i="8" s="1"/>
  <c r="D22" i="6"/>
  <c r="H22" i="6"/>
  <c r="L22" i="6"/>
  <c r="D23" i="6"/>
  <c r="H23" i="6"/>
  <c r="L23" i="6"/>
  <c r="D24" i="6"/>
  <c r="H24" i="6"/>
  <c r="L24" i="6"/>
  <c r="D42" i="6"/>
  <c r="H42" i="6"/>
  <c r="L42" i="6"/>
  <c r="D43" i="6"/>
  <c r="H43" i="6"/>
  <c r="L43" i="6"/>
  <c r="D44" i="6"/>
  <c r="H44" i="6"/>
  <c r="L44" i="6"/>
  <c r="D45" i="6"/>
  <c r="H45" i="6"/>
  <c r="L45" i="6"/>
  <c r="D51" i="6"/>
  <c r="D72" i="6" s="1"/>
  <c r="H51" i="6"/>
  <c r="H72" i="6" s="1"/>
  <c r="L51" i="6"/>
  <c r="L72" i="6" s="1"/>
  <c r="D52" i="6"/>
  <c r="D73" i="6" s="1"/>
  <c r="H52" i="6"/>
  <c r="H73" i="6" s="1"/>
  <c r="L52" i="6"/>
  <c r="L73" i="6" s="1"/>
  <c r="D53" i="6"/>
  <c r="D74" i="6" s="1"/>
  <c r="H53" i="6"/>
  <c r="H74" i="6" s="1"/>
  <c r="L53" i="6"/>
  <c r="L74" i="6" s="1"/>
  <c r="D54" i="6"/>
  <c r="D75" i="6" s="1"/>
  <c r="H54" i="6"/>
  <c r="H75" i="6" s="1"/>
  <c r="L54" i="6"/>
  <c r="L75" i="6" s="1"/>
  <c r="D55" i="6"/>
  <c r="D76" i="6" s="1"/>
  <c r="H55" i="6"/>
  <c r="H76" i="6" s="1"/>
  <c r="L55" i="6"/>
  <c r="L76" i="6" s="1"/>
  <c r="D56" i="6"/>
  <c r="D77" i="6" s="1"/>
  <c r="H56" i="6"/>
  <c r="H77" i="6" s="1"/>
  <c r="L56" i="6"/>
  <c r="L77" i="6" s="1"/>
  <c r="D57" i="6"/>
  <c r="D78" i="6" s="1"/>
  <c r="H57" i="6"/>
  <c r="H78" i="6" s="1"/>
  <c r="L57" i="6"/>
  <c r="L78" i="6" s="1"/>
  <c r="D58" i="6"/>
  <c r="D79" i="6" s="1"/>
  <c r="H58" i="6"/>
  <c r="H79" i="6" s="1"/>
  <c r="L58" i="6"/>
  <c r="L79" i="6" s="1"/>
  <c r="D59" i="6"/>
  <c r="D80" i="6" s="1"/>
  <c r="H59" i="6"/>
  <c r="H80" i="6" s="1"/>
  <c r="L59" i="6"/>
  <c r="L80" i="6" s="1"/>
  <c r="D60" i="6"/>
  <c r="D81" i="6" s="1"/>
  <c r="H60" i="6"/>
  <c r="H81" i="6" s="1"/>
  <c r="L60" i="6"/>
  <c r="L81" i="6" s="1"/>
  <c r="D61" i="6"/>
  <c r="D82" i="6" s="1"/>
  <c r="H61" i="6"/>
  <c r="H82" i="6" s="1"/>
  <c r="L61" i="6"/>
  <c r="L82" i="6" s="1"/>
  <c r="D62" i="6"/>
  <c r="D83" i="6" s="1"/>
  <c r="H62" i="6"/>
  <c r="H83" i="6" s="1"/>
  <c r="L62" i="6"/>
  <c r="L83" i="6" s="1"/>
  <c r="H8" i="7"/>
  <c r="L9" i="7"/>
  <c r="H16" i="7"/>
  <c r="L17" i="7"/>
  <c r="H24" i="7"/>
  <c r="L25" i="7"/>
  <c r="D124" i="6"/>
  <c r="H124" i="6"/>
  <c r="L124" i="6"/>
  <c r="E37" i="8"/>
  <c r="E43" i="7"/>
  <c r="I37" i="8"/>
  <c r="I43" i="7"/>
  <c r="M37" i="8"/>
  <c r="M43" i="7"/>
  <c r="E38" i="8"/>
  <c r="E44" i="7"/>
  <c r="I38" i="8"/>
  <c r="I44" i="7"/>
  <c r="M38" i="8"/>
  <c r="M44" i="7"/>
  <c r="E36" i="8"/>
  <c r="E40" i="8" s="1"/>
  <c r="E42" i="7"/>
  <c r="I36" i="8"/>
  <c r="I40" i="8" s="1"/>
  <c r="I42" i="7"/>
  <c r="M36" i="8"/>
  <c r="M40" i="8" s="1"/>
  <c r="M42" i="7"/>
  <c r="E45" i="8"/>
  <c r="E51" i="7"/>
  <c r="I45" i="8"/>
  <c r="I51" i="7"/>
  <c r="M45" i="8"/>
  <c r="M51" i="7"/>
  <c r="E46" i="8"/>
  <c r="E52" i="7"/>
  <c r="I46" i="8"/>
  <c r="I52" i="7"/>
  <c r="M46" i="8"/>
  <c r="M52" i="7"/>
  <c r="E44" i="8"/>
  <c r="E48" i="8" s="1"/>
  <c r="E50" i="7"/>
  <c r="I44" i="8"/>
  <c r="I48" i="8" s="1"/>
  <c r="I50" i="7"/>
  <c r="M44" i="8"/>
  <c r="M48" i="8" s="1"/>
  <c r="M50" i="7"/>
  <c r="E53" i="8"/>
  <c r="E59" i="7"/>
  <c r="I53" i="8"/>
  <c r="I59" i="7"/>
  <c r="M53" i="8"/>
  <c r="M59" i="7"/>
  <c r="E54" i="8"/>
  <c r="E60" i="7"/>
  <c r="I54" i="8"/>
  <c r="I60" i="7"/>
  <c r="M54" i="8"/>
  <c r="M60" i="7"/>
  <c r="E52" i="8"/>
  <c r="E56" i="8" s="1"/>
  <c r="E58" i="7"/>
  <c r="I52" i="8"/>
  <c r="I56" i="8" s="1"/>
  <c r="I58" i="7"/>
  <c r="M52" i="8"/>
  <c r="M56" i="8" s="1"/>
  <c r="M58" i="7"/>
  <c r="E21" i="6"/>
  <c r="E62" i="8" s="1"/>
  <c r="I21" i="6"/>
  <c r="I62" i="8" s="1"/>
  <c r="M21" i="6"/>
  <c r="M62" i="8" s="1"/>
  <c r="E22" i="6"/>
  <c r="I22" i="6"/>
  <c r="M22" i="6"/>
  <c r="E23" i="6"/>
  <c r="I23" i="6"/>
  <c r="M23" i="6"/>
  <c r="E24" i="6"/>
  <c r="I24" i="6"/>
  <c r="M24" i="6"/>
  <c r="E8" i="8"/>
  <c r="D122" i="6" s="1"/>
  <c r="E9" i="7"/>
  <c r="I8" i="8"/>
  <c r="I9" i="7"/>
  <c r="M8" i="8"/>
  <c r="L122" i="6" s="1"/>
  <c r="M9" i="7"/>
  <c r="E9" i="8"/>
  <c r="E10" i="7"/>
  <c r="I9" i="8"/>
  <c r="H123" i="6" s="1"/>
  <c r="I10" i="7"/>
  <c r="M9" i="8"/>
  <c r="M10" i="7"/>
  <c r="E7" i="8"/>
  <c r="D121" i="6" s="1"/>
  <c r="E8" i="7"/>
  <c r="I7" i="8"/>
  <c r="I8" i="7"/>
  <c r="M7" i="8"/>
  <c r="M8" i="7"/>
  <c r="E15" i="8"/>
  <c r="E17" i="7"/>
  <c r="I15" i="8"/>
  <c r="I17" i="7"/>
  <c r="M15" i="8"/>
  <c r="M17" i="7"/>
  <c r="E16" i="8"/>
  <c r="E18" i="7"/>
  <c r="I16" i="8"/>
  <c r="I18" i="7"/>
  <c r="M16" i="8"/>
  <c r="M18" i="7"/>
  <c r="E14" i="8"/>
  <c r="E18" i="8" s="1"/>
  <c r="E16" i="7"/>
  <c r="I14" i="8"/>
  <c r="I18" i="8" s="1"/>
  <c r="I16" i="7"/>
  <c r="M14" i="8"/>
  <c r="M18" i="8" s="1"/>
  <c r="M16" i="7"/>
  <c r="E22" i="8"/>
  <c r="E25" i="7"/>
  <c r="I22" i="8"/>
  <c r="I25" i="7"/>
  <c r="M22" i="8"/>
  <c r="M25" i="7"/>
  <c r="E23" i="8"/>
  <c r="E26" i="7"/>
  <c r="I23" i="8"/>
  <c r="I26" i="7"/>
  <c r="M23" i="8"/>
  <c r="M26" i="7"/>
  <c r="E21" i="8"/>
  <c r="E25" i="8" s="1"/>
  <c r="E24" i="7"/>
  <c r="I21" i="8"/>
  <c r="I25" i="8" s="1"/>
  <c r="I24" i="7"/>
  <c r="M21" i="8"/>
  <c r="M25" i="8" s="1"/>
  <c r="M24" i="7"/>
  <c r="E42" i="6"/>
  <c r="I42" i="6"/>
  <c r="M42" i="6"/>
  <c r="E43" i="6"/>
  <c r="I43" i="6"/>
  <c r="M43" i="6"/>
  <c r="E44" i="6"/>
  <c r="I44" i="6"/>
  <c r="M44" i="6"/>
  <c r="E45" i="6"/>
  <c r="I45" i="6"/>
  <c r="M45" i="6"/>
  <c r="E51" i="6"/>
  <c r="E72" i="6" s="1"/>
  <c r="I51" i="6"/>
  <c r="I72" i="6" s="1"/>
  <c r="M51" i="6"/>
  <c r="M72" i="6" s="1"/>
  <c r="E52" i="6"/>
  <c r="E73" i="6" s="1"/>
  <c r="I52" i="6"/>
  <c r="I73" i="6" s="1"/>
  <c r="M52" i="6"/>
  <c r="M73" i="6" s="1"/>
  <c r="E53" i="6"/>
  <c r="E74" i="6" s="1"/>
  <c r="I53" i="6"/>
  <c r="I74" i="6" s="1"/>
  <c r="M53" i="6"/>
  <c r="M74" i="6" s="1"/>
  <c r="E54" i="6"/>
  <c r="E75" i="6" s="1"/>
  <c r="I54" i="6"/>
  <c r="I75" i="6" s="1"/>
  <c r="M54" i="6"/>
  <c r="M75" i="6" s="1"/>
  <c r="E55" i="6"/>
  <c r="E76" i="6" s="1"/>
  <c r="I55" i="6"/>
  <c r="I76" i="6" s="1"/>
  <c r="M55" i="6"/>
  <c r="M76" i="6" s="1"/>
  <c r="E56" i="6"/>
  <c r="E77" i="6" s="1"/>
  <c r="I56" i="6"/>
  <c r="I77" i="6" s="1"/>
  <c r="M56" i="6"/>
  <c r="M77" i="6" s="1"/>
  <c r="E57" i="6"/>
  <c r="E78" i="6" s="1"/>
  <c r="I57" i="6"/>
  <c r="I78" i="6" s="1"/>
  <c r="M57" i="6"/>
  <c r="M78" i="6" s="1"/>
  <c r="E58" i="6"/>
  <c r="E79" i="6" s="1"/>
  <c r="I58" i="6"/>
  <c r="I79" i="6" s="1"/>
  <c r="M58" i="6"/>
  <c r="M79" i="6" s="1"/>
  <c r="E59" i="6"/>
  <c r="E80" i="6" s="1"/>
  <c r="I59" i="6"/>
  <c r="I80" i="6" s="1"/>
  <c r="M59" i="6"/>
  <c r="M80" i="6" s="1"/>
  <c r="E60" i="6"/>
  <c r="E81" i="6" s="1"/>
  <c r="I60" i="6"/>
  <c r="I81" i="6" s="1"/>
  <c r="M60" i="6"/>
  <c r="M81" i="6" s="1"/>
  <c r="E61" i="6"/>
  <c r="E82" i="6" s="1"/>
  <c r="I61" i="6"/>
  <c r="I82" i="6" s="1"/>
  <c r="M61" i="6"/>
  <c r="M82" i="6" s="1"/>
  <c r="E62" i="6"/>
  <c r="E83" i="6" s="1"/>
  <c r="I62" i="6"/>
  <c r="I83" i="6" s="1"/>
  <c r="M62" i="6"/>
  <c r="M83" i="6" s="1"/>
  <c r="C124" i="6"/>
  <c r="L8" i="7"/>
  <c r="D10" i="7"/>
  <c r="L16" i="7"/>
  <c r="D18" i="7"/>
  <c r="L24" i="7"/>
  <c r="D26" i="7"/>
  <c r="E124" i="6"/>
  <c r="I124" i="6"/>
  <c r="M124" i="6"/>
  <c r="F37" i="8"/>
  <c r="F43" i="7"/>
  <c r="J37" i="8"/>
  <c r="J43" i="7"/>
  <c r="N37" i="8"/>
  <c r="N43" i="7"/>
  <c r="F38" i="8"/>
  <c r="F44" i="7"/>
  <c r="J38" i="8"/>
  <c r="J44" i="7"/>
  <c r="N38" i="8"/>
  <c r="N44" i="7"/>
  <c r="F36" i="8"/>
  <c r="F40" i="8" s="1"/>
  <c r="F42" i="7"/>
  <c r="J36" i="8"/>
  <c r="J40" i="8" s="1"/>
  <c r="J42" i="7"/>
  <c r="N36" i="8"/>
  <c r="N40" i="8" s="1"/>
  <c r="N42" i="7"/>
  <c r="F45" i="8"/>
  <c r="F51" i="7"/>
  <c r="J45" i="8"/>
  <c r="J51" i="7"/>
  <c r="N45" i="8"/>
  <c r="N51" i="7"/>
  <c r="F46" i="8"/>
  <c r="F52" i="7"/>
  <c r="J46" i="8"/>
  <c r="J52" i="7"/>
  <c r="N46" i="8"/>
  <c r="N52" i="7"/>
  <c r="F44" i="8"/>
  <c r="F48" i="8" s="1"/>
  <c r="F50" i="7"/>
  <c r="J44" i="8"/>
  <c r="J48" i="8" s="1"/>
  <c r="J50" i="7"/>
  <c r="N44" i="8"/>
  <c r="N48" i="8" s="1"/>
  <c r="N50" i="7"/>
  <c r="F53" i="8"/>
  <c r="F59" i="7"/>
  <c r="J53" i="8"/>
  <c r="J59" i="7"/>
  <c r="N53" i="8"/>
  <c r="N59" i="7"/>
  <c r="F54" i="8"/>
  <c r="F60" i="7"/>
  <c r="J54" i="8"/>
  <c r="J60" i="7"/>
  <c r="N54" i="8"/>
  <c r="N60" i="7"/>
  <c r="F52" i="8"/>
  <c r="F56" i="8" s="1"/>
  <c r="F58" i="7"/>
  <c r="J52" i="8"/>
  <c r="J56" i="8" s="1"/>
  <c r="J58" i="7"/>
  <c r="N52" i="8"/>
  <c r="N56" i="8" s="1"/>
  <c r="N58" i="7"/>
  <c r="F21" i="6"/>
  <c r="F62" i="8" s="1"/>
  <c r="J21" i="6"/>
  <c r="J62" i="8" s="1"/>
  <c r="N21" i="6"/>
  <c r="N62" i="8" s="1"/>
  <c r="F22" i="6"/>
  <c r="J22" i="6"/>
  <c r="N22" i="6"/>
  <c r="F23" i="6"/>
  <c r="J23" i="6"/>
  <c r="N23" i="6"/>
  <c r="F24" i="6"/>
  <c r="J24" i="6"/>
  <c r="N24" i="6"/>
  <c r="F8" i="8"/>
  <c r="E122" i="6" s="1"/>
  <c r="F9" i="7"/>
  <c r="J8" i="8"/>
  <c r="J9" i="7"/>
  <c r="N8" i="8"/>
  <c r="M122" i="6" s="1"/>
  <c r="N9" i="7"/>
  <c r="F9" i="8"/>
  <c r="F10" i="7"/>
  <c r="J9" i="8"/>
  <c r="I123" i="6" s="1"/>
  <c r="J10" i="7"/>
  <c r="N9" i="8"/>
  <c r="N10" i="7"/>
  <c r="F7" i="8"/>
  <c r="E121" i="6" s="1"/>
  <c r="F8" i="7"/>
  <c r="J7" i="8"/>
  <c r="J8" i="7"/>
  <c r="N7" i="8"/>
  <c r="N8" i="7"/>
  <c r="F15" i="8"/>
  <c r="F17" i="7"/>
  <c r="J15" i="8"/>
  <c r="J17" i="7"/>
  <c r="N15" i="8"/>
  <c r="N17" i="7"/>
  <c r="F16" i="8"/>
  <c r="F18" i="7"/>
  <c r="J16" i="8"/>
  <c r="J18" i="7"/>
  <c r="N16" i="8"/>
  <c r="N18" i="7"/>
  <c r="F14" i="8"/>
  <c r="F18" i="8" s="1"/>
  <c r="F16" i="7"/>
  <c r="J14" i="8"/>
  <c r="J18" i="8" s="1"/>
  <c r="J16" i="7"/>
  <c r="N14" i="8"/>
  <c r="N18" i="8" s="1"/>
  <c r="N16" i="7"/>
  <c r="F22" i="8"/>
  <c r="F25" i="7"/>
  <c r="J22" i="8"/>
  <c r="J25" i="7"/>
  <c r="N22" i="8"/>
  <c r="N25" i="7"/>
  <c r="F23" i="8"/>
  <c r="F26" i="7"/>
  <c r="J23" i="8"/>
  <c r="J26" i="7"/>
  <c r="N23" i="8"/>
  <c r="N26" i="7"/>
  <c r="F21" i="8"/>
  <c r="F25" i="8" s="1"/>
  <c r="F24" i="7"/>
  <c r="J21" i="8"/>
  <c r="J25" i="8" s="1"/>
  <c r="J24" i="7"/>
  <c r="N21" i="8"/>
  <c r="N25" i="8" s="1"/>
  <c r="N24" i="7"/>
  <c r="F42" i="6"/>
  <c r="J42" i="6"/>
  <c r="N42" i="6"/>
  <c r="F43" i="6"/>
  <c r="J43" i="6"/>
  <c r="N43" i="6"/>
  <c r="F44" i="6"/>
  <c r="J44" i="6"/>
  <c r="N44" i="6"/>
  <c r="F45" i="6"/>
  <c r="J45" i="6"/>
  <c r="N45" i="6"/>
  <c r="F51" i="6"/>
  <c r="F72" i="6" s="1"/>
  <c r="J51" i="6"/>
  <c r="J72" i="6" s="1"/>
  <c r="N51" i="6"/>
  <c r="N72" i="6" s="1"/>
  <c r="F52" i="6"/>
  <c r="F73" i="6" s="1"/>
  <c r="J52" i="6"/>
  <c r="J73" i="6" s="1"/>
  <c r="N52" i="6"/>
  <c r="N73" i="6" s="1"/>
  <c r="F53" i="6"/>
  <c r="F74" i="6" s="1"/>
  <c r="J53" i="6"/>
  <c r="J74" i="6" s="1"/>
  <c r="N53" i="6"/>
  <c r="N74" i="6" s="1"/>
  <c r="F54" i="6"/>
  <c r="F75" i="6" s="1"/>
  <c r="J54" i="6"/>
  <c r="J75" i="6" s="1"/>
  <c r="N54" i="6"/>
  <c r="N75" i="6" s="1"/>
  <c r="F55" i="6"/>
  <c r="F76" i="6" s="1"/>
  <c r="J55" i="6"/>
  <c r="J76" i="6" s="1"/>
  <c r="N55" i="6"/>
  <c r="N76" i="6" s="1"/>
  <c r="F56" i="6"/>
  <c r="F77" i="6" s="1"/>
  <c r="J56" i="6"/>
  <c r="J77" i="6" s="1"/>
  <c r="N56" i="6"/>
  <c r="N77" i="6" s="1"/>
  <c r="F57" i="6"/>
  <c r="F78" i="6" s="1"/>
  <c r="J57" i="6"/>
  <c r="J78" i="6" s="1"/>
  <c r="N57" i="6"/>
  <c r="N78" i="6" s="1"/>
  <c r="F58" i="6"/>
  <c r="F79" i="6" s="1"/>
  <c r="J58" i="6"/>
  <c r="J79" i="6" s="1"/>
  <c r="N58" i="6"/>
  <c r="N79" i="6" s="1"/>
  <c r="F59" i="6"/>
  <c r="F80" i="6" s="1"/>
  <c r="J59" i="6"/>
  <c r="J80" i="6" s="1"/>
  <c r="N59" i="6"/>
  <c r="N80" i="6" s="1"/>
  <c r="F60" i="6"/>
  <c r="F81" i="6" s="1"/>
  <c r="J60" i="6"/>
  <c r="J81" i="6" s="1"/>
  <c r="N60" i="6"/>
  <c r="N81" i="6" s="1"/>
  <c r="F61" i="6"/>
  <c r="F82" i="6" s="1"/>
  <c r="J61" i="6"/>
  <c r="J82" i="6" s="1"/>
  <c r="N61" i="6"/>
  <c r="N82" i="6" s="1"/>
  <c r="F62" i="6"/>
  <c r="F83" i="6" s="1"/>
  <c r="J62" i="6"/>
  <c r="J83" i="6" s="1"/>
  <c r="N62" i="6"/>
  <c r="N83" i="6" s="1"/>
  <c r="G124" i="6"/>
  <c r="D9" i="7"/>
  <c r="H10" i="7"/>
  <c r="D17" i="7"/>
  <c r="H18" i="7"/>
  <c r="D25" i="7"/>
  <c r="H26" i="7"/>
  <c r="B124" i="6"/>
  <c r="F124" i="6"/>
  <c r="J124" i="6"/>
  <c r="C37" i="8"/>
  <c r="C43" i="7"/>
  <c r="G37" i="8"/>
  <c r="G43" i="7"/>
  <c r="K43" i="7"/>
  <c r="K37" i="8"/>
  <c r="C38" i="8"/>
  <c r="C44" i="7"/>
  <c r="G38" i="8"/>
  <c r="G44" i="7"/>
  <c r="K38" i="8"/>
  <c r="K44" i="7"/>
  <c r="C36" i="8"/>
  <c r="C40" i="8" s="1"/>
  <c r="C42" i="7"/>
  <c r="G42" i="7"/>
  <c r="G36" i="8"/>
  <c r="G40" i="8" s="1"/>
  <c r="K42" i="7"/>
  <c r="K36" i="8"/>
  <c r="K40" i="8" s="1"/>
  <c r="C51" i="7"/>
  <c r="C45" i="8"/>
  <c r="G45" i="8"/>
  <c r="G51" i="7"/>
  <c r="K45" i="8"/>
  <c r="K51" i="7"/>
  <c r="C52" i="7"/>
  <c r="C46" i="8"/>
  <c r="G46" i="8"/>
  <c r="G52" i="7"/>
  <c r="K46" i="8"/>
  <c r="K52" i="7"/>
  <c r="C44" i="8"/>
  <c r="C48" i="8" s="1"/>
  <c r="C50" i="7"/>
  <c r="G44" i="8"/>
  <c r="G48" i="8" s="1"/>
  <c r="G50" i="7"/>
  <c r="K50" i="7"/>
  <c r="K44" i="8"/>
  <c r="K48" i="8" s="1"/>
  <c r="C53" i="8"/>
  <c r="C59" i="7"/>
  <c r="G59" i="7"/>
  <c r="G53" i="8"/>
  <c r="K53" i="8"/>
  <c r="K59" i="7"/>
  <c r="C54" i="8"/>
  <c r="C60" i="7"/>
  <c r="G54" i="8"/>
  <c r="G60" i="7"/>
  <c r="K54" i="8"/>
  <c r="K60" i="7"/>
  <c r="C52" i="8"/>
  <c r="C56" i="8" s="1"/>
  <c r="C58" i="7"/>
  <c r="G52" i="8"/>
  <c r="G56" i="8" s="1"/>
  <c r="G58" i="7"/>
  <c r="K52" i="8"/>
  <c r="K56" i="8" s="1"/>
  <c r="K58" i="7"/>
  <c r="C21" i="6"/>
  <c r="C62" i="8" s="1"/>
  <c r="G21" i="6"/>
  <c r="G62" i="8" s="1"/>
  <c r="K21" i="6"/>
  <c r="K62" i="8" s="1"/>
  <c r="C22" i="6"/>
  <c r="G22" i="6"/>
  <c r="K22" i="6"/>
  <c r="C23" i="6"/>
  <c r="G23" i="6"/>
  <c r="K23" i="6"/>
  <c r="C24" i="6"/>
  <c r="G24" i="6"/>
  <c r="K24" i="6"/>
  <c r="C8" i="8"/>
  <c r="B122" i="6" s="1"/>
  <c r="C9" i="7"/>
  <c r="G8" i="8"/>
  <c r="G9" i="7"/>
  <c r="K8" i="8"/>
  <c r="K9" i="7"/>
  <c r="C9" i="8"/>
  <c r="C10" i="7"/>
  <c r="G9" i="8"/>
  <c r="F123" i="6" s="1"/>
  <c r="G10" i="7"/>
  <c r="K9" i="8"/>
  <c r="K10" i="7"/>
  <c r="C7" i="8"/>
  <c r="B121" i="6" s="1"/>
  <c r="C8" i="7"/>
  <c r="G7" i="8"/>
  <c r="F121" i="6" s="1"/>
  <c r="G8" i="7"/>
  <c r="K7" i="8"/>
  <c r="K11" i="8" s="1"/>
  <c r="J125" i="6" s="1"/>
  <c r="K8" i="7"/>
  <c r="C15" i="8"/>
  <c r="C17" i="7"/>
  <c r="G15" i="8"/>
  <c r="G17" i="7"/>
  <c r="K15" i="8"/>
  <c r="K17" i="7"/>
  <c r="C16" i="8"/>
  <c r="C18" i="7"/>
  <c r="G16" i="8"/>
  <c r="G18" i="7"/>
  <c r="K16" i="8"/>
  <c r="K18" i="7"/>
  <c r="C14" i="8"/>
  <c r="C18" i="8" s="1"/>
  <c r="C16" i="7"/>
  <c r="C20" i="7" s="1"/>
  <c r="G14" i="8"/>
  <c r="G18" i="8" s="1"/>
  <c r="G16" i="7"/>
  <c r="K14" i="8"/>
  <c r="K18" i="8" s="1"/>
  <c r="K16" i="7"/>
  <c r="C22" i="8"/>
  <c r="C25" i="7"/>
  <c r="G22" i="8"/>
  <c r="G25" i="7"/>
  <c r="K22" i="8"/>
  <c r="K25" i="7"/>
  <c r="C23" i="8"/>
  <c r="C26" i="7"/>
  <c r="G23" i="8"/>
  <c r="G26" i="7"/>
  <c r="K23" i="8"/>
  <c r="K26" i="7"/>
  <c r="C21" i="8"/>
  <c r="C25" i="8" s="1"/>
  <c r="C24" i="7"/>
  <c r="C28" i="7" s="1"/>
  <c r="G21" i="8"/>
  <c r="G25" i="8" s="1"/>
  <c r="G24" i="7"/>
  <c r="K21" i="8"/>
  <c r="K25" i="8" s="1"/>
  <c r="K24" i="7"/>
  <c r="C42" i="6"/>
  <c r="G42" i="6"/>
  <c r="K42" i="6"/>
  <c r="C43" i="6"/>
  <c r="G43" i="6"/>
  <c r="K43" i="6"/>
  <c r="C44" i="6"/>
  <c r="G44" i="6"/>
  <c r="K44" i="6"/>
  <c r="C45" i="6"/>
  <c r="G45" i="6"/>
  <c r="K45" i="6"/>
  <c r="C51" i="6"/>
  <c r="C72" i="6" s="1"/>
  <c r="G51" i="6"/>
  <c r="G72" i="6" s="1"/>
  <c r="K51" i="6"/>
  <c r="K72" i="6" s="1"/>
  <c r="C52" i="6"/>
  <c r="C73" i="6" s="1"/>
  <c r="G52" i="6"/>
  <c r="G73" i="6" s="1"/>
  <c r="K52" i="6"/>
  <c r="K73" i="6" s="1"/>
  <c r="C53" i="6"/>
  <c r="C74" i="6" s="1"/>
  <c r="G53" i="6"/>
  <c r="G74" i="6" s="1"/>
  <c r="K53" i="6"/>
  <c r="K74" i="6" s="1"/>
  <c r="C54" i="6"/>
  <c r="C75" i="6" s="1"/>
  <c r="G54" i="6"/>
  <c r="G75" i="6" s="1"/>
  <c r="K54" i="6"/>
  <c r="K75" i="6" s="1"/>
  <c r="C55" i="6"/>
  <c r="C76" i="6" s="1"/>
  <c r="G55" i="6"/>
  <c r="G76" i="6" s="1"/>
  <c r="K55" i="6"/>
  <c r="K76" i="6" s="1"/>
  <c r="C56" i="6"/>
  <c r="C77" i="6" s="1"/>
  <c r="G56" i="6"/>
  <c r="G77" i="6" s="1"/>
  <c r="K56" i="6"/>
  <c r="K77" i="6" s="1"/>
  <c r="C57" i="6"/>
  <c r="C78" i="6" s="1"/>
  <c r="G57" i="6"/>
  <c r="G78" i="6" s="1"/>
  <c r="K57" i="6"/>
  <c r="K78" i="6" s="1"/>
  <c r="C58" i="6"/>
  <c r="C79" i="6" s="1"/>
  <c r="G58" i="6"/>
  <c r="G79" i="6" s="1"/>
  <c r="K58" i="6"/>
  <c r="K79" i="6" s="1"/>
  <c r="C59" i="6"/>
  <c r="C80" i="6" s="1"/>
  <c r="G59" i="6"/>
  <c r="G80" i="6" s="1"/>
  <c r="K59" i="6"/>
  <c r="K80" i="6" s="1"/>
  <c r="C60" i="6"/>
  <c r="C81" i="6" s="1"/>
  <c r="G60" i="6"/>
  <c r="G81" i="6" s="1"/>
  <c r="K60" i="6"/>
  <c r="K81" i="6" s="1"/>
  <c r="C61" i="6"/>
  <c r="C82" i="6" s="1"/>
  <c r="G61" i="6"/>
  <c r="G82" i="6" s="1"/>
  <c r="K61" i="6"/>
  <c r="K82" i="6" s="1"/>
  <c r="C62" i="6"/>
  <c r="C83" i="6" s="1"/>
  <c r="G62" i="6"/>
  <c r="G83" i="6" s="1"/>
  <c r="K62" i="6"/>
  <c r="K83" i="6" s="1"/>
  <c r="K124" i="6"/>
  <c r="D8" i="7"/>
  <c r="H9" i="7"/>
  <c r="L10" i="7"/>
  <c r="D16" i="7"/>
  <c r="H17" i="7"/>
  <c r="L18" i="7"/>
  <c r="D24" i="7"/>
  <c r="H25" i="7"/>
  <c r="L26" i="7"/>
  <c r="M121" i="6" l="1"/>
  <c r="N11" i="8"/>
  <c r="M125" i="6" s="1"/>
  <c r="L121" i="6"/>
  <c r="M11" i="8"/>
  <c r="L125" i="6" s="1"/>
  <c r="H40" i="8"/>
  <c r="G125" i="6" s="1"/>
  <c r="G121" i="6"/>
  <c r="R56" i="4"/>
  <c r="R33" i="4"/>
  <c r="D72" i="3"/>
  <c r="D74" i="3"/>
  <c r="R18" i="4"/>
  <c r="R21" i="4"/>
  <c r="B73" i="3"/>
  <c r="C74" i="3"/>
  <c r="C73" i="3"/>
  <c r="Q43" i="3"/>
  <c r="B72" i="3"/>
  <c r="G59" i="8"/>
  <c r="G66" i="7"/>
  <c r="K54" i="7"/>
  <c r="G54" i="7"/>
  <c r="C54" i="7"/>
  <c r="N54" i="7"/>
  <c r="J54" i="7"/>
  <c r="F54" i="7"/>
  <c r="M54" i="7"/>
  <c r="I54" i="7"/>
  <c r="E54" i="7"/>
  <c r="L54" i="7"/>
  <c r="H54" i="7"/>
  <c r="D54" i="7"/>
  <c r="J30" i="8"/>
  <c r="J34" i="7"/>
  <c r="J65" i="6"/>
  <c r="J86" i="6" s="1"/>
  <c r="M28" i="8"/>
  <c r="M32" i="7"/>
  <c r="M66" i="6"/>
  <c r="M87" i="6" s="1"/>
  <c r="E29" i="8"/>
  <c r="E33" i="7"/>
  <c r="E64" i="6"/>
  <c r="E85" i="6" s="1"/>
  <c r="I59" i="8"/>
  <c r="I66" i="7"/>
  <c r="L30" i="8"/>
  <c r="L34" i="7"/>
  <c r="L65" i="6"/>
  <c r="L86" i="6" s="1"/>
  <c r="D31" i="8"/>
  <c r="D63" i="6"/>
  <c r="D84" i="6" s="1"/>
  <c r="H60" i="8"/>
  <c r="H67" i="7"/>
  <c r="G28" i="8"/>
  <c r="G66" i="6"/>
  <c r="G87" i="6" s="1"/>
  <c r="G32" i="7"/>
  <c r="K31" i="8"/>
  <c r="K63" i="6"/>
  <c r="K84" i="6" s="1"/>
  <c r="F122" i="6"/>
  <c r="G63" i="8"/>
  <c r="K46" i="7"/>
  <c r="G46" i="7"/>
  <c r="C46" i="7"/>
  <c r="N46" i="7"/>
  <c r="J46" i="7"/>
  <c r="F46" i="7"/>
  <c r="M46" i="7"/>
  <c r="I46" i="7"/>
  <c r="E46" i="7"/>
  <c r="L46" i="7"/>
  <c r="H46" i="7"/>
  <c r="D46" i="7"/>
  <c r="F30" i="8"/>
  <c r="F34" i="7"/>
  <c r="F65" i="6"/>
  <c r="F86" i="6" s="1"/>
  <c r="I121" i="6"/>
  <c r="E123" i="6"/>
  <c r="E30" i="8"/>
  <c r="E34" i="7"/>
  <c r="E65" i="6"/>
  <c r="E86" i="6" s="1"/>
  <c r="H121" i="6"/>
  <c r="L123" i="6"/>
  <c r="D123" i="6"/>
  <c r="H122" i="6"/>
  <c r="I11" i="8"/>
  <c r="H125" i="6" s="1"/>
  <c r="E59" i="8"/>
  <c r="E63" i="8" s="1"/>
  <c r="E66" i="7"/>
  <c r="M60" i="8"/>
  <c r="M67" i="7"/>
  <c r="I63" i="8"/>
  <c r="L28" i="8"/>
  <c r="L32" i="7"/>
  <c r="L66" i="6"/>
  <c r="L87" i="6" s="1"/>
  <c r="H30" i="8"/>
  <c r="H34" i="7"/>
  <c r="H65" i="6"/>
  <c r="H86" i="6" s="1"/>
  <c r="D29" i="8"/>
  <c r="D33" i="7"/>
  <c r="D64" i="6"/>
  <c r="D85" i="6" s="1"/>
  <c r="L59" i="8"/>
  <c r="L66" i="7"/>
  <c r="H61" i="8"/>
  <c r="H68" i="7"/>
  <c r="D60" i="8"/>
  <c r="D67" i="7"/>
  <c r="L40" i="8"/>
  <c r="K125" i="6" s="1"/>
  <c r="G30" i="8"/>
  <c r="G34" i="7"/>
  <c r="G65" i="6"/>
  <c r="G86" i="6" s="1"/>
  <c r="C61" i="8"/>
  <c r="C68" i="7"/>
  <c r="N32" i="7"/>
  <c r="N28" i="8"/>
  <c r="N66" i="6"/>
  <c r="N87" i="6" s="1"/>
  <c r="J59" i="8"/>
  <c r="J63" i="8" s="1"/>
  <c r="J66" i="7"/>
  <c r="E61" i="8"/>
  <c r="E68" i="7"/>
  <c r="C30" i="8"/>
  <c r="C34" i="7"/>
  <c r="C65" i="6"/>
  <c r="C86" i="6" s="1"/>
  <c r="J123" i="6"/>
  <c r="K60" i="8"/>
  <c r="K67" i="7"/>
  <c r="I28" i="8"/>
  <c r="I32" i="7"/>
  <c r="I66" i="6"/>
  <c r="I87" i="6" s="1"/>
  <c r="M31" i="8"/>
  <c r="M63" i="6"/>
  <c r="M84" i="6" s="1"/>
  <c r="C28" i="8"/>
  <c r="C32" i="7"/>
  <c r="C66" i="6"/>
  <c r="C87" i="6" s="1"/>
  <c r="K29" i="8"/>
  <c r="K33" i="7"/>
  <c r="K64" i="6"/>
  <c r="K85" i="6" s="1"/>
  <c r="G31" i="8"/>
  <c r="G32" i="8" s="1"/>
  <c r="G63" i="6"/>
  <c r="G84" i="6" s="1"/>
  <c r="K12" i="7"/>
  <c r="G12" i="7"/>
  <c r="C12" i="7"/>
  <c r="N12" i="7"/>
  <c r="J12" i="7"/>
  <c r="F12" i="7"/>
  <c r="M12" i="7"/>
  <c r="I12" i="7"/>
  <c r="E12" i="7"/>
  <c r="L12" i="7"/>
  <c r="H12" i="7"/>
  <c r="D12" i="7"/>
  <c r="C11" i="8"/>
  <c r="B125" i="6" s="1"/>
  <c r="K61" i="8"/>
  <c r="K68" i="7"/>
  <c r="G60" i="8"/>
  <c r="G67" i="7"/>
  <c r="F28" i="8"/>
  <c r="F32" i="7"/>
  <c r="F66" i="6"/>
  <c r="F87" i="6" s="1"/>
  <c r="N33" i="7"/>
  <c r="N29" i="8"/>
  <c r="N64" i="6"/>
  <c r="N85" i="6" s="1"/>
  <c r="J31" i="8"/>
  <c r="J63" i="6"/>
  <c r="J84" i="6" s="1"/>
  <c r="F11" i="8"/>
  <c r="E125" i="6" s="1"/>
  <c r="N61" i="8"/>
  <c r="N68" i="7"/>
  <c r="J60" i="8"/>
  <c r="J67" i="7"/>
  <c r="E28" i="8"/>
  <c r="E32" i="7"/>
  <c r="E66" i="6"/>
  <c r="E87" i="6" s="1"/>
  <c r="M29" i="8"/>
  <c r="M33" i="7"/>
  <c r="M64" i="6"/>
  <c r="M85" i="6" s="1"/>
  <c r="I31" i="8"/>
  <c r="I63" i="6"/>
  <c r="I84" i="6" s="1"/>
  <c r="E11" i="8"/>
  <c r="D125" i="6" s="1"/>
  <c r="M61" i="8"/>
  <c r="M68" i="7"/>
  <c r="I60" i="8"/>
  <c r="I67" i="7"/>
  <c r="H28" i="8"/>
  <c r="H32" i="7"/>
  <c r="H66" i="6"/>
  <c r="H87" i="6" s="1"/>
  <c r="D30" i="8"/>
  <c r="D34" i="7"/>
  <c r="D65" i="6"/>
  <c r="D86" i="6" s="1"/>
  <c r="L31" i="8"/>
  <c r="L32" i="8" s="1"/>
  <c r="L63" i="6"/>
  <c r="L84" i="6" s="1"/>
  <c r="H59" i="8"/>
  <c r="H66" i="7"/>
  <c r="D61" i="8"/>
  <c r="D68" i="7"/>
  <c r="L63" i="8"/>
  <c r="K28" i="8"/>
  <c r="K32" i="7"/>
  <c r="K66" i="6"/>
  <c r="K87" i="6" s="1"/>
  <c r="C33" i="7"/>
  <c r="C29" i="8"/>
  <c r="C64" i="6"/>
  <c r="C85" i="6" s="1"/>
  <c r="N28" i="7"/>
  <c r="J28" i="7"/>
  <c r="F28" i="7"/>
  <c r="L28" i="7"/>
  <c r="H28" i="7"/>
  <c r="I28" i="7"/>
  <c r="G28" i="7"/>
  <c r="M28" i="7"/>
  <c r="E28" i="7"/>
  <c r="K28" i="7"/>
  <c r="D28" i="7"/>
  <c r="F29" i="8"/>
  <c r="F33" i="7"/>
  <c r="F64" i="6"/>
  <c r="F85" i="6" s="1"/>
  <c r="F61" i="8"/>
  <c r="F68" i="7"/>
  <c r="I30" i="8"/>
  <c r="I34" i="7"/>
  <c r="I65" i="6"/>
  <c r="I86" i="6" s="1"/>
  <c r="H29" i="8"/>
  <c r="H33" i="7"/>
  <c r="H64" i="6"/>
  <c r="H85" i="6" s="1"/>
  <c r="L61" i="8"/>
  <c r="L68" i="7"/>
  <c r="K20" i="7"/>
  <c r="G20" i="7"/>
  <c r="N20" i="7"/>
  <c r="J20" i="7"/>
  <c r="F20" i="7"/>
  <c r="M20" i="7"/>
  <c r="I20" i="7"/>
  <c r="E20" i="7"/>
  <c r="L20" i="7"/>
  <c r="H20" i="7"/>
  <c r="D20" i="7"/>
  <c r="B123" i="6"/>
  <c r="G11" i="8"/>
  <c r="F125" i="6" s="1"/>
  <c r="C59" i="8"/>
  <c r="C63" i="8" s="1"/>
  <c r="C66" i="7"/>
  <c r="J28" i="8"/>
  <c r="J32" i="7"/>
  <c r="J66" i="6"/>
  <c r="J87" i="6" s="1"/>
  <c r="N31" i="8"/>
  <c r="N32" i="8" s="1"/>
  <c r="N63" i="6"/>
  <c r="N84" i="6" s="1"/>
  <c r="M123" i="6"/>
  <c r="I122" i="6"/>
  <c r="J11" i="8"/>
  <c r="I125" i="6" s="1"/>
  <c r="F59" i="8"/>
  <c r="F63" i="8" s="1"/>
  <c r="F66" i="7"/>
  <c r="N60" i="8"/>
  <c r="N67" i="7"/>
  <c r="K34" i="7"/>
  <c r="K30" i="8"/>
  <c r="K65" i="6"/>
  <c r="K86" i="6" s="1"/>
  <c r="G33" i="7"/>
  <c r="G29" i="8"/>
  <c r="G64" i="6"/>
  <c r="G85" i="6" s="1"/>
  <c r="C31" i="8"/>
  <c r="C32" i="8" s="1"/>
  <c r="C63" i="6"/>
  <c r="C84" i="6" s="1"/>
  <c r="J121" i="6"/>
  <c r="J122" i="6"/>
  <c r="K59" i="8"/>
  <c r="K63" i="8" s="1"/>
  <c r="K66" i="7"/>
  <c r="G61" i="8"/>
  <c r="G68" i="7"/>
  <c r="C60" i="8"/>
  <c r="C67" i="7"/>
  <c r="L62" i="7"/>
  <c r="H62" i="7"/>
  <c r="D62" i="7"/>
  <c r="J62" i="7"/>
  <c r="E62" i="7"/>
  <c r="N62" i="7"/>
  <c r="I62" i="7"/>
  <c r="C62" i="7"/>
  <c r="M62" i="7"/>
  <c r="G62" i="7"/>
  <c r="K62" i="7"/>
  <c r="F62" i="7"/>
  <c r="N30" i="8"/>
  <c r="N34" i="7"/>
  <c r="N65" i="6"/>
  <c r="N86" i="6" s="1"/>
  <c r="J29" i="8"/>
  <c r="J33" i="7"/>
  <c r="J64" i="6"/>
  <c r="J85" i="6" s="1"/>
  <c r="F31" i="8"/>
  <c r="F32" i="8" s="1"/>
  <c r="F63" i="6"/>
  <c r="F84" i="6" s="1"/>
  <c r="N59" i="8"/>
  <c r="N63" i="8" s="1"/>
  <c r="N66" i="7"/>
  <c r="J61" i="8"/>
  <c r="J68" i="7"/>
  <c r="F60" i="8"/>
  <c r="F67" i="7"/>
  <c r="M30" i="8"/>
  <c r="M34" i="7"/>
  <c r="M65" i="6"/>
  <c r="M86" i="6" s="1"/>
  <c r="I29" i="8"/>
  <c r="I33" i="7"/>
  <c r="I64" i="6"/>
  <c r="I85" i="6" s="1"/>
  <c r="E31" i="8"/>
  <c r="E63" i="6"/>
  <c r="E84" i="6" s="1"/>
  <c r="M59" i="8"/>
  <c r="M63" i="8" s="1"/>
  <c r="M66" i="7"/>
  <c r="I61" i="8"/>
  <c r="I68" i="7"/>
  <c r="E60" i="8"/>
  <c r="E67" i="7"/>
  <c r="D28" i="8"/>
  <c r="D32" i="7"/>
  <c r="D66" i="6"/>
  <c r="D87" i="6" s="1"/>
  <c r="L29" i="8"/>
  <c r="L33" i="7"/>
  <c r="L64" i="6"/>
  <c r="L85" i="6" s="1"/>
  <c r="H31" i="8"/>
  <c r="H32" i="8" s="1"/>
  <c r="H63" i="6"/>
  <c r="H84" i="6" s="1"/>
  <c r="D59" i="8"/>
  <c r="D63" i="8" s="1"/>
  <c r="D66" i="7"/>
  <c r="L60" i="8"/>
  <c r="L67" i="7"/>
  <c r="H63" i="8"/>
  <c r="D40" i="8"/>
  <c r="C125" i="6" s="1"/>
  <c r="J32" i="8" l="1"/>
  <c r="R23" i="4"/>
  <c r="F23" i="4"/>
  <c r="E72" i="3"/>
  <c r="E73" i="3"/>
  <c r="I32" i="8"/>
  <c r="M32" i="8"/>
  <c r="D32" i="8"/>
  <c r="E32" i="8"/>
  <c r="L72" i="7"/>
  <c r="H72" i="7"/>
  <c r="D72" i="7"/>
  <c r="K72" i="7"/>
  <c r="G72" i="7"/>
  <c r="C72" i="7"/>
  <c r="N72" i="7"/>
  <c r="F72" i="7"/>
  <c r="M72" i="7"/>
  <c r="E72" i="7"/>
  <c r="J72" i="7"/>
  <c r="I72" i="7"/>
  <c r="K38" i="7"/>
  <c r="G38" i="7"/>
  <c r="C38" i="7"/>
  <c r="N38" i="7"/>
  <c r="J38" i="7"/>
  <c r="F38" i="7"/>
  <c r="M38" i="7"/>
  <c r="I38" i="7"/>
  <c r="E38" i="7"/>
  <c r="L38" i="7"/>
  <c r="H38" i="7"/>
  <c r="D38" i="7"/>
  <c r="K32" i="8"/>
  <c r="E74" i="3" l="1"/>
  <c r="R38" i="4"/>
  <c r="R40" i="4"/>
  <c r="R39" i="4"/>
  <c r="R37" i="4"/>
  <c r="R41" i="4"/>
  <c r="R36" i="4"/>
  <c r="R42" i="4"/>
  <c r="R35" i="4"/>
  <c r="K43" i="4"/>
  <c r="R43" i="4" l="1"/>
</calcChain>
</file>

<file path=xl/sharedStrings.xml><?xml version="1.0" encoding="utf-8"?>
<sst xmlns="http://schemas.openxmlformats.org/spreadsheetml/2006/main" count="4069" uniqueCount="202">
  <si>
    <t>Southern Water Corp. Financial Analysis</t>
  </si>
  <si>
    <r>
      <rPr>
        <sz val="16"/>
        <color rgb="FF00705B"/>
        <rFont val="Arial"/>
        <family val="2"/>
      </rPr>
      <t xml:space="preserve">In this unit, you've learned about the fundamentals of financial analysis spanning </t>
    </r>
    <r>
      <rPr>
        <b/>
        <sz val="16"/>
        <color rgb="FFEE226E"/>
        <rFont val="Arial"/>
        <family val="2"/>
      </rPr>
      <t>revenues, expenses and profitability</t>
    </r>
    <r>
      <rPr>
        <sz val="16"/>
        <color rgb="FFEE226E"/>
        <rFont val="Arial"/>
        <family val="2"/>
      </rPr>
      <t>.</t>
    </r>
  </si>
  <si>
    <r>
      <rPr>
        <sz val="16"/>
        <color rgb="FF00705B"/>
        <rFont val="Arial"/>
        <family val="2"/>
      </rPr>
      <t xml:space="preserve">In this case study, we'll seek to unpack these concepts, </t>
    </r>
    <r>
      <rPr>
        <b/>
        <sz val="16"/>
        <color rgb="FFEE226E"/>
        <rFont val="Arial"/>
        <family val="2"/>
      </rPr>
      <t>combining the financial analysis skills</t>
    </r>
    <r>
      <rPr>
        <sz val="16"/>
        <color rgb="FF00705B"/>
        <rFont val="Arial"/>
        <family val="2"/>
      </rPr>
      <t xml:space="preserve"> you've learned and have you apply this </t>
    </r>
    <r>
      <rPr>
        <b/>
        <sz val="16"/>
        <color rgb="FFEE226E"/>
        <rFont val="Arial"/>
        <family val="2"/>
      </rPr>
      <t>through your budding Excel capabilities</t>
    </r>
    <r>
      <rPr>
        <sz val="16"/>
        <color rgb="FF00705B"/>
        <rFont val="Arial"/>
        <family val="2"/>
      </rPr>
      <t>!</t>
    </r>
  </si>
  <si>
    <r>
      <rPr>
        <sz val="16"/>
        <color rgb="FF00705B"/>
        <rFont val="Arial"/>
        <family val="2"/>
      </rPr>
      <t>This case study will emphasise both your use of the</t>
    </r>
    <r>
      <rPr>
        <b/>
        <sz val="16"/>
        <color rgb="FF00705B"/>
        <rFont val="Arial"/>
        <family val="2"/>
      </rPr>
      <t xml:space="preserve"> </t>
    </r>
    <r>
      <rPr>
        <b/>
        <sz val="16"/>
        <color rgb="FFEE226E"/>
        <rFont val="Arial"/>
        <family val="2"/>
      </rPr>
      <t>SUMIFS Formula as well as your charting capabilities</t>
    </r>
    <r>
      <rPr>
        <sz val="16"/>
        <color rgb="FF00705B"/>
        <rFont val="Arial"/>
        <family val="2"/>
      </rPr>
      <t>, where you'll use these charts for a PowerPoint presentation you'll create at the end of this analysis!</t>
    </r>
  </si>
  <si>
    <t>Good luck and let's get started!</t>
  </si>
  <si>
    <t>What do the tab colours in this workbook mean?</t>
  </si>
  <si>
    <r>
      <rPr>
        <sz val="16"/>
        <color rgb="FF00705B"/>
        <rFont val="Arial"/>
        <family val="2"/>
      </rPr>
      <t xml:space="preserve">Throughout the Case Study, we've split this into three sections. As you cover the relevant financial concepts, you'll apply what you've learned in the exercise tabs.
</t>
    </r>
    <r>
      <rPr>
        <b/>
        <sz val="16"/>
        <color rgb="FF00705B"/>
        <rFont val="Arial"/>
        <family val="2"/>
      </rPr>
      <t>The order of completion is below:</t>
    </r>
    <r>
      <rPr>
        <sz val="16"/>
        <color rgb="FF00705B"/>
        <rFont val="Arial"/>
        <family val="2"/>
      </rPr>
      <t xml:space="preserve">
1) Revenue Sub Unit - Revenue Analysis 
2) Expense Sub Unit - Expense Analysis 
3) Profitability Sub Unit - Profitability (EBIT) Analysis </t>
    </r>
  </si>
  <si>
    <t>Unpacking the Data Repository Table</t>
  </si>
  <si>
    <r>
      <rPr>
        <sz val="16"/>
        <color rgb="FF00705B"/>
        <rFont val="Arial"/>
        <family val="2"/>
      </rPr>
      <t xml:space="preserve">The data repository table might look scary at first, but all the data is logically grouped in a manner where the </t>
    </r>
    <r>
      <rPr>
        <b/>
        <sz val="16"/>
        <color rgb="FF00705B"/>
        <rFont val="Arial"/>
        <family val="2"/>
      </rPr>
      <t>table can be read left-to-right.</t>
    </r>
  </si>
  <si>
    <t>We've included an example below to break down how you can interpret this information.</t>
  </si>
  <si>
    <t>Definitions</t>
  </si>
  <si>
    <t>We've included a high-level breakdown that explains the different columns you will deal with in the data repository table. Please read through this and familiarise yourself with what these columns mean.</t>
  </si>
  <si>
    <t>Account Type</t>
  </si>
  <si>
    <r>
      <rPr>
        <sz val="15"/>
        <color theme="1"/>
        <rFont val="Arial"/>
        <family val="2"/>
      </rPr>
      <t xml:space="preserve">This column provides information on whether the dataset is referencing </t>
    </r>
    <r>
      <rPr>
        <sz val="15"/>
        <color rgb="FFEE226E"/>
        <rFont val="Arial"/>
        <family val="2"/>
      </rPr>
      <t>Financial Actuals (Money Spent)</t>
    </r>
    <r>
      <rPr>
        <sz val="15"/>
        <color theme="1"/>
        <rFont val="Arial"/>
        <family val="2"/>
      </rPr>
      <t xml:space="preserve"> or </t>
    </r>
    <r>
      <rPr>
        <sz val="15"/>
        <color rgb="FFEE226E"/>
        <rFont val="Arial"/>
        <family val="2"/>
      </rPr>
      <t>Water Actuals (Volume of Water Produced)</t>
    </r>
    <r>
      <rPr>
        <sz val="15"/>
        <color theme="1"/>
        <rFont val="Arial"/>
        <family val="2"/>
      </rPr>
      <t>.</t>
    </r>
  </si>
  <si>
    <t>Value Drivers</t>
  </si>
  <si>
    <r>
      <rPr>
        <sz val="15"/>
        <color theme="1"/>
        <rFont val="Arial"/>
        <family val="2"/>
      </rPr>
      <t xml:space="preserve">This is a pre-filled column mapping each </t>
    </r>
    <r>
      <rPr>
        <sz val="15"/>
        <color rgb="FFEE226E"/>
        <rFont val="Arial"/>
        <family val="2"/>
      </rPr>
      <t>Accounting Centre Code</t>
    </r>
    <r>
      <rPr>
        <sz val="15"/>
        <color theme="1"/>
        <rFont val="Arial"/>
        <family val="2"/>
      </rPr>
      <t xml:space="preserve"> and </t>
    </r>
    <r>
      <rPr>
        <sz val="15"/>
        <color rgb="FFEE226E"/>
        <rFont val="Arial"/>
        <family val="2"/>
      </rPr>
      <t xml:space="preserve">Accounting Centre Code Element </t>
    </r>
    <r>
      <rPr>
        <sz val="15"/>
        <color theme="1"/>
        <rFont val="Arial"/>
        <family val="2"/>
      </rPr>
      <t xml:space="preserve">to either a </t>
    </r>
    <r>
      <rPr>
        <sz val="15"/>
        <color rgb="FFEE226E"/>
        <rFont val="Arial"/>
        <family val="2"/>
      </rPr>
      <t>Revenue Generating Activity (Revenues)</t>
    </r>
    <r>
      <rPr>
        <sz val="15"/>
        <color theme="1"/>
        <rFont val="Arial"/>
        <family val="2"/>
      </rPr>
      <t xml:space="preserve"> or </t>
    </r>
    <r>
      <rPr>
        <sz val="15"/>
        <color rgb="FFEE226E"/>
        <rFont val="Arial"/>
        <family val="2"/>
      </rPr>
      <t>Cost Generating Activity (Expenses)</t>
    </r>
    <r>
      <rPr>
        <sz val="15"/>
        <color theme="1"/>
        <rFont val="Arial"/>
        <family val="2"/>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</si>
  <si>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</si>
  <si>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</si>
  <si>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</si>
  <si>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</si>
  <si>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</si>
  <si>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</si>
  <si>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</si>
  <si>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family val="2"/>
      </rPr>
      <t xml:space="preserve">Every row is mapped to an Accounting Code Centre. Based off the </t>
    </r>
    <r>
      <rPr>
        <sz val="15"/>
        <color rgb="FFEE226E"/>
        <rFont val="Arial"/>
        <family val="2"/>
      </rPr>
      <t>Accounting Code Centre (ACC)</t>
    </r>
    <r>
      <rPr>
        <sz val="15"/>
        <color theme="1"/>
        <rFont val="Arial"/>
        <family val="2"/>
      </rPr>
      <t xml:space="preserve"> and the textual description, we know that </t>
    </r>
    <r>
      <rPr>
        <sz val="15"/>
        <color rgb="FFEE226E"/>
        <rFont val="Arial"/>
        <family val="2"/>
      </rPr>
      <t>all ACC's that mention Sales, are Profit Centres, and all ACC's that mention Costs, are Cost Centres.</t>
    </r>
    <r>
      <rPr>
        <sz val="15"/>
        <color theme="1"/>
        <rFont val="Arial"/>
        <family val="2"/>
      </rPr>
      <t xml:space="preserve"> 
In Financial Accounting, </t>
    </r>
    <r>
      <rPr>
        <sz val="15"/>
        <color rgb="FFEE226E"/>
        <rFont val="Arial"/>
        <family val="2"/>
      </rPr>
      <t>Revenue Generating Activities are mapped to Profit Centres</t>
    </r>
    <r>
      <rPr>
        <sz val="15"/>
        <color theme="1"/>
        <rFont val="Arial"/>
        <family val="2"/>
      </rPr>
      <t xml:space="preserve"> (i.e. They generate profit), whilst </t>
    </r>
    <r>
      <rPr>
        <sz val="15"/>
        <color rgb="FFEE226E"/>
        <rFont val="Arial"/>
        <family val="2"/>
      </rPr>
      <t>Cost Generating Activities are mapped to Cost Centres</t>
    </r>
    <r>
      <rPr>
        <sz val="15"/>
        <color theme="1"/>
        <rFont val="Arial"/>
        <family val="2"/>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</si>
  <si>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</si>
  <si>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</si>
  <si>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</si>
  <si>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</si>
  <si>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</si>
  <si>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</si>
  <si>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Value Driver Trees</t>
  </si>
  <si>
    <t>Below we've included the Value Driver Trees for Revenues, Expenses and Profitability Analysis, to better help you understand how the dataset is all connected. Use this if you're feeling unsure of how to calculate Revenues, Expenses or Profitability.</t>
  </si>
  <si>
    <t>Financial Actual</t>
  </si>
  <si>
    <t>Revenue</t>
  </si>
  <si>
    <t>Kootha</t>
  </si>
  <si>
    <t>001 Private Water Hedge Sales</t>
  </si>
  <si>
    <t>W-Transact (0211) - Soft</t>
  </si>
  <si>
    <t>$</t>
  </si>
  <si>
    <t>W-Transact (0212) - Hard</t>
  </si>
  <si>
    <t>002 Public Sales</t>
  </si>
  <si>
    <t>003 Residential Sales</t>
  </si>
  <si>
    <t>Surjek</t>
  </si>
  <si>
    <t>Jutik</t>
  </si>
  <si>
    <t>Expenses</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</si>
  <si>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</si>
  <si>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</si>
  <si>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</si>
  <si>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</si>
  <si>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</si>
  <si>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</si>
  <si>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</si>
  <si>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</si>
  <si>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</si>
  <si>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</si>
  <si>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</si>
  <si>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</si>
  <si>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</si>
  <si>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</si>
  <si>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</si>
  <si>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Revenue Analysis - Part I</t>
  </si>
  <si>
    <t>In Financial Data Analysis, Revenue Analysis speaks primarily to understanding which product(s) generate the most revenues and whether we can identify any aspect of seasonality towards these trends or not.</t>
  </si>
  <si>
    <t>The importance of this is that we are able to clearly understand which product(s) generate the most revenues and least revenues and this forms the first part of our puzzle.</t>
  </si>
  <si>
    <t>If a product generates a lot of revenues, but the expenses are greater than the revenues - this isn't a good news story.</t>
  </si>
  <si>
    <t>However, if the product generates a lot of revenues, and the expenses are well below the revenues - we may have a product which is performing well.</t>
  </si>
  <si>
    <t>Let's take a look at how Southern Water Corps Revenue Analysis looks like by calculating the Revenues for each of the products and asking ourselves - what does the data tell us?</t>
  </si>
  <si>
    <t>Let's get started!</t>
  </si>
  <si>
    <t xml:space="preserve">Q1. For each of the three Southern Water Corp. Desalination Plants, they produce desalinated water which is then consumed via private, public or residential usage. 
Please calculate the monthly revenues for Kootha, Surjek and Jutik and put this in the table below. </t>
  </si>
  <si>
    <t>Value Driver</t>
  </si>
  <si>
    <t>Total</t>
  </si>
  <si>
    <r>
      <rPr>
        <b/>
        <sz val="12"/>
        <color theme="0"/>
        <rFont val="Arial"/>
        <family val="2"/>
      </rPr>
      <t xml:space="preserve">You've now calculated the Revenues for each of the three desalination plants (Kootha, Surjek and Jutik). This has given you a micro-view of the trends, but let's take a look at the macro-revenue
trends and view all this information </t>
    </r>
    <r>
      <rPr>
        <b/>
        <u/>
        <sz val="12"/>
        <color theme="0"/>
        <rFont val="Arial"/>
        <family val="2"/>
      </rPr>
      <t>aggregated</t>
    </r>
    <r>
      <rPr>
        <b/>
        <sz val="12"/>
        <color theme="0"/>
        <rFont val="Arial"/>
        <family val="2"/>
      </rPr>
      <t xml:space="preserve"> together. In the next question, you're aggregating the revenues at the Accounting Code Centre Level, where in the previous question, we went all the way to the Accounting Code Centre Element Level.</t>
    </r>
  </si>
  <si>
    <t xml:space="preserve">Q2. Just as you did for Q1 above, calculate the monthly revenues for Kootha, Surjek and Jutik at the Accounting Code Centre Level and put this in the table below. </t>
  </si>
  <si>
    <t>Having performed some basic time series analysis where we've analyzed the data at a monthly level; it's time to visualize this using some charts.</t>
  </si>
  <si>
    <t>Whilst tables are an excellent way to visualize data, charts are more intuitive and allow us to identify specific trends that aren't as apparent in tabular form.</t>
  </si>
  <si>
    <t>Q3. Create one line chart for each unit (Kootha, Surjek, Jutik) depicting the sales for 001 Private Water Hedge Sales, 002 Public Sales and 003 Residential Sales from the July-13 to Jun-14 period. Do you notice any period where sales are particularly high?</t>
  </si>
  <si>
    <t>Hint: We recommend using line charts to best illustrate the sales for each unit, segmented by customer type (i.e. Private / Public / Residential )</t>
  </si>
  <si>
    <t>In the previous exercise we've picked up some trends from observing the monthly revenues trended over a twelve month period.</t>
  </si>
  <si>
    <t xml:space="preserve">Specifically, it's clear that one of the Unit(s) generates the majority of the revenues for Southern Water Corp. </t>
  </si>
  <si>
    <t>However, it's important for us to understand the contribution each customer segment provides from a % standpoint as well as a dollar stand point.</t>
  </si>
  <si>
    <t xml:space="preserve">Let's close out the Revenue Analysis with the below question. </t>
  </si>
  <si>
    <t xml:space="preserve">Q4. Calculate the overall % contribution of each customer segment for each of the three (3) units listed below and create two (2) stacked column chart showing the contributions
that each customer segment provides per unit on a dollar basis, and a percentage basis. </t>
  </si>
  <si>
    <t>Expenses Analysis - Part II</t>
  </si>
  <si>
    <r>
      <t xml:space="preserve">Expense Analysis speaks primarily to understanding which product(s) are the most </t>
    </r>
    <r>
      <rPr>
        <b/>
        <sz val="12"/>
        <color rgb="FF000000"/>
        <rFont val="Arial"/>
        <family val="2"/>
      </rPr>
      <t>expensive</t>
    </r>
    <r>
      <rPr>
        <sz val="12"/>
        <color rgb="FF000000"/>
        <rFont val="Arial"/>
        <family val="2"/>
      </rPr>
      <t xml:space="preserve"> to operate and maintain. </t>
    </r>
  </si>
  <si>
    <r>
      <rPr>
        <sz val="12"/>
        <color rgb="FF000000"/>
        <rFont val="Arial"/>
        <family val="2"/>
      </rPr>
      <t>Think about this as your personal budget; You want to know</t>
    </r>
    <r>
      <rPr>
        <u/>
        <sz val="12"/>
        <color rgb="FF000000"/>
        <rFont val="Arial"/>
        <family val="2"/>
      </rPr>
      <t xml:space="preserve"> exactly</t>
    </r>
    <r>
      <rPr>
        <sz val="12"/>
        <color rgb="FF000000"/>
        <rFont val="Arial"/>
        <family val="2"/>
      </rPr>
      <t xml:space="preserve"> where your money is being spent. </t>
    </r>
  </si>
  <si>
    <r>
      <t xml:space="preserve">As we mentioned in the last section; we've calculated the revenues and know which of our products generate the most revenues at a Unit Level (Kootha, Surjek, Jutik).
But it is </t>
    </r>
    <r>
      <rPr>
        <b/>
        <sz val="12"/>
        <color rgb="FF000000"/>
        <rFont val="Arial"/>
        <family val="2"/>
      </rPr>
      <t xml:space="preserve">equally important </t>
    </r>
    <r>
      <rPr>
        <sz val="12"/>
        <color rgb="FF000000"/>
        <rFont val="Arial"/>
        <family val="2"/>
      </rPr>
      <t xml:space="preserve">for us to understand what is our </t>
    </r>
    <r>
      <rPr>
        <b/>
        <sz val="12"/>
        <color rgb="FF000000"/>
        <rFont val="Arial"/>
        <family val="2"/>
      </rPr>
      <t>expenses at a unit level</t>
    </r>
    <r>
      <rPr>
        <sz val="12"/>
        <color rgb="FF000000"/>
        <rFont val="Arial"/>
        <family val="2"/>
      </rPr>
      <t>. 
If our expenses outweigh our revenues - this is not a good outcome.If a product generates a lot of revenues, but the expenses are greater than the revenues - this isn't a good news story.</t>
    </r>
  </si>
  <si>
    <t>Now let's take a look at how Southern Water Corps Expenses look like by calculating the Expenses for each of the Units and asking ourselves - what does the data tell us?</t>
  </si>
  <si>
    <r>
      <rPr>
        <sz val="12"/>
        <color rgb="FF000000"/>
        <rFont val="Arial"/>
        <family val="2"/>
      </rPr>
      <t xml:space="preserve">Note: You </t>
    </r>
    <r>
      <rPr>
        <i/>
        <sz val="12"/>
        <color rgb="FF000000"/>
        <rFont val="Arial"/>
        <family val="2"/>
      </rPr>
      <t>may</t>
    </r>
    <r>
      <rPr>
        <sz val="12"/>
        <color rgb="FF000000"/>
        <rFont val="Arial"/>
        <family val="2"/>
      </rPr>
      <t xml:space="preserve"> notice some trends with respect to higher costs for those units which produce a </t>
    </r>
    <r>
      <rPr>
        <b/>
        <sz val="12"/>
        <color rgb="FF000000"/>
        <rFont val="Arial"/>
        <family val="2"/>
      </rPr>
      <t>specific</t>
    </r>
    <r>
      <rPr>
        <sz val="12"/>
        <color rgb="FF000000"/>
        <rFont val="Arial"/>
        <family val="2"/>
      </rPr>
      <t xml:space="preserve"> type of water. </t>
    </r>
  </si>
  <si>
    <t>Q5. For each of the three Southern Water Corp. Desalination Plants, they produce desalinated water which is then consumed via private, public or residential usage. 
These costs are then aggregated at a Unit Level, separated into Chemical Costs, Facility Costs, Operational Maintenance Costs and Labour Costs. 
Please calculate the monthly expenses for Kootha, Surjek and Jutik and put this in the table below.</t>
  </si>
  <si>
    <t>Note: You can reference the Expenses Value Driver Tree in the Read Me tab if you need assistance.</t>
  </si>
  <si>
    <r>
      <rPr>
        <b/>
        <sz val="11"/>
        <color theme="0"/>
        <rFont val="Arial"/>
        <family val="2"/>
      </rPr>
      <t>You've now calculated the Expenses for each of the three desalination plants (Kootha, Surjek and Jutik). This has given you a micro-view of the trends, but let's take a look at the macro-expenses
trends and view all this information aggregated together (Kootha + Surjek + Jutik) and then.</t>
    </r>
    <r>
      <rPr>
        <b/>
        <u/>
        <sz val="11"/>
        <color theme="0"/>
        <rFont val="Arial"/>
        <family val="2"/>
      </rPr>
      <t xml:space="preserve"> Is there any particular trend(s) that we can pick up with respect to which water product(s) have the highest expenses overall? </t>
    </r>
  </si>
  <si>
    <t xml:space="preserve">Q6. Complete the table below, aggregating all the costs for all units for the respective Accounting Code Centre and Accounting Code Centre Elements. 
Upon completion of this, create a column Chart using the Year-To-Date Total showing the aggregate costs per Accounting Code Centre Element (i.e. Chem-Exp (001), Utility Exp (002) - Heating etc.) 
</t>
  </si>
  <si>
    <t>All</t>
  </si>
  <si>
    <t>In the previous question we've now calculated the aggregate costs per month for all our desalination units (Kootha + Surjek+ Jutik).</t>
  </si>
  <si>
    <t>Let's now seek to visualize how the aggregate costs per month, compare to the individual unit costs per month.</t>
  </si>
  <si>
    <t>This helps us to better understand which units are contributing the most expenses.</t>
  </si>
  <si>
    <t xml:space="preserve">Q7. Create one line chart that displays for the Jul-13 to Jun-14 Period, the total costs per month for each unit, Kootha, Surjek and Jutik, as well as the Overall Total per month. </t>
  </si>
  <si>
    <t xml:space="preserve">Visualizing the data in this manner - do you see any particular unit that appears to contribute the majority of the costs? (i.e. One unit should emerge as the major contributor.)
</t>
  </si>
  <si>
    <t>Overall</t>
  </si>
  <si>
    <t>In the previous question, we've calculated the expenses at an aggregate level. 
You would have noticed some particularly high-costs for certain units that you'd be keen to dive into in more detail from a visual stand point. Let's do so!</t>
  </si>
  <si>
    <t>Q8. Using the Totals for the Year Column (Column R) for each Unit (Kootha, Surjek and Jutik), create a chart which clearly shows the Total Costs for each Cost Element.
You will end up with three (3) Column Charts that will let you see which of the Units Accounting Code Centre Elements drive the majority of costs.
What trends have you noticed?</t>
  </si>
  <si>
    <t>`</t>
  </si>
  <si>
    <t xml:space="preserve">We've analysed the expenses data and we have a few questions. The costs for two of our Cost Elements is particularly high - could this potentially be related to the periods of high water production? </t>
  </si>
  <si>
    <t>We can answer this question by using the Water Production Data that is available in the Data Repository Table.</t>
  </si>
  <si>
    <r>
      <rPr>
        <b/>
        <sz val="11"/>
        <color theme="0"/>
        <rFont val="Arial"/>
        <family val="2"/>
      </rPr>
      <t xml:space="preserve">However, it is important to note that for the water production data, it has been </t>
    </r>
    <r>
      <rPr>
        <b/>
        <u/>
        <sz val="11"/>
        <color theme="0"/>
        <rFont val="Arial"/>
        <family val="2"/>
      </rPr>
      <t>aggregated</t>
    </r>
    <r>
      <rPr>
        <b/>
        <sz val="11"/>
        <color theme="0"/>
        <rFont val="Arial"/>
        <family val="2"/>
      </rPr>
      <t>. This means we cannot see the separation between Soft / Hard Water Production.</t>
    </r>
  </si>
  <si>
    <t>This means in the analysis you will complete below, you can only make logical assumptions.</t>
  </si>
  <si>
    <t>As a Data Analyst, you will not always have all the data you need to make a conclusion.</t>
  </si>
  <si>
    <t>In cases like the one below, you will have to draw on logical conclusions from the data available to you and make a conclusion.</t>
  </si>
  <si>
    <t>Q9. For each of the three units (Kootha, Surjek, Jutik), complete the table below that will show the monthly water production for each Unit as well as the monthly chemical expenditure.
Once the table is complete, create two charts for each unit, showing the Chemical Costs and Water Production. What trends emerge when looking at the data in this manner?
We've included an example for you so you can see what the Chart should look like!</t>
  </si>
  <si>
    <t>Kootha Chemical Cost Column Chart</t>
  </si>
  <si>
    <t>Surjek Chemical Cost Column Chart</t>
  </si>
  <si>
    <t>Jutik Chemical Cost Column Chart</t>
  </si>
  <si>
    <t>Kootha Water Production Volumes</t>
  </si>
  <si>
    <t>Surjek Water Production Volumes</t>
  </si>
  <si>
    <t>Jutik Water Production Volumes</t>
  </si>
  <si>
    <t>EBIT Analysis - Part III.</t>
  </si>
  <si>
    <t>In Financial Data Analysis, EBIT Analysis, also known as Profitability Analysis, speaks primarily to understanding which product(s) are the most cashflow positive.</t>
  </si>
  <si>
    <r>
      <rPr>
        <sz val="12"/>
        <color theme="0"/>
        <rFont val="Arial"/>
        <family val="2"/>
      </rPr>
      <t>We're now at the</t>
    </r>
    <r>
      <rPr>
        <b/>
        <sz val="12"/>
        <color theme="0"/>
        <rFont val="Arial"/>
        <family val="2"/>
      </rPr>
      <t xml:space="preserve"> final stage</t>
    </r>
    <r>
      <rPr>
        <sz val="12"/>
        <color theme="0"/>
        <rFont val="Arial"/>
        <family val="2"/>
      </rPr>
      <t xml:space="preserve"> of the puzzle (Woo!); We've got the Revenues. We've got the Expenses. All that is now left is the EBIT and we're done!</t>
    </r>
  </si>
  <si>
    <r>
      <rPr>
        <sz val="12"/>
        <color theme="0"/>
        <rFont val="Arial"/>
        <family val="2"/>
      </rPr>
      <t xml:space="preserve">Once we subtract our Expenses from our Revenues - we can find out how financially sound Southern Water Corp's Units actually are.
Let's take one final look at Southern Water Corp's Data for the 2013 - 2014 Period and find out </t>
    </r>
    <r>
      <rPr>
        <b/>
        <sz val="12"/>
        <color theme="0"/>
        <rFont val="Arial"/>
        <family val="2"/>
      </rPr>
      <t xml:space="preserve">just how profitable the Unit(s) actually are.
Additionally, we'll explore how we can use </t>
    </r>
    <r>
      <rPr>
        <sz val="12"/>
        <color theme="0"/>
        <rFont val="Arial"/>
        <family val="2"/>
      </rPr>
      <t>Ratio's to help us show which Unit(s) are most cost-effective from a Revenue to Expenses perspective.</t>
    </r>
  </si>
  <si>
    <t>EBIT can be simply calculated as Revenues - COGS - Operating Expenses.</t>
  </si>
  <si>
    <t>In the Southern Water Corp. Case Study, we have opted to wrap up our COGS as part of our overall Expenses to simplify the calculation for you.</t>
  </si>
  <si>
    <t>Hence, the EBIT you will calculate will simply be: Revenues - Operating Expenses.</t>
  </si>
  <si>
    <t>Q10. For each of the three Southern Water Corp. Desalination Plants (Kootha, Surjek and Jutik), please calculate the EBIT for each of these below. 
Are there any particular trend(s) that you're able to pick up / take note of with respect to the EBIT?</t>
  </si>
  <si>
    <t>Upon completion of the table, please create two visuals that showcase:
1) Column Chart showing the Total EBIT (Profit) for Kootha, Surjek and Jutik
2) Stacked Column Chart showing the Monthly EBIT (Profit) for Kootha, Surjek and Jutik</t>
  </si>
  <si>
    <t>EBIT</t>
  </si>
  <si>
    <t xml:space="preserve">It's pretty clear from our EBIT Analysis, which Unit generates the highest EBIT Margins. 
However - to close out our analysis, let's also take a look from a Ratio Perspective.
That is to say, of Kootha, Surjek and Jutik - which has the highest overall EBIT Margins? 
The EBIT Margin is calculated as EBIT / Revenue.
Would this tell us a different story? 
</t>
  </si>
  <si>
    <t>Let's close out our EBIT Analysis and find out!
Q11. Of the three units (Kootha, Surjek and Jutik) - Which Unit has the highest overall EBIT Margin? 
Feel free to trend this out over the 12 Month Period (Jul-13 to June-14) or simply use the Total EBIT / Total Revenue for each Unit.  (If you really want - you can use both!)
What do you conclude?</t>
  </si>
  <si>
    <t>Cost Centre</t>
  </si>
  <si>
    <t>Cost Centre Element</t>
  </si>
  <si>
    <t xml:space="preserve">Budget - Actual Analysis (Variance).
</t>
  </si>
  <si>
    <r>
      <rPr>
        <b/>
        <sz val="12"/>
        <color theme="0"/>
        <rFont val="Arial"/>
        <family val="2"/>
      </rPr>
      <t xml:space="preserve">Why do we care about Budget Variance? </t>
    </r>
    <r>
      <rPr>
        <sz val="12"/>
        <color theme="0"/>
        <rFont val="Arial"/>
        <family val="2"/>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family val="2"/>
      </rPr>
      <t>why</t>
    </r>
    <r>
      <rPr>
        <sz val="12"/>
        <color theme="0"/>
        <rFont val="Arial"/>
        <family val="2"/>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</si>
  <si>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</si>
  <si>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</si>
  <si>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</si>
  <si>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</si>
  <si>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</si>
  <si>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</si>
  <si>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</si>
  <si>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</si>
  <si>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</si>
  <si>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</si>
  <si>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</si>
  <si>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</si>
  <si>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</si>
  <si>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</si>
  <si>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</si>
  <si>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</si>
  <si>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</si>
  <si>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</si>
  <si>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</si>
  <si>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</si>
  <si>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</si>
  <si>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</si>
  <si>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</si>
  <si>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</si>
  <si>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</si>
  <si>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</si>
  <si>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</si>
  <si>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</si>
  <si>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</si>
  <si>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</si>
  <si>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</si>
  <si>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</si>
  <si>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</si>
  <si>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</si>
  <si>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</si>
  <si>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</si>
  <si>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</si>
  <si>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</si>
  <si>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</si>
  <si>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</si>
  <si>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</si>
  <si>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</si>
  <si>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</si>
  <si>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</si>
  <si>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family val="2"/>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family val="2"/>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</si>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</sst>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Red]\-&quot;$&quot;#,##0.00"/>
    <numFmt numFmtId="165" formatCode="0.0%"/>
    <numFmt numFmtId="166" formatCode="[$$-C09]#,##0.00"/>
  </numFmts>
  <fonts count="59">
    <font>
      <sz val="11"/>
      <color rgb="FF000000"/>
      <name val="Calibri"/>
      <scheme val="minor"/>
    </font>
    <font>
      <b/>
      <sz val="28"/>
      <color theme="0"/>
      <name val="Arial"/>
      <family val="2"/>
    </font>
    <font>
      <sz val="10"/>
      <color theme="0"/>
      <name val="Arial"/>
      <family val="2"/>
    </font>
    <font>
      <sz val="28"/>
      <color theme="0"/>
      <name val="Arial"/>
      <family val="2"/>
    </font>
    <font>
      <sz val="11"/>
      <color rgb="FF000000"/>
      <name val="Arial"/>
      <family val="2"/>
    </font>
    <font>
      <sz val="10"/>
      <color rgb="FF000000"/>
      <name val="Arial"/>
      <family val="2"/>
    </font>
    <font>
      <sz val="16"/>
      <color rgb="FF00705B"/>
      <name val="Arial"/>
      <family val="2"/>
    </font>
    <font>
      <b/>
      <sz val="10"/>
      <color rgb="FF000000"/>
      <name val="Arial"/>
      <family val="2"/>
    </font>
    <font>
      <b/>
      <sz val="18"/>
      <color theme="0"/>
      <name val="Arial"/>
      <family val="2"/>
    </font>
    <font>
      <sz val="12"/>
      <color theme="0"/>
      <name val="Arial"/>
      <family val="2"/>
    </font>
    <font>
      <sz val="16"/>
      <color rgb="FF00705B"/>
      <name val="Calibri"/>
      <family val="2"/>
    </font>
    <font>
      <b/>
      <sz val="10"/>
      <color theme="0"/>
      <name val="Arial"/>
      <family val="2"/>
    </font>
    <font>
      <sz val="16"/>
      <color rgb="FF000000"/>
      <name val="Arial"/>
      <family val="2"/>
    </font>
    <font>
      <sz val="16"/>
      <color rgb="FF000000"/>
      <name val="Calibri"/>
      <family val="2"/>
    </font>
    <font>
      <b/>
      <sz val="14"/>
      <color theme="0"/>
      <name val="Arial"/>
      <family val="2"/>
    </font>
    <font>
      <b/>
      <sz val="15"/>
      <color theme="1"/>
      <name val="Arial"/>
      <family val="2"/>
    </font>
    <font>
      <sz val="15"/>
      <color theme="1"/>
      <name val="Arial"/>
      <family val="2"/>
    </font>
    <font>
      <sz val="11"/>
      <name val="Calibri"/>
      <family val="2"/>
    </font>
    <font>
      <sz val="11"/>
      <color rgb="FF000000"/>
      <name val="Calibri"/>
      <family val="2"/>
    </font>
    <font>
      <sz val="14"/>
      <color theme="1"/>
      <name val="Arial"/>
      <family val="2"/>
    </font>
    <font>
      <sz val="11"/>
      <color rgb="FF00705B"/>
      <name val="Calibri"/>
      <family val="2"/>
    </font>
    <font>
      <sz val="12"/>
      <color theme="1"/>
      <name val="Arial"/>
      <family val="2"/>
    </font>
    <font>
      <b/>
      <sz val="12"/>
      <color rgb="FFEE226E"/>
      <name val="Arial"/>
      <family val="2"/>
    </font>
    <font>
      <b/>
      <sz val="11"/>
      <color rgb="FF00705B"/>
      <name val="Arial"/>
      <family val="2"/>
    </font>
    <font>
      <b/>
      <sz val="12"/>
      <color theme="0"/>
      <name val="Arial"/>
      <family val="2"/>
    </font>
    <font>
      <sz val="9"/>
      <color theme="0"/>
      <name val="Arial"/>
      <family val="2"/>
    </font>
    <font>
      <sz val="11"/>
      <color theme="0"/>
      <name val="Calibri"/>
      <family val="2"/>
    </font>
    <font>
      <sz val="12"/>
      <color rgb="FF000000"/>
      <name val="Arial"/>
      <family val="2"/>
    </font>
    <font>
      <sz val="9"/>
      <color rgb="FF000000"/>
      <name val="Arial"/>
      <family val="2"/>
    </font>
    <font>
      <b/>
      <sz val="20"/>
      <color theme="0"/>
      <name val="Arial"/>
      <family val="2"/>
    </font>
    <font>
      <sz val="20"/>
      <color theme="0"/>
      <name val="Arial"/>
      <family val="2"/>
    </font>
    <font>
      <b/>
      <sz val="12"/>
      <color rgb="FF00705B"/>
      <name val="Arial"/>
      <family val="2"/>
    </font>
    <font>
      <sz val="12"/>
      <color rgb="FF00705B"/>
      <name val="Arial"/>
      <family val="2"/>
    </font>
    <font>
      <b/>
      <sz val="9"/>
      <color rgb="FF000000"/>
      <name val="Arial"/>
      <family val="2"/>
    </font>
    <font>
      <b/>
      <sz val="11"/>
      <color rgb="FF000000"/>
      <name val="Arial"/>
      <family val="2"/>
    </font>
    <font>
      <sz val="12"/>
      <color theme="0"/>
      <name val="Calibri"/>
      <family val="2"/>
    </font>
    <font>
      <sz val="12"/>
      <color rgb="FF000000"/>
      <name val="Calibri"/>
      <family val="2"/>
    </font>
    <font>
      <b/>
      <sz val="11"/>
      <color theme="0"/>
      <name val="Arial"/>
      <family val="2"/>
    </font>
    <font>
      <b/>
      <sz val="12"/>
      <color theme="0"/>
      <name val="Calibri"/>
      <family val="2"/>
    </font>
    <font>
      <sz val="14"/>
      <color theme="0"/>
      <name val="Arial"/>
      <family val="2"/>
    </font>
    <font>
      <b/>
      <sz val="12"/>
      <color rgb="FF000000"/>
      <name val="Arial"/>
      <family val="2"/>
    </font>
    <font>
      <b/>
      <sz val="11"/>
      <color theme="0"/>
      <name val="Calibri"/>
      <family val="2"/>
    </font>
    <font>
      <b/>
      <sz val="9"/>
      <color theme="0"/>
      <name val="Arial"/>
      <family val="2"/>
    </font>
    <font>
      <sz val="8"/>
      <color rgb="FF000000"/>
      <name val="Arial"/>
      <family val="2"/>
    </font>
    <font>
      <b/>
      <sz val="11"/>
      <color rgb="FF000000"/>
      <name val="Calibri"/>
      <family val="2"/>
    </font>
    <font>
      <i/>
      <sz val="12"/>
      <color rgb="FF000000"/>
      <name val="Arial"/>
      <family val="2"/>
    </font>
    <font>
      <sz val="10"/>
      <color theme="1"/>
      <name val="Arial"/>
      <family val="2"/>
    </font>
    <font>
      <b/>
      <sz val="16"/>
      <color theme="0"/>
      <name val="Arial"/>
      <family val="2"/>
    </font>
    <font>
      <sz val="10"/>
      <color rgb="FF000000"/>
      <name val="Calibri"/>
      <family val="2"/>
    </font>
    <font>
      <sz val="16"/>
      <color theme="0"/>
      <name val="Arial"/>
      <family val="2"/>
    </font>
    <font>
      <sz val="16"/>
      <color theme="0"/>
      <name val="Calibri"/>
      <family val="2"/>
    </font>
    <font>
      <b/>
      <sz val="16"/>
      <color rgb="FFEE226E"/>
      <name val="Arial"/>
      <family val="2"/>
    </font>
    <font>
      <sz val="16"/>
      <color rgb="FFEE226E"/>
      <name val="Arial"/>
      <family val="2"/>
    </font>
    <font>
      <b/>
      <sz val="16"/>
      <color rgb="FF00705B"/>
      <name val="Arial"/>
      <family val="2"/>
    </font>
    <font>
      <sz val="15"/>
      <color rgb="FFEE226E"/>
      <name val="Arial"/>
      <family val="2"/>
    </font>
    <font>
      <b/>
      <u/>
      <sz val="12"/>
      <color theme="0"/>
      <name val="Arial"/>
      <family val="2"/>
    </font>
    <font>
      <u/>
      <sz val="12"/>
      <color rgb="FF000000"/>
      <name val="Arial"/>
      <family val="2"/>
    </font>
    <font>
      <b/>
      <u/>
      <sz val="11"/>
      <color theme="0"/>
      <name val="Arial"/>
      <family val="2"/>
    </font>
    <font>
      <b/>
      <u/>
      <sz val="10"/>
      <color rgb="FFFF0000"/>
      <name val="Arial"/>
      <family val="2"/>
    </font>
  </fonts>
  <fills count="12">
    <fill>
      <patternFill patternType="none"/>
    </fill>
    <fill>
      <patternFill patternType="gray125"/>
    </fill>
    <fill>
      <patternFill patternType="solid">
        <fgColor rgb="FF00705B"/>
        <bgColor rgb="FF00705B"/>
      </patternFill>
    </fill>
    <fill>
      <patternFill patternType="solid">
        <fgColor rgb="FF7F7F7F"/>
        <bgColor rgb="FF7F7F7F"/>
      </patternFill>
    </fill>
    <fill>
      <patternFill patternType="solid">
        <fgColor rgb="FFFFFFFF"/>
        <bgColor rgb="FFFFFFFF"/>
      </patternFill>
    </fill>
    <fill>
      <patternFill patternType="solid">
        <fgColor rgb="FFF2F2F2"/>
        <bgColor rgb="FFF2F2F2"/>
      </patternFill>
    </fill>
    <fill>
      <patternFill patternType="solid">
        <fgColor theme="0"/>
        <bgColor theme="0"/>
      </patternFill>
    </fill>
    <fill>
      <patternFill patternType="solid">
        <fgColor theme="1"/>
        <bgColor theme="1"/>
      </patternFill>
    </fill>
    <fill>
      <patternFill patternType="solid">
        <fgColor rgb="FFD6DCE4"/>
        <bgColor rgb="FFD6DCE4"/>
      </patternFill>
    </fill>
    <fill>
      <patternFill patternType="solid">
        <fgColor rgb="FFEE226E"/>
        <bgColor rgb="FFEE226E"/>
      </patternFill>
    </fill>
    <fill>
      <patternFill patternType="solid">
        <fgColor rgb="FFBDD6EE"/>
        <bgColor rgb="FFBDD6EE"/>
      </patternFill>
    </fill>
    <fill>
      <patternFill patternType="solid">
        <fgColor rgb="FFBFD2E2"/>
        <bgColor rgb="FFBFD2E2"/>
      </patternFill>
    </fill>
  </fills>
  <borders count="22">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right/>
      <top style="double">
        <color rgb="FF000000"/>
      </top>
      <bottom style="double">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s>
  <cellStyleXfs count="1">
    <xf numFmtId="0" fontId="0" fillId="0" borderId="0"/>
  </cellStyleXfs>
  <cellXfs count="187">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1" fillId="0" borderId="0" xfId="0" applyFont="1"/>
    <xf numFmtId="0" fontId="13" fillId="0" borderId="0" xfId="0" applyFont="1"/>
    <xf numFmtId="0" fontId="15" fillId="0" borderId="1" xfId="0" applyFont="1" applyBorder="1"/>
    <xf numFmtId="0" fontId="18" fillId="0" borderId="2" xfId="0" applyFont="1" applyBorder="1"/>
    <xf numFmtId="0" fontId="19" fillId="0" borderId="2" xfId="0" applyFont="1" applyBorder="1"/>
    <xf numFmtId="0" fontId="15" fillId="0" borderId="3" xfId="0" applyFont="1" applyBorder="1"/>
    <xf numFmtId="0" fontId="18" fillId="0" borderId="0" xfId="0" applyFont="1"/>
    <xf numFmtId="0" fontId="19" fillId="0" borderId="0" xfId="0" applyFont="1"/>
    <xf numFmtId="0" fontId="15" fillId="0" borderId="4" xfId="0" applyFont="1" applyBorder="1" applyAlignment="1">
      <alignment horizontal="left"/>
    </xf>
    <xf numFmtId="0" fontId="16" fillId="0" borderId="5" xfId="0" applyFont="1" applyBorder="1"/>
    <xf numFmtId="0" fontId="19" fillId="0" borderId="5" xfId="0" applyFont="1" applyBorder="1"/>
    <xf numFmtId="0" fontId="20" fillId="0" borderId="0" xfId="0" applyFont="1"/>
    <xf numFmtId="0" fontId="23" fillId="0" borderId="0" xfId="0" applyFont="1"/>
    <xf numFmtId="0" fontId="27" fillId="0" borderId="0" xfId="0" applyFont="1"/>
    <xf numFmtId="17" fontId="27" fillId="0" borderId="0" xfId="0" applyNumberFormat="1" applyFont="1"/>
    <xf numFmtId="3" fontId="27" fillId="0" borderId="0" xfId="0" applyNumberFormat="1" applyFont="1"/>
    <xf numFmtId="4" fontId="27" fillId="0" borderId="0" xfId="0" applyNumberFormat="1" applyFont="1"/>
    <xf numFmtId="0" fontId="28" fillId="0" borderId="0" xfId="0" applyFont="1"/>
    <xf numFmtId="4" fontId="27" fillId="4" borderId="6" xfId="0" applyNumberFormat="1" applyFont="1" applyFill="1" applyBorder="1" applyAlignment="1">
      <alignment horizontal="right" vertical="top"/>
    </xf>
    <xf numFmtId="4" fontId="27" fillId="4" borderId="7" xfId="0" applyNumberFormat="1" applyFont="1" applyFill="1" applyBorder="1" applyAlignment="1">
      <alignment horizontal="right" vertical="top"/>
    </xf>
    <xf numFmtId="4" fontId="27" fillId="4" borderId="8" xfId="0" applyNumberFormat="1" applyFont="1" applyFill="1" applyBorder="1" applyAlignment="1">
      <alignment horizontal="right" vertical="top"/>
    </xf>
    <xf numFmtId="4" fontId="27" fillId="4" borderId="9" xfId="0" applyNumberFormat="1" applyFont="1" applyFill="1" applyBorder="1" applyAlignment="1">
      <alignment horizontal="right" vertical="top"/>
    </xf>
    <xf numFmtId="0" fontId="31" fillId="0" borderId="0" xfId="0" applyFont="1"/>
    <xf numFmtId="0" fontId="32" fillId="0" borderId="0" xfId="0" applyFont="1"/>
    <xf numFmtId="164" fontId="4" fillId="0" borderId="0" xfId="0" applyNumberFormat="1" applyFont="1"/>
    <xf numFmtId="164" fontId="5" fillId="0" borderId="0" xfId="0" applyNumberFormat="1" applyFont="1"/>
    <xf numFmtId="165" fontId="5" fillId="0" borderId="0" xfId="0" applyNumberFormat="1" applyFont="1"/>
    <xf numFmtId="9" fontId="4" fillId="0" borderId="0" xfId="0" applyNumberFormat="1" applyFont="1"/>
    <xf numFmtId="0" fontId="36" fillId="0" borderId="0" xfId="0" applyFont="1"/>
    <xf numFmtId="0" fontId="40" fillId="0" borderId="0" xfId="0" applyFont="1"/>
    <xf numFmtId="165" fontId="28" fillId="0" borderId="0" xfId="0" applyNumberFormat="1" applyFont="1"/>
    <xf numFmtId="10" fontId="28" fillId="0" borderId="0" xfId="0" applyNumberFormat="1" applyFont="1"/>
    <xf numFmtId="0" fontId="28" fillId="0" borderId="10" xfId="0" applyFont="1" applyBorder="1"/>
    <xf numFmtId="0" fontId="33" fillId="0" borderId="10" xfId="0" applyFont="1" applyBorder="1"/>
    <xf numFmtId="164" fontId="5" fillId="0" borderId="10" xfId="0" applyNumberFormat="1" applyFont="1" applyBorder="1"/>
    <xf numFmtId="0" fontId="4" fillId="0" borderId="10" xfId="0" applyFont="1" applyBorder="1"/>
    <xf numFmtId="0" fontId="18" fillId="0" borderId="10" xfId="0" applyFont="1" applyBorder="1"/>
    <xf numFmtId="165" fontId="4" fillId="0" borderId="0" xfId="0" applyNumberFormat="1" applyFont="1"/>
    <xf numFmtId="0" fontId="34" fillId="0" borderId="0" xfId="0" applyFont="1" applyAlignment="1">
      <alignment wrapText="1"/>
    </xf>
    <xf numFmtId="4" fontId="5" fillId="0" borderId="0" xfId="0" applyNumberFormat="1" applyFont="1"/>
    <xf numFmtId="0" fontId="37" fillId="0" borderId="0" xfId="0" applyFont="1" applyAlignment="1">
      <alignment horizontal="center"/>
    </xf>
    <xf numFmtId="0" fontId="42" fillId="0" borderId="0" xfId="0" applyFont="1" applyAlignment="1">
      <alignment horizontal="center"/>
    </xf>
    <xf numFmtId="4" fontId="24" fillId="0" borderId="0" xfId="0" applyNumberFormat="1" applyFont="1"/>
    <xf numFmtId="0" fontId="9" fillId="0" borderId="0" xfId="0" applyFont="1"/>
    <xf numFmtId="164" fontId="43" fillId="0" borderId="0" xfId="0" applyNumberFormat="1" applyFont="1"/>
    <xf numFmtId="0" fontId="43" fillId="0" borderId="0" xfId="0" applyFont="1"/>
    <xf numFmtId="0" fontId="44" fillId="0" borderId="0" xfId="0" applyFont="1"/>
    <xf numFmtId="10" fontId="4" fillId="0" borderId="0" xfId="0" applyNumberFormat="1" applyFont="1"/>
    <xf numFmtId="0" fontId="45" fillId="0" borderId="0" xfId="0" applyFont="1"/>
    <xf numFmtId="49" fontId="11" fillId="7" borderId="11" xfId="0" applyNumberFormat="1" applyFont="1" applyFill="1" applyBorder="1"/>
    <xf numFmtId="0" fontId="11" fillId="7" borderId="12" xfId="0" applyFont="1" applyFill="1" applyBorder="1" applyAlignment="1">
      <alignment horizontal="left" vertical="top"/>
    </xf>
    <xf numFmtId="0" fontId="5" fillId="0" borderId="13" xfId="0" applyFont="1" applyBorder="1" applyAlignment="1">
      <alignment horizontal="left" vertical="top"/>
    </xf>
    <xf numFmtId="49" fontId="5" fillId="0" borderId="14" xfId="0" applyNumberFormat="1" applyFont="1" applyBorder="1"/>
    <xf numFmtId="164" fontId="5" fillId="0" borderId="13" xfId="0" applyNumberFormat="1" applyFont="1" applyBorder="1" applyAlignment="1">
      <alignment horizontal="center" vertical="top"/>
    </xf>
    <xf numFmtId="0" fontId="46" fillId="0" borderId="0" xfId="0" applyFont="1"/>
    <xf numFmtId="164" fontId="5" fillId="0" borderId="13" xfId="0" applyNumberFormat="1" applyFont="1" applyBorder="1" applyAlignment="1">
      <alignment horizontal="center"/>
    </xf>
    <xf numFmtId="49" fontId="14" fillId="7" borderId="11" xfId="0" applyNumberFormat="1" applyFont="1" applyFill="1" applyBorder="1"/>
    <xf numFmtId="49" fontId="7" fillId="0" borderId="17" xfId="0" applyNumberFormat="1" applyFont="1" applyBorder="1"/>
    <xf numFmtId="164" fontId="5" fillId="0" borderId="13" xfId="0" applyNumberFormat="1" applyFont="1" applyBorder="1" applyAlignment="1">
      <alignment horizontal="left" vertical="top"/>
    </xf>
    <xf numFmtId="49" fontId="5" fillId="0" borderId="11" xfId="0" applyNumberFormat="1" applyFont="1" applyBorder="1"/>
    <xf numFmtId="2" fontId="5" fillId="0" borderId="13" xfId="0" applyNumberFormat="1" applyFont="1" applyBorder="1" applyAlignment="1">
      <alignment horizontal="left" vertical="top"/>
    </xf>
    <xf numFmtId="0" fontId="7" fillId="10" borderId="12" xfId="0" applyFont="1" applyFill="1" applyBorder="1" applyAlignment="1">
      <alignment horizontal="left" vertical="top"/>
    </xf>
    <xf numFmtId="0" fontId="7" fillId="0" borderId="10" xfId="0" applyFont="1" applyBorder="1"/>
    <xf numFmtId="0" fontId="7" fillId="0" borderId="12" xfId="0" applyFont="1" applyBorder="1" applyAlignment="1">
      <alignment horizontal="left" vertical="top"/>
    </xf>
    <xf numFmtId="0" fontId="5" fillId="0" borderId="19" xfId="0" applyFont="1" applyBorder="1" applyAlignment="1">
      <alignment horizontal="left" vertical="top"/>
    </xf>
    <xf numFmtId="164" fontId="5" fillId="0" borderId="6" xfId="0" applyNumberFormat="1" applyFont="1" applyBorder="1" applyAlignment="1">
      <alignment horizontal="right" vertical="top"/>
    </xf>
    <xf numFmtId="4" fontId="5" fillId="0" borderId="6" xfId="0" applyNumberFormat="1" applyFont="1" applyBorder="1" applyAlignment="1">
      <alignment horizontal="right" vertical="top"/>
    </xf>
    <xf numFmtId="0" fontId="7" fillId="0" borderId="20" xfId="0" applyFont="1" applyBorder="1"/>
    <xf numFmtId="0" fontId="5" fillId="0" borderId="21" xfId="0" applyFont="1" applyBorder="1"/>
    <xf numFmtId="164" fontId="5" fillId="0" borderId="21" xfId="0" applyNumberFormat="1" applyFont="1" applyBorder="1"/>
    <xf numFmtId="164" fontId="5" fillId="0" borderId="0" xfId="0" applyNumberFormat="1" applyFont="1" applyAlignment="1">
      <alignment horizontal="right" vertical="top"/>
    </xf>
    <xf numFmtId="0" fontId="5" fillId="0" borderId="0" xfId="0" applyFont="1" applyAlignment="1">
      <alignment horizontal="left" vertical="top"/>
    </xf>
    <xf numFmtId="164" fontId="5" fillId="0" borderId="19" xfId="0" applyNumberFormat="1" applyFont="1" applyBorder="1" applyAlignment="1">
      <alignment horizontal="left" vertical="top"/>
    </xf>
    <xf numFmtId="164" fontId="4" fillId="0" borderId="21" xfId="0" applyNumberFormat="1" applyFont="1" applyBorder="1"/>
    <xf numFmtId="0" fontId="0" fillId="0" borderId="0" xfId="0"/>
    <xf numFmtId="0" fontId="16" fillId="0" borderId="0" xfId="0" applyFont="1"/>
    <xf numFmtId="0" fontId="17" fillId="0" borderId="18" xfId="0" applyFont="1" applyBorder="1"/>
    <xf numFmtId="164" fontId="4" fillId="0" borderId="0" xfId="0" applyNumberFormat="1" applyFont="1" applyAlignment="1">
      <alignment wrapText="1"/>
    </xf>
    <xf numFmtId="0" fontId="4" fillId="0" borderId="0" xfId="0" applyFont="1" applyAlignment="1">
      <alignment wrapText="1"/>
    </xf>
    <xf numFmtId="0" fontId="27" fillId="0" borderId="0" xfId="0" applyFont="1" applyAlignment="1">
      <alignment vertical="top"/>
    </xf>
    <xf numFmtId="0" fontId="4" fillId="0" borderId="18" xfId="0" applyFont="1" applyBorder="1"/>
    <xf numFmtId="164" fontId="5" fillId="0" borderId="0" xfId="0" applyNumberFormat="1" applyFont="1" applyAlignment="1">
      <alignment wrapText="1"/>
    </xf>
    <xf numFmtId="164" fontId="5" fillId="0" borderId="10" xfId="0" applyNumberFormat="1" applyFont="1" applyBorder="1" applyAlignment="1">
      <alignment wrapText="1"/>
    </xf>
    <xf numFmtId="0" fontId="1" fillId="2" borderId="18" xfId="0" applyFont="1" applyFill="1" applyBorder="1"/>
    <xf numFmtId="0" fontId="2" fillId="2" borderId="18" xfId="0" applyFont="1" applyFill="1" applyBorder="1"/>
    <xf numFmtId="0" fontId="8" fillId="2" borderId="18" xfId="0" applyFont="1" applyFill="1" applyBorder="1"/>
    <xf numFmtId="0" fontId="9" fillId="2" borderId="18" xfId="0" applyFont="1" applyFill="1" applyBorder="1"/>
    <xf numFmtId="0" fontId="11" fillId="2" borderId="18" xfId="0" applyFont="1" applyFill="1" applyBorder="1"/>
    <xf numFmtId="0" fontId="14" fillId="2" borderId="18" xfId="0" applyFont="1" applyFill="1" applyBorder="1"/>
    <xf numFmtId="0" fontId="24" fillId="2" borderId="18" xfId="0" applyFont="1" applyFill="1" applyBorder="1"/>
    <xf numFmtId="0" fontId="24" fillId="2" borderId="18" xfId="0" applyFont="1" applyFill="1" applyBorder="1" applyAlignment="1">
      <alignment horizontal="right"/>
    </xf>
    <xf numFmtId="0" fontId="25" fillId="3" borderId="18" xfId="0" applyFont="1" applyFill="1" applyBorder="1"/>
    <xf numFmtId="0" fontId="26" fillId="3" borderId="18" xfId="0" applyFont="1" applyFill="1" applyBorder="1"/>
    <xf numFmtId="0" fontId="29" fillId="2" borderId="18" xfId="0" applyFont="1" applyFill="1" applyBorder="1"/>
    <xf numFmtId="0" fontId="30" fillId="2" borderId="18" xfId="0" applyFont="1" applyFill="1" applyBorder="1"/>
    <xf numFmtId="0" fontId="33" fillId="5" borderId="18" xfId="0" applyFont="1" applyFill="1" applyBorder="1"/>
    <xf numFmtId="17" fontId="33" fillId="5" borderId="18" xfId="0" applyNumberFormat="1" applyFont="1" applyFill="1" applyBorder="1"/>
    <xf numFmtId="0" fontId="28" fillId="5" borderId="18" xfId="0" applyFont="1" applyFill="1" applyBorder="1"/>
    <xf numFmtId="3" fontId="33" fillId="5" borderId="18" xfId="0" applyNumberFormat="1" applyFont="1" applyFill="1" applyBorder="1"/>
    <xf numFmtId="0" fontId="4" fillId="5" borderId="18" xfId="0" applyFont="1" applyFill="1" applyBorder="1"/>
    <xf numFmtId="0" fontId="24" fillId="2" borderId="18" xfId="0" applyFont="1" applyFill="1" applyBorder="1" applyAlignment="1">
      <alignment wrapText="1"/>
    </xf>
    <xf numFmtId="0" fontId="34" fillId="5" borderId="18" xfId="0" applyFont="1" applyFill="1" applyBorder="1"/>
    <xf numFmtId="0" fontId="35" fillId="2" borderId="18" xfId="0" applyFont="1" applyFill="1" applyBorder="1"/>
    <xf numFmtId="0" fontId="36" fillId="2" borderId="18" xfId="0" applyFont="1" applyFill="1" applyBorder="1"/>
    <xf numFmtId="0" fontId="37" fillId="2" borderId="18" xfId="0" applyFont="1" applyFill="1" applyBorder="1"/>
    <xf numFmtId="0" fontId="4" fillId="2" borderId="18" xfId="0" applyFont="1" applyFill="1" applyBorder="1"/>
    <xf numFmtId="0" fontId="24" fillId="6" borderId="18" xfId="0" applyFont="1" applyFill="1" applyBorder="1" applyAlignment="1">
      <alignment wrapText="1"/>
    </xf>
    <xf numFmtId="0" fontId="38" fillId="6" borderId="18" xfId="0" applyFont="1" applyFill="1" applyBorder="1"/>
    <xf numFmtId="0" fontId="4" fillId="6" borderId="18" xfId="0" applyFont="1" applyFill="1" applyBorder="1"/>
    <xf numFmtId="0" fontId="37" fillId="7" borderId="18" xfId="0" applyFont="1" applyFill="1" applyBorder="1"/>
    <xf numFmtId="0" fontId="11" fillId="7" borderId="18" xfId="0" applyFont="1" applyFill="1" applyBorder="1"/>
    <xf numFmtId="0" fontId="39" fillId="2" borderId="18" xfId="0" applyFont="1" applyFill="1" applyBorder="1"/>
    <xf numFmtId="0" fontId="26" fillId="2" borderId="18" xfId="0" applyFont="1" applyFill="1" applyBorder="1"/>
    <xf numFmtId="17" fontId="7" fillId="5" borderId="18" xfId="0" applyNumberFormat="1" applyFont="1" applyFill="1" applyBorder="1"/>
    <xf numFmtId="0" fontId="7" fillId="5" borderId="18" xfId="0" applyFont="1" applyFill="1" applyBorder="1"/>
    <xf numFmtId="3" fontId="7" fillId="5" borderId="18" xfId="0" applyNumberFormat="1" applyFont="1" applyFill="1" applyBorder="1"/>
    <xf numFmtId="0" fontId="18" fillId="5" borderId="18" xfId="0" applyFont="1" applyFill="1" applyBorder="1"/>
    <xf numFmtId="164" fontId="5" fillId="5" borderId="18" xfId="0" applyNumberFormat="1" applyFont="1" applyFill="1" applyBorder="1"/>
    <xf numFmtId="0" fontId="5" fillId="5" borderId="18" xfId="0" applyFont="1" applyFill="1" applyBorder="1"/>
    <xf numFmtId="0" fontId="34" fillId="8" borderId="18" xfId="0" applyFont="1" applyFill="1" applyBorder="1"/>
    <xf numFmtId="0" fontId="41" fillId="2" borderId="18" xfId="0" applyFont="1" applyFill="1" applyBorder="1" applyAlignment="1">
      <alignment wrapText="1"/>
    </xf>
    <xf numFmtId="0" fontId="41" fillId="2" borderId="18" xfId="0" applyFont="1" applyFill="1" applyBorder="1"/>
    <xf numFmtId="164" fontId="43" fillId="5" borderId="18" xfId="0" applyNumberFormat="1" applyFont="1" applyFill="1" applyBorder="1"/>
    <xf numFmtId="0" fontId="43" fillId="5" borderId="18" xfId="0" applyFont="1" applyFill="1" applyBorder="1"/>
    <xf numFmtId="17" fontId="34" fillId="5" borderId="18" xfId="0" applyNumberFormat="1" applyFont="1" applyFill="1" applyBorder="1"/>
    <xf numFmtId="3" fontId="34" fillId="5" borderId="18" xfId="0" applyNumberFormat="1" applyFont="1" applyFill="1" applyBorder="1"/>
    <xf numFmtId="0" fontId="2" fillId="7" borderId="18" xfId="0" applyFont="1" applyFill="1" applyBorder="1"/>
    <xf numFmtId="0" fontId="24" fillId="7" borderId="18" xfId="0" applyFont="1" applyFill="1" applyBorder="1" applyAlignment="1">
      <alignment wrapText="1"/>
    </xf>
    <xf numFmtId="0" fontId="18" fillId="7" borderId="18" xfId="0" applyFont="1" applyFill="1" applyBorder="1"/>
    <xf numFmtId="0" fontId="14" fillId="7" borderId="18" xfId="0" applyFont="1" applyFill="1" applyBorder="1"/>
    <xf numFmtId="49" fontId="11" fillId="7" borderId="16" xfId="0" applyNumberFormat="1" applyFont="1" applyFill="1" applyBorder="1"/>
    <xf numFmtId="0" fontId="5" fillId="7" borderId="18" xfId="0" applyFont="1" applyFill="1" applyBorder="1"/>
    <xf numFmtId="0" fontId="39" fillId="7" borderId="18" xfId="0" applyFont="1" applyFill="1" applyBorder="1"/>
    <xf numFmtId="0" fontId="14" fillId="7" borderId="16" xfId="0" applyFont="1" applyFill="1" applyBorder="1" applyAlignment="1">
      <alignment wrapText="1"/>
    </xf>
    <xf numFmtId="0" fontId="47" fillId="7" borderId="16" xfId="0" applyFont="1" applyFill="1" applyBorder="1"/>
    <xf numFmtId="0" fontId="18" fillId="7" borderId="16" xfId="0" applyFont="1" applyFill="1" applyBorder="1"/>
    <xf numFmtId="166" fontId="5" fillId="7" borderId="18" xfId="0" applyNumberFormat="1" applyFont="1" applyFill="1" applyBorder="1" applyAlignment="1">
      <alignment horizontal="right" vertical="top"/>
    </xf>
    <xf numFmtId="2" fontId="5" fillId="0" borderId="16" xfId="0" applyNumberFormat="1" applyFont="1" applyBorder="1"/>
    <xf numFmtId="49" fontId="5" fillId="0" borderId="16" xfId="0" applyNumberFormat="1" applyFont="1" applyBorder="1"/>
    <xf numFmtId="0" fontId="5" fillId="11" borderId="19" xfId="0" applyFont="1" applyFill="1" applyBorder="1" applyAlignment="1">
      <alignment horizontal="left" vertical="top"/>
    </xf>
    <xf numFmtId="0" fontId="5" fillId="11" borderId="18" xfId="0" applyFont="1" applyFill="1" applyBorder="1" applyAlignment="1">
      <alignment horizontal="left" vertical="top"/>
    </xf>
    <xf numFmtId="0" fontId="48" fillId="7" borderId="18" xfId="0" applyFont="1" applyFill="1" applyBorder="1"/>
    <xf numFmtId="164" fontId="2" fillId="7" borderId="18" xfId="0" applyNumberFormat="1" applyFont="1" applyFill="1" applyBorder="1"/>
    <xf numFmtId="0" fontId="47" fillId="7" borderId="18" xfId="0" applyFont="1" applyFill="1" applyBorder="1"/>
    <xf numFmtId="0" fontId="49" fillId="7" borderId="18" xfId="0" applyFont="1" applyFill="1" applyBorder="1"/>
    <xf numFmtId="164" fontId="49" fillId="7" borderId="18" xfId="0" applyNumberFormat="1" applyFont="1" applyFill="1" applyBorder="1"/>
    <xf numFmtId="0" fontId="50" fillId="7" borderId="18" xfId="0" applyFont="1" applyFill="1" applyBorder="1"/>
    <xf numFmtId="0" fontId="26" fillId="7" borderId="18" xfId="0" applyFont="1" applyFill="1" applyBorder="1"/>
    <xf numFmtId="0" fontId="9" fillId="7" borderId="18" xfId="0" applyFont="1" applyFill="1" applyBorder="1"/>
    <xf numFmtId="164" fontId="9" fillId="7" borderId="18" xfId="0" applyNumberFormat="1" applyFont="1" applyFill="1" applyBorder="1"/>
    <xf numFmtId="0" fontId="35" fillId="7" borderId="18" xfId="0" applyFont="1" applyFill="1" applyBorder="1"/>
    <xf numFmtId="0" fontId="41" fillId="7" borderId="18" xfId="0" applyFont="1" applyFill="1" applyBorder="1"/>
    <xf numFmtId="0" fontId="47" fillId="7" borderId="18" xfId="0" applyFont="1" applyFill="1" applyBorder="1" applyAlignment="1">
      <alignment horizontal="left" vertical="top"/>
    </xf>
    <xf numFmtId="0" fontId="5" fillId="7" borderId="18" xfId="0" applyFont="1" applyFill="1" applyBorder="1" applyAlignment="1">
      <alignment horizontal="left" vertical="top"/>
    </xf>
    <xf numFmtId="164" fontId="5" fillId="7" borderId="18" xfId="0" applyNumberFormat="1" applyFont="1" applyFill="1" applyBorder="1" applyAlignment="1">
      <alignment horizontal="right" vertical="top"/>
    </xf>
    <xf numFmtId="0" fontId="9" fillId="2" borderId="18" xfId="0" applyFont="1" applyFill="1" applyBorder="1" applyAlignment="1">
      <alignment wrapText="1"/>
    </xf>
    <xf numFmtId="0" fontId="17" fillId="0" borderId="18" xfId="0" applyFont="1" applyBorder="1" applyAlignment="1"/>
    <xf numFmtId="0" fontId="24" fillId="2" borderId="18" xfId="0" applyFont="1" applyFill="1" applyBorder="1" applyAlignment="1">
      <alignment wrapText="1"/>
    </xf>
    <xf numFmtId="0" fontId="21" fillId="0" borderId="0" xfId="0" applyFont="1" applyAlignment="1">
      <alignment wrapText="1"/>
    </xf>
    <xf numFmtId="0" fontId="0" fillId="0" borderId="0" xfId="0" applyAlignment="1"/>
    <xf numFmtId="0" fontId="22" fillId="0" borderId="0" xfId="0" applyFont="1" applyAlignment="1">
      <alignment wrapText="1"/>
    </xf>
    <xf numFmtId="0" fontId="6" fillId="0" borderId="0" xfId="0" applyFont="1" applyAlignment="1">
      <alignment wrapText="1"/>
    </xf>
    <xf numFmtId="0" fontId="12" fillId="0" borderId="0" xfId="0" applyFont="1" applyAlignment="1">
      <alignment wrapText="1"/>
    </xf>
    <xf numFmtId="0" fontId="16" fillId="0" borderId="2" xfId="0" applyFont="1" applyBorder="1" applyAlignment="1"/>
    <xf numFmtId="0" fontId="17" fillId="0" borderId="2" xfId="0" applyFont="1" applyBorder="1" applyAlignment="1"/>
    <xf numFmtId="0" fontId="16" fillId="0" borderId="0" xfId="0" applyFont="1" applyAlignment="1"/>
    <xf numFmtId="0" fontId="16" fillId="0" borderId="0" xfId="0" applyFont="1" applyAlignment="1">
      <alignment wrapText="1"/>
    </xf>
    <xf numFmtId="0" fontId="27" fillId="0" borderId="0" xfId="0" applyFont="1" applyAlignment="1">
      <alignment wrapText="1"/>
    </xf>
    <xf numFmtId="0" fontId="37" fillId="2" borderId="18" xfId="0" applyFont="1" applyFill="1" applyBorder="1" applyAlignment="1">
      <alignment wrapText="1"/>
    </xf>
    <xf numFmtId="0" fontId="24" fillId="9" borderId="18" xfId="0" applyFont="1" applyFill="1" applyBorder="1" applyAlignment="1">
      <alignment horizontal="center"/>
    </xf>
    <xf numFmtId="0" fontId="14" fillId="7" borderId="16" xfId="0" applyFont="1" applyFill="1" applyBorder="1" applyAlignment="1">
      <alignment wrapText="1"/>
    </xf>
    <xf numFmtId="0" fontId="17" fillId="0" borderId="16" xfId="0" applyFont="1" applyBorder="1" applyAlignment="1"/>
    <xf numFmtId="0" fontId="14" fillId="7" borderId="18" xfId="0" applyFont="1" applyFill="1" applyBorder="1" applyAlignment="1">
      <alignment wrapText="1"/>
    </xf>
    <xf numFmtId="0" fontId="9" fillId="7" borderId="18" xfId="0" applyFont="1" applyFill="1" applyBorder="1" applyAlignment="1">
      <alignment wrapText="1"/>
    </xf>
    <xf numFmtId="0" fontId="24" fillId="7" borderId="18" xfId="0" applyFont="1" applyFill="1" applyBorder="1" applyAlignment="1">
      <alignment wrapText="1"/>
    </xf>
    <xf numFmtId="0" fontId="14" fillId="7" borderId="15" xfId="0" applyFont="1" applyFill="1" applyBorder="1" applyAlignment="1">
      <alignment wrapText="1"/>
    </xf>
    <xf numFmtId="0" fontId="17" fillId="0" borderId="15" xfId="0" applyFont="1" applyBorder="1" applyAlignment="1"/>
    <xf numFmtId="0" fontId="11" fillId="7" borderId="18" xfId="0" applyFont="1" applyFill="1" applyBorder="1" applyAlignment="1">
      <alignment wrapText="1"/>
    </xf>
  </cellXfs>
  <cellStyles count="1">
    <cellStyle name="Normal" xfId="0" builtinId="0"/>
  </cellStyles>
  <dxfs count="1">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Surjik Revenues(Jul</a:t>
            </a:r>
            <a:r>
              <a:rPr lang="en-US" baseline="0"/>
              <a:t>-13 to June-14</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001 Private Water Hedge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'Revenue Analysis'!$E$10:$P$10</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Analysis'!$E$37:$P$37</c:f>
              <c:numCache>
                <c:formatCode>"$"#,##0.00;[Red]\-"$"#,##0.00</c:formatCode>
                <c:ptCount val="12"/>
                <c:pt idx="0">
                  <c:v>7220021.2387499996</c:v>
                </c:pt>
                <c:pt idx="1">
                  <c:v>6085131.0149999997</c:v>
                </c:pt>
                <c:pt idx="2">
                  <c:v>6723291.7162500005</c:v>
                </c:pt>
                <c:pt idx="3">
                  <c:v>6313180.5299999993</c:v>
                </c:pt>
                <c:pt idx="4">
                  <c:v>5763708.6674999995</c:v>
                </c:pt>
                <c:pt idx="5">
                  <c:v>6484566.5099999998</c:v>
                </c:pt>
                <c:pt idx="6">
                  <c:v>9314190.6750000007</c:v>
                </c:pt>
                <c:pt idx="7">
                  <c:v>6750396.1374999993</c:v>
                </c:pt>
                <c:pt idx="8">
                  <c:v>8185283.6587499995</c:v>
                </c:pt>
                <c:pt idx="9">
                  <c:v>6778514.602500001</c:v>
                </c:pt>
                <c:pt idx="10">
                  <c:v>6094707.7050000001</c:v>
                </c:pt>
                <c:pt idx="11">
                  <c:v>6735069.6974999998</c:v>
                </c:pt>
              </c:numCache>
            </c:numRef>
          </c:val>
          <c:smooth val="0"/>
          <c:extLst>
            <c:ext xmlns:c16="http://schemas.microsoft.com/office/drawing/2014/chart" uri="{C3380CC4-5D6E-409C-BE32-E72D297353CC}">
              <c16:uniqueId val="{00000000-8E5C-9C45-A051-18B3E621E179}"/>
            </c:ext>
          </c:extLst>
        </c:ser>
        <c:ser>
          <c:idx val="1"/>
          <c:order val="1"/>
          <c:tx>
            <c:v>002 Public Sales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'Revenue Analysis'!$E$10:$P$10</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Analysis'!$E$38:$P$38</c:f>
              <c:numCache>
                <c:formatCode>"$"#,##0.00;[Red]\-"$"#,##0.00</c:formatCode>
                <c:ptCount val="12"/>
                <c:pt idx="0">
                  <c:v>5968550.8906999994</c:v>
                </c:pt>
                <c:pt idx="1">
                  <c:v>5030374.9724000003</c:v>
                </c:pt>
                <c:pt idx="2">
                  <c:v>5557921.1521000005</c:v>
                </c:pt>
                <c:pt idx="3">
                  <c:v>5218895.9047999997</c:v>
                </c:pt>
                <c:pt idx="4">
                  <c:v>4764665.8318000007</c:v>
                </c:pt>
                <c:pt idx="5">
                  <c:v>5360574.9815999996</c:v>
                </c:pt>
                <c:pt idx="6">
                  <c:v>7699730.9580000006</c:v>
                </c:pt>
                <c:pt idx="7">
                  <c:v>6985660.807</c:v>
                </c:pt>
                <c:pt idx="8">
                  <c:v>6766501.1579</c:v>
                </c:pt>
                <c:pt idx="9">
                  <c:v>6603572.0713999998</c:v>
                </c:pt>
                <c:pt idx="10">
                  <c:v>5038291.7028000001</c:v>
                </c:pt>
                <c:pt idx="11">
                  <c:v>5567657.6166000003</c:v>
                </c:pt>
              </c:numCache>
            </c:numRef>
          </c:val>
          <c:smooth val="0"/>
          <c:extLst>
            <c:ext xmlns:c16="http://schemas.microsoft.com/office/drawing/2014/chart" uri="{C3380CC4-5D6E-409C-BE32-E72D297353CC}">
              <c16:uniqueId val="{00000001-8E5C-9C45-A051-18B3E621E179}"/>
            </c:ext>
          </c:extLst>
        </c:ser>
        <c:ser>
          <c:idx val="2"/>
          <c:order val="2"/>
          <c:tx>
            <c:v>003 Residential Sales</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'Revenue Analysis'!$E$10:$P$10</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Analysis'!$E$39:$P$39</c:f>
              <c:numCache>
                <c:formatCode>"$"#,##0.00;[Red]\-"$"#,##0.00</c:formatCode>
                <c:ptCount val="12"/>
                <c:pt idx="0">
                  <c:v>4139478.8435499985</c:v>
                </c:pt>
                <c:pt idx="1">
                  <c:v>3488808.4485999988</c:v>
                </c:pt>
                <c:pt idx="2">
                  <c:v>3854687.2506499989</c:v>
                </c:pt>
                <c:pt idx="3">
                  <c:v>3619556.8371999986</c:v>
                </c:pt>
                <c:pt idx="4">
                  <c:v>3304526.302699999</c:v>
                </c:pt>
                <c:pt idx="5">
                  <c:v>3717818.1323999991</c:v>
                </c:pt>
                <c:pt idx="6">
                  <c:v>5340135.9869999988</c:v>
                </c:pt>
                <c:pt idx="7">
                  <c:v>4844893.7854999984</c:v>
                </c:pt>
                <c:pt idx="8">
                  <c:v>4692895.9643499991</c:v>
                </c:pt>
                <c:pt idx="9">
                  <c:v>4886348.3721000003</c:v>
                </c:pt>
                <c:pt idx="10">
                  <c:v>3494299.084199999</c:v>
                </c:pt>
                <c:pt idx="11">
                  <c:v>3861439.9598999987</c:v>
                </c:pt>
              </c:numCache>
            </c:numRef>
          </c:val>
          <c:smooth val="0"/>
          <c:extLst>
            <c:ext xmlns:c16="http://schemas.microsoft.com/office/drawing/2014/chart" uri="{C3380CC4-5D6E-409C-BE32-E72D297353CC}">
              <c16:uniqueId val="{00000002-8E5C-9C45-A051-18B3E621E179}"/>
            </c:ext>
          </c:extLst>
        </c:ser>
        <c:dLbls>
          <c:showLegendKey val="0"/>
          <c:showVal val="0"/>
          <c:showCatName val="0"/>
          <c:showSerName val="0"/>
          <c:showPercent val="0"/>
          <c:showBubbleSize val="0"/>
        </c:dLbls>
        <c:marker val="1"/>
        <c:smooth val="0"/>
        <c:axId val="282520575"/>
        <c:axId val="282918639"/>
      </c:lineChart>
      <c:dateAx>
        <c:axId val="28252057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918639"/>
        <c:crosses val="autoZero"/>
        <c:auto val="1"/>
        <c:lblOffset val="100"/>
        <c:baseTimeUnit val="months"/>
      </c:dateAx>
      <c:valAx>
        <c:axId val="282918639"/>
        <c:scaling>
          <c:orientation val="minMax"/>
        </c:scaling>
        <c:delete val="0"/>
        <c:axPos val="l"/>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2057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a:t>
            </a:r>
            <a:r>
              <a:rPr lang="en-US" baseline="0"/>
              <a:t> Revenues (Jul -13 to Jun-14)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001 Private Wayer Hedge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Analysis'!$E$40:$P$40</c:f>
              <c:numCache>
                <c:formatCode>"$"#,##0.00;[Red]\-"$"#,##0.00</c:formatCode>
                <c:ptCount val="12"/>
                <c:pt idx="0">
                  <c:v>5298686.1637500003</c:v>
                </c:pt>
                <c:pt idx="1">
                  <c:v>5854268.2837499995</c:v>
                </c:pt>
                <c:pt idx="2">
                  <c:v>5098113.7162500005</c:v>
                </c:pt>
                <c:pt idx="3">
                  <c:v>4506567.6112500001</c:v>
                </c:pt>
                <c:pt idx="4">
                  <c:v>4950718.5187500007</c:v>
                </c:pt>
                <c:pt idx="5">
                  <c:v>4219638.2549999999</c:v>
                </c:pt>
                <c:pt idx="6">
                  <c:v>6454620.584999999</c:v>
                </c:pt>
                <c:pt idx="7">
                  <c:v>6573684.678749999</c:v>
                </c:pt>
                <c:pt idx="8">
                  <c:v>5896579.8487499999</c:v>
                </c:pt>
                <c:pt idx="9">
                  <c:v>6254734.0800000001</c:v>
                </c:pt>
                <c:pt idx="10">
                  <c:v>6161098.0612500003</c:v>
                </c:pt>
                <c:pt idx="11">
                  <c:v>6591800.7712500002</c:v>
                </c:pt>
              </c:numCache>
            </c:numRef>
          </c:val>
          <c:smooth val="0"/>
          <c:extLst>
            <c:ext xmlns:c16="http://schemas.microsoft.com/office/drawing/2014/chart" uri="{C3380CC4-5D6E-409C-BE32-E72D297353CC}">
              <c16:uniqueId val="{00000000-C1BE-E442-8537-0999537B1083}"/>
            </c:ext>
          </c:extLst>
        </c:ser>
        <c:ser>
          <c:idx val="1"/>
          <c:order val="1"/>
          <c:tx>
            <c:v>002 Public Sales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Analysis'!$E$41:$P$41</c:f>
              <c:numCache>
                <c:formatCode>"$"#,##0.00;[Red]\-"$"#,##0.00</c:formatCode>
                <c:ptCount val="12"/>
                <c:pt idx="0">
                  <c:v>4380247.2286999999</c:v>
                </c:pt>
                <c:pt idx="1">
                  <c:v>3839528.4479</c:v>
                </c:pt>
                <c:pt idx="2">
                  <c:v>5214440.6721000001</c:v>
                </c:pt>
                <c:pt idx="3">
                  <c:v>4725429.2253</c:v>
                </c:pt>
                <c:pt idx="4">
                  <c:v>4092593.9755000006</c:v>
                </c:pt>
                <c:pt idx="5">
                  <c:v>4488234.2907999996</c:v>
                </c:pt>
                <c:pt idx="6">
                  <c:v>5335819.6836000001</c:v>
                </c:pt>
                <c:pt idx="7">
                  <c:v>5434246.0011</c:v>
                </c:pt>
                <c:pt idx="8">
                  <c:v>4874506.0082999999</c:v>
                </c:pt>
                <c:pt idx="9">
                  <c:v>5170580.1728000008</c:v>
                </c:pt>
                <c:pt idx="10">
                  <c:v>5093174.3973000003</c:v>
                </c:pt>
                <c:pt idx="11">
                  <c:v>5449221.9709000001</c:v>
                </c:pt>
              </c:numCache>
            </c:numRef>
          </c:val>
          <c:smooth val="0"/>
          <c:extLst>
            <c:ext xmlns:c16="http://schemas.microsoft.com/office/drawing/2014/chart" uri="{C3380CC4-5D6E-409C-BE32-E72D297353CC}">
              <c16:uniqueId val="{00000001-C1BE-E442-8537-0999537B1083}"/>
            </c:ext>
          </c:extLst>
        </c:ser>
        <c:ser>
          <c:idx val="2"/>
          <c:order val="2"/>
          <c:tx>
            <c:v>003 Residnetial Sales</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'Revenue Analysis'!$E$32:$P$32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'Revenue Analysis'!$E$42:$P$42</c:f>
              <c:numCache>
                <c:formatCode>"$"#,##0.00;[Red]\-"$"#,##0.00</c:formatCode>
                <c:ptCount val="12"/>
                <c:pt idx="0">
                  <c:v>3037913.400549999</c:v>
                </c:pt>
                <c:pt idx="1">
                  <c:v>3356447.1493499991</c:v>
                </c:pt>
                <c:pt idx="2">
                  <c:v>2922918.5306499992</c:v>
                </c:pt>
                <c:pt idx="3">
                  <c:v>2583765.4304499994</c:v>
                </c:pt>
                <c:pt idx="4">
                  <c:v>2838411.9507499994</c:v>
                </c:pt>
                <c:pt idx="5">
                  <c:v>2419259.2661999995</c:v>
                </c:pt>
                <c:pt idx="6">
                  <c:v>3700649.1353999986</c:v>
                </c:pt>
                <c:pt idx="7">
                  <c:v>3768912.5491499985</c:v>
                </c:pt>
                <c:pt idx="8">
                  <c:v>3380705.7799499989</c:v>
                </c:pt>
                <c:pt idx="9">
                  <c:v>3586047.5391999991</c:v>
                </c:pt>
                <c:pt idx="10">
                  <c:v>3032362.88845</c:v>
                </c:pt>
                <c:pt idx="11">
                  <c:v>3079299.10885</c:v>
                </c:pt>
              </c:numCache>
            </c:numRef>
          </c:val>
          <c:smooth val="0"/>
          <c:extLst>
            <c:ext xmlns:c16="http://schemas.microsoft.com/office/drawing/2014/chart" uri="{C3380CC4-5D6E-409C-BE32-E72D297353CC}">
              <c16:uniqueId val="{00000002-C1BE-E442-8537-0999537B1083}"/>
            </c:ext>
          </c:extLst>
        </c:ser>
        <c:dLbls>
          <c:showLegendKey val="0"/>
          <c:showVal val="0"/>
          <c:showCatName val="0"/>
          <c:showSerName val="0"/>
          <c:showPercent val="0"/>
          <c:showBubbleSize val="0"/>
        </c:dLbls>
        <c:marker val="1"/>
        <c:smooth val="0"/>
        <c:axId val="615327215"/>
        <c:axId val="405663887"/>
      </c:lineChart>
      <c:dateAx>
        <c:axId val="61532721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63887"/>
        <c:crosses val="autoZero"/>
        <c:auto val="1"/>
        <c:lblOffset val="100"/>
        <c:baseTimeUnit val="months"/>
      </c:dateAx>
      <c:valAx>
        <c:axId val="405663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327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1.578384050320918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63740705764772"/>
          <c:y val="0.15501325218415626"/>
          <c:w val="0.75564352264569912"/>
          <c:h val="0.43781329144988712"/>
        </c:manualLayout>
      </c:layout>
      <c:barChart>
        <c:barDir val="col"/>
        <c:grouping val="clustered"/>
        <c:varyColors val="0"/>
        <c:ser>
          <c:idx val="0"/>
          <c:order val="0"/>
          <c:tx>
            <c:v>jutik</c:v>
          </c:tx>
          <c:spPr>
            <a:solidFill>
              <a:schemeClr val="accent1"/>
            </a:solidFill>
            <a:ln>
              <a:noFill/>
            </a:ln>
            <a:effectLst/>
          </c:spPr>
          <c:invertIfNegative val="0"/>
          <c:cat>
            <c:strRef>
              <c:f>'Expenses Analysis'!$D$35:$D$43</c:f>
              <c:strCache>
                <c:ptCount val="9"/>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pt idx="8">
                  <c:v>Total</c:v>
                </c:pt>
              </c:strCache>
            </c:strRef>
          </c:cat>
          <c:val>
            <c:numRef>
              <c:f>'Expenses Analysis'!$R$35:$R$43</c:f>
              <c:numCache>
                <c:formatCode>"$"#,##0.00;[Red]\-"$"#,##0.00</c:formatCode>
                <c:ptCount val="9"/>
                <c:pt idx="0">
                  <c:v>21961819.498855624</c:v>
                </c:pt>
                <c:pt idx="1">
                  <c:v>10834063.805491872</c:v>
                </c:pt>
                <c:pt idx="2">
                  <c:v>10031540.560640626</c:v>
                </c:pt>
                <c:pt idx="3">
                  <c:v>8667251.0443934985</c:v>
                </c:pt>
                <c:pt idx="4">
                  <c:v>2219902.8413250004</c:v>
                </c:pt>
                <c:pt idx="5">
                  <c:v>5505359.0464859996</c:v>
                </c:pt>
                <c:pt idx="6">
                  <c:v>1864718.386713</c:v>
                </c:pt>
                <c:pt idx="7">
                  <c:v>29638834.095899999</c:v>
                </c:pt>
                <c:pt idx="8">
                  <c:v>90723489.279805601</c:v>
                </c:pt>
              </c:numCache>
            </c:numRef>
          </c:val>
          <c:extLst>
            <c:ext xmlns:c16="http://schemas.microsoft.com/office/drawing/2014/chart" uri="{C3380CC4-5D6E-409C-BE32-E72D297353CC}">
              <c16:uniqueId val="{00000000-9E64-5041-A355-7EB4EC16F914}"/>
            </c:ext>
          </c:extLst>
        </c:ser>
        <c:dLbls>
          <c:showLegendKey val="0"/>
          <c:showVal val="0"/>
          <c:showCatName val="0"/>
          <c:showSerName val="0"/>
          <c:showPercent val="0"/>
          <c:showBubbleSize val="0"/>
        </c:dLbls>
        <c:gapWidth val="219"/>
        <c:overlap val="-27"/>
        <c:axId val="414972623"/>
        <c:axId val="688651104"/>
      </c:barChart>
      <c:catAx>
        <c:axId val="41497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51104"/>
        <c:crosses val="autoZero"/>
        <c:auto val="1"/>
        <c:lblAlgn val="ctr"/>
        <c:lblOffset val="100"/>
        <c:noMultiLvlLbl val="0"/>
      </c:catAx>
      <c:valAx>
        <c:axId val="688651104"/>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97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50101987439298634"/>
          <c:y val="5.514705882352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034733158355205"/>
          <c:y val="7.754622636325087E-2"/>
          <c:w val="0.75743044619422573"/>
          <c:h val="0.84171296296296294"/>
        </c:manualLayout>
      </c:layout>
      <c:barChart>
        <c:barDir val="col"/>
        <c:grouping val="clustered"/>
        <c:varyColors val="0"/>
        <c:ser>
          <c:idx val="0"/>
          <c:order val="0"/>
          <c:tx>
            <c:v>Surjek </c:v>
          </c:tx>
          <c:spPr>
            <a:solidFill>
              <a:schemeClr val="accent1"/>
            </a:solidFill>
            <a:ln>
              <a:noFill/>
            </a:ln>
            <a:effectLst/>
          </c:spPr>
          <c:invertIfNegative val="0"/>
          <c:cat>
            <c:strRef>
              <c:f>'Expenses Analysis'!$D$25:$D$33</c:f>
              <c:strCache>
                <c:ptCount val="9"/>
                <c:pt idx="0">
                  <c:v>Chem-Exp (001)</c:v>
                </c:pt>
                <c:pt idx="1">
                  <c:v>Utility-Exp (002) - Heating</c:v>
                </c:pt>
                <c:pt idx="2">
                  <c:v>Utility-Exp (002) - Electricity</c:v>
                </c:pt>
                <c:pt idx="3">
                  <c:v>Plant Maintenance (001)</c:v>
                </c:pt>
                <c:pt idx="4">
                  <c:v>Plant Outages (002)</c:v>
                </c:pt>
                <c:pt idx="5">
                  <c:v>Plant Op. Costs (003)</c:v>
                </c:pt>
                <c:pt idx="6">
                  <c:v>Plant Admin Costs (004)</c:v>
                </c:pt>
                <c:pt idx="7">
                  <c:v>Labour-Costs (001)</c:v>
                </c:pt>
                <c:pt idx="8">
                  <c:v>Total</c:v>
                </c:pt>
              </c:strCache>
            </c:strRef>
          </c:cat>
          <c:val>
            <c:numRef>
              <c:f>'Expenses Analysis'!$R$25:$R$33</c:f>
              <c:numCache>
                <c:formatCode>"$"#,##0.00;[Red]\-"$"#,##0.00</c:formatCode>
                <c:ptCount val="9"/>
                <c:pt idx="0">
                  <c:v>46326012.775156811</c:v>
                </c:pt>
                <c:pt idx="1">
                  <c:v>23163006.387578405</c:v>
                </c:pt>
                <c:pt idx="2">
                  <c:v>19302505.322982002</c:v>
                </c:pt>
                <c:pt idx="3">
                  <c:v>18221565.024895009</c:v>
                </c:pt>
                <c:pt idx="4">
                  <c:v>11461092.4195712</c:v>
                </c:pt>
                <c:pt idx="5">
                  <c:v>12135274.3266048</c:v>
                </c:pt>
                <c:pt idx="6">
                  <c:v>6573273.5935776001</c:v>
                </c:pt>
                <c:pt idx="7">
                  <c:v>42136369.189600006</c:v>
                </c:pt>
                <c:pt idx="8">
                  <c:v>179319099.03996587</c:v>
                </c:pt>
              </c:numCache>
            </c:numRef>
          </c:val>
          <c:extLst>
            <c:ext xmlns:c16="http://schemas.microsoft.com/office/drawing/2014/chart" uri="{C3380CC4-5D6E-409C-BE32-E72D297353CC}">
              <c16:uniqueId val="{00000000-1541-E045-89E9-3C75BBED8F06}"/>
            </c:ext>
          </c:extLst>
        </c:ser>
        <c:dLbls>
          <c:showLegendKey val="0"/>
          <c:showVal val="0"/>
          <c:showCatName val="0"/>
          <c:showSerName val="0"/>
          <c:showPercent val="0"/>
          <c:showBubbleSize val="0"/>
        </c:dLbls>
        <c:gapWidth val="219"/>
        <c:overlap val="-27"/>
        <c:axId val="713299744"/>
        <c:axId val="719290240"/>
      </c:barChart>
      <c:catAx>
        <c:axId val="71329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290240"/>
        <c:crosses val="autoZero"/>
        <c:auto val="1"/>
        <c:lblAlgn val="ctr"/>
        <c:lblOffset val="100"/>
        <c:noMultiLvlLbl val="0"/>
      </c:catAx>
      <c:valAx>
        <c:axId val="719290240"/>
        <c:scaling>
          <c:orientation val="minMax"/>
        </c:scaling>
        <c:delete val="0"/>
        <c:axPos val="l"/>
        <c:majorGridlines>
          <c:spPr>
            <a:ln w="9525" cap="flat" cmpd="sng" algn="ctr">
              <a:no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29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Surjek Chemical expenditure</c:v>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Analysis'!$F$135:$Q$135</c:f>
              <c:numCache>
                <c:formatCode>"$"#,##0.00;[Red]\-"$"#,##0.00</c:formatCode>
                <c:ptCount val="12"/>
                <c:pt idx="0">
                  <c:v>2533034.5131168002</c:v>
                </c:pt>
                <c:pt idx="1">
                  <c:v>3051574.1625600001</c:v>
                </c:pt>
                <c:pt idx="2">
                  <c:v>3084202.7580672004</c:v>
                </c:pt>
                <c:pt idx="3">
                  <c:v>4135202.765971201</c:v>
                </c:pt>
                <c:pt idx="4">
                  <c:v>4473275.8948415993</c:v>
                </c:pt>
                <c:pt idx="5">
                  <c:v>3464957.9260800011</c:v>
                </c:pt>
                <c:pt idx="6">
                  <c:v>4049642.8266000003</c:v>
                </c:pt>
                <c:pt idx="7">
                  <c:v>4767948.2214000002</c:v>
                </c:pt>
                <c:pt idx="8">
                  <c:v>4346722.8083999995</c:v>
                </c:pt>
                <c:pt idx="9">
                  <c:v>4671541.1274000006</c:v>
                </c:pt>
                <c:pt idx="10">
                  <c:v>5478104.6040000012</c:v>
                </c:pt>
                <c:pt idx="11">
                  <c:v>2269805.1667200001</c:v>
                </c:pt>
              </c:numCache>
            </c:numRef>
          </c:val>
          <c:extLst>
            <c:ext xmlns:c16="http://schemas.microsoft.com/office/drawing/2014/chart" uri="{C3380CC4-5D6E-409C-BE32-E72D297353CC}">
              <c16:uniqueId val="{00000000-F58C-B546-A2DA-0C7E8A930D85}"/>
            </c:ext>
          </c:extLst>
        </c:ser>
        <c:dLbls>
          <c:showLegendKey val="0"/>
          <c:showVal val="0"/>
          <c:showCatName val="0"/>
          <c:showSerName val="0"/>
          <c:showPercent val="0"/>
          <c:showBubbleSize val="0"/>
        </c:dLbls>
        <c:gapWidth val="219"/>
        <c:overlap val="-27"/>
        <c:axId val="1635500656"/>
        <c:axId val="519739680"/>
      </c:barChart>
      <c:dateAx>
        <c:axId val="16355006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39680"/>
        <c:crosses val="autoZero"/>
        <c:auto val="1"/>
        <c:lblOffset val="100"/>
        <c:baseTimeUnit val="months"/>
      </c:dateAx>
      <c:valAx>
        <c:axId val="519739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0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'Expenses Analysis'!$A$137:$E$137</c:f>
              <c:strCache>
                <c:ptCount val="5"/>
                <c:pt idx="0">
                  <c:v>Financial Actual</c:v>
                </c:pt>
                <c:pt idx="1">
                  <c:v>Jutik</c:v>
                </c:pt>
                <c:pt idx="2">
                  <c:v>Expenses</c:v>
                </c:pt>
                <c:pt idx="3">
                  <c:v>Chemical Costs</c:v>
                </c:pt>
                <c:pt idx="4">
                  <c:v>Chem-Exp (001)</c:v>
                </c:pt>
              </c:strCache>
            </c:strRef>
          </c:tx>
          <c:spPr>
            <a:solidFill>
              <a:schemeClr val="accent1"/>
            </a:solidFill>
            <a:ln>
              <a:noFill/>
            </a:ln>
            <a:effectLst/>
          </c:spPr>
          <c:invertIfNegative val="0"/>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Analysis'!$F$137:$AF$137</c:f>
              <c:numCache>
                <c:formatCode>"$"#,##0.00;[Red]\-"$"#,##0.00</c:formatCode>
                <c:ptCount val="27"/>
                <c:pt idx="0">
                  <c:v>1625596.3356633</c:v>
                </c:pt>
                <c:pt idx="1">
                  <c:v>1295067.8472731998</c:v>
                </c:pt>
                <c:pt idx="2">
                  <c:v>1750624.8818057997</c:v>
                </c:pt>
                <c:pt idx="3">
                  <c:v>1472529.3869285996</c:v>
                </c:pt>
                <c:pt idx="4">
                  <c:v>1252200.4923928501</c:v>
                </c:pt>
                <c:pt idx="5">
                  <c:v>1406782.6738875001</c:v>
                </c:pt>
                <c:pt idx="6">
                  <c:v>1877449.5046125001</c:v>
                </c:pt>
                <c:pt idx="7">
                  <c:v>1912219.1750437501</c:v>
                </c:pt>
                <c:pt idx="8">
                  <c:v>2266625.1980531253</c:v>
                </c:pt>
                <c:pt idx="9">
                  <c:v>2234200.5744250002</c:v>
                </c:pt>
                <c:pt idx="10">
                  <c:v>2593715.6428375002</c:v>
                </c:pt>
                <c:pt idx="11">
                  <c:v>2274807.7859325004</c:v>
                </c:pt>
              </c:numCache>
            </c:numRef>
          </c:val>
          <c:extLst>
            <c:ext xmlns:c16="http://schemas.microsoft.com/office/drawing/2014/chart" uri="{C3380CC4-5D6E-409C-BE32-E72D297353CC}">
              <c16:uniqueId val="{00000000-6F3F-D74D-8166-EF00A4A97B26}"/>
            </c:ext>
          </c:extLst>
        </c:ser>
        <c:dLbls>
          <c:showLegendKey val="0"/>
          <c:showVal val="0"/>
          <c:showCatName val="0"/>
          <c:showSerName val="0"/>
          <c:showPercent val="0"/>
          <c:showBubbleSize val="0"/>
        </c:dLbls>
        <c:gapWidth val="219"/>
        <c:overlap val="-27"/>
        <c:axId val="768222944"/>
        <c:axId val="769294784"/>
      </c:barChart>
      <c:dateAx>
        <c:axId val="76822294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94784"/>
        <c:crosses val="autoZero"/>
        <c:auto val="1"/>
        <c:lblOffset val="100"/>
        <c:baseTimeUnit val="months"/>
      </c:dateAx>
      <c:valAx>
        <c:axId val="769294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22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Surjek Water Production</a:t>
            </a:r>
            <a:r>
              <a:rPr lang="en-US" baseline="0"/>
              <a:t> Volumes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'Expenses Analysis'!$A$136:$E$136</c:f>
              <c:strCache>
                <c:ptCount val="5"/>
                <c:pt idx="0">
                  <c:v>Water Production Actuals</c:v>
                </c:pt>
                <c:pt idx="1">
                  <c:v>Surjek</c:v>
                </c:pt>
                <c:pt idx="2">
                  <c:v>None</c:v>
                </c:pt>
                <c:pt idx="3">
                  <c:v>None</c:v>
                </c:pt>
                <c:pt idx="4">
                  <c:v>None</c:v>
                </c:pt>
              </c:strCache>
            </c:strRef>
          </c:tx>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Analysis'!$F$136:$AF$136</c:f>
              <c:numCache>
                <c:formatCode>"$"#,##0.00;[Red]\-"$"#,##0.00</c:formatCode>
                <c:ptCount val="27"/>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val>
          <c:smooth val="0"/>
          <c:extLst>
            <c:ext xmlns:c16="http://schemas.microsoft.com/office/drawing/2014/chart" uri="{C3380CC4-5D6E-409C-BE32-E72D297353CC}">
              <c16:uniqueId val="{00000000-3E79-6147-BECC-A284828F531E}"/>
            </c:ext>
          </c:extLst>
        </c:ser>
        <c:dLbls>
          <c:showLegendKey val="0"/>
          <c:showVal val="0"/>
          <c:showCatName val="0"/>
          <c:showSerName val="0"/>
          <c:showPercent val="0"/>
          <c:showBubbleSize val="0"/>
        </c:dLbls>
        <c:smooth val="0"/>
        <c:axId val="1616379232"/>
        <c:axId val="742146048"/>
      </c:lineChart>
      <c:dateAx>
        <c:axId val="161637923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46048"/>
        <c:crosses val="autoZero"/>
        <c:auto val="1"/>
        <c:lblOffset val="100"/>
        <c:baseTimeUnit val="months"/>
      </c:dateAx>
      <c:valAx>
        <c:axId val="742146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7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Jutik Water Production Volumes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'Expenses Analysis'!$A$138:$E$138</c:f>
              <c:strCache>
                <c:ptCount val="5"/>
                <c:pt idx="0">
                  <c:v>Water Production Actuals</c:v>
                </c:pt>
                <c:pt idx="1">
                  <c:v>Jutik</c:v>
                </c:pt>
                <c:pt idx="2">
                  <c:v>None</c:v>
                </c:pt>
                <c:pt idx="3">
                  <c:v>None</c:v>
                </c:pt>
                <c:pt idx="4">
                  <c:v>None</c:v>
                </c:pt>
              </c:strCache>
            </c:strRef>
          </c:tx>
          <c:spPr>
            <a:ln w="28575" cap="rnd">
              <a:solidFill>
                <a:schemeClr val="accent1"/>
              </a:solidFill>
              <a:round/>
            </a:ln>
            <a:effectLst/>
          </c:spPr>
          <c:marker>
            <c:symbol val="none"/>
          </c:marker>
          <c:cat>
            <c:numRef>
              <c:f>'Expenses Analysis'!$F$132:$Q$132</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'Expenses Analysis'!$F$138:$AF$138</c:f>
              <c:numCache>
                <c:formatCode>"$"#,##0.00;[Red]\-"$"#,##0.00</c:formatCode>
                <c:ptCount val="27"/>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val>
          <c:smooth val="0"/>
          <c:extLst>
            <c:ext xmlns:c16="http://schemas.microsoft.com/office/drawing/2014/chart" uri="{C3380CC4-5D6E-409C-BE32-E72D297353CC}">
              <c16:uniqueId val="{00000000-84C0-1B4A-BF44-144C831268D6}"/>
            </c:ext>
          </c:extLst>
        </c:ser>
        <c:dLbls>
          <c:showLegendKey val="0"/>
          <c:showVal val="0"/>
          <c:showCatName val="0"/>
          <c:showSerName val="0"/>
          <c:showPercent val="0"/>
          <c:showBubbleSize val="0"/>
        </c:dLbls>
        <c:smooth val="0"/>
        <c:axId val="1635640768"/>
        <c:axId val="1634892704"/>
      </c:lineChart>
      <c:dateAx>
        <c:axId val="163564076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92704"/>
        <c:crosses val="autoZero"/>
        <c:auto val="1"/>
        <c:lblOffset val="100"/>
        <c:baseTimeUnit val="months"/>
      </c:dateAx>
      <c:valAx>
        <c:axId val="1634892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64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906736038"/>
        <c:axId val="1868784551"/>
      </c:lineChart>
      <c:catAx>
        <c:axId val="90673603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868784551"/>
        <c:crosses val="autoZero"/>
        <c:auto val="1"/>
        <c:lblAlgn val="ctr"/>
        <c:lblOffset val="100"/>
        <c:noMultiLvlLbl val="1"/>
      </c:catAx>
      <c:valAx>
        <c:axId val="1868784551"/>
        <c:scaling>
          <c:orientation val="minMax"/>
        </c:scaling>
        <c:delete val="0"/>
        <c:axPos val="l"/>
        <c:majorTickMark val="cross"/>
        <c:minorTickMark val="cross"/>
        <c:tickLblPos val="nextTo"/>
        <c:spPr>
          <a:ln>
            <a:noFill/>
          </a:ln>
        </c:spPr>
        <c:crossAx val="906736038"/>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771079991"/>
        <c:axId val="437180480"/>
      </c:lineChart>
      <c:catAx>
        <c:axId val="17710799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437180480"/>
        <c:crosses val="autoZero"/>
        <c:auto val="1"/>
        <c:lblAlgn val="ctr"/>
        <c:lblOffset val="100"/>
        <c:noMultiLvlLbl val="1"/>
      </c:catAx>
      <c:valAx>
        <c:axId val="437180480"/>
        <c:scaling>
          <c:orientation val="minMax"/>
        </c:scaling>
        <c:delete val="0"/>
        <c:axPos val="l"/>
        <c:majorTickMark val="cross"/>
        <c:minorTickMark val="cross"/>
        <c:tickLblPos val="nextTo"/>
        <c:spPr>
          <a:ln>
            <a:noFill/>
          </a:ln>
        </c:spPr>
        <c:crossAx val="17710799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587231109"/>
        <c:axId val="635544983"/>
      </c:lineChart>
      <c:catAx>
        <c:axId val="158723110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635544983"/>
        <c:crosses val="autoZero"/>
        <c:auto val="1"/>
        <c:lblAlgn val="ctr"/>
        <c:lblOffset val="100"/>
        <c:noMultiLvlLbl val="1"/>
      </c:catAx>
      <c:valAx>
        <c:axId val="635544983"/>
        <c:scaling>
          <c:orientation val="minMax"/>
        </c:scaling>
        <c:delete val="0"/>
        <c:axPos val="l"/>
        <c:majorTickMark val="cross"/>
        <c:minorTickMark val="cross"/>
        <c:tickLblPos val="nextTo"/>
        <c:spPr>
          <a:ln>
            <a:noFill/>
          </a:ln>
        </c:spPr>
        <c:crossAx val="1587231109"/>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53959731"/>
        <c:axId val="1574914095"/>
      </c:lineChart>
      <c:catAx>
        <c:axId val="8539597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574914095"/>
        <c:crosses val="autoZero"/>
        <c:auto val="1"/>
        <c:lblAlgn val="ctr"/>
        <c:lblOffset val="100"/>
        <c:noMultiLvlLbl val="1"/>
      </c:catAx>
      <c:valAx>
        <c:axId val="1574914095"/>
        <c:scaling>
          <c:orientation val="minMax"/>
        </c:scaling>
        <c:delete val="0"/>
        <c:axPos val="l"/>
        <c:majorTickMark val="cross"/>
        <c:minorTickMark val="cross"/>
        <c:tickLblPos val="nextTo"/>
        <c:spPr>
          <a:ln>
            <a:noFill/>
          </a:ln>
        </c:spPr>
        <c:crossAx val="85395973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13.png"/><Relationship Id="rId7" Type="http://schemas.openxmlformats.org/officeDocument/2006/relationships/chart" Target="../charts/chart4.xml"/><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image" Target="../media/image15.png"/><Relationship Id="rId10" Type="http://schemas.openxmlformats.org/officeDocument/2006/relationships/chart" Target="../charts/chart7.xml"/><Relationship Id="rId4" Type="http://schemas.openxmlformats.org/officeDocument/2006/relationships/image" Target="../media/image14.png"/><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19050</xdr:rowOff>
    </xdr:from>
    <xdr:ext cx="8324850" cy="5629275"/>
    <xdr:pic>
      <xdr:nvPicPr>
        <xdr:cNvPr id="2" name="image5.png" descr="A large white pipes with yellow valves&#10;&#10;Description automatically generated with medium confidenc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20</xdr:row>
      <xdr:rowOff>9525</xdr:rowOff>
    </xdr:from>
    <xdr:ext cx="11229975" cy="3181350"/>
    <xdr:pic>
      <xdr:nvPicPr>
        <xdr:cNvPr id="3" name="image1.png" descr="A screenshot of a table&#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47</xdr:row>
      <xdr:rowOff>114300</xdr:rowOff>
    </xdr:from>
    <xdr:ext cx="7419975" cy="5524500"/>
    <xdr:pic>
      <xdr:nvPicPr>
        <xdr:cNvPr id="4" name="image3.png" descr="A diagram of a company&#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9525</xdr:colOff>
      <xdr:row>47</xdr:row>
      <xdr:rowOff>142875</xdr:rowOff>
    </xdr:from>
    <xdr:ext cx="6943725" cy="5410200"/>
    <xdr:pic>
      <xdr:nvPicPr>
        <xdr:cNvPr id="5" name="image2.png" descr="A diagram of a company&#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20</xdr:col>
      <xdr:colOff>38100</xdr:colOff>
      <xdr:row>47</xdr:row>
      <xdr:rowOff>114300</xdr:rowOff>
    </xdr:from>
    <xdr:ext cx="8972550" cy="6181725"/>
    <xdr:pic>
      <xdr:nvPicPr>
        <xdr:cNvPr id="6" name="image4.png" descr="A screenshot of a computer&#10;&#10;Description automatically generated">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47</xdr:row>
      <xdr:rowOff>171450</xdr:rowOff>
    </xdr:from>
    <xdr:ext cx="7419975" cy="3524250"/>
    <xdr:pic>
      <xdr:nvPicPr>
        <xdr:cNvPr id="2" name="image6.png" descr="A graph of sales and a line&#10;&#10;Description automatically generated with medium confidenc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75</xdr:row>
      <xdr:rowOff>19050</xdr:rowOff>
    </xdr:from>
    <xdr:ext cx="10430932" cy="5653617"/>
    <xdr:pic>
      <xdr:nvPicPr>
        <xdr:cNvPr id="3" name="image7.png" descr="A graph of sales&#10;&#10;Description automatically generated"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0" y="26435050"/>
          <a:ext cx="10430932" cy="5653617"/>
        </a:xfrm>
        <a:prstGeom prst="rect">
          <a:avLst/>
        </a:prstGeom>
        <a:noFill/>
      </xdr:spPr>
    </xdr:pic>
    <xdr:clientData fLocksWithSheet="0"/>
  </xdr:oneCellAnchor>
  <xdr:twoCellAnchor>
    <xdr:from>
      <xdr:col>5</xdr:col>
      <xdr:colOff>990599</xdr:colOff>
      <xdr:row>47</xdr:row>
      <xdr:rowOff>304800</xdr:rowOff>
    </xdr:from>
    <xdr:to>
      <xdr:col>10</xdr:col>
      <xdr:colOff>507999</xdr:colOff>
      <xdr:row>57</xdr:row>
      <xdr:rowOff>0</xdr:rowOff>
    </xdr:to>
    <xdr:graphicFrame macro="">
      <xdr:nvGraphicFramePr>
        <xdr:cNvPr id="8" name="Chart 7">
          <a:extLst>
            <a:ext uri="{FF2B5EF4-FFF2-40B4-BE49-F238E27FC236}">
              <a16:creationId xmlns:a16="http://schemas.microsoft.com/office/drawing/2014/main" id="{873D2EA9-E7B8-DF00-0ACC-73840B562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702734</xdr:colOff>
      <xdr:row>48</xdr:row>
      <xdr:rowOff>194733</xdr:rowOff>
    </xdr:from>
    <xdr:to>
      <xdr:col>15</xdr:col>
      <xdr:colOff>643467</xdr:colOff>
      <xdr:row>58</xdr:row>
      <xdr:rowOff>33867</xdr:rowOff>
    </xdr:to>
    <xdr:graphicFrame macro="">
      <xdr:nvGraphicFramePr>
        <xdr:cNvPr id="9" name="Chart 8">
          <a:extLst>
            <a:ext uri="{FF2B5EF4-FFF2-40B4-BE49-F238E27FC236}">
              <a16:creationId xmlns:a16="http://schemas.microsoft.com/office/drawing/2014/main" id="{9AA06291-7548-EC59-A7EE-17363878D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95250</xdr:colOff>
      <xdr:row>59</xdr:row>
      <xdr:rowOff>76200</xdr:rowOff>
    </xdr:from>
    <xdr:ext cx="5219700" cy="2181225"/>
    <xdr:pic>
      <xdr:nvPicPr>
        <xdr:cNvPr id="2" name="image9.png" descr="A graph of cost reduction&#10;&#10;Description automatically generated with medium confidenc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171450</xdr:colOff>
      <xdr:row>107</xdr:row>
      <xdr:rowOff>9525</xdr:rowOff>
    </xdr:from>
    <xdr:ext cx="3981450" cy="2362200"/>
    <xdr:pic>
      <xdr:nvPicPr>
        <xdr:cNvPr id="3" name="image11.png" descr="A graph of a graph of expenses&#10;&#10;Description automatically generated with medium confidenc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314325</xdr:colOff>
      <xdr:row>142</xdr:row>
      <xdr:rowOff>57150</xdr:rowOff>
    </xdr:from>
    <xdr:ext cx="3067050" cy="2714625"/>
    <xdr:pic>
      <xdr:nvPicPr>
        <xdr:cNvPr id="4" name="image8.png" descr="A graph of a number of blue and white bars&#10;&#10;Description automatically generated with medium confidenc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200025</xdr:colOff>
      <xdr:row>162</xdr:row>
      <xdr:rowOff>142875</xdr:rowOff>
    </xdr:from>
    <xdr:ext cx="3362325" cy="2524125"/>
    <xdr:pic>
      <xdr:nvPicPr>
        <xdr:cNvPr id="5" name="image10.png" descr="A graph with a line&#10;&#10;Description automatically generated">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123825</xdr:colOff>
      <xdr:row>86</xdr:row>
      <xdr:rowOff>152400</xdr:rowOff>
    </xdr:from>
    <xdr:ext cx="5657850" cy="2533650"/>
    <xdr:pic>
      <xdr:nvPicPr>
        <xdr:cNvPr id="6" name="image12.png" descr="A graph of a number of costs&#10;&#10;Description automatically generated with medium confidence">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4</xdr:col>
      <xdr:colOff>138779</xdr:colOff>
      <xdr:row>107</xdr:row>
      <xdr:rowOff>44173</xdr:rowOff>
    </xdr:from>
    <xdr:to>
      <xdr:col>7</xdr:col>
      <xdr:colOff>953051</xdr:colOff>
      <xdr:row>121</xdr:row>
      <xdr:rowOff>82089</xdr:rowOff>
    </xdr:to>
    <xdr:graphicFrame macro="">
      <xdr:nvGraphicFramePr>
        <xdr:cNvPr id="11" name="Chart 10">
          <a:extLst>
            <a:ext uri="{FF2B5EF4-FFF2-40B4-BE49-F238E27FC236}">
              <a16:creationId xmlns:a16="http://schemas.microsoft.com/office/drawing/2014/main" id="{40522930-D019-002A-636D-C241E6224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982134</xdr:colOff>
      <xdr:row>107</xdr:row>
      <xdr:rowOff>0</xdr:rowOff>
    </xdr:from>
    <xdr:to>
      <xdr:col>12</xdr:col>
      <xdr:colOff>541866</xdr:colOff>
      <xdr:row>122</xdr:row>
      <xdr:rowOff>118534</xdr:rowOff>
    </xdr:to>
    <xdr:graphicFrame macro="">
      <xdr:nvGraphicFramePr>
        <xdr:cNvPr id="13" name="Chart 12">
          <a:extLst>
            <a:ext uri="{FF2B5EF4-FFF2-40B4-BE49-F238E27FC236}">
              <a16:creationId xmlns:a16="http://schemas.microsoft.com/office/drawing/2014/main" id="{1812FBB0-847D-32B5-0BE0-5658B921A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98628</xdr:colOff>
      <xdr:row>143</xdr:row>
      <xdr:rowOff>108084</xdr:rowOff>
    </xdr:from>
    <xdr:to>
      <xdr:col>13</xdr:col>
      <xdr:colOff>972767</xdr:colOff>
      <xdr:row>157</xdr:row>
      <xdr:rowOff>121865</xdr:rowOff>
    </xdr:to>
    <xdr:graphicFrame macro="">
      <xdr:nvGraphicFramePr>
        <xdr:cNvPr id="16" name="Chart 15">
          <a:extLst>
            <a:ext uri="{FF2B5EF4-FFF2-40B4-BE49-F238E27FC236}">
              <a16:creationId xmlns:a16="http://schemas.microsoft.com/office/drawing/2014/main" id="{69B7DFB2-0B84-D690-6023-3025A7C95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40531</xdr:colOff>
      <xdr:row>143</xdr:row>
      <xdr:rowOff>148617</xdr:rowOff>
    </xdr:from>
    <xdr:to>
      <xdr:col>18</xdr:col>
      <xdr:colOff>607978</xdr:colOff>
      <xdr:row>157</xdr:row>
      <xdr:rowOff>108354</xdr:rowOff>
    </xdr:to>
    <xdr:graphicFrame macro="">
      <xdr:nvGraphicFramePr>
        <xdr:cNvPr id="17" name="Chart 16">
          <a:extLst>
            <a:ext uri="{FF2B5EF4-FFF2-40B4-BE49-F238E27FC236}">
              <a16:creationId xmlns:a16="http://schemas.microsoft.com/office/drawing/2014/main" id="{934F0816-440F-DBDE-76E0-89051A401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98628</xdr:colOff>
      <xdr:row>164</xdr:row>
      <xdr:rowOff>67552</xdr:rowOff>
    </xdr:from>
    <xdr:to>
      <xdr:col>13</xdr:col>
      <xdr:colOff>986278</xdr:colOff>
      <xdr:row>178</xdr:row>
      <xdr:rowOff>81063</xdr:rowOff>
    </xdr:to>
    <xdr:graphicFrame macro="">
      <xdr:nvGraphicFramePr>
        <xdr:cNvPr id="20" name="Chart 19">
          <a:extLst>
            <a:ext uri="{FF2B5EF4-FFF2-40B4-BE49-F238E27FC236}">
              <a16:creationId xmlns:a16="http://schemas.microsoft.com/office/drawing/2014/main" id="{B71C7176-348D-BC6E-BAB5-B198C38E8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193202</xdr:colOff>
      <xdr:row>162</xdr:row>
      <xdr:rowOff>67553</xdr:rowOff>
    </xdr:from>
    <xdr:to>
      <xdr:col>18</xdr:col>
      <xdr:colOff>553936</xdr:colOff>
      <xdr:row>177</xdr:row>
      <xdr:rowOff>148887</xdr:rowOff>
    </xdr:to>
    <xdr:graphicFrame macro="">
      <xdr:nvGraphicFramePr>
        <xdr:cNvPr id="21" name="Chart 20">
          <a:extLst>
            <a:ext uri="{FF2B5EF4-FFF2-40B4-BE49-F238E27FC236}">
              <a16:creationId xmlns:a16="http://schemas.microsoft.com/office/drawing/2014/main" id="{88F4737F-0F0A-7BD0-67CB-61901320C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266700</xdr:colOff>
      <xdr:row>29</xdr:row>
      <xdr:rowOff>152400</xdr:rowOff>
    </xdr:from>
    <xdr:ext cx="4181475" cy="2533650"/>
    <xdr:pic>
      <xdr:nvPicPr>
        <xdr:cNvPr id="2" name="image14.png" descr="A graph showing the amount of money in the market&#10;&#10;Description automatically generated with medium confidenc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61</xdr:row>
      <xdr:rowOff>133350</xdr:rowOff>
    </xdr:from>
    <xdr:ext cx="5324475" cy="2552700"/>
    <xdr:pic>
      <xdr:nvPicPr>
        <xdr:cNvPr id="3" name="image13.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234409442" name="Chart 1">
          <a:extLst>
            <a:ext uri="{FF2B5EF4-FFF2-40B4-BE49-F238E27FC236}">
              <a16:creationId xmlns:a16="http://schemas.microsoft.com/office/drawing/2014/main" id="{00000000-0008-0000-0700-0000E2979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876804445" name="Chart 2">
          <a:extLst>
            <a:ext uri="{FF2B5EF4-FFF2-40B4-BE49-F238E27FC236}">
              <a16:creationId xmlns:a16="http://schemas.microsoft.com/office/drawing/2014/main" id="{00000000-0008-0000-0700-00005DC3D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1546112312" name="Chart 3">
          <a:extLst>
            <a:ext uri="{FF2B5EF4-FFF2-40B4-BE49-F238E27FC236}">
              <a16:creationId xmlns:a16="http://schemas.microsoft.com/office/drawing/2014/main" id="{00000000-0008-0000-0700-000038CD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153652425" name="Chart 4">
          <a:extLst>
            <a:ext uri="{FF2B5EF4-FFF2-40B4-BE49-F238E27FC236}">
              <a16:creationId xmlns:a16="http://schemas.microsoft.com/office/drawing/2014/main" id="{00000000-0008-0000-0700-0000C98C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J1000"/>
  <sheetViews>
    <sheetView showGridLines="0" workbookViewId="0"/>
  </sheetViews>
  <sheetFormatPr defaultColWidth="14.42578125" defaultRowHeight="15" customHeight="1"/>
  <cols>
    <col min="1" max="1" width="57.85546875" customWidth="1"/>
    <col min="2" max="36" width="8.7109375" customWidth="1"/>
  </cols>
  <sheetData>
    <row r="1" spans="1:36" ht="54.75" customHeight="1">
      <c r="A1" s="92" t="s">
        <v>0</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row>
    <row r="2" spans="1:36" ht="54.75" customHeight="1">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spans="1:36" ht="54.75" customHeigh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ht="54.75" customHeight="1">
      <c r="A4" s="3"/>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spans="1:36" ht="54.75" customHeight="1">
      <c r="A5" s="3"/>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row>
    <row r="6" spans="1:36" ht="54.75" customHeight="1">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row>
    <row r="7" spans="1:36" ht="54.75" customHeight="1">
      <c r="A7" s="3"/>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1:36" ht="54.75" customHeight="1">
      <c r="A8" s="3"/>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row>
    <row r="9" spans="1:36" ht="54.75" customHeight="1">
      <c r="A9" s="3"/>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row>
    <row r="10" spans="1:36" ht="12.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5"/>
      <c r="AD10" s="5"/>
      <c r="AE10" s="5"/>
      <c r="AF10" s="5"/>
      <c r="AG10" s="5"/>
      <c r="AH10" s="5"/>
      <c r="AI10" s="5"/>
      <c r="AJ10" s="5"/>
    </row>
    <row r="11" spans="1:36" ht="42" customHeight="1">
      <c r="A11" s="6" t="s">
        <v>1</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5"/>
      <c r="AD11" s="5"/>
      <c r="AE11" s="5"/>
      <c r="AF11" s="5"/>
      <c r="AG11" s="5"/>
      <c r="AH11" s="5"/>
      <c r="AI11" s="5"/>
      <c r="AJ11" s="5"/>
    </row>
    <row r="12" spans="1:36" ht="32.25" customHeight="1">
      <c r="A12" s="6" t="s">
        <v>2</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5"/>
      <c r="AD12" s="5"/>
      <c r="AE12" s="5"/>
      <c r="AF12" s="5"/>
      <c r="AG12" s="5"/>
      <c r="AH12" s="5"/>
      <c r="AI12" s="5"/>
      <c r="AJ12" s="5"/>
    </row>
    <row r="13" spans="1:36" ht="25.5" customHeight="1">
      <c r="A13" s="6" t="s">
        <v>3</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5"/>
      <c r="AD13" s="5"/>
      <c r="AE13" s="5"/>
      <c r="AF13" s="5"/>
      <c r="AG13" s="5"/>
      <c r="AH13" s="5"/>
      <c r="AI13" s="5"/>
      <c r="AJ13" s="5"/>
    </row>
    <row r="14" spans="1:36" ht="25.5" customHeight="1">
      <c r="A14" s="6" t="s">
        <v>4</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5"/>
      <c r="AD14" s="5"/>
      <c r="AE14" s="5"/>
      <c r="AF14" s="5"/>
      <c r="AG14" s="5"/>
      <c r="AH14" s="5"/>
      <c r="AI14" s="5"/>
      <c r="AJ14" s="5"/>
    </row>
    <row r="15" spans="1:36" ht="12" customHeight="1">
      <c r="A15" s="7"/>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ht="24.75" customHeight="1">
      <c r="A16" s="94" t="s">
        <v>5</v>
      </c>
      <c r="B16" s="95"/>
      <c r="C16" s="95"/>
      <c r="D16" s="95"/>
      <c r="E16" s="95"/>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row>
    <row r="17" spans="1:36" ht="153" customHeight="1">
      <c r="A17" s="170" t="s">
        <v>6</v>
      </c>
      <c r="B17" s="168"/>
      <c r="C17" s="168"/>
      <c r="D17" s="168"/>
      <c r="E17" s="168"/>
      <c r="F17" s="168"/>
      <c r="G17" s="168"/>
      <c r="H17" s="168"/>
      <c r="I17" s="168"/>
      <c r="J17" s="168"/>
      <c r="K17" s="168"/>
      <c r="L17" s="168"/>
      <c r="M17" s="168"/>
      <c r="N17" s="168"/>
      <c r="O17" s="168"/>
      <c r="P17" s="168"/>
      <c r="Q17" s="168"/>
      <c r="R17" s="168"/>
      <c r="S17" s="168"/>
      <c r="T17" s="168"/>
      <c r="U17" s="168"/>
      <c r="V17" s="168"/>
      <c r="W17" s="8"/>
      <c r="X17" s="8"/>
      <c r="Y17" s="8"/>
      <c r="Z17" s="8"/>
      <c r="AA17" s="8"/>
      <c r="AB17" s="8"/>
      <c r="AC17" s="8"/>
      <c r="AD17" s="8"/>
      <c r="AE17" s="8"/>
      <c r="AF17" s="5"/>
      <c r="AG17" s="5"/>
      <c r="AH17" s="5"/>
      <c r="AI17" s="5"/>
      <c r="AJ17" s="5"/>
    </row>
    <row r="18" spans="1:36" ht="27.75" customHeight="1">
      <c r="A18" s="94" t="s">
        <v>7</v>
      </c>
      <c r="B18" s="96"/>
      <c r="C18" s="96"/>
      <c r="D18" s="96"/>
      <c r="E18" s="96"/>
      <c r="F18" s="96"/>
      <c r="G18" s="96"/>
      <c r="H18" s="96"/>
      <c r="I18" s="96"/>
      <c r="J18" s="96"/>
      <c r="K18" s="96"/>
      <c r="L18" s="96"/>
      <c r="M18" s="96"/>
      <c r="N18" s="96"/>
      <c r="O18" s="96"/>
      <c r="P18" s="96"/>
      <c r="Q18" s="96"/>
      <c r="R18" s="96"/>
      <c r="S18" s="96"/>
      <c r="T18" s="96"/>
      <c r="U18" s="96"/>
      <c r="V18" s="96"/>
      <c r="W18" s="96"/>
      <c r="X18" s="96"/>
      <c r="Y18" s="96"/>
      <c r="Z18" s="96"/>
      <c r="AA18" s="96"/>
      <c r="AB18" s="96"/>
      <c r="AC18" s="96"/>
      <c r="AD18" s="96"/>
      <c r="AE18" s="96"/>
      <c r="AF18" s="96"/>
      <c r="AG18" s="96"/>
      <c r="AH18" s="96"/>
      <c r="AI18" s="96"/>
      <c r="AJ18" s="96"/>
    </row>
    <row r="19" spans="1:36" ht="46.5" customHeight="1">
      <c r="A19" s="170" t="s">
        <v>8</v>
      </c>
      <c r="B19" s="168"/>
      <c r="C19" s="168"/>
      <c r="D19" s="168"/>
      <c r="E19" s="168"/>
      <c r="F19" s="168"/>
      <c r="G19" s="168"/>
      <c r="H19" s="168"/>
      <c r="I19" s="168"/>
      <c r="J19" s="168"/>
      <c r="K19" s="168"/>
      <c r="L19" s="168"/>
      <c r="M19" s="168"/>
      <c r="N19" s="168"/>
      <c r="O19" s="168"/>
      <c r="P19" s="168"/>
      <c r="Q19" s="168"/>
      <c r="R19" s="168"/>
      <c r="S19" s="168"/>
      <c r="T19" s="168"/>
      <c r="U19" s="168"/>
      <c r="V19" s="168"/>
      <c r="W19" s="8"/>
      <c r="X19" s="8"/>
      <c r="Y19" s="8"/>
      <c r="Z19" s="8"/>
      <c r="AA19" s="8"/>
      <c r="AB19" s="8"/>
      <c r="AC19" s="9"/>
      <c r="AD19" s="9"/>
      <c r="AE19" s="9"/>
      <c r="AF19" s="9"/>
      <c r="AG19" s="9"/>
      <c r="AH19" s="9"/>
      <c r="AI19" s="9"/>
      <c r="AJ19" s="9"/>
    </row>
    <row r="20" spans="1:36" ht="25.5" customHeight="1">
      <c r="A20" s="170" t="s">
        <v>9</v>
      </c>
      <c r="B20" s="168"/>
      <c r="C20" s="168"/>
      <c r="D20" s="168"/>
      <c r="E20" s="168"/>
      <c r="F20" s="168"/>
      <c r="G20" s="168"/>
      <c r="H20" s="168"/>
      <c r="I20" s="168"/>
      <c r="J20" s="168"/>
      <c r="K20" s="168"/>
      <c r="L20" s="168"/>
      <c r="M20" s="168"/>
      <c r="N20" s="168"/>
      <c r="O20" s="168"/>
      <c r="P20" s="168"/>
      <c r="Q20" s="168"/>
      <c r="R20" s="168"/>
      <c r="S20" s="168"/>
      <c r="T20" s="168"/>
      <c r="U20" s="168"/>
      <c r="V20" s="168"/>
      <c r="W20" s="8"/>
      <c r="X20" s="8"/>
      <c r="Y20" s="8"/>
      <c r="Z20" s="8"/>
      <c r="AA20" s="8"/>
      <c r="AB20" s="8"/>
      <c r="AC20" s="5"/>
      <c r="AD20" s="5"/>
      <c r="AE20" s="5"/>
      <c r="AF20" s="5"/>
      <c r="AG20" s="5"/>
      <c r="AH20" s="5"/>
      <c r="AI20" s="5"/>
      <c r="AJ20" s="5"/>
    </row>
    <row r="21" spans="1:36" ht="105" customHeight="1">
      <c r="A21" s="171"/>
      <c r="B21" s="168"/>
      <c r="C21" s="168"/>
      <c r="D21" s="168"/>
      <c r="E21" s="168"/>
      <c r="F21" s="168"/>
      <c r="G21" s="168"/>
      <c r="H21" s="168"/>
      <c r="I21" s="168"/>
      <c r="J21" s="168"/>
      <c r="K21" s="168"/>
      <c r="L21" s="168"/>
      <c r="M21" s="168"/>
      <c r="N21" s="168"/>
      <c r="O21" s="168"/>
      <c r="P21" s="168"/>
      <c r="Q21" s="168"/>
      <c r="R21" s="168"/>
      <c r="S21" s="168"/>
      <c r="T21" s="168"/>
      <c r="U21" s="168"/>
      <c r="V21" s="168"/>
      <c r="W21" s="10"/>
      <c r="X21" s="10"/>
      <c r="Y21" s="10"/>
      <c r="Z21" s="10"/>
      <c r="AA21" s="10"/>
      <c r="AB21" s="10"/>
      <c r="AC21" s="5"/>
      <c r="AD21" s="5"/>
      <c r="AE21" s="5"/>
      <c r="AF21" s="5"/>
      <c r="AG21" s="5"/>
      <c r="AH21" s="5"/>
      <c r="AI21" s="5"/>
      <c r="AJ21" s="5"/>
    </row>
    <row r="22" spans="1:36" ht="42" customHeight="1">
      <c r="A22" s="7"/>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ht="12.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ht="12.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ht="12.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ht="12.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ht="12.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ht="12.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ht="12.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ht="12.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ht="12.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ht="27.75" customHeight="1">
      <c r="A32" s="94" t="s">
        <v>10</v>
      </c>
      <c r="B32" s="96"/>
      <c r="C32" s="96"/>
      <c r="D32" s="96"/>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row>
    <row r="33" spans="1:36" ht="27.75" customHeight="1">
      <c r="A33" s="97" t="s">
        <v>11</v>
      </c>
      <c r="B33" s="96"/>
      <c r="C33" s="96"/>
      <c r="D33" s="96"/>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row>
    <row r="34" spans="1:36"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spans="1:36" ht="12.75" customHeight="1">
      <c r="A35" s="11" t="s">
        <v>12</v>
      </c>
      <c r="B35" s="172" t="s">
        <v>13</v>
      </c>
      <c r="C35" s="173"/>
      <c r="D35" s="173"/>
      <c r="E35" s="173"/>
      <c r="F35" s="173"/>
      <c r="G35" s="173"/>
      <c r="H35" s="173"/>
      <c r="I35" s="173"/>
      <c r="J35" s="173"/>
      <c r="K35" s="173"/>
      <c r="L35" s="173"/>
      <c r="M35" s="173"/>
      <c r="N35" s="173"/>
      <c r="O35" s="173"/>
      <c r="P35" s="173"/>
      <c r="Q35" s="173"/>
      <c r="R35" s="173"/>
      <c r="S35" s="173"/>
      <c r="T35" s="173"/>
      <c r="U35" s="173"/>
      <c r="V35" s="173"/>
      <c r="W35" s="12"/>
      <c r="X35" s="12"/>
      <c r="Y35" s="12"/>
      <c r="Z35" s="12"/>
      <c r="AA35" s="12"/>
      <c r="AB35" s="13"/>
      <c r="AC35" s="13"/>
      <c r="AD35" s="13"/>
      <c r="AE35" s="13"/>
      <c r="AF35" s="13"/>
      <c r="AG35" s="13"/>
      <c r="AH35" s="13"/>
      <c r="AI35" s="13"/>
      <c r="AJ35" s="13"/>
    </row>
    <row r="36" spans="1:36" ht="12.75" customHeight="1">
      <c r="A36" s="14" t="s">
        <v>14</v>
      </c>
      <c r="B36" s="174" t="s">
        <v>15</v>
      </c>
      <c r="C36" s="168"/>
      <c r="D36" s="168"/>
      <c r="E36" s="168"/>
      <c r="F36" s="168"/>
      <c r="G36" s="168"/>
      <c r="H36" s="168"/>
      <c r="I36" s="168"/>
      <c r="J36" s="168"/>
      <c r="K36" s="168"/>
      <c r="L36" s="168"/>
      <c r="M36" s="168"/>
      <c r="N36" s="168"/>
      <c r="O36" s="168"/>
      <c r="P36" s="168"/>
      <c r="Q36" s="168"/>
      <c r="R36" s="168"/>
      <c r="S36" s="168"/>
      <c r="T36" s="168"/>
      <c r="U36" s="168"/>
      <c r="V36" s="168"/>
      <c r="W36" s="15"/>
      <c r="X36" s="15"/>
      <c r="Y36" s="15"/>
      <c r="Z36" s="15"/>
      <c r="AA36" s="15"/>
      <c r="AB36" s="16"/>
      <c r="AC36" s="16"/>
      <c r="AD36" s="16"/>
      <c r="AE36" s="16"/>
      <c r="AF36" s="16"/>
      <c r="AG36" s="16"/>
      <c r="AH36" s="16"/>
      <c r="AI36" s="16"/>
      <c r="AJ36" s="16"/>
    </row>
    <row r="37" spans="1:36" ht="12.75" customHeight="1">
      <c r="A37" s="14" t="s">
        <v>16</v>
      </c>
      <c r="B37" s="84" t="s">
        <v>17</v>
      </c>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row>
    <row r="38" spans="1:36" ht="12.75" customHeight="1">
      <c r="A38" s="14" t="s">
        <v>18</v>
      </c>
      <c r="B38" s="84" t="s">
        <v>19</v>
      </c>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row>
    <row r="39" spans="1:36" ht="12.75" customHeight="1">
      <c r="A39" s="14" t="s">
        <v>20</v>
      </c>
      <c r="B39" s="84" t="s">
        <v>21</v>
      </c>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row>
    <row r="40" spans="1:36" ht="12.75" customHeight="1">
      <c r="A40" s="14" t="s">
        <v>22</v>
      </c>
      <c r="B40" s="175" t="s">
        <v>23</v>
      </c>
      <c r="C40" s="168"/>
      <c r="D40" s="168"/>
      <c r="E40" s="168"/>
      <c r="F40" s="168"/>
      <c r="G40" s="168"/>
      <c r="H40" s="168"/>
      <c r="I40" s="168"/>
      <c r="J40" s="168"/>
      <c r="K40" s="168"/>
      <c r="L40" s="168"/>
      <c r="M40" s="168"/>
      <c r="N40" s="168"/>
      <c r="O40" s="168"/>
      <c r="P40" s="168"/>
      <c r="Q40" s="168"/>
      <c r="R40" s="168"/>
      <c r="S40" s="168"/>
      <c r="T40" s="168"/>
      <c r="U40" s="168"/>
      <c r="V40" s="168"/>
      <c r="W40" s="15"/>
      <c r="X40" s="15"/>
      <c r="Y40" s="15"/>
      <c r="Z40" s="15"/>
      <c r="AA40" s="15"/>
      <c r="AB40" s="15"/>
      <c r="AC40" s="15"/>
      <c r="AD40" s="15"/>
      <c r="AE40" s="15"/>
      <c r="AF40" s="15"/>
      <c r="AG40" s="15"/>
      <c r="AH40" s="15"/>
      <c r="AI40" s="15"/>
      <c r="AJ40" s="15"/>
    </row>
    <row r="41" spans="1:36" ht="12.75" customHeight="1">
      <c r="A41" s="14" t="s">
        <v>24</v>
      </c>
      <c r="B41" s="84" t="s">
        <v>25</v>
      </c>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row>
    <row r="42" spans="1:36" ht="12.75" customHeight="1">
      <c r="A42" s="14" t="s">
        <v>26</v>
      </c>
      <c r="B42" s="84" t="s">
        <v>27</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row>
    <row r="43" spans="1:36" ht="12.75" customHeight="1">
      <c r="A43" s="17" t="s">
        <v>28</v>
      </c>
      <c r="B43" s="18" t="s">
        <v>29</v>
      </c>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row>
    <row r="44" spans="1:36"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1:36" ht="27" customHeight="1">
      <c r="A46" s="94" t="s">
        <v>30</v>
      </c>
      <c r="B46" s="96"/>
      <c r="C46" s="96"/>
      <c r="D46" s="96"/>
      <c r="E46" s="96"/>
      <c r="F46" s="96"/>
      <c r="G46" s="96"/>
      <c r="H46" s="96"/>
      <c r="I46" s="96"/>
      <c r="J46" s="96"/>
      <c r="K46" s="96"/>
      <c r="L46" s="96"/>
      <c r="M46" s="96"/>
      <c r="N46" s="96"/>
      <c r="O46" s="96"/>
      <c r="P46" s="96"/>
      <c r="Q46" s="96"/>
      <c r="R46" s="96"/>
      <c r="S46" s="96"/>
      <c r="T46" s="96"/>
      <c r="U46" s="96"/>
      <c r="V46" s="96"/>
      <c r="W46" s="96"/>
      <c r="X46" s="96"/>
      <c r="Y46" s="96"/>
      <c r="Z46" s="96"/>
      <c r="AA46" s="96"/>
      <c r="AB46" s="96"/>
      <c r="AC46" s="96"/>
      <c r="AD46" s="96"/>
      <c r="AE46" s="96"/>
      <c r="AF46" s="96"/>
      <c r="AG46" s="96"/>
      <c r="AH46" s="96"/>
      <c r="AI46" s="96"/>
      <c r="AJ46" s="96"/>
    </row>
    <row r="47" spans="1:36" ht="27.75" customHeight="1">
      <c r="A47" s="97" t="s">
        <v>31</v>
      </c>
      <c r="B47" s="96"/>
      <c r="C47" s="96"/>
      <c r="D47" s="96"/>
      <c r="E47" s="96"/>
      <c r="F47" s="96"/>
      <c r="G47" s="96"/>
      <c r="H47" s="96"/>
      <c r="I47" s="96"/>
      <c r="J47" s="96"/>
      <c r="K47" s="96"/>
      <c r="L47" s="96"/>
      <c r="M47" s="96"/>
      <c r="N47" s="96"/>
      <c r="O47" s="96"/>
      <c r="P47" s="96"/>
      <c r="Q47" s="96"/>
      <c r="R47" s="96"/>
      <c r="S47" s="96"/>
      <c r="T47" s="96"/>
      <c r="U47" s="96"/>
      <c r="V47" s="96"/>
      <c r="W47" s="96"/>
      <c r="X47" s="96"/>
      <c r="Y47" s="96"/>
      <c r="Z47" s="96"/>
      <c r="AA47" s="96"/>
      <c r="AB47" s="96"/>
      <c r="AC47" s="96"/>
      <c r="AD47" s="96"/>
      <c r="AE47" s="96"/>
      <c r="AF47" s="96"/>
      <c r="AG47" s="96"/>
      <c r="AH47" s="96"/>
      <c r="AI47" s="96"/>
      <c r="AJ47" s="96"/>
    </row>
    <row r="48" spans="1:36"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1:36"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1:36"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1:36"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spans="1:36"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spans="1:36" ht="12.75" customHeight="1">
      <c r="A60" s="6"/>
      <c r="B60" s="20"/>
      <c r="C60" s="20"/>
      <c r="D60" s="20"/>
      <c r="E60" s="20"/>
      <c r="F60" s="20"/>
      <c r="G60" s="20"/>
      <c r="H60" s="20"/>
      <c r="I60" s="20"/>
      <c r="J60" s="20"/>
      <c r="K60" s="20"/>
      <c r="L60" s="20"/>
      <c r="M60" s="20"/>
      <c r="N60" s="20"/>
      <c r="O60" s="5"/>
      <c r="P60" s="5"/>
      <c r="Q60" s="5"/>
      <c r="R60" s="5"/>
      <c r="S60" s="5"/>
      <c r="T60" s="5"/>
      <c r="U60" s="5"/>
      <c r="V60" s="5"/>
      <c r="W60" s="5"/>
      <c r="X60" s="5"/>
      <c r="Y60" s="5"/>
      <c r="Z60" s="5"/>
      <c r="AA60" s="5"/>
      <c r="AB60" s="5"/>
      <c r="AC60" s="5"/>
      <c r="AD60" s="5"/>
      <c r="AE60" s="5"/>
      <c r="AF60" s="5"/>
      <c r="AG60" s="5"/>
      <c r="AH60" s="5"/>
      <c r="AI60" s="5"/>
      <c r="AJ60" s="5"/>
    </row>
    <row r="61" spans="1:36" ht="12.75" customHeight="1">
      <c r="A61" s="167"/>
      <c r="B61" s="168"/>
      <c r="C61" s="168"/>
      <c r="D61" s="168"/>
      <c r="E61" s="168"/>
      <c r="F61" s="168"/>
      <c r="G61" s="168"/>
      <c r="H61" s="168"/>
      <c r="I61" s="168"/>
      <c r="J61" s="168"/>
      <c r="K61" s="168"/>
      <c r="L61" s="168"/>
      <c r="M61" s="168"/>
      <c r="N61" s="168"/>
      <c r="O61" s="5"/>
      <c r="P61" s="5"/>
      <c r="Q61" s="5"/>
      <c r="R61" s="5"/>
      <c r="S61" s="5"/>
      <c r="T61" s="5"/>
      <c r="U61" s="5"/>
      <c r="V61" s="5"/>
      <c r="W61" s="5"/>
      <c r="X61" s="5"/>
      <c r="Y61" s="5"/>
      <c r="Z61" s="5"/>
      <c r="AA61" s="5"/>
      <c r="AB61" s="5"/>
      <c r="AC61" s="5"/>
      <c r="AD61" s="5"/>
      <c r="AE61" s="5"/>
      <c r="AF61" s="5"/>
      <c r="AG61" s="5"/>
      <c r="AH61" s="5"/>
      <c r="AI61" s="5"/>
      <c r="AJ61" s="5"/>
    </row>
    <row r="62" spans="1:36" ht="12.75" customHeight="1">
      <c r="A62" s="83"/>
      <c r="B62" s="83"/>
      <c r="C62" s="83"/>
      <c r="D62" s="83"/>
      <c r="E62" s="83"/>
      <c r="F62" s="83"/>
      <c r="G62" s="83"/>
      <c r="H62" s="83"/>
      <c r="I62" s="83"/>
      <c r="J62" s="83"/>
      <c r="K62" s="83"/>
      <c r="L62" s="83"/>
      <c r="M62" s="83"/>
      <c r="N62" s="83"/>
      <c r="O62" s="5"/>
      <c r="P62" s="5"/>
      <c r="Q62" s="5"/>
      <c r="R62" s="5"/>
      <c r="S62" s="5"/>
      <c r="T62" s="5"/>
      <c r="U62" s="5"/>
      <c r="V62" s="5"/>
      <c r="W62" s="5"/>
      <c r="X62" s="5"/>
      <c r="Y62" s="5"/>
      <c r="Z62" s="5"/>
      <c r="AA62" s="5"/>
      <c r="AB62" s="5"/>
      <c r="AC62" s="5"/>
      <c r="AD62" s="5"/>
      <c r="AE62" s="5"/>
      <c r="AF62" s="5"/>
      <c r="AG62" s="5"/>
      <c r="AH62" s="5"/>
      <c r="AI62" s="5"/>
      <c r="AJ62" s="5"/>
    </row>
    <row r="63" spans="1:36" ht="12.75" customHeight="1">
      <c r="A63" s="169"/>
      <c r="B63" s="168"/>
      <c r="C63" s="168"/>
      <c r="D63" s="168"/>
      <c r="E63" s="168"/>
      <c r="F63" s="168"/>
      <c r="G63" s="168"/>
      <c r="H63" s="168"/>
      <c r="I63" s="168"/>
      <c r="J63" s="168"/>
      <c r="K63" s="168"/>
      <c r="L63" s="168"/>
      <c r="M63" s="168"/>
      <c r="N63" s="168"/>
      <c r="O63" s="5"/>
      <c r="P63" s="5"/>
      <c r="Q63" s="5"/>
      <c r="R63" s="5"/>
      <c r="S63" s="5"/>
      <c r="T63" s="5"/>
      <c r="U63" s="5"/>
      <c r="V63" s="5"/>
      <c r="W63" s="5"/>
      <c r="X63" s="5"/>
      <c r="Y63" s="5"/>
      <c r="Z63" s="5"/>
      <c r="AA63" s="5"/>
      <c r="AB63" s="5"/>
      <c r="AC63" s="5"/>
      <c r="AD63" s="5"/>
      <c r="AE63" s="5"/>
      <c r="AF63" s="5"/>
      <c r="AG63" s="5"/>
      <c r="AH63" s="5"/>
      <c r="AI63" s="5"/>
      <c r="AJ63" s="5"/>
    </row>
    <row r="64" spans="1:36" ht="12.75" customHeight="1">
      <c r="A64" s="168"/>
      <c r="B64" s="168"/>
      <c r="C64" s="168"/>
      <c r="D64" s="168"/>
      <c r="E64" s="168"/>
      <c r="F64" s="168"/>
      <c r="G64" s="168"/>
      <c r="H64" s="168"/>
      <c r="I64" s="168"/>
      <c r="J64" s="168"/>
      <c r="K64" s="168"/>
      <c r="L64" s="168"/>
      <c r="M64" s="168"/>
      <c r="N64" s="168"/>
      <c r="O64" s="5"/>
      <c r="P64" s="5"/>
      <c r="Q64" s="5"/>
      <c r="R64" s="5"/>
      <c r="S64" s="5"/>
      <c r="T64" s="5"/>
      <c r="U64" s="5"/>
      <c r="V64" s="5"/>
      <c r="W64" s="5"/>
      <c r="X64" s="5"/>
      <c r="Y64" s="5"/>
      <c r="Z64" s="5"/>
      <c r="AA64" s="5"/>
      <c r="AB64" s="5"/>
      <c r="AC64" s="5"/>
      <c r="AD64" s="5"/>
      <c r="AE64" s="5"/>
      <c r="AF64" s="5"/>
      <c r="AG64" s="5"/>
      <c r="AH64" s="5"/>
      <c r="AI64" s="5"/>
      <c r="AJ64" s="5"/>
    </row>
    <row r="65" spans="1:36" ht="12.75" customHeight="1">
      <c r="A65" s="21"/>
      <c r="B65" s="83"/>
      <c r="C65" s="83"/>
      <c r="D65" s="83"/>
      <c r="E65" s="83"/>
      <c r="F65" s="83"/>
      <c r="G65" s="83"/>
      <c r="H65" s="83"/>
      <c r="I65" s="83"/>
      <c r="J65" s="83"/>
      <c r="K65" s="83"/>
      <c r="L65" s="83"/>
      <c r="M65" s="83"/>
      <c r="N65" s="83"/>
      <c r="O65" s="5"/>
      <c r="P65" s="5"/>
      <c r="Q65" s="5"/>
      <c r="R65" s="5"/>
      <c r="S65" s="5"/>
      <c r="T65" s="5"/>
      <c r="U65" s="5"/>
      <c r="V65" s="5"/>
      <c r="W65" s="5"/>
      <c r="X65" s="5"/>
      <c r="Y65" s="5"/>
      <c r="Z65" s="5"/>
      <c r="AA65" s="5"/>
      <c r="AB65" s="5"/>
      <c r="AC65" s="5"/>
      <c r="AD65" s="5"/>
      <c r="AE65" s="5"/>
      <c r="AF65" s="5"/>
      <c r="AG65" s="5"/>
      <c r="AH65" s="5"/>
      <c r="AI65" s="5"/>
      <c r="AJ65" s="5"/>
    </row>
    <row r="66" spans="1:36" ht="12.75" customHeight="1">
      <c r="A66" s="21"/>
      <c r="B66" s="83"/>
      <c r="C66" s="83"/>
      <c r="D66" s="83"/>
      <c r="E66" s="83"/>
      <c r="F66" s="83"/>
      <c r="G66" s="83"/>
      <c r="H66" s="83"/>
      <c r="I66" s="83"/>
      <c r="J66" s="83"/>
      <c r="K66" s="83"/>
      <c r="L66" s="83"/>
      <c r="M66" s="83"/>
      <c r="N66" s="83"/>
      <c r="O66" s="5"/>
      <c r="P66" s="5"/>
      <c r="Q66" s="5"/>
      <c r="R66" s="5"/>
      <c r="S66" s="5"/>
      <c r="T66" s="5"/>
      <c r="U66" s="5"/>
      <c r="V66" s="5"/>
      <c r="W66" s="5"/>
      <c r="X66" s="5"/>
      <c r="Y66" s="5"/>
      <c r="Z66" s="5"/>
      <c r="AA66" s="5"/>
      <c r="AB66" s="5"/>
      <c r="AC66" s="5"/>
      <c r="AD66" s="5"/>
      <c r="AE66" s="5"/>
      <c r="AF66" s="5"/>
      <c r="AG66" s="5"/>
      <c r="AH66" s="5"/>
      <c r="AI66" s="5"/>
      <c r="AJ66" s="5"/>
    </row>
    <row r="67" spans="1:36"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row>
    <row r="68" spans="1:36"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row>
    <row r="69" spans="1:36"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spans="1:36"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row>
    <row r="71" spans="1:36"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spans="1:36"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row>
    <row r="73" spans="1:36"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row>
    <row r="74" spans="1:36"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row>
    <row r="75" spans="1:36"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row>
    <row r="76" spans="1:3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spans="1:36"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spans="1:36"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spans="1:36"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row>
    <row r="80" spans="1:36"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spans="1:36"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row>
    <row r="82" spans="1:36"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spans="1:36"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spans="1:36"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spans="1:36"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spans="1:3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row>
    <row r="87" spans="1:36"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row>
    <row r="88" spans="1:36"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row>
    <row r="89" spans="1:36"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row>
    <row r="90" spans="1:36"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spans="1:3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spans="1:3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spans="1:3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spans="1:3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spans="1:3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spans="1:3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spans="1:3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spans="1:3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spans="1:3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spans="1:3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spans="1:3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spans="1:3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spans="1:3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spans="1:3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spans="1:3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spans="1:3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spans="1:3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spans="1:3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spans="1:3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spans="1:3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row>
    <row r="111" spans="1:3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spans="1:3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row>
    <row r="113" spans="1:3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spans="1:3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spans="1:3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row>
    <row r="116" spans="1:3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row>
    <row r="117" spans="1:3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row>
    <row r="118" spans="1:3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row>
    <row r="119" spans="1:3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row>
    <row r="120" spans="1:36"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row>
    <row r="121" spans="1:36"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row>
    <row r="122" spans="1:36"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row>
    <row r="123" spans="1:36"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row>
    <row r="124" spans="1:36"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row>
    <row r="125" spans="1:36"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row>
    <row r="126" spans="1:3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row>
    <row r="127" spans="1:3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row>
    <row r="128" spans="1:3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row>
    <row r="129" spans="1:3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row>
    <row r="130" spans="1:3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row>
    <row r="131" spans="1:3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row>
    <row r="132" spans="1:3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row>
    <row r="133" spans="1:3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row>
    <row r="134" spans="1:3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row>
    <row r="135" spans="1:3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row>
    <row r="136" spans="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row>
    <row r="137" spans="1:3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row>
    <row r="138" spans="1:3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row>
    <row r="139" spans="1:3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row>
    <row r="140" spans="1:3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row>
    <row r="141" spans="1:3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row>
    <row r="142" spans="1:3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row>
    <row r="143" spans="1:3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row>
    <row r="144" spans="1:3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row>
    <row r="145" spans="1:3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row>
    <row r="146" spans="1:3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row>
    <row r="147" spans="1:3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row>
    <row r="148" spans="1:3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row>
    <row r="149" spans="1:3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row>
    <row r="150" spans="1:3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row>
    <row r="151" spans="1:3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row>
    <row r="152" spans="1:3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row>
    <row r="153" spans="1:3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row>
    <row r="154" spans="1:3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row>
    <row r="155" spans="1:3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row>
    <row r="156" spans="1:3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row>
    <row r="157" spans="1:3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row>
    <row r="158" spans="1:3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row>
    <row r="159" spans="1:3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row>
    <row r="160" spans="1:3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row>
    <row r="161" spans="1:3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row>
    <row r="162" spans="1:3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row>
    <row r="163" spans="1:3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row>
    <row r="164" spans="1:3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row>
    <row r="165" spans="1:3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row>
    <row r="166" spans="1:3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row>
    <row r="167" spans="1:3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row>
    <row r="168" spans="1:3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row>
    <row r="169" spans="1:3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row>
    <row r="170" spans="1:3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row>
    <row r="171" spans="1:3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row>
    <row r="172" spans="1:3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row>
    <row r="173" spans="1:3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row>
    <row r="174" spans="1:3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row>
    <row r="175" spans="1:3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row>
    <row r="176" spans="1:3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row>
    <row r="177" spans="1:3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row>
    <row r="178" spans="1:3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row>
    <row r="179" spans="1:3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row>
    <row r="180" spans="1:3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row>
    <row r="181" spans="1:3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row>
    <row r="182" spans="1:3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row>
    <row r="183" spans="1:3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row>
    <row r="184" spans="1:3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row>
    <row r="185" spans="1:3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row>
    <row r="186" spans="1:3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row>
    <row r="187" spans="1:3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row>
    <row r="188" spans="1:3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row>
    <row r="189" spans="1:3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row>
    <row r="190" spans="1:3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row>
    <row r="191" spans="1:3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row>
    <row r="192" spans="1:3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row>
    <row r="193" spans="1:3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row>
    <row r="194" spans="1:3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row>
    <row r="195" spans="1:3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row>
    <row r="196" spans="1:3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row>
    <row r="197" spans="1:3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row>
    <row r="198" spans="1:3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row>
    <row r="199" spans="1:3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row>
    <row r="200" spans="1:3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row>
    <row r="201" spans="1:3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row>
    <row r="202" spans="1:3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row>
    <row r="203" spans="1:3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row>
    <row r="204" spans="1:3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row>
    <row r="205" spans="1:3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row>
    <row r="206" spans="1:3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row>
    <row r="207" spans="1:3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row>
    <row r="208" spans="1:3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row>
    <row r="209" spans="1:3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row>
    <row r="210" spans="1:3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row>
    <row r="211" spans="1:3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row>
    <row r="212" spans="1:3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row>
    <row r="213" spans="1:3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row>
    <row r="214" spans="1:3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row>
    <row r="215" spans="1:3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row>
    <row r="216" spans="1:3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row>
    <row r="217" spans="1:3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row>
    <row r="218" spans="1:3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row>
    <row r="219" spans="1:3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row>
    <row r="220" spans="1:3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row>
    <row r="221" spans="1:3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row>
    <row r="222" spans="1:3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row>
    <row r="223" spans="1:3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row>
    <row r="224" spans="1:3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row>
    <row r="225" spans="1:3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row>
    <row r="226" spans="1:3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row>
    <row r="227" spans="1:3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row>
    <row r="228" spans="1:3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row>
    <row r="229" spans="1:3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row>
    <row r="230" spans="1:3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row>
    <row r="231" spans="1:3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row>
    <row r="232" spans="1:3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row>
    <row r="233" spans="1:3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row>
    <row r="234" spans="1:3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row>
    <row r="235" spans="1:3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row>
    <row r="236" spans="1: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row>
    <row r="237" spans="1:3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row>
    <row r="238" spans="1:3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row>
    <row r="239" spans="1:3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row>
    <row r="240" spans="1:3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row>
    <row r="241" spans="1:3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row>
    <row r="242" spans="1:3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row>
    <row r="243" spans="1:3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row>
    <row r="244" spans="1:3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row>
    <row r="245" spans="1:3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row>
    <row r="246" spans="1:3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row>
    <row r="247" spans="1:3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row>
    <row r="248" spans="1:3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row>
    <row r="249" spans="1:3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row>
    <row r="250" spans="1:3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row>
    <row r="251" spans="1:3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row>
    <row r="252" spans="1:3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row>
    <row r="253" spans="1:3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row>
    <row r="254" spans="1:3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row>
    <row r="255" spans="1:3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row>
    <row r="256" spans="1:3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row>
    <row r="257" spans="1:3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row>
    <row r="258" spans="1:3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row>
    <row r="259" spans="1:3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row>
    <row r="260" spans="1:3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row>
    <row r="261" spans="1:3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row>
    <row r="262" spans="1:3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row>
    <row r="263" spans="1:3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row>
    <row r="264" spans="1:3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row>
    <row r="265" spans="1:3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row>
    <row r="266" spans="1:3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row>
    <row r="267" spans="1:3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row>
    <row r="268" spans="1:3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row>
    <row r="269" spans="1:3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row>
    <row r="270" spans="1:3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row>
    <row r="271" spans="1:3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row>
    <row r="272" spans="1:3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row>
    <row r="273" spans="1:3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row>
    <row r="274" spans="1:3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row>
    <row r="275" spans="1:3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row>
    <row r="276" spans="1:3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row>
    <row r="277" spans="1:3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row>
    <row r="278" spans="1:3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row>
    <row r="279" spans="1:3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row>
    <row r="280" spans="1:3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row>
    <row r="281" spans="1:3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row>
    <row r="282" spans="1:3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row>
    <row r="283" spans="1:3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row>
    <row r="284" spans="1:3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row>
    <row r="285" spans="1:3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row>
    <row r="286" spans="1:3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row>
    <row r="287" spans="1:3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row>
    <row r="288" spans="1:3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row>
    <row r="289" spans="1:3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row>
    <row r="290" spans="1:3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row>
    <row r="291" spans="1:3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row>
    <row r="292" spans="1:3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row>
    <row r="293" spans="1:3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row>
    <row r="294" spans="1:3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row>
    <row r="295" spans="1:3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row>
    <row r="296" spans="1:3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row>
    <row r="297" spans="1:3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row>
    <row r="298" spans="1:3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row>
    <row r="299" spans="1:3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row>
    <row r="300" spans="1:3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row>
    <row r="301" spans="1:3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row>
    <row r="302" spans="1:3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row>
    <row r="303" spans="1:3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row>
    <row r="304" spans="1:3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row>
    <row r="305" spans="1:3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row>
    <row r="306" spans="1:3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row>
    <row r="307" spans="1:3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row>
    <row r="308" spans="1:3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row>
    <row r="309" spans="1:3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row>
    <row r="310" spans="1:3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row>
    <row r="311" spans="1:3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row>
    <row r="312" spans="1:3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row>
    <row r="313" spans="1:3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row>
    <row r="314" spans="1:3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row>
    <row r="315" spans="1:3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row>
    <row r="316" spans="1:3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row>
    <row r="317" spans="1:3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row>
    <row r="318" spans="1:3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row>
    <row r="319" spans="1:3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row>
    <row r="320" spans="1:3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row>
    <row r="321" spans="1:3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row>
    <row r="322" spans="1:3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row>
    <row r="323" spans="1:3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row>
    <row r="324" spans="1:3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row>
    <row r="325" spans="1:3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row>
    <row r="326" spans="1:3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row>
    <row r="327" spans="1:3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row>
    <row r="328" spans="1:3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row>
    <row r="329" spans="1:3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row>
    <row r="330" spans="1:3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row>
    <row r="331" spans="1:3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row>
    <row r="332" spans="1:3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row>
    <row r="333" spans="1:3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row>
    <row r="334" spans="1:3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row>
    <row r="335" spans="1:3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row>
    <row r="336" spans="1: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row>
    <row r="337" spans="1:3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row>
    <row r="338" spans="1:3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row>
    <row r="339" spans="1:3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row>
    <row r="340" spans="1:3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row>
    <row r="341" spans="1:3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row>
    <row r="342" spans="1:3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row>
    <row r="343" spans="1:3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row>
    <row r="344" spans="1:3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row>
    <row r="345" spans="1:3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row>
    <row r="346" spans="1:3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row>
    <row r="347" spans="1:3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row>
    <row r="348" spans="1:3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row>
    <row r="349" spans="1:3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row>
    <row r="350" spans="1:3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row>
    <row r="351" spans="1:3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row>
    <row r="352" spans="1:3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row>
    <row r="353" spans="1:3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row>
    <row r="354" spans="1:3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row>
    <row r="355" spans="1:3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row>
    <row r="356" spans="1:3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row>
    <row r="357" spans="1:3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row>
    <row r="358" spans="1:3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row>
    <row r="359" spans="1:3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row>
    <row r="360" spans="1:3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row>
    <row r="361" spans="1:3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row>
    <row r="362" spans="1:3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row>
    <row r="363" spans="1:3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row>
    <row r="364" spans="1:3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row>
    <row r="365" spans="1:3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row>
    <row r="366" spans="1:3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row>
    <row r="367" spans="1:3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row>
    <row r="368" spans="1:3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row>
    <row r="369" spans="1:3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row>
    <row r="370" spans="1:3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row>
    <row r="371" spans="1:3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row>
    <row r="372" spans="1:3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row>
    <row r="373" spans="1:3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row>
    <row r="374" spans="1:3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row>
    <row r="375" spans="1:3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row>
    <row r="376" spans="1:3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row>
    <row r="377" spans="1:3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row>
    <row r="378" spans="1:3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row>
    <row r="379" spans="1:3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row>
    <row r="380" spans="1:3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row>
    <row r="381" spans="1:3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row>
    <row r="382" spans="1:3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row>
    <row r="383" spans="1:3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row>
    <row r="384" spans="1:3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row>
    <row r="385" spans="1:3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row>
    <row r="386" spans="1:3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row>
    <row r="387" spans="1:3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row>
    <row r="388" spans="1:3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row>
    <row r="389" spans="1:3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row>
    <row r="390" spans="1:3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row>
    <row r="391" spans="1:3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row>
    <row r="392" spans="1:3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row>
    <row r="393" spans="1:3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row>
    <row r="394" spans="1:3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row>
    <row r="395" spans="1:3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row>
    <row r="396" spans="1:3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row>
    <row r="397" spans="1:3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row>
    <row r="398" spans="1:3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row>
    <row r="399" spans="1:3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row>
    <row r="400" spans="1:3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row>
    <row r="401" spans="1:3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row>
    <row r="402" spans="1:3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row>
    <row r="403" spans="1:3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row>
    <row r="404" spans="1:3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row>
    <row r="405" spans="1:3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row>
    <row r="406" spans="1:3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row>
    <row r="407" spans="1:3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row>
    <row r="408" spans="1:3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row>
    <row r="409" spans="1:3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row>
    <row r="410" spans="1:3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row>
    <row r="411" spans="1:3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row>
    <row r="412" spans="1:3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row>
    <row r="413" spans="1:3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row>
    <row r="414" spans="1:3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row>
    <row r="415" spans="1:3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row>
    <row r="416" spans="1:3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row>
    <row r="417" spans="1:3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row>
    <row r="418" spans="1:3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row>
    <row r="419" spans="1:3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row>
    <row r="420" spans="1:3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row>
    <row r="421" spans="1:3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row>
    <row r="422" spans="1:3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row>
    <row r="423" spans="1:3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row>
    <row r="424" spans="1:3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row>
    <row r="425" spans="1:3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row>
    <row r="426" spans="1:3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row>
    <row r="427" spans="1:3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row>
    <row r="428" spans="1:3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row>
    <row r="429" spans="1:3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row>
    <row r="430" spans="1:3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row>
    <row r="431" spans="1:3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row>
    <row r="432" spans="1:3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row>
    <row r="433" spans="1:3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row>
    <row r="434" spans="1:3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row>
    <row r="435" spans="1:3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row>
    <row r="436" spans="1: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row>
    <row r="437" spans="1:3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row>
    <row r="438" spans="1:3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row>
    <row r="439" spans="1:3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row>
    <row r="440" spans="1:3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row>
    <row r="441" spans="1:3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row>
    <row r="442" spans="1:3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row>
    <row r="443" spans="1:3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row>
    <row r="444" spans="1:3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row>
    <row r="445" spans="1:3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row>
    <row r="446" spans="1:3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row>
    <row r="447" spans="1:3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row>
    <row r="448" spans="1:3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row>
    <row r="449" spans="1:3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row>
    <row r="450" spans="1:3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row>
    <row r="451" spans="1:3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row>
    <row r="452" spans="1:3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row>
    <row r="453" spans="1:3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row>
    <row r="454" spans="1:3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row>
    <row r="455" spans="1:3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row>
    <row r="456" spans="1:3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row>
    <row r="457" spans="1:3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row>
    <row r="458" spans="1:3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row>
    <row r="459" spans="1:3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row>
    <row r="460" spans="1:3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row>
    <row r="461" spans="1:3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row>
    <row r="462" spans="1:3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row>
    <row r="463" spans="1:3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row>
    <row r="464" spans="1:3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row>
    <row r="465" spans="1:3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row>
    <row r="466" spans="1:3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row>
    <row r="467" spans="1:3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row>
    <row r="468" spans="1:3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row>
    <row r="469" spans="1:3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row>
    <row r="470" spans="1:3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row>
    <row r="471" spans="1:3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row>
    <row r="472" spans="1:3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row>
    <row r="473" spans="1:3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row>
    <row r="474" spans="1:3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row>
    <row r="475" spans="1:3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row>
    <row r="476" spans="1:3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row>
    <row r="477" spans="1:3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row>
    <row r="478" spans="1:3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row>
    <row r="479" spans="1:3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row>
    <row r="480" spans="1:3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row>
    <row r="481" spans="1:3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row>
    <row r="482" spans="1:3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row>
    <row r="483" spans="1:3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row>
    <row r="484" spans="1:3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row>
    <row r="485" spans="1:3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row>
    <row r="486" spans="1:3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row>
    <row r="487" spans="1:3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row>
    <row r="488" spans="1:3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row>
    <row r="489" spans="1:3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row>
    <row r="490" spans="1:3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row>
    <row r="491" spans="1:3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row>
    <row r="492" spans="1:3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row>
    <row r="493" spans="1:3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row>
    <row r="494" spans="1:3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row>
    <row r="495" spans="1:3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row>
    <row r="496" spans="1:3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row>
    <row r="497" spans="1:3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row>
    <row r="498" spans="1:3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row>
    <row r="499" spans="1:3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row>
    <row r="500" spans="1:3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row>
    <row r="501" spans="1:3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row>
    <row r="502" spans="1:3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row>
    <row r="503" spans="1:3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row>
    <row r="504" spans="1:3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row>
    <row r="505" spans="1:3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row>
    <row r="506" spans="1:3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row>
    <row r="507" spans="1:3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row>
    <row r="508" spans="1:3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row>
    <row r="509" spans="1:3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row>
    <row r="510" spans="1:3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row>
    <row r="511" spans="1:3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row>
    <row r="512" spans="1:3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row>
    <row r="513" spans="1:3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row>
    <row r="514" spans="1:3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row>
    <row r="515" spans="1:3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row>
    <row r="516" spans="1:3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row>
    <row r="517" spans="1:3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row>
    <row r="518" spans="1:3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row>
    <row r="519" spans="1:3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row>
    <row r="520" spans="1:3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row>
    <row r="521" spans="1:3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row>
    <row r="522" spans="1:3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row>
    <row r="523" spans="1:3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row>
    <row r="524" spans="1:3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row>
    <row r="525" spans="1:3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row>
    <row r="526" spans="1:3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row>
    <row r="527" spans="1:3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row>
    <row r="528" spans="1:3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row>
    <row r="529" spans="1:3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row>
    <row r="530" spans="1:3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row>
    <row r="531" spans="1:3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row>
    <row r="532" spans="1:3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row>
    <row r="533" spans="1:3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row>
    <row r="534" spans="1:3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row>
    <row r="535" spans="1:3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row>
    <row r="536" spans="1: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row>
    <row r="537" spans="1:3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row>
    <row r="538" spans="1:3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row>
    <row r="539" spans="1:3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row>
    <row r="540" spans="1:3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row>
    <row r="541" spans="1:3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row>
    <row r="542" spans="1:3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row>
    <row r="543" spans="1:3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row>
    <row r="544" spans="1:3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row>
    <row r="545" spans="1:3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row>
    <row r="546" spans="1:3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row>
    <row r="547" spans="1:3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row>
    <row r="548" spans="1:3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row>
    <row r="549" spans="1:3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row>
    <row r="550" spans="1:3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row>
    <row r="551" spans="1:3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row>
    <row r="552" spans="1:3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row>
    <row r="553" spans="1:3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row>
    <row r="554" spans="1:3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row>
    <row r="555" spans="1:3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row>
    <row r="556" spans="1:3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row>
    <row r="557" spans="1:3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row>
    <row r="558" spans="1:3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row>
    <row r="559" spans="1:3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row>
    <row r="560" spans="1:3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row>
    <row r="561" spans="1:3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row>
    <row r="562" spans="1:3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row>
    <row r="563" spans="1:3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row>
    <row r="564" spans="1:3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row>
    <row r="565" spans="1:3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row>
    <row r="566" spans="1:3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row>
    <row r="567" spans="1:3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row>
    <row r="568" spans="1:3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row>
    <row r="569" spans="1:3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row>
    <row r="570" spans="1:3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row>
    <row r="571" spans="1:3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row>
    <row r="572" spans="1:3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row>
    <row r="573" spans="1:3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row>
    <row r="574" spans="1:3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row>
    <row r="575" spans="1:3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row>
    <row r="576" spans="1:3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row>
    <row r="577" spans="1:3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row>
    <row r="578" spans="1:3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row>
    <row r="579" spans="1:3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row>
    <row r="580" spans="1:3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row>
    <row r="581" spans="1:3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row>
    <row r="582" spans="1:3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row>
    <row r="583" spans="1:3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row>
    <row r="584" spans="1:3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row>
    <row r="585" spans="1:3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row>
    <row r="586" spans="1:3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row>
    <row r="587" spans="1:3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row>
    <row r="588" spans="1:3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row>
    <row r="589" spans="1:3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row>
    <row r="590" spans="1:3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row>
    <row r="591" spans="1:3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row>
    <row r="592" spans="1:3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row>
    <row r="593" spans="1:3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row>
    <row r="594" spans="1:3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row>
    <row r="595" spans="1:3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row>
    <row r="596" spans="1:3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row>
    <row r="597" spans="1:3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row>
    <row r="598" spans="1:3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row>
    <row r="599" spans="1:3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row>
    <row r="600" spans="1:3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row>
    <row r="601" spans="1:3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row>
    <row r="602" spans="1:3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row>
    <row r="603" spans="1:3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row>
    <row r="604" spans="1:3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row>
    <row r="605" spans="1:3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row>
    <row r="606" spans="1:3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row>
    <row r="607" spans="1:3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row>
    <row r="608" spans="1:3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row>
    <row r="609" spans="1:3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row>
    <row r="610" spans="1:3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row>
    <row r="611" spans="1:3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row>
    <row r="612" spans="1:3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row>
    <row r="613" spans="1:3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row>
    <row r="614" spans="1:3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row>
    <row r="615" spans="1:3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row>
    <row r="616" spans="1:3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row>
    <row r="617" spans="1:3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row>
    <row r="618" spans="1:3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row>
    <row r="619" spans="1:3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row>
    <row r="620" spans="1:3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row>
    <row r="621" spans="1:3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row>
    <row r="622" spans="1:3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row>
    <row r="623" spans="1:3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row>
    <row r="624" spans="1:3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row>
    <row r="625" spans="1:3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row>
    <row r="626" spans="1:3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row>
    <row r="627" spans="1:3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row>
    <row r="628" spans="1:3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row>
    <row r="629" spans="1:3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row>
    <row r="630" spans="1:3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row>
    <row r="631" spans="1:3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row>
    <row r="632" spans="1:3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row>
    <row r="633" spans="1:3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row>
    <row r="634" spans="1:3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row>
    <row r="635" spans="1:3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row>
    <row r="636" spans="1: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row>
    <row r="637" spans="1:3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row>
    <row r="638" spans="1:3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row>
    <row r="639" spans="1:3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row>
    <row r="640" spans="1:3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row>
    <row r="641" spans="1:3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row>
    <row r="642" spans="1:3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row>
    <row r="643" spans="1:3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row>
    <row r="644" spans="1:3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row>
    <row r="645" spans="1:3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row>
    <row r="646" spans="1:3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row>
    <row r="647" spans="1:3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row>
    <row r="648" spans="1:3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row>
    <row r="649" spans="1:3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row>
    <row r="650" spans="1:3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row>
    <row r="651" spans="1:3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row>
    <row r="652" spans="1:3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row>
    <row r="653" spans="1:3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row>
    <row r="654" spans="1:3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row>
    <row r="655" spans="1:3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row>
    <row r="656" spans="1:3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row>
    <row r="657" spans="1:3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row>
    <row r="658" spans="1:3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row>
    <row r="659" spans="1:3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row>
    <row r="660" spans="1:3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row>
    <row r="661" spans="1:3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row>
    <row r="662" spans="1:3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row>
    <row r="663" spans="1:3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row>
    <row r="664" spans="1:3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row>
    <row r="665" spans="1:3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row>
    <row r="666" spans="1:3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row>
    <row r="667" spans="1:3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row>
    <row r="668" spans="1:3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row>
    <row r="669" spans="1:3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row>
    <row r="670" spans="1:3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row>
    <row r="671" spans="1:3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row>
    <row r="672" spans="1:3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row>
    <row r="673" spans="1:3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row>
    <row r="674" spans="1:3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row>
    <row r="675" spans="1:3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row>
    <row r="676" spans="1:3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row>
    <row r="677" spans="1:3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row>
    <row r="678" spans="1:3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row>
    <row r="679" spans="1:3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row>
    <row r="680" spans="1:3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row>
    <row r="681" spans="1:3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row>
    <row r="682" spans="1:3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row>
    <row r="683" spans="1:3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row>
    <row r="684" spans="1:3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row>
    <row r="685" spans="1:3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row>
    <row r="686" spans="1:3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row>
    <row r="687" spans="1:3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row>
    <row r="688" spans="1:3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row>
    <row r="689" spans="1:3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row>
    <row r="690" spans="1:3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row>
    <row r="691" spans="1:3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row>
    <row r="692" spans="1:3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row>
    <row r="693" spans="1:3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row>
    <row r="694" spans="1:3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row>
    <row r="695" spans="1:3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row>
    <row r="696" spans="1:3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row>
    <row r="697" spans="1:3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row>
    <row r="698" spans="1:3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row>
    <row r="699" spans="1:3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row>
    <row r="700" spans="1:3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row>
    <row r="701" spans="1:3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row>
    <row r="702" spans="1:3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row>
    <row r="703" spans="1:3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row>
    <row r="704" spans="1:3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row>
    <row r="705" spans="1:3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row>
    <row r="706" spans="1:3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row>
    <row r="707" spans="1:3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row>
    <row r="708" spans="1:3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row>
    <row r="709" spans="1:3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row>
    <row r="710" spans="1:3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row>
    <row r="711" spans="1:3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row>
    <row r="712" spans="1:3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row>
    <row r="713" spans="1:3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row>
    <row r="714" spans="1:3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row>
    <row r="715" spans="1:3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row>
    <row r="716" spans="1:3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row>
    <row r="717" spans="1:3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row>
    <row r="718" spans="1:3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row>
    <row r="719" spans="1:3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row>
    <row r="720" spans="1:3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row>
    <row r="721" spans="1:3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row>
    <row r="722" spans="1:3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row>
    <row r="723" spans="1:3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row>
    <row r="724" spans="1:3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row>
    <row r="725" spans="1:3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row>
    <row r="726" spans="1:3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row>
    <row r="727" spans="1:3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row>
    <row r="728" spans="1:3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row>
    <row r="729" spans="1:3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row>
    <row r="730" spans="1:3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row>
    <row r="731" spans="1:3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row>
    <row r="732" spans="1:3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row>
    <row r="733" spans="1:3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row>
    <row r="734" spans="1:3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row>
    <row r="735" spans="1:3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row>
    <row r="736" spans="1: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row>
    <row r="737" spans="1:3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row>
    <row r="738" spans="1:3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row>
    <row r="739" spans="1:3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row>
    <row r="740" spans="1:3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row>
    <row r="741" spans="1:3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row>
    <row r="742" spans="1:3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row>
    <row r="743" spans="1:3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row>
    <row r="744" spans="1:3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row>
    <row r="745" spans="1:3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row>
    <row r="746" spans="1:3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row>
    <row r="747" spans="1:3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row>
    <row r="748" spans="1:3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row>
    <row r="749" spans="1:3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row>
    <row r="750" spans="1:3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row>
    <row r="751" spans="1:3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row>
    <row r="752" spans="1:3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row>
    <row r="753" spans="1:3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row>
    <row r="754" spans="1:3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row>
    <row r="755" spans="1:3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row>
    <row r="756" spans="1:3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row>
    <row r="757" spans="1:3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row>
    <row r="758" spans="1:3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row>
    <row r="759" spans="1:3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row>
    <row r="760" spans="1:3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row>
    <row r="761" spans="1:3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row>
    <row r="762" spans="1:3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row>
    <row r="763" spans="1:3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row>
    <row r="764" spans="1:3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row>
    <row r="765" spans="1:3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row>
    <row r="766" spans="1:3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row>
    <row r="767" spans="1:3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row>
    <row r="768" spans="1:3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row>
    <row r="769" spans="1:3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row>
    <row r="770" spans="1:3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row>
    <row r="771" spans="1:3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row>
    <row r="772" spans="1:3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row>
    <row r="773" spans="1:3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row>
    <row r="774" spans="1:3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row>
    <row r="775" spans="1:3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row>
    <row r="776" spans="1:3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row>
    <row r="777" spans="1:3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row>
    <row r="778" spans="1:3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row>
    <row r="779" spans="1:3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row>
    <row r="780" spans="1:3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row>
    <row r="781" spans="1:3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row>
    <row r="782" spans="1:3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row>
    <row r="783" spans="1:3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row>
    <row r="784" spans="1:3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row>
    <row r="785" spans="1:3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row>
    <row r="786" spans="1:3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row>
    <row r="787" spans="1:3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row>
    <row r="788" spans="1:3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row>
    <row r="789" spans="1:3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row>
    <row r="790" spans="1:3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row>
    <row r="791" spans="1:3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row>
    <row r="792" spans="1:3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row>
    <row r="793" spans="1:3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row>
    <row r="794" spans="1:3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row>
    <row r="795" spans="1:3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row>
    <row r="796" spans="1:3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row>
    <row r="797" spans="1:3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row>
    <row r="798" spans="1:3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row>
    <row r="799" spans="1:3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row>
    <row r="800" spans="1:3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row>
    <row r="801" spans="1:3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row>
    <row r="802" spans="1:3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row>
    <row r="803" spans="1:3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row>
    <row r="804" spans="1:3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row>
    <row r="805" spans="1:3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row>
    <row r="806" spans="1:3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row>
    <row r="807" spans="1:3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row>
    <row r="808" spans="1:3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row>
    <row r="809" spans="1:3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row>
    <row r="810" spans="1:3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row>
    <row r="811" spans="1:3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row>
    <row r="812" spans="1:3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row>
    <row r="813" spans="1:3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row>
    <row r="814" spans="1:3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row>
    <row r="815" spans="1:3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row>
    <row r="816" spans="1:3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row>
    <row r="817" spans="1:3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row>
    <row r="818" spans="1:3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row>
    <row r="819" spans="1:3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row>
    <row r="820" spans="1:3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row>
    <row r="821" spans="1:3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row>
    <row r="822" spans="1:3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row>
    <row r="823" spans="1:3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row>
    <row r="824" spans="1:3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row>
    <row r="825" spans="1:3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row>
    <row r="826" spans="1:3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row>
    <row r="827" spans="1:3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row>
    <row r="828" spans="1:3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row>
    <row r="829" spans="1:3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row>
    <row r="830" spans="1:3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row>
    <row r="831" spans="1:3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row>
    <row r="832" spans="1:3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row>
    <row r="833" spans="1:3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row>
    <row r="834" spans="1:3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row>
    <row r="835" spans="1:3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row>
    <row r="836" spans="1: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row>
    <row r="837" spans="1:3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row>
    <row r="838" spans="1:3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row>
    <row r="839" spans="1:3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row>
    <row r="840" spans="1:3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row>
    <row r="841" spans="1:3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row>
    <row r="842" spans="1:3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row>
    <row r="843" spans="1:3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row>
    <row r="844" spans="1:3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row>
    <row r="845" spans="1:3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row>
    <row r="846" spans="1:3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row>
    <row r="847" spans="1:3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row>
    <row r="848" spans="1:3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row>
    <row r="849" spans="1:3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row>
    <row r="850" spans="1:3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row>
    <row r="851" spans="1:3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row>
    <row r="852" spans="1:3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row>
    <row r="853" spans="1:3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row>
    <row r="854" spans="1:3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row>
    <row r="855" spans="1:3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row>
    <row r="856" spans="1:3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row>
    <row r="857" spans="1:3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row>
    <row r="858" spans="1:3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row>
    <row r="859" spans="1:3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row>
    <row r="860" spans="1:3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row>
    <row r="861" spans="1:3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row>
    <row r="862" spans="1:3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row>
    <row r="863" spans="1:3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row>
    <row r="864" spans="1:3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row>
    <row r="865" spans="1:3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row>
    <row r="866" spans="1:3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row>
    <row r="867" spans="1:3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row>
    <row r="868" spans="1:3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row>
    <row r="869" spans="1:3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row>
    <row r="870" spans="1:3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row>
    <row r="871" spans="1:3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row>
    <row r="872" spans="1:3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row>
    <row r="873" spans="1:3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row>
    <row r="874" spans="1:3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row>
    <row r="875" spans="1:3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row>
    <row r="876" spans="1:3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row>
    <row r="877" spans="1:3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row>
    <row r="878" spans="1:3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row>
    <row r="879" spans="1:3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row>
    <row r="880" spans="1:3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row>
    <row r="881" spans="1:3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row>
    <row r="882" spans="1:3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row>
    <row r="883" spans="1:3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row>
    <row r="884" spans="1:3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row>
    <row r="885" spans="1:3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row>
    <row r="886" spans="1:3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row>
    <row r="887" spans="1:3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row>
    <row r="888" spans="1:3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row>
    <row r="889" spans="1:3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row>
    <row r="890" spans="1:3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row>
    <row r="891" spans="1:3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row>
    <row r="892" spans="1:3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row>
    <row r="893" spans="1:3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row>
    <row r="894" spans="1:3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row>
    <row r="895" spans="1:3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row>
    <row r="896" spans="1:3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row>
    <row r="897" spans="1:3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row>
    <row r="898" spans="1:3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row>
    <row r="899" spans="1:3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row>
    <row r="900" spans="1:3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row>
    <row r="901" spans="1:3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row>
    <row r="902" spans="1:3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row>
    <row r="903" spans="1:3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row>
    <row r="904" spans="1:3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row>
    <row r="905" spans="1:3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row>
    <row r="906" spans="1:3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row>
    <row r="907" spans="1:3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row>
    <row r="908" spans="1:3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row>
    <row r="909" spans="1:3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row>
    <row r="910" spans="1:3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row>
    <row r="911" spans="1:3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row>
    <row r="912" spans="1:3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row>
    <row r="913" spans="1:3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row>
    <row r="914" spans="1:3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row>
    <row r="915" spans="1:3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row>
    <row r="916" spans="1:3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row>
    <row r="917" spans="1:3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row>
    <row r="918" spans="1:3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row>
    <row r="919" spans="1:3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row>
    <row r="920" spans="1:3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row>
    <row r="921" spans="1:3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row>
    <row r="922" spans="1:3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row>
    <row r="923" spans="1:3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row>
    <row r="924" spans="1:3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row>
    <row r="925" spans="1:3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row>
    <row r="926" spans="1:3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row>
    <row r="927" spans="1:3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row>
    <row r="928" spans="1:3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row>
    <row r="929" spans="1:3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row>
    <row r="930" spans="1:3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row>
    <row r="931" spans="1:3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row>
    <row r="932" spans="1:3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row>
    <row r="933" spans="1:3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row>
    <row r="934" spans="1:3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row>
    <row r="935" spans="1:3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row>
    <row r="936" spans="1: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row>
    <row r="937" spans="1:3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row>
    <row r="938" spans="1:3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row>
    <row r="939" spans="1:3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row>
    <row r="940" spans="1:3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row>
    <row r="941" spans="1:3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row>
    <row r="942" spans="1:3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row>
    <row r="943" spans="1:3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row>
    <row r="944" spans="1:3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row>
    <row r="945" spans="1:3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row>
    <row r="946" spans="1:3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row>
    <row r="947" spans="1:3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row>
    <row r="948" spans="1:3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row>
    <row r="949" spans="1:3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row>
    <row r="950" spans="1:3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row>
    <row r="951" spans="1:3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row>
    <row r="952" spans="1:3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row>
    <row r="953" spans="1:3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row>
    <row r="954" spans="1:3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row>
    <row r="955" spans="1:3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row>
    <row r="956" spans="1:3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row>
    <row r="957" spans="1:3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row>
    <row r="958" spans="1:3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row>
    <row r="959" spans="1:3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row>
    <row r="960" spans="1:3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row>
    <row r="961" spans="1:3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row>
    <row r="962" spans="1:3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row>
    <row r="963" spans="1:3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row>
    <row r="964" spans="1:3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row>
    <row r="965" spans="1:3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row>
    <row r="966" spans="1:3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row>
    <row r="967" spans="1:3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row>
    <row r="968" spans="1:3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row>
    <row r="969" spans="1:3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row>
    <row r="970" spans="1:3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row>
    <row r="971" spans="1:3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row>
    <row r="972" spans="1:3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row>
    <row r="973" spans="1:3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row>
    <row r="974" spans="1:3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row>
    <row r="975" spans="1:3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row>
    <row r="976" spans="1:3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row>
    <row r="977" spans="1:3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row>
    <row r="978" spans="1:3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row>
    <row r="979" spans="1:3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row>
    <row r="980" spans="1:3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row>
    <row r="981" spans="1:3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row>
    <row r="982" spans="1:3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row>
    <row r="983" spans="1:3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row>
    <row r="984" spans="1:3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row>
    <row r="985" spans="1:3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row>
    <row r="986" spans="1:3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row>
    <row r="987" spans="1:3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row>
    <row r="988" spans="1:3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row>
    <row r="989" spans="1:3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row>
    <row r="990" spans="1:3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row>
    <row r="991" spans="1:3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row>
    <row r="992" spans="1:3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row>
    <row r="993" spans="1:3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row>
    <row r="994" spans="1:3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row>
    <row r="995" spans="1:3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row>
    <row r="996" spans="1:3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row>
    <row r="997" spans="1:3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row>
    <row r="998" spans="1:3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row>
    <row r="999" spans="1:3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row>
    <row r="1000" spans="1:3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row>
  </sheetData>
  <mergeCells count="9">
    <mergeCell ref="A61:N61"/>
    <mergeCell ref="A63:N64"/>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00705B"/>
  </sheetPr>
  <dimension ref="A1:Z1000"/>
  <sheetViews>
    <sheetView zoomScale="106" zoomScaleNormal="115" workbookViewId="0">
      <pane ySplit="1" topLeftCell="A2" activePane="bottomLeft" state="frozen"/>
      <selection pane="bottomLeft" activeCell="I1" sqref="I1:I1048576"/>
    </sheetView>
  </sheetViews>
  <sheetFormatPr defaultColWidth="14.42578125" defaultRowHeight="15" customHeight="1"/>
  <cols>
    <col min="1" max="1" width="21.42578125" customWidth="1"/>
    <col min="2" max="3" width="19.85546875" customWidth="1"/>
    <col min="4" max="4" width="10.140625" customWidth="1"/>
    <col min="5" max="5" width="20.7109375" customWidth="1"/>
    <col min="6" max="6" width="34.7109375" customWidth="1"/>
    <col min="7" max="7" width="41.28515625" customWidth="1"/>
    <col min="8" max="8" width="18.140625" customWidth="1"/>
    <col min="9" max="9" width="18.7109375" customWidth="1"/>
    <col min="10" max="11" width="12.28515625" customWidth="1"/>
    <col min="12" max="26" width="8.7109375" customWidth="1"/>
  </cols>
  <sheetData>
    <row r="1" spans="1:26" ht="14.25" customHeight="1">
      <c r="A1" s="98" t="s">
        <v>12</v>
      </c>
      <c r="B1" s="98" t="s">
        <v>14</v>
      </c>
      <c r="C1" s="98" t="s">
        <v>16</v>
      </c>
      <c r="D1" s="98" t="s">
        <v>18</v>
      </c>
      <c r="E1" s="98" t="s">
        <v>20</v>
      </c>
      <c r="F1" s="98" t="s">
        <v>22</v>
      </c>
      <c r="G1" s="98" t="s">
        <v>24</v>
      </c>
      <c r="H1" s="98" t="s">
        <v>26</v>
      </c>
      <c r="I1" s="99" t="s">
        <v>28</v>
      </c>
      <c r="J1" s="100"/>
      <c r="K1" s="101"/>
      <c r="L1" s="101"/>
      <c r="M1" s="101"/>
      <c r="N1" s="101"/>
      <c r="O1" s="101"/>
      <c r="P1" s="101"/>
      <c r="Q1" s="101"/>
      <c r="R1" s="101"/>
      <c r="S1" s="101"/>
      <c r="T1" s="101"/>
      <c r="U1" s="101"/>
      <c r="V1" s="101"/>
      <c r="W1" s="101"/>
      <c r="X1" s="101"/>
      <c r="Y1" s="101"/>
      <c r="Z1" s="101"/>
    </row>
    <row r="2" spans="1:26" ht="14.25" hidden="1" customHeight="1">
      <c r="A2" s="22" t="s">
        <v>32</v>
      </c>
      <c r="B2" s="22" t="s">
        <v>33</v>
      </c>
      <c r="C2" s="22" t="s">
        <v>34</v>
      </c>
      <c r="D2" s="23">
        <v>41456</v>
      </c>
      <c r="E2" s="24">
        <f t="shared" ref="E2:E256" si="0">MONTH(D2)</f>
        <v>7</v>
      </c>
      <c r="F2" s="22" t="s">
        <v>35</v>
      </c>
      <c r="G2" s="22" t="s">
        <v>36</v>
      </c>
      <c r="H2" s="22" t="s">
        <v>37</v>
      </c>
      <c r="I2" s="25">
        <v>1473589.0469999998</v>
      </c>
      <c r="J2" s="26"/>
      <c r="K2" s="83"/>
      <c r="L2" s="83"/>
      <c r="M2" s="83"/>
      <c r="N2" s="83"/>
      <c r="O2" s="83"/>
      <c r="P2" s="83"/>
      <c r="Q2" s="83"/>
      <c r="R2" s="83"/>
      <c r="S2" s="83"/>
      <c r="T2" s="83"/>
      <c r="U2" s="83"/>
      <c r="V2" s="83"/>
      <c r="W2" s="83"/>
      <c r="X2" s="83"/>
      <c r="Y2" s="83"/>
      <c r="Z2" s="83"/>
    </row>
    <row r="3" spans="1:26" ht="14.25" hidden="1" customHeight="1">
      <c r="A3" s="22" t="s">
        <v>32</v>
      </c>
      <c r="B3" s="22" t="s">
        <v>33</v>
      </c>
      <c r="C3" s="22" t="s">
        <v>34</v>
      </c>
      <c r="D3" s="23">
        <v>41487</v>
      </c>
      <c r="E3" s="24">
        <f t="shared" si="0"/>
        <v>8</v>
      </c>
      <c r="F3" s="22" t="s">
        <v>35</v>
      </c>
      <c r="G3" s="22" t="s">
        <v>36</v>
      </c>
      <c r="H3" s="22" t="s">
        <v>37</v>
      </c>
      <c r="I3" s="25">
        <v>1419296.1002499999</v>
      </c>
      <c r="J3" s="26"/>
      <c r="K3" s="83"/>
      <c r="L3" s="83"/>
      <c r="M3" s="83"/>
      <c r="N3" s="83"/>
      <c r="O3" s="83"/>
      <c r="P3" s="83"/>
      <c r="Q3" s="83"/>
      <c r="R3" s="83"/>
      <c r="S3" s="83"/>
      <c r="T3" s="83"/>
      <c r="U3" s="83"/>
      <c r="V3" s="83"/>
      <c r="W3" s="83"/>
      <c r="X3" s="83"/>
      <c r="Y3" s="83"/>
      <c r="Z3" s="83"/>
    </row>
    <row r="4" spans="1:26" ht="14.25" hidden="1" customHeight="1">
      <c r="A4" s="22" t="s">
        <v>32</v>
      </c>
      <c r="B4" s="22" t="s">
        <v>33</v>
      </c>
      <c r="C4" s="22" t="s">
        <v>34</v>
      </c>
      <c r="D4" s="23">
        <v>41518</v>
      </c>
      <c r="E4" s="24">
        <f t="shared" si="0"/>
        <v>9</v>
      </c>
      <c r="F4" s="22" t="s">
        <v>35</v>
      </c>
      <c r="G4" s="22" t="s">
        <v>36</v>
      </c>
      <c r="H4" s="22" t="s">
        <v>37</v>
      </c>
      <c r="I4" s="25">
        <v>1310673.21</v>
      </c>
      <c r="J4" s="26"/>
      <c r="K4" s="83"/>
      <c r="L4" s="83"/>
      <c r="M4" s="83"/>
      <c r="N4" s="83"/>
      <c r="O4" s="83"/>
      <c r="P4" s="83"/>
      <c r="Q4" s="83"/>
      <c r="R4" s="83"/>
      <c r="S4" s="83"/>
      <c r="T4" s="83"/>
      <c r="U4" s="83"/>
      <c r="V4" s="83"/>
      <c r="W4" s="83"/>
      <c r="X4" s="83"/>
      <c r="Y4" s="83"/>
      <c r="Z4" s="83"/>
    </row>
    <row r="5" spans="1:26" ht="14.25" hidden="1" customHeight="1">
      <c r="A5" s="22" t="s">
        <v>32</v>
      </c>
      <c r="B5" s="22" t="s">
        <v>33</v>
      </c>
      <c r="C5" s="22" t="s">
        <v>34</v>
      </c>
      <c r="D5" s="23">
        <v>41548</v>
      </c>
      <c r="E5" s="24">
        <f t="shared" si="0"/>
        <v>10</v>
      </c>
      <c r="F5" s="22" t="s">
        <v>35</v>
      </c>
      <c r="G5" s="22" t="s">
        <v>36</v>
      </c>
      <c r="H5" s="22" t="s">
        <v>37</v>
      </c>
      <c r="I5" s="25">
        <v>1301024.7319999998</v>
      </c>
      <c r="J5" s="26"/>
      <c r="K5" s="83"/>
      <c r="L5" s="83"/>
      <c r="M5" s="83"/>
      <c r="N5" s="83"/>
      <c r="O5" s="83"/>
      <c r="P5" s="83"/>
      <c r="Q5" s="83"/>
      <c r="R5" s="83"/>
      <c r="S5" s="83"/>
      <c r="T5" s="83"/>
      <c r="U5" s="83"/>
      <c r="V5" s="83"/>
      <c r="W5" s="83"/>
      <c r="X5" s="83"/>
      <c r="Y5" s="83"/>
      <c r="Z5" s="83"/>
    </row>
    <row r="6" spans="1:26" ht="14.25" hidden="1" customHeight="1">
      <c r="A6" s="22" t="s">
        <v>32</v>
      </c>
      <c r="B6" s="22" t="s">
        <v>33</v>
      </c>
      <c r="C6" s="22" t="s">
        <v>34</v>
      </c>
      <c r="D6" s="23">
        <v>41579</v>
      </c>
      <c r="E6" s="24">
        <f t="shared" si="0"/>
        <v>11</v>
      </c>
      <c r="F6" s="22" t="s">
        <v>35</v>
      </c>
      <c r="G6" s="22" t="s">
        <v>36</v>
      </c>
      <c r="H6" s="22" t="s">
        <v>37</v>
      </c>
      <c r="I6" s="25">
        <v>1373822.8629999999</v>
      </c>
      <c r="J6" s="83"/>
      <c r="K6" s="83"/>
      <c r="L6" s="83"/>
      <c r="M6" s="83"/>
      <c r="N6" s="83"/>
      <c r="O6" s="83"/>
      <c r="P6" s="83"/>
      <c r="Q6" s="83"/>
      <c r="R6" s="83"/>
      <c r="S6" s="83"/>
      <c r="T6" s="83"/>
      <c r="U6" s="83"/>
      <c r="V6" s="83"/>
      <c r="W6" s="83"/>
      <c r="X6" s="83"/>
      <c r="Y6" s="83"/>
      <c r="Z6" s="83"/>
    </row>
    <row r="7" spans="1:26" ht="14.25" hidden="1" customHeight="1">
      <c r="A7" s="22" t="s">
        <v>32</v>
      </c>
      <c r="B7" s="22" t="s">
        <v>33</v>
      </c>
      <c r="C7" s="22" t="s">
        <v>34</v>
      </c>
      <c r="D7" s="23">
        <v>41609</v>
      </c>
      <c r="E7" s="24">
        <f t="shared" si="0"/>
        <v>12</v>
      </c>
      <c r="F7" s="22" t="s">
        <v>35</v>
      </c>
      <c r="G7" s="22" t="s">
        <v>36</v>
      </c>
      <c r="H7" s="22" t="s">
        <v>37</v>
      </c>
      <c r="I7" s="25">
        <v>1340623.0372500001</v>
      </c>
      <c r="J7" s="83"/>
      <c r="K7" s="83"/>
      <c r="L7" s="83"/>
      <c r="M7" s="83"/>
      <c r="N7" s="83"/>
      <c r="O7" s="83"/>
      <c r="P7" s="83"/>
      <c r="Q7" s="83"/>
      <c r="R7" s="83"/>
      <c r="S7" s="83"/>
      <c r="T7" s="83"/>
      <c r="U7" s="83"/>
      <c r="V7" s="83"/>
      <c r="W7" s="83"/>
      <c r="X7" s="83"/>
      <c r="Y7" s="83"/>
      <c r="Z7" s="83"/>
    </row>
    <row r="8" spans="1:26" ht="14.25" hidden="1" customHeight="1">
      <c r="A8" s="22" t="s">
        <v>32</v>
      </c>
      <c r="B8" s="22" t="s">
        <v>33</v>
      </c>
      <c r="C8" s="22" t="s">
        <v>34</v>
      </c>
      <c r="D8" s="23">
        <v>41640</v>
      </c>
      <c r="E8" s="24">
        <f t="shared" si="0"/>
        <v>1</v>
      </c>
      <c r="F8" s="22" t="s">
        <v>35</v>
      </c>
      <c r="G8" s="22" t="s">
        <v>36</v>
      </c>
      <c r="H8" s="22" t="s">
        <v>37</v>
      </c>
      <c r="I8" s="25">
        <v>1948962.5522499997</v>
      </c>
      <c r="J8" s="83"/>
      <c r="K8" s="83"/>
      <c r="L8" s="83"/>
      <c r="M8" s="83"/>
      <c r="N8" s="83"/>
      <c r="O8" s="83"/>
      <c r="P8" s="83"/>
      <c r="Q8" s="83"/>
      <c r="R8" s="83"/>
      <c r="S8" s="83"/>
      <c r="T8" s="83"/>
      <c r="U8" s="83"/>
      <c r="V8" s="83"/>
      <c r="W8" s="83"/>
      <c r="X8" s="83"/>
      <c r="Y8" s="83"/>
      <c r="Z8" s="83"/>
    </row>
    <row r="9" spans="1:26" ht="14.25" hidden="1" customHeight="1">
      <c r="A9" s="22" t="s">
        <v>32</v>
      </c>
      <c r="B9" s="22" t="s">
        <v>33</v>
      </c>
      <c r="C9" s="22" t="s">
        <v>34</v>
      </c>
      <c r="D9" s="23">
        <v>41671</v>
      </c>
      <c r="E9" s="24">
        <f t="shared" si="0"/>
        <v>2</v>
      </c>
      <c r="F9" s="22" t="s">
        <v>35</v>
      </c>
      <c r="G9" s="22" t="s">
        <v>36</v>
      </c>
      <c r="H9" s="22" t="s">
        <v>37</v>
      </c>
      <c r="I9" s="25">
        <v>1725161.6969999999</v>
      </c>
      <c r="J9" s="83"/>
      <c r="K9" s="83"/>
      <c r="L9" s="83"/>
      <c r="M9" s="83"/>
      <c r="N9" s="83"/>
      <c r="O9" s="83"/>
      <c r="P9" s="83"/>
      <c r="Q9" s="83"/>
      <c r="R9" s="83"/>
      <c r="S9" s="83"/>
      <c r="T9" s="83"/>
      <c r="U9" s="83"/>
      <c r="V9" s="83"/>
      <c r="W9" s="83"/>
      <c r="X9" s="83"/>
      <c r="Y9" s="83"/>
      <c r="Z9" s="83"/>
    </row>
    <row r="10" spans="1:26" ht="14.25" hidden="1" customHeight="1">
      <c r="A10" s="22" t="s">
        <v>32</v>
      </c>
      <c r="B10" s="22" t="s">
        <v>33</v>
      </c>
      <c r="C10" s="22" t="s">
        <v>34</v>
      </c>
      <c r="D10" s="23">
        <v>41699</v>
      </c>
      <c r="E10" s="24">
        <f t="shared" si="0"/>
        <v>3</v>
      </c>
      <c r="F10" s="22" t="s">
        <v>35</v>
      </c>
      <c r="G10" s="22" t="s">
        <v>36</v>
      </c>
      <c r="H10" s="22" t="s">
        <v>37</v>
      </c>
      <c r="I10" s="25">
        <v>1818208.6194999998</v>
      </c>
      <c r="J10" s="83"/>
      <c r="K10" s="83"/>
      <c r="L10" s="83"/>
      <c r="M10" s="83"/>
      <c r="N10" s="83"/>
      <c r="O10" s="83"/>
      <c r="P10" s="83"/>
      <c r="Q10" s="83"/>
      <c r="R10" s="83"/>
      <c r="S10" s="83"/>
      <c r="T10" s="83"/>
      <c r="U10" s="83"/>
      <c r="V10" s="83"/>
      <c r="W10" s="83"/>
      <c r="X10" s="83"/>
      <c r="Y10" s="83"/>
      <c r="Z10" s="83"/>
    </row>
    <row r="11" spans="1:26" ht="14.25" hidden="1" customHeight="1">
      <c r="A11" s="22" t="s">
        <v>32</v>
      </c>
      <c r="B11" s="22" t="s">
        <v>33</v>
      </c>
      <c r="C11" s="22" t="s">
        <v>34</v>
      </c>
      <c r="D11" s="23">
        <v>41730</v>
      </c>
      <c r="E11" s="24">
        <f t="shared" si="0"/>
        <v>4</v>
      </c>
      <c r="F11" s="22" t="s">
        <v>35</v>
      </c>
      <c r="G11" s="22" t="s">
        <v>36</v>
      </c>
      <c r="H11" s="22" t="s">
        <v>37</v>
      </c>
      <c r="I11" s="25">
        <v>1328501.68325</v>
      </c>
      <c r="J11" s="83"/>
      <c r="K11" s="83"/>
      <c r="L11" s="83"/>
      <c r="M11" s="83"/>
      <c r="N11" s="83"/>
      <c r="O11" s="83"/>
      <c r="P11" s="83"/>
      <c r="Q11" s="83"/>
      <c r="R11" s="83"/>
      <c r="S11" s="83"/>
      <c r="T11" s="83"/>
      <c r="U11" s="83"/>
      <c r="V11" s="83"/>
      <c r="W11" s="83"/>
      <c r="X11" s="83"/>
      <c r="Y11" s="83"/>
      <c r="Z11" s="83"/>
    </row>
    <row r="12" spans="1:26" ht="14.25" hidden="1" customHeight="1">
      <c r="A12" s="22" t="s">
        <v>32</v>
      </c>
      <c r="B12" s="22" t="s">
        <v>33</v>
      </c>
      <c r="C12" s="22" t="s">
        <v>34</v>
      </c>
      <c r="D12" s="23">
        <v>41760</v>
      </c>
      <c r="E12" s="24">
        <f t="shared" si="0"/>
        <v>5</v>
      </c>
      <c r="F12" s="22" t="s">
        <v>35</v>
      </c>
      <c r="G12" s="22" t="s">
        <v>36</v>
      </c>
      <c r="H12" s="22" t="s">
        <v>37</v>
      </c>
      <c r="I12" s="25">
        <v>1344117.2814999998</v>
      </c>
      <c r="J12" s="83"/>
      <c r="K12" s="83"/>
      <c r="L12" s="83"/>
      <c r="M12" s="83"/>
      <c r="N12" s="83"/>
      <c r="O12" s="83"/>
      <c r="P12" s="83"/>
      <c r="Q12" s="83"/>
      <c r="R12" s="83"/>
      <c r="S12" s="83"/>
      <c r="T12" s="83"/>
      <c r="U12" s="83"/>
      <c r="V12" s="83"/>
      <c r="W12" s="83"/>
      <c r="X12" s="83"/>
      <c r="Y12" s="83"/>
      <c r="Z12" s="83"/>
    </row>
    <row r="13" spans="1:26" ht="14.25" hidden="1" customHeight="1">
      <c r="A13" s="22" t="s">
        <v>32</v>
      </c>
      <c r="B13" s="22" t="s">
        <v>33</v>
      </c>
      <c r="C13" s="22" t="s">
        <v>34</v>
      </c>
      <c r="D13" s="23">
        <v>41791</v>
      </c>
      <c r="E13" s="24">
        <f t="shared" si="0"/>
        <v>6</v>
      </c>
      <c r="F13" s="22" t="s">
        <v>35</v>
      </c>
      <c r="G13" s="22" t="s">
        <v>36</v>
      </c>
      <c r="H13" s="22" t="s">
        <v>37</v>
      </c>
      <c r="I13" s="25">
        <v>1291609.1335</v>
      </c>
      <c r="J13" s="83"/>
      <c r="K13" s="83"/>
      <c r="L13" s="83"/>
      <c r="M13" s="83"/>
      <c r="N13" s="83"/>
      <c r="O13" s="83"/>
      <c r="P13" s="83"/>
      <c r="Q13" s="83"/>
      <c r="R13" s="83"/>
      <c r="S13" s="83"/>
      <c r="T13" s="83"/>
      <c r="U13" s="83"/>
      <c r="V13" s="83"/>
      <c r="W13" s="83"/>
      <c r="X13" s="83"/>
      <c r="Y13" s="83"/>
      <c r="Z13" s="83"/>
    </row>
    <row r="14" spans="1:26" ht="14.25" hidden="1" customHeight="1">
      <c r="A14" s="22" t="s">
        <v>32</v>
      </c>
      <c r="B14" s="22" t="s">
        <v>33</v>
      </c>
      <c r="C14" s="22" t="s">
        <v>34</v>
      </c>
      <c r="D14" s="23">
        <v>41456</v>
      </c>
      <c r="E14" s="24">
        <f t="shared" si="0"/>
        <v>7</v>
      </c>
      <c r="F14" s="22" t="s">
        <v>35</v>
      </c>
      <c r="G14" s="22" t="s">
        <v>38</v>
      </c>
      <c r="H14" s="22" t="s">
        <v>37</v>
      </c>
      <c r="I14" s="25">
        <v>1620947.9516999999</v>
      </c>
      <c r="J14" s="83"/>
      <c r="K14" s="83"/>
      <c r="L14" s="83"/>
      <c r="M14" s="83"/>
      <c r="N14" s="83"/>
      <c r="O14" s="83"/>
      <c r="P14" s="83"/>
      <c r="Q14" s="83"/>
      <c r="R14" s="83"/>
      <c r="S14" s="83"/>
      <c r="T14" s="83"/>
      <c r="U14" s="83"/>
      <c r="V14" s="83"/>
      <c r="W14" s="83"/>
      <c r="X14" s="83"/>
      <c r="Y14" s="83"/>
      <c r="Z14" s="83"/>
    </row>
    <row r="15" spans="1:26" ht="14.25" hidden="1" customHeight="1">
      <c r="A15" s="22" t="s">
        <v>32</v>
      </c>
      <c r="B15" s="22" t="s">
        <v>33</v>
      </c>
      <c r="C15" s="22" t="s">
        <v>34</v>
      </c>
      <c r="D15" s="23">
        <v>41487</v>
      </c>
      <c r="E15" s="24">
        <f t="shared" si="0"/>
        <v>8</v>
      </c>
      <c r="F15" s="22" t="s">
        <v>35</v>
      </c>
      <c r="G15" s="22" t="s">
        <v>38</v>
      </c>
      <c r="H15" s="22" t="s">
        <v>37</v>
      </c>
      <c r="I15" s="25">
        <v>1561225.710275</v>
      </c>
      <c r="J15" s="83"/>
      <c r="K15" s="83"/>
      <c r="L15" s="83"/>
      <c r="M15" s="83"/>
      <c r="N15" s="83"/>
      <c r="O15" s="83"/>
      <c r="P15" s="83"/>
      <c r="Q15" s="83"/>
      <c r="R15" s="83"/>
      <c r="S15" s="83"/>
      <c r="T15" s="83"/>
      <c r="U15" s="83"/>
      <c r="V15" s="83"/>
      <c r="W15" s="83"/>
      <c r="X15" s="83"/>
      <c r="Y15" s="83"/>
      <c r="Z15" s="83"/>
    </row>
    <row r="16" spans="1:26" ht="14.25" hidden="1" customHeight="1">
      <c r="A16" s="22" t="s">
        <v>32</v>
      </c>
      <c r="B16" s="22" t="s">
        <v>33</v>
      </c>
      <c r="C16" s="22" t="s">
        <v>34</v>
      </c>
      <c r="D16" s="23">
        <v>41518</v>
      </c>
      <c r="E16" s="24">
        <f t="shared" si="0"/>
        <v>9</v>
      </c>
      <c r="F16" s="22" t="s">
        <v>35</v>
      </c>
      <c r="G16" s="22" t="s">
        <v>38</v>
      </c>
      <c r="H16" s="22" t="s">
        <v>37</v>
      </c>
      <c r="I16" s="25">
        <v>1441740.531</v>
      </c>
      <c r="J16" s="83"/>
      <c r="K16" s="83"/>
      <c r="L16" s="83"/>
      <c r="M16" s="83"/>
      <c r="N16" s="83"/>
      <c r="O16" s="83"/>
      <c r="P16" s="83"/>
      <c r="Q16" s="83"/>
      <c r="R16" s="83"/>
      <c r="S16" s="83"/>
      <c r="T16" s="83"/>
      <c r="U16" s="83"/>
      <c r="V16" s="83"/>
      <c r="W16" s="83"/>
      <c r="X16" s="83"/>
      <c r="Y16" s="83"/>
      <c r="Z16" s="83"/>
    </row>
    <row r="17" spans="1:9" ht="14.25" hidden="1" customHeight="1">
      <c r="A17" s="22" t="s">
        <v>32</v>
      </c>
      <c r="B17" s="22" t="s">
        <v>33</v>
      </c>
      <c r="C17" s="22" t="s">
        <v>34</v>
      </c>
      <c r="D17" s="23">
        <v>41548</v>
      </c>
      <c r="E17" s="24">
        <f t="shared" si="0"/>
        <v>10</v>
      </c>
      <c r="F17" s="22" t="s">
        <v>35</v>
      </c>
      <c r="G17" s="22" t="s">
        <v>38</v>
      </c>
      <c r="H17" s="22" t="s">
        <v>37</v>
      </c>
      <c r="I17" s="25">
        <v>1431127.2052</v>
      </c>
    </row>
    <row r="18" spans="1:9" ht="14.25" hidden="1" customHeight="1">
      <c r="A18" s="22" t="s">
        <v>32</v>
      </c>
      <c r="B18" s="22" t="s">
        <v>33</v>
      </c>
      <c r="C18" s="22" t="s">
        <v>34</v>
      </c>
      <c r="D18" s="23">
        <v>41579</v>
      </c>
      <c r="E18" s="24">
        <f t="shared" si="0"/>
        <v>11</v>
      </c>
      <c r="F18" s="22" t="s">
        <v>35</v>
      </c>
      <c r="G18" s="22" t="s">
        <v>38</v>
      </c>
      <c r="H18" s="22" t="s">
        <v>37</v>
      </c>
      <c r="I18" s="25">
        <v>1511205.1492999999</v>
      </c>
    </row>
    <row r="19" spans="1:9" ht="14.25" hidden="1" customHeight="1">
      <c r="A19" s="22" t="s">
        <v>32</v>
      </c>
      <c r="B19" s="22" t="s">
        <v>33</v>
      </c>
      <c r="C19" s="22" t="s">
        <v>34</v>
      </c>
      <c r="D19" s="23">
        <v>41609</v>
      </c>
      <c r="E19" s="24">
        <f t="shared" si="0"/>
        <v>12</v>
      </c>
      <c r="F19" s="22" t="s">
        <v>35</v>
      </c>
      <c r="G19" s="22" t="s">
        <v>38</v>
      </c>
      <c r="H19" s="22" t="s">
        <v>37</v>
      </c>
      <c r="I19" s="25">
        <v>1474685.3409750003</v>
      </c>
    </row>
    <row r="20" spans="1:9" ht="14.25" hidden="1" customHeight="1">
      <c r="A20" s="22" t="s">
        <v>32</v>
      </c>
      <c r="B20" s="22" t="s">
        <v>33</v>
      </c>
      <c r="C20" s="22" t="s">
        <v>34</v>
      </c>
      <c r="D20" s="23">
        <v>41640</v>
      </c>
      <c r="E20" s="24">
        <f t="shared" si="0"/>
        <v>1</v>
      </c>
      <c r="F20" s="22" t="s">
        <v>35</v>
      </c>
      <c r="G20" s="22" t="s">
        <v>38</v>
      </c>
      <c r="H20" s="22" t="s">
        <v>37</v>
      </c>
      <c r="I20" s="25">
        <v>2143858.8074749997</v>
      </c>
    </row>
    <row r="21" spans="1:9" ht="14.25" hidden="1" customHeight="1">
      <c r="A21" s="22" t="s">
        <v>32</v>
      </c>
      <c r="B21" s="22" t="s">
        <v>33</v>
      </c>
      <c r="C21" s="22" t="s">
        <v>34</v>
      </c>
      <c r="D21" s="23">
        <v>41671</v>
      </c>
      <c r="E21" s="24">
        <f t="shared" si="0"/>
        <v>2</v>
      </c>
      <c r="F21" s="22" t="s">
        <v>35</v>
      </c>
      <c r="G21" s="22" t="s">
        <v>38</v>
      </c>
      <c r="H21" s="22" t="s">
        <v>37</v>
      </c>
      <c r="I21" s="25">
        <v>1897677.8667000001</v>
      </c>
    </row>
    <row r="22" spans="1:9" ht="14.25" hidden="1" customHeight="1">
      <c r="A22" s="22" t="s">
        <v>32</v>
      </c>
      <c r="B22" s="22" t="s">
        <v>33</v>
      </c>
      <c r="C22" s="22" t="s">
        <v>34</v>
      </c>
      <c r="D22" s="23">
        <v>41699</v>
      </c>
      <c r="E22" s="24">
        <f t="shared" si="0"/>
        <v>3</v>
      </c>
      <c r="F22" s="22" t="s">
        <v>35</v>
      </c>
      <c r="G22" s="22" t="s">
        <v>38</v>
      </c>
      <c r="H22" s="22" t="s">
        <v>37</v>
      </c>
      <c r="I22" s="25">
        <v>2000029.4814499998</v>
      </c>
    </row>
    <row r="23" spans="1:9" ht="14.25" hidden="1" customHeight="1">
      <c r="A23" s="22" t="s">
        <v>32</v>
      </c>
      <c r="B23" s="22" t="s">
        <v>33</v>
      </c>
      <c r="C23" s="22" t="s">
        <v>34</v>
      </c>
      <c r="D23" s="23">
        <v>41730</v>
      </c>
      <c r="E23" s="24">
        <f t="shared" si="0"/>
        <v>4</v>
      </c>
      <c r="F23" s="22" t="s">
        <v>35</v>
      </c>
      <c r="G23" s="22" t="s">
        <v>38</v>
      </c>
      <c r="H23" s="22" t="s">
        <v>37</v>
      </c>
      <c r="I23" s="25">
        <v>1461351.8515750002</v>
      </c>
    </row>
    <row r="24" spans="1:9" ht="14.25" hidden="1" customHeight="1">
      <c r="A24" s="22" t="s">
        <v>32</v>
      </c>
      <c r="B24" s="22" t="s">
        <v>33</v>
      </c>
      <c r="C24" s="22" t="s">
        <v>34</v>
      </c>
      <c r="D24" s="23">
        <v>41760</v>
      </c>
      <c r="E24" s="24">
        <f t="shared" si="0"/>
        <v>5</v>
      </c>
      <c r="F24" s="22" t="s">
        <v>35</v>
      </c>
      <c r="G24" s="22" t="s">
        <v>38</v>
      </c>
      <c r="H24" s="22" t="s">
        <v>37</v>
      </c>
      <c r="I24" s="25">
        <v>1478529.0096499999</v>
      </c>
    </row>
    <row r="25" spans="1:9" ht="14.25" hidden="1" customHeight="1">
      <c r="A25" s="22" t="s">
        <v>32</v>
      </c>
      <c r="B25" s="22" t="s">
        <v>33</v>
      </c>
      <c r="C25" s="22" t="s">
        <v>34</v>
      </c>
      <c r="D25" s="23">
        <v>41791</v>
      </c>
      <c r="E25" s="24">
        <f t="shared" si="0"/>
        <v>6</v>
      </c>
      <c r="F25" s="22" t="s">
        <v>35</v>
      </c>
      <c r="G25" s="22" t="s">
        <v>38</v>
      </c>
      <c r="H25" s="22" t="s">
        <v>37</v>
      </c>
      <c r="I25" s="25">
        <v>1420770.04685</v>
      </c>
    </row>
    <row r="26" spans="1:9" ht="14.25" hidden="1" customHeight="1">
      <c r="A26" s="22" t="s">
        <v>32</v>
      </c>
      <c r="B26" s="22" t="s">
        <v>33</v>
      </c>
      <c r="C26" s="22" t="s">
        <v>34</v>
      </c>
      <c r="D26" s="23">
        <v>41456</v>
      </c>
      <c r="E26" s="24">
        <f t="shared" si="0"/>
        <v>7</v>
      </c>
      <c r="F26" s="22" t="s">
        <v>39</v>
      </c>
      <c r="G26" s="22" t="s">
        <v>36</v>
      </c>
      <c r="H26" s="22" t="s">
        <v>37</v>
      </c>
      <c r="I26" s="25">
        <v>567331.78309499996</v>
      </c>
    </row>
    <row r="27" spans="1:9" ht="14.25" hidden="1" customHeight="1">
      <c r="A27" s="22" t="s">
        <v>32</v>
      </c>
      <c r="B27" s="22" t="s">
        <v>33</v>
      </c>
      <c r="C27" s="22" t="s">
        <v>34</v>
      </c>
      <c r="D27" s="23">
        <v>41487</v>
      </c>
      <c r="E27" s="24">
        <f t="shared" si="0"/>
        <v>8</v>
      </c>
      <c r="F27" s="22" t="s">
        <v>39</v>
      </c>
      <c r="G27" s="22" t="s">
        <v>36</v>
      </c>
      <c r="H27" s="22" t="s">
        <v>37</v>
      </c>
      <c r="I27" s="25">
        <v>546428.99859624996</v>
      </c>
    </row>
    <row r="28" spans="1:9" ht="14.25" hidden="1" customHeight="1">
      <c r="A28" s="22" t="s">
        <v>32</v>
      </c>
      <c r="B28" s="22" t="s">
        <v>33</v>
      </c>
      <c r="C28" s="22" t="s">
        <v>34</v>
      </c>
      <c r="D28" s="23">
        <v>41518</v>
      </c>
      <c r="E28" s="24">
        <f t="shared" si="0"/>
        <v>9</v>
      </c>
      <c r="F28" s="22" t="s">
        <v>39</v>
      </c>
      <c r="G28" s="22" t="s">
        <v>36</v>
      </c>
      <c r="H28" s="22" t="s">
        <v>37</v>
      </c>
      <c r="I28" s="25">
        <v>504609.18584999995</v>
      </c>
    </row>
    <row r="29" spans="1:9" ht="14.25" hidden="1" customHeight="1">
      <c r="A29" s="22" t="s">
        <v>32</v>
      </c>
      <c r="B29" s="22" t="s">
        <v>33</v>
      </c>
      <c r="C29" s="22" t="s">
        <v>34</v>
      </c>
      <c r="D29" s="23">
        <v>41548</v>
      </c>
      <c r="E29" s="24">
        <f t="shared" si="0"/>
        <v>10</v>
      </c>
      <c r="F29" s="22" t="s">
        <v>39</v>
      </c>
      <c r="G29" s="22" t="s">
        <v>36</v>
      </c>
      <c r="H29" s="22" t="s">
        <v>37</v>
      </c>
      <c r="I29" s="25">
        <v>500894.52181999997</v>
      </c>
    </row>
    <row r="30" spans="1:9" ht="14.25" hidden="1" customHeight="1">
      <c r="A30" s="22" t="s">
        <v>32</v>
      </c>
      <c r="B30" s="22" t="s">
        <v>33</v>
      </c>
      <c r="C30" s="22" t="s">
        <v>34</v>
      </c>
      <c r="D30" s="23">
        <v>41579</v>
      </c>
      <c r="E30" s="24">
        <f t="shared" si="0"/>
        <v>11</v>
      </c>
      <c r="F30" s="22" t="s">
        <v>39</v>
      </c>
      <c r="G30" s="22" t="s">
        <v>36</v>
      </c>
      <c r="H30" s="22" t="s">
        <v>37</v>
      </c>
      <c r="I30" s="25">
        <v>528921.80225499999</v>
      </c>
    </row>
    <row r="31" spans="1:9" ht="14.25" hidden="1" customHeight="1">
      <c r="A31" s="22" t="s">
        <v>32</v>
      </c>
      <c r="B31" s="22" t="s">
        <v>33</v>
      </c>
      <c r="C31" s="22" t="s">
        <v>34</v>
      </c>
      <c r="D31" s="23">
        <v>41609</v>
      </c>
      <c r="E31" s="24">
        <f t="shared" si="0"/>
        <v>12</v>
      </c>
      <c r="F31" s="22" t="s">
        <v>39</v>
      </c>
      <c r="G31" s="22" t="s">
        <v>36</v>
      </c>
      <c r="H31" s="22" t="s">
        <v>37</v>
      </c>
      <c r="I31" s="25">
        <v>516139.86934125004</v>
      </c>
    </row>
    <row r="32" spans="1:9" ht="14.25" hidden="1" customHeight="1">
      <c r="A32" s="22" t="s">
        <v>32</v>
      </c>
      <c r="B32" s="22" t="s">
        <v>33</v>
      </c>
      <c r="C32" s="22" t="s">
        <v>34</v>
      </c>
      <c r="D32" s="23">
        <v>41640</v>
      </c>
      <c r="E32" s="24">
        <f t="shared" si="0"/>
        <v>1</v>
      </c>
      <c r="F32" s="22" t="s">
        <v>39</v>
      </c>
      <c r="G32" s="22" t="s">
        <v>36</v>
      </c>
      <c r="H32" s="22" t="s">
        <v>37</v>
      </c>
      <c r="I32" s="25">
        <v>750350.5826162498</v>
      </c>
    </row>
    <row r="33" spans="1:9" ht="14.25" hidden="1" customHeight="1">
      <c r="A33" s="22" t="s">
        <v>32</v>
      </c>
      <c r="B33" s="22" t="s">
        <v>33</v>
      </c>
      <c r="C33" s="22" t="s">
        <v>34</v>
      </c>
      <c r="D33" s="23">
        <v>41671</v>
      </c>
      <c r="E33" s="24">
        <f t="shared" si="0"/>
        <v>2</v>
      </c>
      <c r="F33" s="22" t="s">
        <v>39</v>
      </c>
      <c r="G33" s="22" t="s">
        <v>36</v>
      </c>
      <c r="H33" s="22" t="s">
        <v>37</v>
      </c>
      <c r="I33" s="25">
        <v>664187.25334499998</v>
      </c>
    </row>
    <row r="34" spans="1:9" ht="14.25" hidden="1" customHeight="1">
      <c r="A34" s="22" t="s">
        <v>32</v>
      </c>
      <c r="B34" s="22" t="s">
        <v>33</v>
      </c>
      <c r="C34" s="22" t="s">
        <v>34</v>
      </c>
      <c r="D34" s="23">
        <v>41699</v>
      </c>
      <c r="E34" s="24">
        <f t="shared" si="0"/>
        <v>3</v>
      </c>
      <c r="F34" s="22" t="s">
        <v>39</v>
      </c>
      <c r="G34" s="22" t="s">
        <v>36</v>
      </c>
      <c r="H34" s="22" t="s">
        <v>37</v>
      </c>
      <c r="I34" s="25">
        <v>700010.31850749988</v>
      </c>
    </row>
    <row r="35" spans="1:9" ht="14.25" hidden="1" customHeight="1">
      <c r="A35" s="22" t="s">
        <v>32</v>
      </c>
      <c r="B35" s="22" t="s">
        <v>33</v>
      </c>
      <c r="C35" s="22" t="s">
        <v>34</v>
      </c>
      <c r="D35" s="23">
        <v>41730</v>
      </c>
      <c r="E35" s="24">
        <f t="shared" si="0"/>
        <v>4</v>
      </c>
      <c r="F35" s="22" t="s">
        <v>39</v>
      </c>
      <c r="G35" s="22" t="s">
        <v>36</v>
      </c>
      <c r="H35" s="22" t="s">
        <v>37</v>
      </c>
      <c r="I35" s="25">
        <v>511473.14805125003</v>
      </c>
    </row>
    <row r="36" spans="1:9" ht="14.25" hidden="1" customHeight="1">
      <c r="A36" s="22" t="s">
        <v>32</v>
      </c>
      <c r="B36" s="22" t="s">
        <v>33</v>
      </c>
      <c r="C36" s="22" t="s">
        <v>34</v>
      </c>
      <c r="D36" s="23">
        <v>41760</v>
      </c>
      <c r="E36" s="24">
        <f t="shared" si="0"/>
        <v>5</v>
      </c>
      <c r="F36" s="22" t="s">
        <v>39</v>
      </c>
      <c r="G36" s="22" t="s">
        <v>36</v>
      </c>
      <c r="H36" s="22" t="s">
        <v>37</v>
      </c>
      <c r="I36" s="25">
        <v>517485.15337749996</v>
      </c>
    </row>
    <row r="37" spans="1:9" ht="14.25" hidden="1" customHeight="1">
      <c r="A37" s="22" t="s">
        <v>32</v>
      </c>
      <c r="B37" s="22" t="s">
        <v>33</v>
      </c>
      <c r="C37" s="22" t="s">
        <v>34</v>
      </c>
      <c r="D37" s="23">
        <v>41791</v>
      </c>
      <c r="E37" s="24">
        <f t="shared" si="0"/>
        <v>6</v>
      </c>
      <c r="F37" s="22" t="s">
        <v>39</v>
      </c>
      <c r="G37" s="22" t="s">
        <v>36</v>
      </c>
      <c r="H37" s="22" t="s">
        <v>37</v>
      </c>
      <c r="I37" s="25">
        <v>497269.5163975</v>
      </c>
    </row>
    <row r="38" spans="1:9" ht="14.25" hidden="1" customHeight="1">
      <c r="A38" s="22" t="s">
        <v>32</v>
      </c>
      <c r="B38" s="22" t="s">
        <v>33</v>
      </c>
      <c r="C38" s="22" t="s">
        <v>34</v>
      </c>
      <c r="D38" s="23">
        <v>41456</v>
      </c>
      <c r="E38" s="24">
        <f t="shared" si="0"/>
        <v>7</v>
      </c>
      <c r="F38" s="22" t="s">
        <v>39</v>
      </c>
      <c r="G38" s="22" t="s">
        <v>38</v>
      </c>
      <c r="H38" s="22" t="s">
        <v>37</v>
      </c>
      <c r="I38" s="25">
        <v>955954.05451507494</v>
      </c>
    </row>
    <row r="39" spans="1:9" ht="14.25" hidden="1" customHeight="1">
      <c r="A39" s="22" t="s">
        <v>32</v>
      </c>
      <c r="B39" s="22" t="s">
        <v>33</v>
      </c>
      <c r="C39" s="22" t="s">
        <v>34</v>
      </c>
      <c r="D39" s="23">
        <v>41487</v>
      </c>
      <c r="E39" s="24">
        <f t="shared" si="0"/>
        <v>8</v>
      </c>
      <c r="F39" s="22" t="s">
        <v>39</v>
      </c>
      <c r="G39" s="22" t="s">
        <v>38</v>
      </c>
      <c r="H39" s="22" t="s">
        <v>37</v>
      </c>
      <c r="I39" s="25">
        <v>920732.86263468117</v>
      </c>
    </row>
    <row r="40" spans="1:9" ht="14.25" hidden="1" customHeight="1">
      <c r="A40" s="22" t="s">
        <v>32</v>
      </c>
      <c r="B40" s="22" t="s">
        <v>33</v>
      </c>
      <c r="C40" s="22" t="s">
        <v>34</v>
      </c>
      <c r="D40" s="23">
        <v>41518</v>
      </c>
      <c r="E40" s="24">
        <f t="shared" si="0"/>
        <v>9</v>
      </c>
      <c r="F40" s="22" t="s">
        <v>39</v>
      </c>
      <c r="G40" s="22" t="s">
        <v>38</v>
      </c>
      <c r="H40" s="22" t="s">
        <v>37</v>
      </c>
      <c r="I40" s="25">
        <v>850266.47815724998</v>
      </c>
    </row>
    <row r="41" spans="1:9" ht="14.25" hidden="1" customHeight="1">
      <c r="A41" s="22" t="s">
        <v>32</v>
      </c>
      <c r="B41" s="22" t="s">
        <v>33</v>
      </c>
      <c r="C41" s="22" t="s">
        <v>34</v>
      </c>
      <c r="D41" s="23">
        <v>41548</v>
      </c>
      <c r="E41" s="24">
        <f t="shared" si="0"/>
        <v>10</v>
      </c>
      <c r="F41" s="22" t="s">
        <v>39</v>
      </c>
      <c r="G41" s="22" t="s">
        <v>38</v>
      </c>
      <c r="H41" s="22" t="s">
        <v>37</v>
      </c>
      <c r="I41" s="25">
        <v>844007.26926670002</v>
      </c>
    </row>
    <row r="42" spans="1:9" ht="14.25" hidden="1" customHeight="1">
      <c r="A42" s="22" t="s">
        <v>32</v>
      </c>
      <c r="B42" s="22" t="s">
        <v>33</v>
      </c>
      <c r="C42" s="22" t="s">
        <v>34</v>
      </c>
      <c r="D42" s="23">
        <v>41579</v>
      </c>
      <c r="E42" s="24">
        <f t="shared" si="0"/>
        <v>11</v>
      </c>
      <c r="F42" s="22" t="s">
        <v>39</v>
      </c>
      <c r="G42" s="22" t="s">
        <v>38</v>
      </c>
      <c r="H42" s="22" t="s">
        <v>37</v>
      </c>
      <c r="I42" s="25">
        <v>891233.23679967504</v>
      </c>
    </row>
    <row r="43" spans="1:9" ht="14.25" hidden="1" customHeight="1">
      <c r="A43" s="22" t="s">
        <v>32</v>
      </c>
      <c r="B43" s="22" t="s">
        <v>33</v>
      </c>
      <c r="C43" s="22" t="s">
        <v>34</v>
      </c>
      <c r="D43" s="23">
        <v>41609</v>
      </c>
      <c r="E43" s="24">
        <f t="shared" si="0"/>
        <v>12</v>
      </c>
      <c r="F43" s="22" t="s">
        <v>39</v>
      </c>
      <c r="G43" s="22" t="s">
        <v>38</v>
      </c>
      <c r="H43" s="22" t="s">
        <v>37</v>
      </c>
      <c r="I43" s="25">
        <v>869695.6798400064</v>
      </c>
    </row>
    <row r="44" spans="1:9" ht="14.25" hidden="1" customHeight="1">
      <c r="A44" s="22" t="s">
        <v>32</v>
      </c>
      <c r="B44" s="22" t="s">
        <v>33</v>
      </c>
      <c r="C44" s="22" t="s">
        <v>34</v>
      </c>
      <c r="D44" s="23">
        <v>41640</v>
      </c>
      <c r="E44" s="24">
        <f t="shared" si="0"/>
        <v>1</v>
      </c>
      <c r="F44" s="22" t="s">
        <v>39</v>
      </c>
      <c r="G44" s="22" t="s">
        <v>38</v>
      </c>
      <c r="H44" s="22" t="s">
        <v>37</v>
      </c>
      <c r="I44" s="25">
        <v>1264340.7317083809</v>
      </c>
    </row>
    <row r="45" spans="1:9" ht="14.25" hidden="1" customHeight="1">
      <c r="A45" s="22" t="s">
        <v>32</v>
      </c>
      <c r="B45" s="22" t="s">
        <v>33</v>
      </c>
      <c r="C45" s="22" t="s">
        <v>34</v>
      </c>
      <c r="D45" s="23">
        <v>41671</v>
      </c>
      <c r="E45" s="24">
        <f t="shared" si="0"/>
        <v>2</v>
      </c>
      <c r="F45" s="22" t="s">
        <v>39</v>
      </c>
      <c r="G45" s="22" t="s">
        <v>38</v>
      </c>
      <c r="H45" s="22" t="s">
        <v>37</v>
      </c>
      <c r="I45" s="25">
        <v>1119155.521886325</v>
      </c>
    </row>
    <row r="46" spans="1:9" ht="14.25" hidden="1" customHeight="1">
      <c r="A46" s="22" t="s">
        <v>32</v>
      </c>
      <c r="B46" s="22" t="s">
        <v>33</v>
      </c>
      <c r="C46" s="22" t="s">
        <v>34</v>
      </c>
      <c r="D46" s="23">
        <v>41699</v>
      </c>
      <c r="E46" s="24">
        <f t="shared" si="0"/>
        <v>3</v>
      </c>
      <c r="F46" s="22" t="s">
        <v>39</v>
      </c>
      <c r="G46" s="22" t="s">
        <v>38</v>
      </c>
      <c r="H46" s="22" t="s">
        <v>37</v>
      </c>
      <c r="I46" s="25">
        <v>1179517.3866851374</v>
      </c>
    </row>
    <row r="47" spans="1:9" ht="14.25" hidden="1" customHeight="1">
      <c r="A47" s="22" t="s">
        <v>32</v>
      </c>
      <c r="B47" s="22" t="s">
        <v>33</v>
      </c>
      <c r="C47" s="22" t="s">
        <v>34</v>
      </c>
      <c r="D47" s="23">
        <v>41730</v>
      </c>
      <c r="E47" s="24">
        <f t="shared" si="0"/>
        <v>4</v>
      </c>
      <c r="F47" s="22" t="s">
        <v>39</v>
      </c>
      <c r="G47" s="22" t="s">
        <v>38</v>
      </c>
      <c r="H47" s="22" t="s">
        <v>37</v>
      </c>
      <c r="I47" s="25">
        <v>861832.25446635636</v>
      </c>
    </row>
    <row r="48" spans="1:9" ht="14.25" hidden="1" customHeight="1">
      <c r="A48" s="22" t="s">
        <v>32</v>
      </c>
      <c r="B48" s="22" t="s">
        <v>33</v>
      </c>
      <c r="C48" s="22" t="s">
        <v>34</v>
      </c>
      <c r="D48" s="23">
        <v>41760</v>
      </c>
      <c r="E48" s="24">
        <f t="shared" si="0"/>
        <v>5</v>
      </c>
      <c r="F48" s="22" t="s">
        <v>39</v>
      </c>
      <c r="G48" s="22" t="s">
        <v>38</v>
      </c>
      <c r="H48" s="22" t="s">
        <v>37</v>
      </c>
      <c r="I48" s="25">
        <v>871962.48344108742</v>
      </c>
    </row>
    <row r="49" spans="1:9" ht="14.25" hidden="1" customHeight="1">
      <c r="A49" s="22" t="s">
        <v>32</v>
      </c>
      <c r="B49" s="22" t="s">
        <v>33</v>
      </c>
      <c r="C49" s="22" t="s">
        <v>34</v>
      </c>
      <c r="D49" s="23">
        <v>41791</v>
      </c>
      <c r="E49" s="24">
        <f t="shared" si="0"/>
        <v>6</v>
      </c>
      <c r="F49" s="22" t="s">
        <v>39</v>
      </c>
      <c r="G49" s="22" t="s">
        <v>38</v>
      </c>
      <c r="H49" s="22" t="s">
        <v>37</v>
      </c>
      <c r="I49" s="25">
        <v>837899.13512978749</v>
      </c>
    </row>
    <row r="50" spans="1:9" ht="14.25" hidden="1" customHeight="1">
      <c r="A50" s="22" t="s">
        <v>32</v>
      </c>
      <c r="B50" s="22" t="s">
        <v>33</v>
      </c>
      <c r="C50" s="22" t="s">
        <v>34</v>
      </c>
      <c r="D50" s="23">
        <v>41456</v>
      </c>
      <c r="E50" s="24">
        <f t="shared" si="0"/>
        <v>7</v>
      </c>
      <c r="F50" s="22" t="s">
        <v>40</v>
      </c>
      <c r="G50" s="22" t="s">
        <v>36</v>
      </c>
      <c r="H50" s="22" t="s">
        <v>37</v>
      </c>
      <c r="I50" s="25">
        <v>1296758.36136</v>
      </c>
    </row>
    <row r="51" spans="1:9" ht="14.25" hidden="1" customHeight="1">
      <c r="A51" s="22" t="s">
        <v>32</v>
      </c>
      <c r="B51" s="22" t="s">
        <v>33</v>
      </c>
      <c r="C51" s="22" t="s">
        <v>34</v>
      </c>
      <c r="D51" s="23">
        <v>41487</v>
      </c>
      <c r="E51" s="24">
        <f t="shared" si="0"/>
        <v>8</v>
      </c>
      <c r="F51" s="22" t="s">
        <v>40</v>
      </c>
      <c r="G51" s="22" t="s">
        <v>36</v>
      </c>
      <c r="H51" s="22" t="s">
        <v>37</v>
      </c>
      <c r="I51" s="25">
        <v>1248980.56822</v>
      </c>
    </row>
    <row r="52" spans="1:9" ht="14.25" hidden="1" customHeight="1">
      <c r="A52" s="22" t="s">
        <v>32</v>
      </c>
      <c r="B52" s="22" t="s">
        <v>33</v>
      </c>
      <c r="C52" s="22" t="s">
        <v>34</v>
      </c>
      <c r="D52" s="23">
        <v>41518</v>
      </c>
      <c r="E52" s="24">
        <f t="shared" si="0"/>
        <v>9</v>
      </c>
      <c r="F52" s="22" t="s">
        <v>40</v>
      </c>
      <c r="G52" s="22" t="s">
        <v>36</v>
      </c>
      <c r="H52" s="22" t="s">
        <v>37</v>
      </c>
      <c r="I52" s="25">
        <v>1153392.4247999999</v>
      </c>
    </row>
    <row r="53" spans="1:9" ht="14.25" hidden="1" customHeight="1">
      <c r="A53" s="22" t="s">
        <v>32</v>
      </c>
      <c r="B53" s="22" t="s">
        <v>33</v>
      </c>
      <c r="C53" s="22" t="s">
        <v>34</v>
      </c>
      <c r="D53" s="23">
        <v>41548</v>
      </c>
      <c r="E53" s="24">
        <f t="shared" si="0"/>
        <v>10</v>
      </c>
      <c r="F53" s="22" t="s">
        <v>40</v>
      </c>
      <c r="G53" s="22" t="s">
        <v>36</v>
      </c>
      <c r="H53" s="22" t="s">
        <v>37</v>
      </c>
      <c r="I53" s="25">
        <v>1144901.76416</v>
      </c>
    </row>
    <row r="54" spans="1:9" ht="14.25" hidden="1" customHeight="1">
      <c r="A54" s="22" t="s">
        <v>32</v>
      </c>
      <c r="B54" s="22" t="s">
        <v>33</v>
      </c>
      <c r="C54" s="22" t="s">
        <v>34</v>
      </c>
      <c r="D54" s="23">
        <v>41579</v>
      </c>
      <c r="E54" s="24">
        <f t="shared" si="0"/>
        <v>11</v>
      </c>
      <c r="F54" s="22" t="s">
        <v>40</v>
      </c>
      <c r="G54" s="22" t="s">
        <v>36</v>
      </c>
      <c r="H54" s="22" t="s">
        <v>37</v>
      </c>
      <c r="I54" s="25">
        <v>1208964.11944</v>
      </c>
    </row>
    <row r="55" spans="1:9" ht="14.25" hidden="1" customHeight="1">
      <c r="A55" s="22" t="s">
        <v>32</v>
      </c>
      <c r="B55" s="22" t="s">
        <v>33</v>
      </c>
      <c r="C55" s="22" t="s">
        <v>34</v>
      </c>
      <c r="D55" s="23">
        <v>41609</v>
      </c>
      <c r="E55" s="24">
        <f t="shared" si="0"/>
        <v>12</v>
      </c>
      <c r="F55" s="22" t="s">
        <v>40</v>
      </c>
      <c r="G55" s="22" t="s">
        <v>36</v>
      </c>
      <c r="H55" s="22" t="s">
        <v>37</v>
      </c>
      <c r="I55" s="25">
        <v>1179748.2727800002</v>
      </c>
    </row>
    <row r="56" spans="1:9" ht="14.25" hidden="1" customHeight="1">
      <c r="A56" s="22" t="s">
        <v>32</v>
      </c>
      <c r="B56" s="22" t="s">
        <v>33</v>
      </c>
      <c r="C56" s="22" t="s">
        <v>34</v>
      </c>
      <c r="D56" s="23">
        <v>41640</v>
      </c>
      <c r="E56" s="24">
        <f t="shared" si="0"/>
        <v>1</v>
      </c>
      <c r="F56" s="22" t="s">
        <v>40</v>
      </c>
      <c r="G56" s="22" t="s">
        <v>36</v>
      </c>
      <c r="H56" s="22" t="s">
        <v>37</v>
      </c>
      <c r="I56" s="25">
        <v>1715087.0459799999</v>
      </c>
    </row>
    <row r="57" spans="1:9" ht="14.25" hidden="1" customHeight="1">
      <c r="A57" s="22" t="s">
        <v>32</v>
      </c>
      <c r="B57" s="22" t="s">
        <v>33</v>
      </c>
      <c r="C57" s="22" t="s">
        <v>34</v>
      </c>
      <c r="D57" s="23">
        <v>41671</v>
      </c>
      <c r="E57" s="24">
        <f t="shared" si="0"/>
        <v>2</v>
      </c>
      <c r="F57" s="22" t="s">
        <v>40</v>
      </c>
      <c r="G57" s="22" t="s">
        <v>36</v>
      </c>
      <c r="H57" s="22" t="s">
        <v>37</v>
      </c>
      <c r="I57" s="25">
        <v>1518142.2933600002</v>
      </c>
    </row>
    <row r="58" spans="1:9" ht="14.25" hidden="1" customHeight="1">
      <c r="A58" s="22" t="s">
        <v>32</v>
      </c>
      <c r="B58" s="22" t="s">
        <v>33</v>
      </c>
      <c r="C58" s="22" t="s">
        <v>34</v>
      </c>
      <c r="D58" s="23">
        <v>41699</v>
      </c>
      <c r="E58" s="24">
        <f t="shared" si="0"/>
        <v>3</v>
      </c>
      <c r="F58" s="22" t="s">
        <v>40</v>
      </c>
      <c r="G58" s="22" t="s">
        <v>36</v>
      </c>
      <c r="H58" s="22" t="s">
        <v>37</v>
      </c>
      <c r="I58" s="25">
        <v>1600023.58516</v>
      </c>
    </row>
    <row r="59" spans="1:9" ht="14.25" hidden="1" customHeight="1">
      <c r="A59" s="22" t="s">
        <v>32</v>
      </c>
      <c r="B59" s="22" t="s">
        <v>33</v>
      </c>
      <c r="C59" s="22" t="s">
        <v>34</v>
      </c>
      <c r="D59" s="23">
        <v>41730</v>
      </c>
      <c r="E59" s="24">
        <f t="shared" si="0"/>
        <v>4</v>
      </c>
      <c r="F59" s="22" t="s">
        <v>40</v>
      </c>
      <c r="G59" s="22" t="s">
        <v>36</v>
      </c>
      <c r="H59" s="22" t="s">
        <v>37</v>
      </c>
      <c r="I59" s="25">
        <v>1169081.4812600003</v>
      </c>
    </row>
    <row r="60" spans="1:9" ht="14.25" hidden="1" customHeight="1">
      <c r="A60" s="22" t="s">
        <v>32</v>
      </c>
      <c r="B60" s="22" t="s">
        <v>33</v>
      </c>
      <c r="C60" s="22" t="s">
        <v>34</v>
      </c>
      <c r="D60" s="23">
        <v>41760</v>
      </c>
      <c r="E60" s="24">
        <f t="shared" si="0"/>
        <v>5</v>
      </c>
      <c r="F60" s="22" t="s">
        <v>40</v>
      </c>
      <c r="G60" s="22" t="s">
        <v>36</v>
      </c>
      <c r="H60" s="22" t="s">
        <v>37</v>
      </c>
      <c r="I60" s="25">
        <v>1182823.2077200001</v>
      </c>
    </row>
    <row r="61" spans="1:9" ht="14.25" hidden="1" customHeight="1">
      <c r="A61" s="22" t="s">
        <v>32</v>
      </c>
      <c r="B61" s="22" t="s">
        <v>33</v>
      </c>
      <c r="C61" s="22" t="s">
        <v>34</v>
      </c>
      <c r="D61" s="23">
        <v>41791</v>
      </c>
      <c r="E61" s="24">
        <f t="shared" si="0"/>
        <v>6</v>
      </c>
      <c r="F61" s="22" t="s">
        <v>40</v>
      </c>
      <c r="G61" s="22" t="s">
        <v>36</v>
      </c>
      <c r="H61" s="22" t="s">
        <v>37</v>
      </c>
      <c r="I61" s="25">
        <v>1136616.0374800002</v>
      </c>
    </row>
    <row r="62" spans="1:9" ht="14.25" hidden="1" customHeight="1">
      <c r="A62" s="22" t="s">
        <v>32</v>
      </c>
      <c r="B62" s="22" t="s">
        <v>33</v>
      </c>
      <c r="C62" s="22" t="s">
        <v>41</v>
      </c>
      <c r="D62" s="23">
        <v>41456</v>
      </c>
      <c r="E62" s="24">
        <f t="shared" si="0"/>
        <v>7</v>
      </c>
      <c r="F62" s="22" t="s">
        <v>35</v>
      </c>
      <c r="G62" s="22" t="s">
        <v>36</v>
      </c>
      <c r="H62" s="22" t="s">
        <v>37</v>
      </c>
      <c r="I62" s="25">
        <v>2406673.7462499999</v>
      </c>
    </row>
    <row r="63" spans="1:9" ht="14.25" hidden="1" customHeight="1">
      <c r="A63" s="22" t="s">
        <v>32</v>
      </c>
      <c r="B63" s="22" t="s">
        <v>33</v>
      </c>
      <c r="C63" s="22" t="s">
        <v>41</v>
      </c>
      <c r="D63" s="23">
        <v>41487</v>
      </c>
      <c r="E63" s="24">
        <f t="shared" si="0"/>
        <v>8</v>
      </c>
      <c r="F63" s="22" t="s">
        <v>35</v>
      </c>
      <c r="G63" s="22" t="s">
        <v>36</v>
      </c>
      <c r="H63" s="22" t="s">
        <v>37</v>
      </c>
      <c r="I63" s="25">
        <v>2028377.0049999999</v>
      </c>
    </row>
    <row r="64" spans="1:9" ht="14.25" hidden="1" customHeight="1">
      <c r="A64" s="22" t="s">
        <v>32</v>
      </c>
      <c r="B64" s="22" t="s">
        <v>33</v>
      </c>
      <c r="C64" s="22" t="s">
        <v>41</v>
      </c>
      <c r="D64" s="23">
        <v>41518</v>
      </c>
      <c r="E64" s="24">
        <f t="shared" si="0"/>
        <v>9</v>
      </c>
      <c r="F64" s="22" t="s">
        <v>35</v>
      </c>
      <c r="G64" s="22" t="s">
        <v>36</v>
      </c>
      <c r="H64" s="22" t="s">
        <v>37</v>
      </c>
      <c r="I64" s="25">
        <v>2241097.23875</v>
      </c>
    </row>
    <row r="65" spans="1:9" ht="14.25" hidden="1" customHeight="1">
      <c r="A65" s="22" t="s">
        <v>32</v>
      </c>
      <c r="B65" s="22" t="s">
        <v>33</v>
      </c>
      <c r="C65" s="22" t="s">
        <v>41</v>
      </c>
      <c r="D65" s="23">
        <v>41548</v>
      </c>
      <c r="E65" s="24">
        <f t="shared" si="0"/>
        <v>10</v>
      </c>
      <c r="F65" s="22" t="s">
        <v>35</v>
      </c>
      <c r="G65" s="22" t="s">
        <v>36</v>
      </c>
      <c r="H65" s="22" t="s">
        <v>37</v>
      </c>
      <c r="I65" s="25">
        <v>2104393.5099999998</v>
      </c>
    </row>
    <row r="66" spans="1:9" ht="14.25" hidden="1" customHeight="1">
      <c r="A66" s="22" t="s">
        <v>32</v>
      </c>
      <c r="B66" s="22" t="s">
        <v>33</v>
      </c>
      <c r="C66" s="22" t="s">
        <v>41</v>
      </c>
      <c r="D66" s="23">
        <v>41579</v>
      </c>
      <c r="E66" s="24">
        <f t="shared" si="0"/>
        <v>11</v>
      </c>
      <c r="F66" s="22" t="s">
        <v>35</v>
      </c>
      <c r="G66" s="22" t="s">
        <v>36</v>
      </c>
      <c r="H66" s="22" t="s">
        <v>37</v>
      </c>
      <c r="I66" s="25">
        <v>1921236.2224999999</v>
      </c>
    </row>
    <row r="67" spans="1:9" ht="14.25" hidden="1" customHeight="1">
      <c r="A67" s="22" t="s">
        <v>32</v>
      </c>
      <c r="B67" s="22" t="s">
        <v>33</v>
      </c>
      <c r="C67" s="22" t="s">
        <v>41</v>
      </c>
      <c r="D67" s="23">
        <v>41609</v>
      </c>
      <c r="E67" s="24">
        <f t="shared" si="0"/>
        <v>12</v>
      </c>
      <c r="F67" s="22" t="s">
        <v>35</v>
      </c>
      <c r="G67" s="22" t="s">
        <v>36</v>
      </c>
      <c r="H67" s="22" t="s">
        <v>37</v>
      </c>
      <c r="I67" s="25">
        <v>2161522.17</v>
      </c>
    </row>
    <row r="68" spans="1:9" ht="14.25" hidden="1" customHeight="1">
      <c r="A68" s="22" t="s">
        <v>32</v>
      </c>
      <c r="B68" s="22" t="s">
        <v>33</v>
      </c>
      <c r="C68" s="22" t="s">
        <v>41</v>
      </c>
      <c r="D68" s="23">
        <v>41640</v>
      </c>
      <c r="E68" s="24">
        <f t="shared" si="0"/>
        <v>1</v>
      </c>
      <c r="F68" s="22" t="s">
        <v>35</v>
      </c>
      <c r="G68" s="22" t="s">
        <v>36</v>
      </c>
      <c r="H68" s="22" t="s">
        <v>37</v>
      </c>
      <c r="I68" s="25">
        <v>3104730.2250000001</v>
      </c>
    </row>
    <row r="69" spans="1:9" ht="14.25" hidden="1" customHeight="1">
      <c r="A69" s="22" t="s">
        <v>32</v>
      </c>
      <c r="B69" s="22" t="s">
        <v>33</v>
      </c>
      <c r="C69" s="22" t="s">
        <v>41</v>
      </c>
      <c r="D69" s="23">
        <v>41671</v>
      </c>
      <c r="E69" s="24">
        <f t="shared" si="0"/>
        <v>2</v>
      </c>
      <c r="F69" s="22" t="s">
        <v>35</v>
      </c>
      <c r="G69" s="22" t="s">
        <v>36</v>
      </c>
      <c r="H69" s="22" t="s">
        <v>37</v>
      </c>
      <c r="I69" s="25">
        <v>2116798.7124999999</v>
      </c>
    </row>
    <row r="70" spans="1:9" ht="14.25" hidden="1" customHeight="1">
      <c r="A70" s="22" t="s">
        <v>32</v>
      </c>
      <c r="B70" s="22" t="s">
        <v>33</v>
      </c>
      <c r="C70" s="22" t="s">
        <v>41</v>
      </c>
      <c r="D70" s="23">
        <v>41699</v>
      </c>
      <c r="E70" s="24">
        <f t="shared" si="0"/>
        <v>3</v>
      </c>
      <c r="F70" s="22" t="s">
        <v>35</v>
      </c>
      <c r="G70" s="22" t="s">
        <v>36</v>
      </c>
      <c r="H70" s="22" t="s">
        <v>37</v>
      </c>
      <c r="I70" s="25">
        <v>2728427.88625</v>
      </c>
    </row>
    <row r="71" spans="1:9" ht="14.25" hidden="1" customHeight="1">
      <c r="A71" s="22" t="s">
        <v>32</v>
      </c>
      <c r="B71" s="22" t="s">
        <v>33</v>
      </c>
      <c r="C71" s="22" t="s">
        <v>41</v>
      </c>
      <c r="D71" s="23">
        <v>41730</v>
      </c>
      <c r="E71" s="24">
        <f t="shared" si="0"/>
        <v>4</v>
      </c>
      <c r="F71" s="22" t="s">
        <v>35</v>
      </c>
      <c r="G71" s="22" t="s">
        <v>36</v>
      </c>
      <c r="H71" s="22" t="s">
        <v>37</v>
      </c>
      <c r="I71" s="25">
        <v>2259504.8675000002</v>
      </c>
    </row>
    <row r="72" spans="1:9" ht="14.25" hidden="1" customHeight="1">
      <c r="A72" s="22" t="s">
        <v>32</v>
      </c>
      <c r="B72" s="22" t="s">
        <v>33</v>
      </c>
      <c r="C72" s="22" t="s">
        <v>41</v>
      </c>
      <c r="D72" s="23">
        <v>41760</v>
      </c>
      <c r="E72" s="24">
        <f t="shared" si="0"/>
        <v>5</v>
      </c>
      <c r="F72" s="22" t="s">
        <v>35</v>
      </c>
      <c r="G72" s="22" t="s">
        <v>36</v>
      </c>
      <c r="H72" s="22" t="s">
        <v>37</v>
      </c>
      <c r="I72" s="25">
        <v>2031569.2350000001</v>
      </c>
    </row>
    <row r="73" spans="1:9" ht="14.25" hidden="1" customHeight="1">
      <c r="A73" s="22" t="s">
        <v>32</v>
      </c>
      <c r="B73" s="22" t="s">
        <v>33</v>
      </c>
      <c r="C73" s="22" t="s">
        <v>41</v>
      </c>
      <c r="D73" s="23">
        <v>41791</v>
      </c>
      <c r="E73" s="24">
        <f t="shared" si="0"/>
        <v>6</v>
      </c>
      <c r="F73" s="22" t="s">
        <v>35</v>
      </c>
      <c r="G73" s="22" t="s">
        <v>36</v>
      </c>
      <c r="H73" s="22" t="s">
        <v>37</v>
      </c>
      <c r="I73" s="25">
        <v>2245023.2324999999</v>
      </c>
    </row>
    <row r="74" spans="1:9" ht="14.25" hidden="1" customHeight="1">
      <c r="A74" s="22" t="s">
        <v>32</v>
      </c>
      <c r="B74" s="22" t="s">
        <v>33</v>
      </c>
      <c r="C74" s="22" t="s">
        <v>41</v>
      </c>
      <c r="D74" s="23">
        <v>41456</v>
      </c>
      <c r="E74" s="24">
        <f t="shared" si="0"/>
        <v>7</v>
      </c>
      <c r="F74" s="22" t="s">
        <v>35</v>
      </c>
      <c r="G74" s="22" t="s">
        <v>38</v>
      </c>
      <c r="H74" s="22" t="s">
        <v>37</v>
      </c>
      <c r="I74" s="25">
        <v>4813347.4924999997</v>
      </c>
    </row>
    <row r="75" spans="1:9" ht="14.25" hidden="1" customHeight="1">
      <c r="A75" s="22" t="s">
        <v>32</v>
      </c>
      <c r="B75" s="22" t="s">
        <v>33</v>
      </c>
      <c r="C75" s="22" t="s">
        <v>41</v>
      </c>
      <c r="D75" s="23">
        <v>41487</v>
      </c>
      <c r="E75" s="24">
        <f t="shared" si="0"/>
        <v>8</v>
      </c>
      <c r="F75" s="22" t="s">
        <v>35</v>
      </c>
      <c r="G75" s="22" t="s">
        <v>38</v>
      </c>
      <c r="H75" s="22" t="s">
        <v>37</v>
      </c>
      <c r="I75" s="25">
        <v>4056754.01</v>
      </c>
    </row>
    <row r="76" spans="1:9" ht="14.25" hidden="1" customHeight="1">
      <c r="A76" s="22" t="s">
        <v>32</v>
      </c>
      <c r="B76" s="22" t="s">
        <v>33</v>
      </c>
      <c r="C76" s="22" t="s">
        <v>41</v>
      </c>
      <c r="D76" s="23">
        <v>41518</v>
      </c>
      <c r="E76" s="24">
        <f t="shared" si="0"/>
        <v>9</v>
      </c>
      <c r="F76" s="22" t="s">
        <v>35</v>
      </c>
      <c r="G76" s="22" t="s">
        <v>38</v>
      </c>
      <c r="H76" s="22" t="s">
        <v>37</v>
      </c>
      <c r="I76" s="25">
        <v>4482194.4775</v>
      </c>
    </row>
    <row r="77" spans="1:9" ht="14.25" hidden="1" customHeight="1">
      <c r="A77" s="22" t="s">
        <v>32</v>
      </c>
      <c r="B77" s="22" t="s">
        <v>33</v>
      </c>
      <c r="C77" s="22" t="s">
        <v>41</v>
      </c>
      <c r="D77" s="23">
        <v>41548</v>
      </c>
      <c r="E77" s="24">
        <f t="shared" si="0"/>
        <v>10</v>
      </c>
      <c r="F77" s="22" t="s">
        <v>35</v>
      </c>
      <c r="G77" s="22" t="s">
        <v>38</v>
      </c>
      <c r="H77" s="22" t="s">
        <v>37</v>
      </c>
      <c r="I77" s="25">
        <v>4208787.0199999996</v>
      </c>
    </row>
    <row r="78" spans="1:9" ht="14.25" hidden="1" customHeight="1">
      <c r="A78" s="22" t="s">
        <v>32</v>
      </c>
      <c r="B78" s="22" t="s">
        <v>33</v>
      </c>
      <c r="C78" s="22" t="s">
        <v>41</v>
      </c>
      <c r="D78" s="23">
        <v>41579</v>
      </c>
      <c r="E78" s="24">
        <f t="shared" si="0"/>
        <v>11</v>
      </c>
      <c r="F78" s="22" t="s">
        <v>35</v>
      </c>
      <c r="G78" s="22" t="s">
        <v>38</v>
      </c>
      <c r="H78" s="22" t="s">
        <v>37</v>
      </c>
      <c r="I78" s="25">
        <v>3842472.4449999998</v>
      </c>
    </row>
    <row r="79" spans="1:9" ht="14.25" hidden="1" customHeight="1">
      <c r="A79" s="22" t="s">
        <v>32</v>
      </c>
      <c r="B79" s="22" t="s">
        <v>33</v>
      </c>
      <c r="C79" s="22" t="s">
        <v>41</v>
      </c>
      <c r="D79" s="23">
        <v>41609</v>
      </c>
      <c r="E79" s="24">
        <f t="shared" si="0"/>
        <v>12</v>
      </c>
      <c r="F79" s="22" t="s">
        <v>35</v>
      </c>
      <c r="G79" s="22" t="s">
        <v>38</v>
      </c>
      <c r="H79" s="22" t="s">
        <v>37</v>
      </c>
      <c r="I79" s="25">
        <v>4323044.34</v>
      </c>
    </row>
    <row r="80" spans="1:9" ht="14.25" hidden="1" customHeight="1">
      <c r="A80" s="22" t="s">
        <v>32</v>
      </c>
      <c r="B80" s="22" t="s">
        <v>33</v>
      </c>
      <c r="C80" s="22" t="s">
        <v>41</v>
      </c>
      <c r="D80" s="23">
        <v>41640</v>
      </c>
      <c r="E80" s="24">
        <f t="shared" si="0"/>
        <v>1</v>
      </c>
      <c r="F80" s="22" t="s">
        <v>35</v>
      </c>
      <c r="G80" s="22" t="s">
        <v>38</v>
      </c>
      <c r="H80" s="22" t="s">
        <v>37</v>
      </c>
      <c r="I80" s="25">
        <v>6209460.4500000002</v>
      </c>
    </row>
    <row r="81" spans="1:9" ht="14.25" hidden="1" customHeight="1">
      <c r="A81" s="22" t="s">
        <v>32</v>
      </c>
      <c r="B81" s="22" t="s">
        <v>33</v>
      </c>
      <c r="C81" s="22" t="s">
        <v>41</v>
      </c>
      <c r="D81" s="23">
        <v>41671</v>
      </c>
      <c r="E81" s="24">
        <f t="shared" si="0"/>
        <v>2</v>
      </c>
      <c r="F81" s="22" t="s">
        <v>35</v>
      </c>
      <c r="G81" s="22" t="s">
        <v>38</v>
      </c>
      <c r="H81" s="22" t="s">
        <v>37</v>
      </c>
      <c r="I81" s="25">
        <v>4633597.4249999998</v>
      </c>
    </row>
    <row r="82" spans="1:9" ht="14.25" hidden="1" customHeight="1">
      <c r="A82" s="22" t="s">
        <v>32</v>
      </c>
      <c r="B82" s="22" t="s">
        <v>33</v>
      </c>
      <c r="C82" s="22" t="s">
        <v>41</v>
      </c>
      <c r="D82" s="23">
        <v>41699</v>
      </c>
      <c r="E82" s="24">
        <f t="shared" si="0"/>
        <v>3</v>
      </c>
      <c r="F82" s="22" t="s">
        <v>35</v>
      </c>
      <c r="G82" s="22" t="s">
        <v>38</v>
      </c>
      <c r="H82" s="22" t="s">
        <v>37</v>
      </c>
      <c r="I82" s="25">
        <v>5456855.7725</v>
      </c>
    </row>
    <row r="83" spans="1:9" ht="14.25" hidden="1" customHeight="1">
      <c r="A83" s="22" t="s">
        <v>32</v>
      </c>
      <c r="B83" s="22" t="s">
        <v>33</v>
      </c>
      <c r="C83" s="22" t="s">
        <v>41</v>
      </c>
      <c r="D83" s="23">
        <v>41730</v>
      </c>
      <c r="E83" s="24">
        <f t="shared" si="0"/>
        <v>4</v>
      </c>
      <c r="F83" s="22" t="s">
        <v>35</v>
      </c>
      <c r="G83" s="22" t="s">
        <v>38</v>
      </c>
      <c r="H83" s="22" t="s">
        <v>37</v>
      </c>
      <c r="I83" s="25">
        <v>4519009.7350000003</v>
      </c>
    </row>
    <row r="84" spans="1:9" ht="14.25" hidden="1" customHeight="1">
      <c r="A84" s="22" t="s">
        <v>32</v>
      </c>
      <c r="B84" s="22" t="s">
        <v>33</v>
      </c>
      <c r="C84" s="22" t="s">
        <v>41</v>
      </c>
      <c r="D84" s="23">
        <v>41760</v>
      </c>
      <c r="E84" s="24">
        <f t="shared" si="0"/>
        <v>5</v>
      </c>
      <c r="F84" s="22" t="s">
        <v>35</v>
      </c>
      <c r="G84" s="22" t="s">
        <v>38</v>
      </c>
      <c r="H84" s="22" t="s">
        <v>37</v>
      </c>
      <c r="I84" s="25">
        <v>4063138.47</v>
      </c>
    </row>
    <row r="85" spans="1:9" ht="14.25" hidden="1" customHeight="1">
      <c r="A85" s="22" t="s">
        <v>32</v>
      </c>
      <c r="B85" s="22" t="s">
        <v>33</v>
      </c>
      <c r="C85" s="22" t="s">
        <v>41</v>
      </c>
      <c r="D85" s="23">
        <v>41791</v>
      </c>
      <c r="E85" s="24">
        <f t="shared" si="0"/>
        <v>6</v>
      </c>
      <c r="F85" s="22" t="s">
        <v>35</v>
      </c>
      <c r="G85" s="22" t="s">
        <v>38</v>
      </c>
      <c r="H85" s="22" t="s">
        <v>37</v>
      </c>
      <c r="I85" s="25">
        <v>4490046.4649999999</v>
      </c>
    </row>
    <row r="86" spans="1:9" ht="14.25" hidden="1" customHeight="1">
      <c r="A86" s="22" t="s">
        <v>32</v>
      </c>
      <c r="B86" s="22" t="s">
        <v>33</v>
      </c>
      <c r="C86" s="22" t="s">
        <v>41</v>
      </c>
      <c r="D86" s="23">
        <v>41456</v>
      </c>
      <c r="E86" s="24">
        <f t="shared" si="0"/>
        <v>7</v>
      </c>
      <c r="F86" s="22" t="s">
        <v>39</v>
      </c>
      <c r="G86" s="22" t="s">
        <v>36</v>
      </c>
      <c r="H86" s="22" t="s">
        <v>37</v>
      </c>
      <c r="I86" s="25">
        <v>2117872.8966999999</v>
      </c>
    </row>
    <row r="87" spans="1:9" ht="14.25" hidden="1" customHeight="1">
      <c r="A87" s="22" t="s">
        <v>32</v>
      </c>
      <c r="B87" s="22" t="s">
        <v>33</v>
      </c>
      <c r="C87" s="22" t="s">
        <v>41</v>
      </c>
      <c r="D87" s="23">
        <v>41487</v>
      </c>
      <c r="E87" s="24">
        <f t="shared" si="0"/>
        <v>8</v>
      </c>
      <c r="F87" s="22" t="s">
        <v>39</v>
      </c>
      <c r="G87" s="22" t="s">
        <v>36</v>
      </c>
      <c r="H87" s="22" t="s">
        <v>37</v>
      </c>
      <c r="I87" s="25">
        <v>1784971.7644</v>
      </c>
    </row>
    <row r="88" spans="1:9" ht="14.25" hidden="1" customHeight="1">
      <c r="A88" s="22" t="s">
        <v>32</v>
      </c>
      <c r="B88" s="22" t="s">
        <v>33</v>
      </c>
      <c r="C88" s="22" t="s">
        <v>41</v>
      </c>
      <c r="D88" s="23">
        <v>41518</v>
      </c>
      <c r="E88" s="24">
        <f t="shared" si="0"/>
        <v>9</v>
      </c>
      <c r="F88" s="22" t="s">
        <v>39</v>
      </c>
      <c r="G88" s="22" t="s">
        <v>36</v>
      </c>
      <c r="H88" s="22" t="s">
        <v>37</v>
      </c>
      <c r="I88" s="25">
        <v>1972165.5701000001</v>
      </c>
    </row>
    <row r="89" spans="1:9" ht="14.25" hidden="1" customHeight="1">
      <c r="A89" s="22" t="s">
        <v>32</v>
      </c>
      <c r="B89" s="22" t="s">
        <v>33</v>
      </c>
      <c r="C89" s="22" t="s">
        <v>41</v>
      </c>
      <c r="D89" s="23">
        <v>41548</v>
      </c>
      <c r="E89" s="24">
        <f t="shared" si="0"/>
        <v>10</v>
      </c>
      <c r="F89" s="22" t="s">
        <v>39</v>
      </c>
      <c r="G89" s="22" t="s">
        <v>36</v>
      </c>
      <c r="H89" s="22" t="s">
        <v>37</v>
      </c>
      <c r="I89" s="25">
        <v>1851866.2887999997</v>
      </c>
    </row>
    <row r="90" spans="1:9" ht="14.25" hidden="1" customHeight="1">
      <c r="A90" s="22" t="s">
        <v>32</v>
      </c>
      <c r="B90" s="22" t="s">
        <v>33</v>
      </c>
      <c r="C90" s="22" t="s">
        <v>41</v>
      </c>
      <c r="D90" s="23">
        <v>41579</v>
      </c>
      <c r="E90" s="24">
        <f t="shared" si="0"/>
        <v>11</v>
      </c>
      <c r="F90" s="22" t="s">
        <v>39</v>
      </c>
      <c r="G90" s="22" t="s">
        <v>36</v>
      </c>
      <c r="H90" s="22" t="s">
        <v>37</v>
      </c>
      <c r="I90" s="25">
        <v>1690687.8758</v>
      </c>
    </row>
    <row r="91" spans="1:9" ht="14.25" hidden="1" customHeight="1">
      <c r="A91" s="22" t="s">
        <v>32</v>
      </c>
      <c r="B91" s="22" t="s">
        <v>33</v>
      </c>
      <c r="C91" s="22" t="s">
        <v>41</v>
      </c>
      <c r="D91" s="23">
        <v>41609</v>
      </c>
      <c r="E91" s="24">
        <f t="shared" si="0"/>
        <v>12</v>
      </c>
      <c r="F91" s="22" t="s">
        <v>39</v>
      </c>
      <c r="G91" s="22" t="s">
        <v>36</v>
      </c>
      <c r="H91" s="22" t="s">
        <v>37</v>
      </c>
      <c r="I91" s="25">
        <v>1902139.5096</v>
      </c>
    </row>
    <row r="92" spans="1:9" ht="14.25" hidden="1" customHeight="1">
      <c r="A92" s="22" t="s">
        <v>32</v>
      </c>
      <c r="B92" s="22" t="s">
        <v>33</v>
      </c>
      <c r="C92" s="22" t="s">
        <v>41</v>
      </c>
      <c r="D92" s="23">
        <v>41640</v>
      </c>
      <c r="E92" s="24">
        <f t="shared" si="0"/>
        <v>1</v>
      </c>
      <c r="F92" s="22" t="s">
        <v>39</v>
      </c>
      <c r="G92" s="22" t="s">
        <v>36</v>
      </c>
      <c r="H92" s="22" t="s">
        <v>37</v>
      </c>
      <c r="I92" s="25">
        <v>2732162.5980000002</v>
      </c>
    </row>
    <row r="93" spans="1:9" ht="14.25" hidden="1" customHeight="1">
      <c r="A93" s="22" t="s">
        <v>32</v>
      </c>
      <c r="B93" s="22" t="s">
        <v>33</v>
      </c>
      <c r="C93" s="22" t="s">
        <v>41</v>
      </c>
      <c r="D93" s="23">
        <v>41671</v>
      </c>
      <c r="E93" s="24">
        <f t="shared" si="0"/>
        <v>2</v>
      </c>
      <c r="F93" s="22" t="s">
        <v>39</v>
      </c>
      <c r="G93" s="22" t="s">
        <v>36</v>
      </c>
      <c r="H93" s="22" t="s">
        <v>37</v>
      </c>
      <c r="I93" s="25">
        <v>2478782.8670000001</v>
      </c>
    </row>
    <row r="94" spans="1:9" ht="14.25" hidden="1" customHeight="1">
      <c r="A94" s="22" t="s">
        <v>32</v>
      </c>
      <c r="B94" s="22" t="s">
        <v>33</v>
      </c>
      <c r="C94" s="22" t="s">
        <v>41</v>
      </c>
      <c r="D94" s="23">
        <v>41699</v>
      </c>
      <c r="E94" s="24">
        <f t="shared" si="0"/>
        <v>3</v>
      </c>
      <c r="F94" s="22" t="s">
        <v>39</v>
      </c>
      <c r="G94" s="22" t="s">
        <v>36</v>
      </c>
      <c r="H94" s="22" t="s">
        <v>37</v>
      </c>
      <c r="I94" s="25">
        <v>2401016.5399000002</v>
      </c>
    </row>
    <row r="95" spans="1:9" ht="14.25" hidden="1" customHeight="1">
      <c r="A95" s="22" t="s">
        <v>32</v>
      </c>
      <c r="B95" s="22" t="s">
        <v>33</v>
      </c>
      <c r="C95" s="22" t="s">
        <v>41</v>
      </c>
      <c r="D95" s="23">
        <v>41730</v>
      </c>
      <c r="E95" s="24">
        <f t="shared" si="0"/>
        <v>4</v>
      </c>
      <c r="F95" s="22" t="s">
        <v>39</v>
      </c>
      <c r="G95" s="22" t="s">
        <v>36</v>
      </c>
      <c r="H95" s="22" t="s">
        <v>37</v>
      </c>
      <c r="I95" s="25">
        <v>1988364.2834000001</v>
      </c>
    </row>
    <row r="96" spans="1:9" ht="14.25" hidden="1" customHeight="1">
      <c r="A96" s="22" t="s">
        <v>32</v>
      </c>
      <c r="B96" s="22" t="s">
        <v>33</v>
      </c>
      <c r="C96" s="22" t="s">
        <v>41</v>
      </c>
      <c r="D96" s="23">
        <v>41760</v>
      </c>
      <c r="E96" s="24">
        <f t="shared" si="0"/>
        <v>5</v>
      </c>
      <c r="F96" s="22" t="s">
        <v>39</v>
      </c>
      <c r="G96" s="22" t="s">
        <v>36</v>
      </c>
      <c r="H96" s="22" t="s">
        <v>37</v>
      </c>
      <c r="I96" s="25">
        <v>1787780.9268</v>
      </c>
    </row>
    <row r="97" spans="1:9" ht="14.25" hidden="1" customHeight="1">
      <c r="A97" s="22" t="s">
        <v>32</v>
      </c>
      <c r="B97" s="22" t="s">
        <v>33</v>
      </c>
      <c r="C97" s="22" t="s">
        <v>41</v>
      </c>
      <c r="D97" s="23">
        <v>41791</v>
      </c>
      <c r="E97" s="24">
        <f t="shared" si="0"/>
        <v>6</v>
      </c>
      <c r="F97" s="22" t="s">
        <v>39</v>
      </c>
      <c r="G97" s="22" t="s">
        <v>36</v>
      </c>
      <c r="H97" s="22" t="s">
        <v>37</v>
      </c>
      <c r="I97" s="25">
        <v>1975620.4446</v>
      </c>
    </row>
    <row r="98" spans="1:9" ht="14.25" hidden="1" customHeight="1">
      <c r="A98" s="22" t="s">
        <v>32</v>
      </c>
      <c r="B98" s="22" t="s">
        <v>33</v>
      </c>
      <c r="C98" s="22" t="s">
        <v>41</v>
      </c>
      <c r="D98" s="23">
        <v>41456</v>
      </c>
      <c r="E98" s="24">
        <f t="shared" si="0"/>
        <v>7</v>
      </c>
      <c r="F98" s="22" t="s">
        <v>39</v>
      </c>
      <c r="G98" s="22" t="s">
        <v>38</v>
      </c>
      <c r="H98" s="22" t="s">
        <v>37</v>
      </c>
      <c r="I98" s="25">
        <v>3850677.9939999999</v>
      </c>
    </row>
    <row r="99" spans="1:9" ht="14.25" hidden="1" customHeight="1">
      <c r="A99" s="22" t="s">
        <v>32</v>
      </c>
      <c r="B99" s="22" t="s">
        <v>33</v>
      </c>
      <c r="C99" s="22" t="s">
        <v>41</v>
      </c>
      <c r="D99" s="23">
        <v>41487</v>
      </c>
      <c r="E99" s="24">
        <f t="shared" si="0"/>
        <v>8</v>
      </c>
      <c r="F99" s="22" t="s">
        <v>39</v>
      </c>
      <c r="G99" s="22" t="s">
        <v>38</v>
      </c>
      <c r="H99" s="22" t="s">
        <v>37</v>
      </c>
      <c r="I99" s="25">
        <v>3245403.2080000001</v>
      </c>
    </row>
    <row r="100" spans="1:9" ht="14.25" hidden="1" customHeight="1">
      <c r="A100" s="22" t="s">
        <v>32</v>
      </c>
      <c r="B100" s="22" t="s">
        <v>33</v>
      </c>
      <c r="C100" s="22" t="s">
        <v>41</v>
      </c>
      <c r="D100" s="23">
        <v>41518</v>
      </c>
      <c r="E100" s="24">
        <f t="shared" si="0"/>
        <v>9</v>
      </c>
      <c r="F100" s="22" t="s">
        <v>39</v>
      </c>
      <c r="G100" s="22" t="s">
        <v>38</v>
      </c>
      <c r="H100" s="22" t="s">
        <v>37</v>
      </c>
      <c r="I100" s="25">
        <v>3585755.5820000004</v>
      </c>
    </row>
    <row r="101" spans="1:9" ht="14.25" hidden="1" customHeight="1">
      <c r="A101" s="22" t="s">
        <v>32</v>
      </c>
      <c r="B101" s="22" t="s">
        <v>33</v>
      </c>
      <c r="C101" s="22" t="s">
        <v>41</v>
      </c>
      <c r="D101" s="23">
        <v>41548</v>
      </c>
      <c r="E101" s="24">
        <f t="shared" si="0"/>
        <v>10</v>
      </c>
      <c r="F101" s="22" t="s">
        <v>39</v>
      </c>
      <c r="G101" s="22" t="s">
        <v>38</v>
      </c>
      <c r="H101" s="22" t="s">
        <v>37</v>
      </c>
      <c r="I101" s="25">
        <v>3367029.6159999999</v>
      </c>
    </row>
    <row r="102" spans="1:9" ht="14.25" hidden="1" customHeight="1">
      <c r="A102" s="22" t="s">
        <v>32</v>
      </c>
      <c r="B102" s="22" t="s">
        <v>33</v>
      </c>
      <c r="C102" s="22" t="s">
        <v>41</v>
      </c>
      <c r="D102" s="23">
        <v>41579</v>
      </c>
      <c r="E102" s="24">
        <f t="shared" si="0"/>
        <v>11</v>
      </c>
      <c r="F102" s="22" t="s">
        <v>39</v>
      </c>
      <c r="G102" s="22" t="s">
        <v>38</v>
      </c>
      <c r="H102" s="22" t="s">
        <v>37</v>
      </c>
      <c r="I102" s="25">
        <v>3073977.9560000002</v>
      </c>
    </row>
    <row r="103" spans="1:9" ht="14.25" hidden="1" customHeight="1">
      <c r="A103" s="22" t="s">
        <v>32</v>
      </c>
      <c r="B103" s="22" t="s">
        <v>33</v>
      </c>
      <c r="C103" s="22" t="s">
        <v>41</v>
      </c>
      <c r="D103" s="23">
        <v>41609</v>
      </c>
      <c r="E103" s="24">
        <f t="shared" si="0"/>
        <v>12</v>
      </c>
      <c r="F103" s="22" t="s">
        <v>39</v>
      </c>
      <c r="G103" s="22" t="s">
        <v>38</v>
      </c>
      <c r="H103" s="22" t="s">
        <v>37</v>
      </c>
      <c r="I103" s="25">
        <v>3458435.4720000001</v>
      </c>
    </row>
    <row r="104" spans="1:9" ht="14.25" hidden="1" customHeight="1">
      <c r="A104" s="22" t="s">
        <v>32</v>
      </c>
      <c r="B104" s="22" t="s">
        <v>33</v>
      </c>
      <c r="C104" s="22" t="s">
        <v>41</v>
      </c>
      <c r="D104" s="23">
        <v>41640</v>
      </c>
      <c r="E104" s="24">
        <f t="shared" si="0"/>
        <v>1</v>
      </c>
      <c r="F104" s="22" t="s">
        <v>39</v>
      </c>
      <c r="G104" s="22" t="s">
        <v>38</v>
      </c>
      <c r="H104" s="22" t="s">
        <v>37</v>
      </c>
      <c r="I104" s="25">
        <v>4967568.3600000003</v>
      </c>
    </row>
    <row r="105" spans="1:9" ht="14.25" hidden="1" customHeight="1">
      <c r="A105" s="22" t="s">
        <v>32</v>
      </c>
      <c r="B105" s="22" t="s">
        <v>33</v>
      </c>
      <c r="C105" s="22" t="s">
        <v>41</v>
      </c>
      <c r="D105" s="23">
        <v>41671</v>
      </c>
      <c r="E105" s="24">
        <f t="shared" si="0"/>
        <v>2</v>
      </c>
      <c r="F105" s="22" t="s">
        <v>39</v>
      </c>
      <c r="G105" s="22" t="s">
        <v>38</v>
      </c>
      <c r="H105" s="22" t="s">
        <v>37</v>
      </c>
      <c r="I105" s="25">
        <v>4506877.9400000004</v>
      </c>
    </row>
    <row r="106" spans="1:9" ht="14.25" hidden="1" customHeight="1">
      <c r="A106" s="22" t="s">
        <v>32</v>
      </c>
      <c r="B106" s="22" t="s">
        <v>33</v>
      </c>
      <c r="C106" s="22" t="s">
        <v>41</v>
      </c>
      <c r="D106" s="23">
        <v>41699</v>
      </c>
      <c r="E106" s="24">
        <f t="shared" si="0"/>
        <v>3</v>
      </c>
      <c r="F106" s="22" t="s">
        <v>39</v>
      </c>
      <c r="G106" s="22" t="s">
        <v>38</v>
      </c>
      <c r="H106" s="22" t="s">
        <v>37</v>
      </c>
      <c r="I106" s="25">
        <v>4365484.6179999998</v>
      </c>
    </row>
    <row r="107" spans="1:9" ht="14.25" hidden="1" customHeight="1">
      <c r="A107" s="22" t="s">
        <v>32</v>
      </c>
      <c r="B107" s="22" t="s">
        <v>33</v>
      </c>
      <c r="C107" s="22" t="s">
        <v>41</v>
      </c>
      <c r="D107" s="23">
        <v>41730</v>
      </c>
      <c r="E107" s="24">
        <f t="shared" si="0"/>
        <v>4</v>
      </c>
      <c r="F107" s="22" t="s">
        <v>39</v>
      </c>
      <c r="G107" s="22" t="s">
        <v>38</v>
      </c>
      <c r="H107" s="22" t="s">
        <v>37</v>
      </c>
      <c r="I107" s="25">
        <v>4615207.7879999997</v>
      </c>
    </row>
    <row r="108" spans="1:9" ht="14.25" hidden="1" customHeight="1">
      <c r="A108" s="22" t="s">
        <v>32</v>
      </c>
      <c r="B108" s="22" t="s">
        <v>33</v>
      </c>
      <c r="C108" s="22" t="s">
        <v>41</v>
      </c>
      <c r="D108" s="23">
        <v>41760</v>
      </c>
      <c r="E108" s="24">
        <f t="shared" si="0"/>
        <v>5</v>
      </c>
      <c r="F108" s="22" t="s">
        <v>39</v>
      </c>
      <c r="G108" s="22" t="s">
        <v>38</v>
      </c>
      <c r="H108" s="22" t="s">
        <v>37</v>
      </c>
      <c r="I108" s="25">
        <v>3250510.7760000005</v>
      </c>
    </row>
    <row r="109" spans="1:9" ht="14.25" hidden="1" customHeight="1">
      <c r="A109" s="22" t="s">
        <v>32</v>
      </c>
      <c r="B109" s="22" t="s">
        <v>33</v>
      </c>
      <c r="C109" s="22" t="s">
        <v>41</v>
      </c>
      <c r="D109" s="23">
        <v>41791</v>
      </c>
      <c r="E109" s="24">
        <f t="shared" si="0"/>
        <v>6</v>
      </c>
      <c r="F109" s="22" t="s">
        <v>39</v>
      </c>
      <c r="G109" s="22" t="s">
        <v>38</v>
      </c>
      <c r="H109" s="22" t="s">
        <v>37</v>
      </c>
      <c r="I109" s="25">
        <v>3592037.1720000003</v>
      </c>
    </row>
    <row r="110" spans="1:9" ht="14.25" hidden="1" customHeight="1">
      <c r="A110" s="22" t="s">
        <v>32</v>
      </c>
      <c r="B110" s="22" t="s">
        <v>33</v>
      </c>
      <c r="C110" s="22" t="s">
        <v>41</v>
      </c>
      <c r="D110" s="23">
        <v>41456</v>
      </c>
      <c r="E110" s="24">
        <f t="shared" si="0"/>
        <v>7</v>
      </c>
      <c r="F110" s="22" t="s">
        <v>40</v>
      </c>
      <c r="G110" s="22" t="s">
        <v>36</v>
      </c>
      <c r="H110" s="22" t="s">
        <v>37</v>
      </c>
      <c r="I110" s="25">
        <v>4139478.8435499985</v>
      </c>
    </row>
    <row r="111" spans="1:9" ht="14.25" hidden="1" customHeight="1">
      <c r="A111" s="22" t="s">
        <v>32</v>
      </c>
      <c r="B111" s="22" t="s">
        <v>33</v>
      </c>
      <c r="C111" s="22" t="s">
        <v>41</v>
      </c>
      <c r="D111" s="23">
        <v>41487</v>
      </c>
      <c r="E111" s="24">
        <f t="shared" si="0"/>
        <v>8</v>
      </c>
      <c r="F111" s="22" t="s">
        <v>40</v>
      </c>
      <c r="G111" s="22" t="s">
        <v>36</v>
      </c>
      <c r="H111" s="22" t="s">
        <v>37</v>
      </c>
      <c r="I111" s="25">
        <v>3488808.4485999988</v>
      </c>
    </row>
    <row r="112" spans="1:9" ht="14.25" hidden="1" customHeight="1">
      <c r="A112" s="22" t="s">
        <v>32</v>
      </c>
      <c r="B112" s="22" t="s">
        <v>33</v>
      </c>
      <c r="C112" s="22" t="s">
        <v>41</v>
      </c>
      <c r="D112" s="23">
        <v>41518</v>
      </c>
      <c r="E112" s="24">
        <f t="shared" si="0"/>
        <v>9</v>
      </c>
      <c r="F112" s="22" t="s">
        <v>40</v>
      </c>
      <c r="G112" s="22" t="s">
        <v>36</v>
      </c>
      <c r="H112" s="22" t="s">
        <v>37</v>
      </c>
      <c r="I112" s="25">
        <v>3854687.2506499989</v>
      </c>
    </row>
    <row r="113" spans="1:9" ht="14.25" hidden="1" customHeight="1">
      <c r="A113" s="22" t="s">
        <v>32</v>
      </c>
      <c r="B113" s="22" t="s">
        <v>33</v>
      </c>
      <c r="C113" s="22" t="s">
        <v>41</v>
      </c>
      <c r="D113" s="23">
        <v>41548</v>
      </c>
      <c r="E113" s="24">
        <f t="shared" si="0"/>
        <v>10</v>
      </c>
      <c r="F113" s="22" t="s">
        <v>40</v>
      </c>
      <c r="G113" s="22" t="s">
        <v>36</v>
      </c>
      <c r="H113" s="22" t="s">
        <v>37</v>
      </c>
      <c r="I113" s="25">
        <v>3619556.8371999986</v>
      </c>
    </row>
    <row r="114" spans="1:9" ht="14.25" hidden="1" customHeight="1">
      <c r="A114" s="22" t="s">
        <v>32</v>
      </c>
      <c r="B114" s="22" t="s">
        <v>33</v>
      </c>
      <c r="C114" s="22" t="s">
        <v>41</v>
      </c>
      <c r="D114" s="23">
        <v>41579</v>
      </c>
      <c r="E114" s="24">
        <f t="shared" si="0"/>
        <v>11</v>
      </c>
      <c r="F114" s="22" t="s">
        <v>40</v>
      </c>
      <c r="G114" s="22" t="s">
        <v>36</v>
      </c>
      <c r="H114" s="22" t="s">
        <v>37</v>
      </c>
      <c r="I114" s="25">
        <v>3304526.302699999</v>
      </c>
    </row>
    <row r="115" spans="1:9" ht="14.25" hidden="1" customHeight="1">
      <c r="A115" s="22" t="s">
        <v>32</v>
      </c>
      <c r="B115" s="22" t="s">
        <v>33</v>
      </c>
      <c r="C115" s="22" t="s">
        <v>41</v>
      </c>
      <c r="D115" s="23">
        <v>41609</v>
      </c>
      <c r="E115" s="24">
        <f t="shared" si="0"/>
        <v>12</v>
      </c>
      <c r="F115" s="22" t="s">
        <v>40</v>
      </c>
      <c r="G115" s="22" t="s">
        <v>36</v>
      </c>
      <c r="H115" s="22" t="s">
        <v>37</v>
      </c>
      <c r="I115" s="25">
        <v>3717818.1323999991</v>
      </c>
    </row>
    <row r="116" spans="1:9" ht="14.25" hidden="1" customHeight="1">
      <c r="A116" s="22" t="s">
        <v>32</v>
      </c>
      <c r="B116" s="22" t="s">
        <v>33</v>
      </c>
      <c r="C116" s="22" t="s">
        <v>41</v>
      </c>
      <c r="D116" s="23">
        <v>41640</v>
      </c>
      <c r="E116" s="24">
        <f t="shared" si="0"/>
        <v>1</v>
      </c>
      <c r="F116" s="22" t="s">
        <v>40</v>
      </c>
      <c r="G116" s="22" t="s">
        <v>36</v>
      </c>
      <c r="H116" s="22" t="s">
        <v>37</v>
      </c>
      <c r="I116" s="25">
        <v>5340135.9869999988</v>
      </c>
    </row>
    <row r="117" spans="1:9" ht="14.25" hidden="1" customHeight="1">
      <c r="A117" s="22" t="s">
        <v>32</v>
      </c>
      <c r="B117" s="22" t="s">
        <v>33</v>
      </c>
      <c r="C117" s="22" t="s">
        <v>41</v>
      </c>
      <c r="D117" s="23">
        <v>41671</v>
      </c>
      <c r="E117" s="24">
        <f t="shared" si="0"/>
        <v>2</v>
      </c>
      <c r="F117" s="22" t="s">
        <v>40</v>
      </c>
      <c r="G117" s="22" t="s">
        <v>36</v>
      </c>
      <c r="H117" s="22" t="s">
        <v>37</v>
      </c>
      <c r="I117" s="25">
        <v>4844893.7854999984</v>
      </c>
    </row>
    <row r="118" spans="1:9" ht="14.25" hidden="1" customHeight="1">
      <c r="A118" s="22" t="s">
        <v>32</v>
      </c>
      <c r="B118" s="22" t="s">
        <v>33</v>
      </c>
      <c r="C118" s="22" t="s">
        <v>41</v>
      </c>
      <c r="D118" s="23">
        <v>41699</v>
      </c>
      <c r="E118" s="24">
        <f t="shared" si="0"/>
        <v>3</v>
      </c>
      <c r="F118" s="22" t="s">
        <v>40</v>
      </c>
      <c r="G118" s="22" t="s">
        <v>36</v>
      </c>
      <c r="H118" s="22" t="s">
        <v>37</v>
      </c>
      <c r="I118" s="25">
        <v>4692895.9643499991</v>
      </c>
    </row>
    <row r="119" spans="1:9" ht="14.25" hidden="1" customHeight="1">
      <c r="A119" s="22" t="s">
        <v>32</v>
      </c>
      <c r="B119" s="22" t="s">
        <v>33</v>
      </c>
      <c r="C119" s="22" t="s">
        <v>41</v>
      </c>
      <c r="D119" s="23">
        <v>41730</v>
      </c>
      <c r="E119" s="24">
        <f t="shared" si="0"/>
        <v>4</v>
      </c>
      <c r="F119" s="22" t="s">
        <v>40</v>
      </c>
      <c r="G119" s="22" t="s">
        <v>36</v>
      </c>
      <c r="H119" s="22" t="s">
        <v>37</v>
      </c>
      <c r="I119" s="25">
        <v>4886348.3721000003</v>
      </c>
    </row>
    <row r="120" spans="1:9" ht="14.25" hidden="1" customHeight="1">
      <c r="A120" s="22" t="s">
        <v>32</v>
      </c>
      <c r="B120" s="22" t="s">
        <v>33</v>
      </c>
      <c r="C120" s="22" t="s">
        <v>41</v>
      </c>
      <c r="D120" s="23">
        <v>41760</v>
      </c>
      <c r="E120" s="24">
        <f t="shared" si="0"/>
        <v>5</v>
      </c>
      <c r="F120" s="22" t="s">
        <v>40</v>
      </c>
      <c r="G120" s="22" t="s">
        <v>36</v>
      </c>
      <c r="H120" s="22" t="s">
        <v>37</v>
      </c>
      <c r="I120" s="25">
        <v>3494299.084199999</v>
      </c>
    </row>
    <row r="121" spans="1:9" ht="14.25" hidden="1" customHeight="1">
      <c r="A121" s="22" t="s">
        <v>32</v>
      </c>
      <c r="B121" s="22" t="s">
        <v>33</v>
      </c>
      <c r="C121" s="22" t="s">
        <v>41</v>
      </c>
      <c r="D121" s="23">
        <v>41791</v>
      </c>
      <c r="E121" s="24">
        <f t="shared" si="0"/>
        <v>6</v>
      </c>
      <c r="F121" s="22" t="s">
        <v>40</v>
      </c>
      <c r="G121" s="22" t="s">
        <v>36</v>
      </c>
      <c r="H121" s="22" t="s">
        <v>37</v>
      </c>
      <c r="I121" s="25">
        <v>3861439.9598999987</v>
      </c>
    </row>
    <row r="122" spans="1:9" ht="14.25" hidden="1" customHeight="1">
      <c r="A122" s="22" t="s">
        <v>32</v>
      </c>
      <c r="B122" s="22" t="s">
        <v>33</v>
      </c>
      <c r="C122" s="22" t="s">
        <v>42</v>
      </c>
      <c r="D122" s="23">
        <v>41456</v>
      </c>
      <c r="E122" s="24">
        <f t="shared" si="0"/>
        <v>7</v>
      </c>
      <c r="F122" s="22" t="s">
        <v>35</v>
      </c>
      <c r="G122" s="22" t="s">
        <v>36</v>
      </c>
      <c r="H122" s="22" t="s">
        <v>37</v>
      </c>
      <c r="I122" s="25">
        <v>1766228.7212499999</v>
      </c>
    </row>
    <row r="123" spans="1:9" ht="14.25" hidden="1" customHeight="1">
      <c r="A123" s="22" t="s">
        <v>32</v>
      </c>
      <c r="B123" s="22" t="s">
        <v>33</v>
      </c>
      <c r="C123" s="22" t="s">
        <v>42</v>
      </c>
      <c r="D123" s="23">
        <v>41487</v>
      </c>
      <c r="E123" s="24">
        <f t="shared" si="0"/>
        <v>8</v>
      </c>
      <c r="F123" s="22" t="s">
        <v>35</v>
      </c>
      <c r="G123" s="22" t="s">
        <v>36</v>
      </c>
      <c r="H123" s="22" t="s">
        <v>37</v>
      </c>
      <c r="I123" s="25">
        <v>1951422.76125</v>
      </c>
    </row>
    <row r="124" spans="1:9" ht="14.25" hidden="1" customHeight="1">
      <c r="A124" s="22" t="s">
        <v>32</v>
      </c>
      <c r="B124" s="22" t="s">
        <v>33</v>
      </c>
      <c r="C124" s="22" t="s">
        <v>42</v>
      </c>
      <c r="D124" s="23">
        <v>41518</v>
      </c>
      <c r="E124" s="24">
        <f t="shared" si="0"/>
        <v>9</v>
      </c>
      <c r="F124" s="22" t="s">
        <v>35</v>
      </c>
      <c r="G124" s="22" t="s">
        <v>36</v>
      </c>
      <c r="H124" s="22" t="s">
        <v>37</v>
      </c>
      <c r="I124" s="25">
        <v>1699371.23875</v>
      </c>
    </row>
    <row r="125" spans="1:9" ht="14.25" hidden="1" customHeight="1">
      <c r="A125" s="22" t="s">
        <v>32</v>
      </c>
      <c r="B125" s="22" t="s">
        <v>33</v>
      </c>
      <c r="C125" s="22" t="s">
        <v>42</v>
      </c>
      <c r="D125" s="23">
        <v>41548</v>
      </c>
      <c r="E125" s="24">
        <f t="shared" si="0"/>
        <v>10</v>
      </c>
      <c r="F125" s="22" t="s">
        <v>35</v>
      </c>
      <c r="G125" s="22" t="s">
        <v>36</v>
      </c>
      <c r="H125" s="22" t="s">
        <v>37</v>
      </c>
      <c r="I125" s="25">
        <v>1502189.2037500001</v>
      </c>
    </row>
    <row r="126" spans="1:9" ht="14.25" hidden="1" customHeight="1">
      <c r="A126" s="22" t="s">
        <v>32</v>
      </c>
      <c r="B126" s="22" t="s">
        <v>33</v>
      </c>
      <c r="C126" s="22" t="s">
        <v>42</v>
      </c>
      <c r="D126" s="23">
        <v>41579</v>
      </c>
      <c r="E126" s="24">
        <f t="shared" si="0"/>
        <v>11</v>
      </c>
      <c r="F126" s="22" t="s">
        <v>35</v>
      </c>
      <c r="G126" s="22" t="s">
        <v>36</v>
      </c>
      <c r="H126" s="22" t="s">
        <v>37</v>
      </c>
      <c r="I126" s="25">
        <v>1650239.5062500001</v>
      </c>
    </row>
    <row r="127" spans="1:9" ht="14.25" hidden="1" customHeight="1">
      <c r="A127" s="22" t="s">
        <v>32</v>
      </c>
      <c r="B127" s="22" t="s">
        <v>33</v>
      </c>
      <c r="C127" s="22" t="s">
        <v>42</v>
      </c>
      <c r="D127" s="23">
        <v>41609</v>
      </c>
      <c r="E127" s="24">
        <f t="shared" si="0"/>
        <v>12</v>
      </c>
      <c r="F127" s="22" t="s">
        <v>35</v>
      </c>
      <c r="G127" s="22" t="s">
        <v>36</v>
      </c>
      <c r="H127" s="22" t="s">
        <v>37</v>
      </c>
      <c r="I127" s="25">
        <v>1406546.085</v>
      </c>
    </row>
    <row r="128" spans="1:9" ht="14.25" hidden="1" customHeight="1">
      <c r="A128" s="22" t="s">
        <v>32</v>
      </c>
      <c r="B128" s="22" t="s">
        <v>33</v>
      </c>
      <c r="C128" s="22" t="s">
        <v>42</v>
      </c>
      <c r="D128" s="23">
        <v>41640</v>
      </c>
      <c r="E128" s="24">
        <f t="shared" si="0"/>
        <v>1</v>
      </c>
      <c r="F128" s="22" t="s">
        <v>35</v>
      </c>
      <c r="G128" s="22" t="s">
        <v>36</v>
      </c>
      <c r="H128" s="22" t="s">
        <v>37</v>
      </c>
      <c r="I128" s="25">
        <v>2151540.1949999998</v>
      </c>
    </row>
    <row r="129" spans="1:9" ht="14.25" hidden="1" customHeight="1">
      <c r="A129" s="22" t="s">
        <v>32</v>
      </c>
      <c r="B129" s="22" t="s">
        <v>33</v>
      </c>
      <c r="C129" s="22" t="s">
        <v>42</v>
      </c>
      <c r="D129" s="23">
        <v>41671</v>
      </c>
      <c r="E129" s="24">
        <f t="shared" si="0"/>
        <v>2</v>
      </c>
      <c r="F129" s="22" t="s">
        <v>35</v>
      </c>
      <c r="G129" s="22" t="s">
        <v>36</v>
      </c>
      <c r="H129" s="22" t="s">
        <v>37</v>
      </c>
      <c r="I129" s="25">
        <v>2191228.2262499998</v>
      </c>
    </row>
    <row r="130" spans="1:9" ht="14.25" hidden="1" customHeight="1">
      <c r="A130" s="22" t="s">
        <v>32</v>
      </c>
      <c r="B130" s="22" t="s">
        <v>33</v>
      </c>
      <c r="C130" s="22" t="s">
        <v>42</v>
      </c>
      <c r="D130" s="23">
        <v>41699</v>
      </c>
      <c r="E130" s="24">
        <f t="shared" si="0"/>
        <v>3</v>
      </c>
      <c r="F130" s="22" t="s">
        <v>35</v>
      </c>
      <c r="G130" s="22" t="s">
        <v>36</v>
      </c>
      <c r="H130" s="22" t="s">
        <v>37</v>
      </c>
      <c r="I130" s="25">
        <v>1965526.61625</v>
      </c>
    </row>
    <row r="131" spans="1:9" ht="14.25" hidden="1" customHeight="1">
      <c r="A131" s="22" t="s">
        <v>32</v>
      </c>
      <c r="B131" s="22" t="s">
        <v>33</v>
      </c>
      <c r="C131" s="22" t="s">
        <v>42</v>
      </c>
      <c r="D131" s="23">
        <v>41730</v>
      </c>
      <c r="E131" s="24">
        <f t="shared" si="0"/>
        <v>4</v>
      </c>
      <c r="F131" s="22" t="s">
        <v>35</v>
      </c>
      <c r="G131" s="22" t="s">
        <v>36</v>
      </c>
      <c r="H131" s="22" t="s">
        <v>37</v>
      </c>
      <c r="I131" s="25">
        <v>2084911.36</v>
      </c>
    </row>
    <row r="132" spans="1:9" ht="14.25" hidden="1" customHeight="1">
      <c r="A132" s="22" t="s">
        <v>32</v>
      </c>
      <c r="B132" s="22" t="s">
        <v>33</v>
      </c>
      <c r="C132" s="22" t="s">
        <v>42</v>
      </c>
      <c r="D132" s="23">
        <v>41760</v>
      </c>
      <c r="E132" s="24">
        <f t="shared" si="0"/>
        <v>5</v>
      </c>
      <c r="F132" s="22" t="s">
        <v>35</v>
      </c>
      <c r="G132" s="22" t="s">
        <v>36</v>
      </c>
      <c r="H132" s="22" t="s">
        <v>37</v>
      </c>
      <c r="I132" s="25">
        <v>2053699.35375</v>
      </c>
    </row>
    <row r="133" spans="1:9" ht="14.25" hidden="1" customHeight="1">
      <c r="A133" s="22" t="s">
        <v>32</v>
      </c>
      <c r="B133" s="22" t="s">
        <v>33</v>
      </c>
      <c r="C133" s="22" t="s">
        <v>42</v>
      </c>
      <c r="D133" s="23">
        <v>41791</v>
      </c>
      <c r="E133" s="24">
        <f t="shared" si="0"/>
        <v>6</v>
      </c>
      <c r="F133" s="22" t="s">
        <v>35</v>
      </c>
      <c r="G133" s="22" t="s">
        <v>36</v>
      </c>
      <c r="H133" s="22" t="s">
        <v>37</v>
      </c>
      <c r="I133" s="25">
        <v>2197266.9237500001</v>
      </c>
    </row>
    <row r="134" spans="1:9" ht="14.25" hidden="1" customHeight="1">
      <c r="A134" s="22" t="s">
        <v>32</v>
      </c>
      <c r="B134" s="22" t="s">
        <v>33</v>
      </c>
      <c r="C134" s="22" t="s">
        <v>42</v>
      </c>
      <c r="D134" s="23">
        <v>41456</v>
      </c>
      <c r="E134" s="24">
        <f t="shared" si="0"/>
        <v>7</v>
      </c>
      <c r="F134" s="22" t="s">
        <v>35</v>
      </c>
      <c r="G134" s="22" t="s">
        <v>38</v>
      </c>
      <c r="H134" s="22" t="s">
        <v>37</v>
      </c>
      <c r="I134" s="25">
        <v>3532457.4424999999</v>
      </c>
    </row>
    <row r="135" spans="1:9" ht="14.25" hidden="1" customHeight="1">
      <c r="A135" s="22" t="s">
        <v>32</v>
      </c>
      <c r="B135" s="22" t="s">
        <v>33</v>
      </c>
      <c r="C135" s="22" t="s">
        <v>42</v>
      </c>
      <c r="D135" s="23">
        <v>41487</v>
      </c>
      <c r="E135" s="24">
        <f t="shared" si="0"/>
        <v>8</v>
      </c>
      <c r="F135" s="22" t="s">
        <v>35</v>
      </c>
      <c r="G135" s="22" t="s">
        <v>38</v>
      </c>
      <c r="H135" s="22" t="s">
        <v>37</v>
      </c>
      <c r="I135" s="25">
        <v>3902845.5225</v>
      </c>
    </row>
    <row r="136" spans="1:9" ht="14.25" hidden="1" customHeight="1">
      <c r="A136" s="22" t="s">
        <v>32</v>
      </c>
      <c r="B136" s="22" t="s">
        <v>33</v>
      </c>
      <c r="C136" s="22" t="s">
        <v>42</v>
      </c>
      <c r="D136" s="23">
        <v>41518</v>
      </c>
      <c r="E136" s="24">
        <f t="shared" si="0"/>
        <v>9</v>
      </c>
      <c r="F136" s="22" t="s">
        <v>35</v>
      </c>
      <c r="G136" s="22" t="s">
        <v>38</v>
      </c>
      <c r="H136" s="22" t="s">
        <v>37</v>
      </c>
      <c r="I136" s="25">
        <v>3398742.4775</v>
      </c>
    </row>
    <row r="137" spans="1:9" ht="14.25" hidden="1" customHeight="1">
      <c r="A137" s="22" t="s">
        <v>32</v>
      </c>
      <c r="B137" s="22" t="s">
        <v>33</v>
      </c>
      <c r="C137" s="22" t="s">
        <v>42</v>
      </c>
      <c r="D137" s="23">
        <v>41548</v>
      </c>
      <c r="E137" s="24">
        <f t="shared" si="0"/>
        <v>10</v>
      </c>
      <c r="F137" s="22" t="s">
        <v>35</v>
      </c>
      <c r="G137" s="22" t="s">
        <v>38</v>
      </c>
      <c r="H137" s="22" t="s">
        <v>37</v>
      </c>
      <c r="I137" s="25">
        <v>3004378.4075000002</v>
      </c>
    </row>
    <row r="138" spans="1:9" ht="14.25" hidden="1" customHeight="1">
      <c r="A138" s="22" t="s">
        <v>32</v>
      </c>
      <c r="B138" s="22" t="s">
        <v>33</v>
      </c>
      <c r="C138" s="22" t="s">
        <v>42</v>
      </c>
      <c r="D138" s="23">
        <v>41579</v>
      </c>
      <c r="E138" s="24">
        <f t="shared" si="0"/>
        <v>11</v>
      </c>
      <c r="F138" s="22" t="s">
        <v>35</v>
      </c>
      <c r="G138" s="22" t="s">
        <v>38</v>
      </c>
      <c r="H138" s="22" t="s">
        <v>37</v>
      </c>
      <c r="I138" s="25">
        <v>3300479.0125000002</v>
      </c>
    </row>
    <row r="139" spans="1:9" ht="14.25" hidden="1" customHeight="1">
      <c r="A139" s="22" t="s">
        <v>32</v>
      </c>
      <c r="B139" s="22" t="s">
        <v>33</v>
      </c>
      <c r="C139" s="22" t="s">
        <v>42</v>
      </c>
      <c r="D139" s="23">
        <v>41609</v>
      </c>
      <c r="E139" s="24">
        <f t="shared" si="0"/>
        <v>12</v>
      </c>
      <c r="F139" s="22" t="s">
        <v>35</v>
      </c>
      <c r="G139" s="22" t="s">
        <v>38</v>
      </c>
      <c r="H139" s="22" t="s">
        <v>37</v>
      </c>
      <c r="I139" s="25">
        <v>2813092.17</v>
      </c>
    </row>
    <row r="140" spans="1:9" ht="14.25" hidden="1" customHeight="1">
      <c r="A140" s="22" t="s">
        <v>32</v>
      </c>
      <c r="B140" s="22" t="s">
        <v>33</v>
      </c>
      <c r="C140" s="22" t="s">
        <v>42</v>
      </c>
      <c r="D140" s="23">
        <v>41640</v>
      </c>
      <c r="E140" s="24">
        <f t="shared" si="0"/>
        <v>1</v>
      </c>
      <c r="F140" s="22" t="s">
        <v>35</v>
      </c>
      <c r="G140" s="22" t="s">
        <v>38</v>
      </c>
      <c r="H140" s="22" t="s">
        <v>37</v>
      </c>
      <c r="I140" s="25">
        <v>4303080.3899999997</v>
      </c>
    </row>
    <row r="141" spans="1:9" ht="14.25" hidden="1" customHeight="1">
      <c r="A141" s="22" t="s">
        <v>32</v>
      </c>
      <c r="B141" s="22" t="s">
        <v>33</v>
      </c>
      <c r="C141" s="22" t="s">
        <v>42</v>
      </c>
      <c r="D141" s="23">
        <v>41671</v>
      </c>
      <c r="E141" s="24">
        <f t="shared" si="0"/>
        <v>2</v>
      </c>
      <c r="F141" s="22" t="s">
        <v>35</v>
      </c>
      <c r="G141" s="22" t="s">
        <v>38</v>
      </c>
      <c r="H141" s="22" t="s">
        <v>37</v>
      </c>
      <c r="I141" s="25">
        <v>4382456.4524999997</v>
      </c>
    </row>
    <row r="142" spans="1:9" ht="14.25" hidden="1" customHeight="1">
      <c r="A142" s="22" t="s">
        <v>32</v>
      </c>
      <c r="B142" s="22" t="s">
        <v>33</v>
      </c>
      <c r="C142" s="22" t="s">
        <v>42</v>
      </c>
      <c r="D142" s="23">
        <v>41699</v>
      </c>
      <c r="E142" s="24">
        <f t="shared" si="0"/>
        <v>3</v>
      </c>
      <c r="F142" s="22" t="s">
        <v>35</v>
      </c>
      <c r="G142" s="22" t="s">
        <v>38</v>
      </c>
      <c r="H142" s="22" t="s">
        <v>37</v>
      </c>
      <c r="I142" s="25">
        <v>3931053.2324999999</v>
      </c>
    </row>
    <row r="143" spans="1:9" ht="14.25" hidden="1" customHeight="1">
      <c r="A143" s="22" t="s">
        <v>32</v>
      </c>
      <c r="B143" s="22" t="s">
        <v>33</v>
      </c>
      <c r="C143" s="22" t="s">
        <v>42</v>
      </c>
      <c r="D143" s="23">
        <v>41730</v>
      </c>
      <c r="E143" s="24">
        <f t="shared" si="0"/>
        <v>4</v>
      </c>
      <c r="F143" s="22" t="s">
        <v>35</v>
      </c>
      <c r="G143" s="22" t="s">
        <v>38</v>
      </c>
      <c r="H143" s="22" t="s">
        <v>37</v>
      </c>
      <c r="I143" s="25">
        <v>4169822.72</v>
      </c>
    </row>
    <row r="144" spans="1:9" ht="14.25" hidden="1" customHeight="1">
      <c r="A144" s="22" t="s">
        <v>32</v>
      </c>
      <c r="B144" s="22" t="s">
        <v>33</v>
      </c>
      <c r="C144" s="22" t="s">
        <v>42</v>
      </c>
      <c r="D144" s="23">
        <v>41760</v>
      </c>
      <c r="E144" s="24">
        <f t="shared" si="0"/>
        <v>5</v>
      </c>
      <c r="F144" s="22" t="s">
        <v>35</v>
      </c>
      <c r="G144" s="22" t="s">
        <v>38</v>
      </c>
      <c r="H144" s="22" t="s">
        <v>37</v>
      </c>
      <c r="I144" s="25">
        <v>4107398.7075</v>
      </c>
    </row>
    <row r="145" spans="1:9" ht="14.25" hidden="1" customHeight="1">
      <c r="A145" s="22" t="s">
        <v>32</v>
      </c>
      <c r="B145" s="22" t="s">
        <v>33</v>
      </c>
      <c r="C145" s="22" t="s">
        <v>42</v>
      </c>
      <c r="D145" s="23">
        <v>41791</v>
      </c>
      <c r="E145" s="24">
        <f t="shared" si="0"/>
        <v>6</v>
      </c>
      <c r="F145" s="22" t="s">
        <v>35</v>
      </c>
      <c r="G145" s="22" t="s">
        <v>38</v>
      </c>
      <c r="H145" s="22" t="s">
        <v>37</v>
      </c>
      <c r="I145" s="25">
        <v>4394533.8475000001</v>
      </c>
    </row>
    <row r="146" spans="1:9" ht="14.25" hidden="1" customHeight="1">
      <c r="A146" s="22" t="s">
        <v>32</v>
      </c>
      <c r="B146" s="22" t="s">
        <v>33</v>
      </c>
      <c r="C146" s="22" t="s">
        <v>42</v>
      </c>
      <c r="D146" s="23">
        <v>41456</v>
      </c>
      <c r="E146" s="24">
        <f t="shared" si="0"/>
        <v>7</v>
      </c>
      <c r="F146" s="22" t="s">
        <v>39</v>
      </c>
      <c r="G146" s="22" t="s">
        <v>36</v>
      </c>
      <c r="H146" s="22" t="s">
        <v>37</v>
      </c>
      <c r="I146" s="25">
        <v>1554281.2747</v>
      </c>
    </row>
    <row r="147" spans="1:9" ht="14.25" hidden="1" customHeight="1">
      <c r="A147" s="22" t="s">
        <v>32</v>
      </c>
      <c r="B147" s="22" t="s">
        <v>33</v>
      </c>
      <c r="C147" s="22" t="s">
        <v>42</v>
      </c>
      <c r="D147" s="23">
        <v>41487</v>
      </c>
      <c r="E147" s="24">
        <f t="shared" si="0"/>
        <v>8</v>
      </c>
      <c r="F147" s="22" t="s">
        <v>39</v>
      </c>
      <c r="G147" s="22" t="s">
        <v>36</v>
      </c>
      <c r="H147" s="22" t="s">
        <v>37</v>
      </c>
      <c r="I147" s="25">
        <v>1717252.0299</v>
      </c>
    </row>
    <row r="148" spans="1:9" ht="14.25" hidden="1" customHeight="1">
      <c r="A148" s="22" t="s">
        <v>32</v>
      </c>
      <c r="B148" s="22" t="s">
        <v>33</v>
      </c>
      <c r="C148" s="22" t="s">
        <v>42</v>
      </c>
      <c r="D148" s="23">
        <v>41518</v>
      </c>
      <c r="E148" s="24">
        <f t="shared" si="0"/>
        <v>9</v>
      </c>
      <c r="F148" s="22" t="s">
        <v>39</v>
      </c>
      <c r="G148" s="22" t="s">
        <v>36</v>
      </c>
      <c r="H148" s="22" t="s">
        <v>37</v>
      </c>
      <c r="I148" s="25">
        <v>1495446.6901</v>
      </c>
    </row>
    <row r="149" spans="1:9" ht="14.25" hidden="1" customHeight="1">
      <c r="A149" s="22" t="s">
        <v>32</v>
      </c>
      <c r="B149" s="22" t="s">
        <v>33</v>
      </c>
      <c r="C149" s="22" t="s">
        <v>42</v>
      </c>
      <c r="D149" s="23">
        <v>41548</v>
      </c>
      <c r="E149" s="24">
        <f t="shared" si="0"/>
        <v>10</v>
      </c>
      <c r="F149" s="22" t="s">
        <v>39</v>
      </c>
      <c r="G149" s="22" t="s">
        <v>36</v>
      </c>
      <c r="H149" s="22" t="s">
        <v>37</v>
      </c>
      <c r="I149" s="25">
        <v>1321926.4993</v>
      </c>
    </row>
    <row r="150" spans="1:9" ht="14.25" hidden="1" customHeight="1">
      <c r="A150" s="22" t="s">
        <v>32</v>
      </c>
      <c r="B150" s="22" t="s">
        <v>33</v>
      </c>
      <c r="C150" s="22" t="s">
        <v>42</v>
      </c>
      <c r="D150" s="23">
        <v>41579</v>
      </c>
      <c r="E150" s="24">
        <f t="shared" si="0"/>
        <v>11</v>
      </c>
      <c r="F150" s="22" t="s">
        <v>39</v>
      </c>
      <c r="G150" s="22" t="s">
        <v>36</v>
      </c>
      <c r="H150" s="22" t="s">
        <v>37</v>
      </c>
      <c r="I150" s="25">
        <v>1452210.7655</v>
      </c>
    </row>
    <row r="151" spans="1:9" ht="14.25" hidden="1" customHeight="1">
      <c r="A151" s="22" t="s">
        <v>32</v>
      </c>
      <c r="B151" s="22" t="s">
        <v>33</v>
      </c>
      <c r="C151" s="22" t="s">
        <v>42</v>
      </c>
      <c r="D151" s="23">
        <v>41609</v>
      </c>
      <c r="E151" s="24">
        <f t="shared" si="0"/>
        <v>12</v>
      </c>
      <c r="F151" s="22" t="s">
        <v>39</v>
      </c>
      <c r="G151" s="22" t="s">
        <v>36</v>
      </c>
      <c r="H151" s="22" t="s">
        <v>37</v>
      </c>
      <c r="I151" s="25">
        <v>1237760.5548</v>
      </c>
    </row>
    <row r="152" spans="1:9" ht="14.25" hidden="1" customHeight="1">
      <c r="A152" s="22" t="s">
        <v>32</v>
      </c>
      <c r="B152" s="22" t="s">
        <v>33</v>
      </c>
      <c r="C152" s="22" t="s">
        <v>42</v>
      </c>
      <c r="D152" s="23">
        <v>41640</v>
      </c>
      <c r="E152" s="24">
        <f t="shared" si="0"/>
        <v>1</v>
      </c>
      <c r="F152" s="22" t="s">
        <v>39</v>
      </c>
      <c r="G152" s="22" t="s">
        <v>36</v>
      </c>
      <c r="H152" s="22" t="s">
        <v>37</v>
      </c>
      <c r="I152" s="25">
        <v>1893355.3716</v>
      </c>
    </row>
    <row r="153" spans="1:9" ht="14.25" hidden="1" customHeight="1">
      <c r="A153" s="22" t="s">
        <v>32</v>
      </c>
      <c r="B153" s="22" t="s">
        <v>33</v>
      </c>
      <c r="C153" s="22" t="s">
        <v>42</v>
      </c>
      <c r="D153" s="23">
        <v>41671</v>
      </c>
      <c r="E153" s="24">
        <f t="shared" si="0"/>
        <v>2</v>
      </c>
      <c r="F153" s="22" t="s">
        <v>39</v>
      </c>
      <c r="G153" s="22" t="s">
        <v>36</v>
      </c>
      <c r="H153" s="22" t="s">
        <v>37</v>
      </c>
      <c r="I153" s="25">
        <v>1928280.8390999998</v>
      </c>
    </row>
    <row r="154" spans="1:9" ht="14.25" hidden="1" customHeight="1">
      <c r="A154" s="22" t="s">
        <v>32</v>
      </c>
      <c r="B154" s="22" t="s">
        <v>33</v>
      </c>
      <c r="C154" s="22" t="s">
        <v>42</v>
      </c>
      <c r="D154" s="23">
        <v>41699</v>
      </c>
      <c r="E154" s="24">
        <f t="shared" si="0"/>
        <v>3</v>
      </c>
      <c r="F154" s="22" t="s">
        <v>39</v>
      </c>
      <c r="G154" s="22" t="s">
        <v>36</v>
      </c>
      <c r="H154" s="22" t="s">
        <v>37</v>
      </c>
      <c r="I154" s="25">
        <v>1729663.4223</v>
      </c>
    </row>
    <row r="155" spans="1:9" ht="14.25" hidden="1" customHeight="1">
      <c r="A155" s="22" t="s">
        <v>32</v>
      </c>
      <c r="B155" s="22" t="s">
        <v>33</v>
      </c>
      <c r="C155" s="22" t="s">
        <v>42</v>
      </c>
      <c r="D155" s="23">
        <v>41730</v>
      </c>
      <c r="E155" s="24">
        <f t="shared" si="0"/>
        <v>4</v>
      </c>
      <c r="F155" s="22" t="s">
        <v>39</v>
      </c>
      <c r="G155" s="22" t="s">
        <v>36</v>
      </c>
      <c r="H155" s="22" t="s">
        <v>37</v>
      </c>
      <c r="I155" s="25">
        <v>1834721.9968000001</v>
      </c>
    </row>
    <row r="156" spans="1:9" ht="14.25" hidden="1" customHeight="1">
      <c r="A156" s="22" t="s">
        <v>32</v>
      </c>
      <c r="B156" s="22" t="s">
        <v>33</v>
      </c>
      <c r="C156" s="22" t="s">
        <v>42</v>
      </c>
      <c r="D156" s="23">
        <v>41760</v>
      </c>
      <c r="E156" s="24">
        <f t="shared" si="0"/>
        <v>5</v>
      </c>
      <c r="F156" s="22" t="s">
        <v>39</v>
      </c>
      <c r="G156" s="22" t="s">
        <v>36</v>
      </c>
      <c r="H156" s="22" t="s">
        <v>37</v>
      </c>
      <c r="I156" s="25">
        <v>1807255.4313000001</v>
      </c>
    </row>
    <row r="157" spans="1:9" ht="14.25" hidden="1" customHeight="1">
      <c r="A157" s="22" t="s">
        <v>32</v>
      </c>
      <c r="B157" s="22" t="s">
        <v>33</v>
      </c>
      <c r="C157" s="22" t="s">
        <v>42</v>
      </c>
      <c r="D157" s="23">
        <v>41791</v>
      </c>
      <c r="E157" s="24">
        <f t="shared" si="0"/>
        <v>6</v>
      </c>
      <c r="F157" s="22" t="s">
        <v>39</v>
      </c>
      <c r="G157" s="22" t="s">
        <v>36</v>
      </c>
      <c r="H157" s="22" t="s">
        <v>37</v>
      </c>
      <c r="I157" s="25">
        <v>1933594.8929000001</v>
      </c>
    </row>
    <row r="158" spans="1:9" ht="14.25" hidden="1" customHeight="1">
      <c r="A158" s="22" t="s">
        <v>32</v>
      </c>
      <c r="B158" s="22" t="s">
        <v>33</v>
      </c>
      <c r="C158" s="22" t="s">
        <v>42</v>
      </c>
      <c r="D158" s="23">
        <v>41456</v>
      </c>
      <c r="E158" s="24">
        <f t="shared" si="0"/>
        <v>7</v>
      </c>
      <c r="F158" s="22" t="s">
        <v>39</v>
      </c>
      <c r="G158" s="22" t="s">
        <v>38</v>
      </c>
      <c r="H158" s="22" t="s">
        <v>37</v>
      </c>
      <c r="I158" s="25">
        <v>2825965.9539999999</v>
      </c>
    </row>
    <row r="159" spans="1:9" ht="14.25" hidden="1" customHeight="1">
      <c r="A159" s="22" t="s">
        <v>32</v>
      </c>
      <c r="B159" s="22" t="s">
        <v>33</v>
      </c>
      <c r="C159" s="22" t="s">
        <v>42</v>
      </c>
      <c r="D159" s="23">
        <v>41487</v>
      </c>
      <c r="E159" s="24">
        <f t="shared" si="0"/>
        <v>8</v>
      </c>
      <c r="F159" s="22" t="s">
        <v>39</v>
      </c>
      <c r="G159" s="22" t="s">
        <v>38</v>
      </c>
      <c r="H159" s="22" t="s">
        <v>37</v>
      </c>
      <c r="I159" s="25">
        <v>2122276.4180000001</v>
      </c>
    </row>
    <row r="160" spans="1:9" ht="14.25" hidden="1" customHeight="1">
      <c r="A160" s="22" t="s">
        <v>32</v>
      </c>
      <c r="B160" s="22" t="s">
        <v>33</v>
      </c>
      <c r="C160" s="22" t="s">
        <v>42</v>
      </c>
      <c r="D160" s="23">
        <v>41518</v>
      </c>
      <c r="E160" s="24">
        <f t="shared" si="0"/>
        <v>9</v>
      </c>
      <c r="F160" s="22" t="s">
        <v>39</v>
      </c>
      <c r="G160" s="22" t="s">
        <v>38</v>
      </c>
      <c r="H160" s="22" t="s">
        <v>37</v>
      </c>
      <c r="I160" s="25">
        <v>3718993.9819999998</v>
      </c>
    </row>
    <row r="161" spans="1:9" ht="14.25" hidden="1" customHeight="1">
      <c r="A161" s="22" t="s">
        <v>32</v>
      </c>
      <c r="B161" s="22" t="s">
        <v>33</v>
      </c>
      <c r="C161" s="22" t="s">
        <v>42</v>
      </c>
      <c r="D161" s="23">
        <v>41548</v>
      </c>
      <c r="E161" s="24">
        <f t="shared" si="0"/>
        <v>10</v>
      </c>
      <c r="F161" s="22" t="s">
        <v>39</v>
      </c>
      <c r="G161" s="22" t="s">
        <v>38</v>
      </c>
      <c r="H161" s="22" t="s">
        <v>37</v>
      </c>
      <c r="I161" s="25">
        <v>3403502.7259999998</v>
      </c>
    </row>
    <row r="162" spans="1:9" ht="14.25" hidden="1" customHeight="1">
      <c r="A162" s="22" t="s">
        <v>32</v>
      </c>
      <c r="B162" s="22" t="s">
        <v>33</v>
      </c>
      <c r="C162" s="22" t="s">
        <v>42</v>
      </c>
      <c r="D162" s="23">
        <v>41579</v>
      </c>
      <c r="E162" s="24">
        <f t="shared" si="0"/>
        <v>11</v>
      </c>
      <c r="F162" s="22" t="s">
        <v>39</v>
      </c>
      <c r="G162" s="22" t="s">
        <v>38</v>
      </c>
      <c r="H162" s="22" t="s">
        <v>37</v>
      </c>
      <c r="I162" s="25">
        <v>2640383.2100000004</v>
      </c>
    </row>
    <row r="163" spans="1:9" ht="14.25" hidden="1" customHeight="1">
      <c r="A163" s="22" t="s">
        <v>32</v>
      </c>
      <c r="B163" s="22" t="s">
        <v>33</v>
      </c>
      <c r="C163" s="22" t="s">
        <v>42</v>
      </c>
      <c r="D163" s="23">
        <v>41609</v>
      </c>
      <c r="E163" s="24">
        <f t="shared" si="0"/>
        <v>12</v>
      </c>
      <c r="F163" s="22" t="s">
        <v>39</v>
      </c>
      <c r="G163" s="22" t="s">
        <v>38</v>
      </c>
      <c r="H163" s="22" t="s">
        <v>37</v>
      </c>
      <c r="I163" s="25">
        <v>3250473.736</v>
      </c>
    </row>
    <row r="164" spans="1:9" ht="14.25" hidden="1" customHeight="1">
      <c r="A164" s="22" t="s">
        <v>32</v>
      </c>
      <c r="B164" s="22" t="s">
        <v>33</v>
      </c>
      <c r="C164" s="22" t="s">
        <v>42</v>
      </c>
      <c r="D164" s="23">
        <v>41640</v>
      </c>
      <c r="E164" s="24">
        <f t="shared" si="0"/>
        <v>1</v>
      </c>
      <c r="F164" s="22" t="s">
        <v>39</v>
      </c>
      <c r="G164" s="22" t="s">
        <v>38</v>
      </c>
      <c r="H164" s="22" t="s">
        <v>37</v>
      </c>
      <c r="I164" s="25">
        <v>3442464.3119999999</v>
      </c>
    </row>
    <row r="165" spans="1:9" ht="14.25" hidden="1" customHeight="1">
      <c r="A165" s="22" t="s">
        <v>32</v>
      </c>
      <c r="B165" s="22" t="s">
        <v>33</v>
      </c>
      <c r="C165" s="22" t="s">
        <v>42</v>
      </c>
      <c r="D165" s="23">
        <v>41671</v>
      </c>
      <c r="E165" s="24">
        <f t="shared" si="0"/>
        <v>2</v>
      </c>
      <c r="F165" s="22" t="s">
        <v>39</v>
      </c>
      <c r="G165" s="22" t="s">
        <v>38</v>
      </c>
      <c r="H165" s="22" t="s">
        <v>37</v>
      </c>
      <c r="I165" s="25">
        <v>3505965.162</v>
      </c>
    </row>
    <row r="166" spans="1:9" ht="14.25" hidden="1" customHeight="1">
      <c r="A166" s="22" t="s">
        <v>32</v>
      </c>
      <c r="B166" s="22" t="s">
        <v>33</v>
      </c>
      <c r="C166" s="22" t="s">
        <v>42</v>
      </c>
      <c r="D166" s="23">
        <v>41699</v>
      </c>
      <c r="E166" s="24">
        <f t="shared" si="0"/>
        <v>3</v>
      </c>
      <c r="F166" s="22" t="s">
        <v>39</v>
      </c>
      <c r="G166" s="22" t="s">
        <v>38</v>
      </c>
      <c r="H166" s="22" t="s">
        <v>37</v>
      </c>
      <c r="I166" s="25">
        <v>3144842.5860000001</v>
      </c>
    </row>
    <row r="167" spans="1:9" ht="14.25" hidden="1" customHeight="1">
      <c r="A167" s="22" t="s">
        <v>32</v>
      </c>
      <c r="B167" s="22" t="s">
        <v>33</v>
      </c>
      <c r="C167" s="22" t="s">
        <v>42</v>
      </c>
      <c r="D167" s="23">
        <v>41730</v>
      </c>
      <c r="E167" s="24">
        <f t="shared" si="0"/>
        <v>4</v>
      </c>
      <c r="F167" s="22" t="s">
        <v>39</v>
      </c>
      <c r="G167" s="22" t="s">
        <v>38</v>
      </c>
      <c r="H167" s="22" t="s">
        <v>37</v>
      </c>
      <c r="I167" s="25">
        <v>3335858.1760000004</v>
      </c>
    </row>
    <row r="168" spans="1:9" ht="14.25" hidden="1" customHeight="1">
      <c r="A168" s="22" t="s">
        <v>32</v>
      </c>
      <c r="B168" s="22" t="s">
        <v>33</v>
      </c>
      <c r="C168" s="22" t="s">
        <v>42</v>
      </c>
      <c r="D168" s="23">
        <v>41760</v>
      </c>
      <c r="E168" s="24">
        <f t="shared" si="0"/>
        <v>5</v>
      </c>
      <c r="F168" s="22" t="s">
        <v>39</v>
      </c>
      <c r="G168" s="22" t="s">
        <v>38</v>
      </c>
      <c r="H168" s="22" t="s">
        <v>37</v>
      </c>
      <c r="I168" s="25">
        <v>3285918.966</v>
      </c>
    </row>
    <row r="169" spans="1:9" ht="14.25" hidden="1" customHeight="1">
      <c r="A169" s="22" t="s">
        <v>32</v>
      </c>
      <c r="B169" s="22" t="s">
        <v>33</v>
      </c>
      <c r="C169" s="22" t="s">
        <v>42</v>
      </c>
      <c r="D169" s="23">
        <v>41791</v>
      </c>
      <c r="E169" s="24">
        <f t="shared" si="0"/>
        <v>6</v>
      </c>
      <c r="F169" s="22" t="s">
        <v>39</v>
      </c>
      <c r="G169" s="22" t="s">
        <v>38</v>
      </c>
      <c r="H169" s="22" t="s">
        <v>37</v>
      </c>
      <c r="I169" s="25">
        <v>3515627.0780000002</v>
      </c>
    </row>
    <row r="170" spans="1:9" ht="14.25" hidden="1" customHeight="1">
      <c r="A170" s="22" t="s">
        <v>32</v>
      </c>
      <c r="B170" s="22" t="s">
        <v>33</v>
      </c>
      <c r="C170" s="22" t="s">
        <v>42</v>
      </c>
      <c r="D170" s="23">
        <v>41456</v>
      </c>
      <c r="E170" s="24">
        <f t="shared" si="0"/>
        <v>7</v>
      </c>
      <c r="F170" s="22" t="s">
        <v>40</v>
      </c>
      <c r="G170" s="22" t="s">
        <v>36</v>
      </c>
      <c r="H170" s="22" t="s">
        <v>37</v>
      </c>
      <c r="I170" s="25">
        <v>3037913.400549999</v>
      </c>
    </row>
    <row r="171" spans="1:9" ht="14.25" hidden="1" customHeight="1">
      <c r="A171" s="22" t="s">
        <v>32</v>
      </c>
      <c r="B171" s="22" t="s">
        <v>33</v>
      </c>
      <c r="C171" s="22" t="s">
        <v>42</v>
      </c>
      <c r="D171" s="23">
        <v>41487</v>
      </c>
      <c r="E171" s="24">
        <f t="shared" si="0"/>
        <v>8</v>
      </c>
      <c r="F171" s="22" t="s">
        <v>40</v>
      </c>
      <c r="G171" s="22" t="s">
        <v>36</v>
      </c>
      <c r="H171" s="22" t="s">
        <v>37</v>
      </c>
      <c r="I171" s="25">
        <v>3356447.1493499991</v>
      </c>
    </row>
    <row r="172" spans="1:9" ht="14.25" hidden="1" customHeight="1">
      <c r="A172" s="22" t="s">
        <v>32</v>
      </c>
      <c r="B172" s="22" t="s">
        <v>33</v>
      </c>
      <c r="C172" s="22" t="s">
        <v>42</v>
      </c>
      <c r="D172" s="23">
        <v>41518</v>
      </c>
      <c r="E172" s="24">
        <f t="shared" si="0"/>
        <v>9</v>
      </c>
      <c r="F172" s="22" t="s">
        <v>40</v>
      </c>
      <c r="G172" s="22" t="s">
        <v>36</v>
      </c>
      <c r="H172" s="22" t="s">
        <v>37</v>
      </c>
      <c r="I172" s="25">
        <v>2922918.5306499992</v>
      </c>
    </row>
    <row r="173" spans="1:9" ht="14.25" hidden="1" customHeight="1">
      <c r="A173" s="22" t="s">
        <v>32</v>
      </c>
      <c r="B173" s="22" t="s">
        <v>33</v>
      </c>
      <c r="C173" s="22" t="s">
        <v>42</v>
      </c>
      <c r="D173" s="23">
        <v>41548</v>
      </c>
      <c r="E173" s="24">
        <f t="shared" si="0"/>
        <v>10</v>
      </c>
      <c r="F173" s="22" t="s">
        <v>40</v>
      </c>
      <c r="G173" s="22" t="s">
        <v>36</v>
      </c>
      <c r="H173" s="22" t="s">
        <v>37</v>
      </c>
      <c r="I173" s="25">
        <v>2583765.4304499994</v>
      </c>
    </row>
    <row r="174" spans="1:9" ht="14.25" hidden="1" customHeight="1">
      <c r="A174" s="22" t="s">
        <v>32</v>
      </c>
      <c r="B174" s="22" t="s">
        <v>33</v>
      </c>
      <c r="C174" s="22" t="s">
        <v>42</v>
      </c>
      <c r="D174" s="23">
        <v>41579</v>
      </c>
      <c r="E174" s="24">
        <f t="shared" si="0"/>
        <v>11</v>
      </c>
      <c r="F174" s="22" t="s">
        <v>40</v>
      </c>
      <c r="G174" s="22" t="s">
        <v>36</v>
      </c>
      <c r="H174" s="22" t="s">
        <v>37</v>
      </c>
      <c r="I174" s="25">
        <v>2838411.9507499994</v>
      </c>
    </row>
    <row r="175" spans="1:9" ht="14.25" hidden="1" customHeight="1">
      <c r="A175" s="22" t="s">
        <v>32</v>
      </c>
      <c r="B175" s="22" t="s">
        <v>33</v>
      </c>
      <c r="C175" s="22" t="s">
        <v>42</v>
      </c>
      <c r="D175" s="23">
        <v>41609</v>
      </c>
      <c r="E175" s="24">
        <f t="shared" si="0"/>
        <v>12</v>
      </c>
      <c r="F175" s="22" t="s">
        <v>40</v>
      </c>
      <c r="G175" s="22" t="s">
        <v>36</v>
      </c>
      <c r="H175" s="22" t="s">
        <v>37</v>
      </c>
      <c r="I175" s="25">
        <v>2419259.2661999995</v>
      </c>
    </row>
    <row r="176" spans="1:9" ht="14.25" hidden="1" customHeight="1">
      <c r="A176" s="22" t="s">
        <v>32</v>
      </c>
      <c r="B176" s="22" t="s">
        <v>33</v>
      </c>
      <c r="C176" s="22" t="s">
        <v>42</v>
      </c>
      <c r="D176" s="23">
        <v>41640</v>
      </c>
      <c r="E176" s="24">
        <f t="shared" si="0"/>
        <v>1</v>
      </c>
      <c r="F176" s="22" t="s">
        <v>40</v>
      </c>
      <c r="G176" s="22" t="s">
        <v>36</v>
      </c>
      <c r="H176" s="22" t="s">
        <v>37</v>
      </c>
      <c r="I176" s="25">
        <v>3700649.1353999986</v>
      </c>
    </row>
    <row r="177" spans="1:9" ht="14.25" hidden="1" customHeight="1">
      <c r="A177" s="22" t="s">
        <v>32</v>
      </c>
      <c r="B177" s="22" t="s">
        <v>33</v>
      </c>
      <c r="C177" s="22" t="s">
        <v>42</v>
      </c>
      <c r="D177" s="23">
        <v>41671</v>
      </c>
      <c r="E177" s="24">
        <f t="shared" si="0"/>
        <v>2</v>
      </c>
      <c r="F177" s="22" t="s">
        <v>40</v>
      </c>
      <c r="G177" s="22" t="s">
        <v>36</v>
      </c>
      <c r="H177" s="22" t="s">
        <v>37</v>
      </c>
      <c r="I177" s="25">
        <v>3768912.5491499985</v>
      </c>
    </row>
    <row r="178" spans="1:9" ht="14.25" hidden="1" customHeight="1">
      <c r="A178" s="22" t="s">
        <v>32</v>
      </c>
      <c r="B178" s="22" t="s">
        <v>33</v>
      </c>
      <c r="C178" s="22" t="s">
        <v>42</v>
      </c>
      <c r="D178" s="23">
        <v>41699</v>
      </c>
      <c r="E178" s="24">
        <f t="shared" si="0"/>
        <v>3</v>
      </c>
      <c r="F178" s="22" t="s">
        <v>40</v>
      </c>
      <c r="G178" s="22" t="s">
        <v>36</v>
      </c>
      <c r="H178" s="22" t="s">
        <v>37</v>
      </c>
      <c r="I178" s="25">
        <v>3380705.7799499989</v>
      </c>
    </row>
    <row r="179" spans="1:9" ht="14.25" hidden="1" customHeight="1">
      <c r="A179" s="22" t="s">
        <v>32</v>
      </c>
      <c r="B179" s="22" t="s">
        <v>33</v>
      </c>
      <c r="C179" s="22" t="s">
        <v>42</v>
      </c>
      <c r="D179" s="23">
        <v>41730</v>
      </c>
      <c r="E179" s="24">
        <f t="shared" si="0"/>
        <v>4</v>
      </c>
      <c r="F179" s="22" t="s">
        <v>40</v>
      </c>
      <c r="G179" s="22" t="s">
        <v>36</v>
      </c>
      <c r="H179" s="22" t="s">
        <v>37</v>
      </c>
      <c r="I179" s="25">
        <v>3586047.5391999991</v>
      </c>
    </row>
    <row r="180" spans="1:9" ht="14.25" hidden="1" customHeight="1">
      <c r="A180" s="22" t="s">
        <v>32</v>
      </c>
      <c r="B180" s="22" t="s">
        <v>33</v>
      </c>
      <c r="C180" s="22" t="s">
        <v>42</v>
      </c>
      <c r="D180" s="23">
        <v>41760</v>
      </c>
      <c r="E180" s="24">
        <f t="shared" si="0"/>
        <v>5</v>
      </c>
      <c r="F180" s="22" t="s">
        <v>40</v>
      </c>
      <c r="G180" s="22" t="s">
        <v>36</v>
      </c>
      <c r="H180" s="22" t="s">
        <v>37</v>
      </c>
      <c r="I180" s="25">
        <v>3032362.88845</v>
      </c>
    </row>
    <row r="181" spans="1:9" ht="14.25" hidden="1" customHeight="1">
      <c r="A181" s="22" t="s">
        <v>32</v>
      </c>
      <c r="B181" s="22" t="s">
        <v>33</v>
      </c>
      <c r="C181" s="22" t="s">
        <v>42</v>
      </c>
      <c r="D181" s="23">
        <v>41791</v>
      </c>
      <c r="E181" s="24">
        <f t="shared" si="0"/>
        <v>6</v>
      </c>
      <c r="F181" s="22" t="s">
        <v>40</v>
      </c>
      <c r="G181" s="22" t="s">
        <v>36</v>
      </c>
      <c r="H181" s="22" t="s">
        <v>37</v>
      </c>
      <c r="I181" s="25">
        <v>3079299.10885</v>
      </c>
    </row>
    <row r="182" spans="1:9" ht="14.25" hidden="1" customHeight="1">
      <c r="A182" s="22" t="s">
        <v>32</v>
      </c>
      <c r="B182" s="22" t="s">
        <v>43</v>
      </c>
      <c r="C182" s="22" t="s">
        <v>34</v>
      </c>
      <c r="D182" s="23">
        <v>41456</v>
      </c>
      <c r="E182" s="24">
        <f t="shared" si="0"/>
        <v>7</v>
      </c>
      <c r="F182" s="22" t="s">
        <v>44</v>
      </c>
      <c r="G182" s="22" t="s">
        <v>45</v>
      </c>
      <c r="H182" s="22" t="s">
        <v>37</v>
      </c>
      <c r="I182" s="25">
        <v>593751.84077137313</v>
      </c>
    </row>
    <row r="183" spans="1:9" ht="14.25" hidden="1" customHeight="1">
      <c r="A183" s="22" t="s">
        <v>32</v>
      </c>
      <c r="B183" s="22" t="s">
        <v>43</v>
      </c>
      <c r="C183" s="22" t="s">
        <v>34</v>
      </c>
      <c r="D183" s="23">
        <v>41487</v>
      </c>
      <c r="E183" s="24">
        <f t="shared" si="0"/>
        <v>8</v>
      </c>
      <c r="F183" s="22" t="s">
        <v>44</v>
      </c>
      <c r="G183" s="22" t="s">
        <v>45</v>
      </c>
      <c r="H183" s="22" t="s">
        <v>37</v>
      </c>
      <c r="I183" s="25">
        <v>820393.03401412489</v>
      </c>
    </row>
    <row r="184" spans="1:9" ht="14.25" hidden="1" customHeight="1">
      <c r="A184" s="22" t="s">
        <v>32</v>
      </c>
      <c r="B184" s="22" t="s">
        <v>43</v>
      </c>
      <c r="C184" s="22" t="s">
        <v>34</v>
      </c>
      <c r="D184" s="23">
        <v>41518</v>
      </c>
      <c r="E184" s="24">
        <f t="shared" si="0"/>
        <v>9</v>
      </c>
      <c r="F184" s="22" t="s">
        <v>44</v>
      </c>
      <c r="G184" s="22" t="s">
        <v>45</v>
      </c>
      <c r="H184" s="22" t="s">
        <v>37</v>
      </c>
      <c r="I184" s="25">
        <v>642291.58212862327</v>
      </c>
    </row>
    <row r="185" spans="1:9" ht="14.25" hidden="1" customHeight="1">
      <c r="A185" s="22" t="s">
        <v>32</v>
      </c>
      <c r="B185" s="22" t="s">
        <v>43</v>
      </c>
      <c r="C185" s="22" t="s">
        <v>34</v>
      </c>
      <c r="D185" s="23">
        <v>41548</v>
      </c>
      <c r="E185" s="24">
        <f t="shared" si="0"/>
        <v>10</v>
      </c>
      <c r="F185" s="22" t="s">
        <v>44</v>
      </c>
      <c r="G185" s="22" t="s">
        <v>45</v>
      </c>
      <c r="H185" s="22" t="s">
        <v>37</v>
      </c>
      <c r="I185" s="25">
        <v>609639.97288837493</v>
      </c>
    </row>
    <row r="186" spans="1:9" ht="14.25" hidden="1" customHeight="1">
      <c r="A186" s="22" t="s">
        <v>32</v>
      </c>
      <c r="B186" s="22" t="s">
        <v>43</v>
      </c>
      <c r="C186" s="22" t="s">
        <v>34</v>
      </c>
      <c r="D186" s="23">
        <v>41579</v>
      </c>
      <c r="E186" s="24">
        <f t="shared" si="0"/>
        <v>11</v>
      </c>
      <c r="F186" s="22" t="s">
        <v>44</v>
      </c>
      <c r="G186" s="22" t="s">
        <v>45</v>
      </c>
      <c r="H186" s="22" t="s">
        <v>37</v>
      </c>
      <c r="I186" s="25">
        <v>626073.16897124995</v>
      </c>
    </row>
    <row r="187" spans="1:9" ht="14.25" hidden="1" customHeight="1">
      <c r="A187" s="22" t="s">
        <v>32</v>
      </c>
      <c r="B187" s="22" t="s">
        <v>43</v>
      </c>
      <c r="C187" s="22" t="s">
        <v>34</v>
      </c>
      <c r="D187" s="23">
        <v>41609</v>
      </c>
      <c r="E187" s="24">
        <f t="shared" si="0"/>
        <v>12</v>
      </c>
      <c r="F187" s="22" t="s">
        <v>44</v>
      </c>
      <c r="G187" s="22" t="s">
        <v>45</v>
      </c>
      <c r="H187" s="22" t="s">
        <v>37</v>
      </c>
      <c r="I187" s="25">
        <v>602153.37789750006</v>
      </c>
    </row>
    <row r="188" spans="1:9" ht="14.25" hidden="1" customHeight="1">
      <c r="A188" s="22" t="s">
        <v>32</v>
      </c>
      <c r="B188" s="22" t="s">
        <v>43</v>
      </c>
      <c r="C188" s="22" t="s">
        <v>34</v>
      </c>
      <c r="D188" s="23">
        <v>41640</v>
      </c>
      <c r="E188" s="24">
        <f t="shared" si="0"/>
        <v>1</v>
      </c>
      <c r="F188" s="22" t="s">
        <v>44</v>
      </c>
      <c r="G188" s="22" t="s">
        <v>45</v>
      </c>
      <c r="H188" s="22" t="s">
        <v>37</v>
      </c>
      <c r="I188" s="25">
        <v>1146143.9846999997</v>
      </c>
    </row>
    <row r="189" spans="1:9" ht="14.25" hidden="1" customHeight="1">
      <c r="A189" s="22" t="s">
        <v>32</v>
      </c>
      <c r="B189" s="22" t="s">
        <v>43</v>
      </c>
      <c r="C189" s="22" t="s">
        <v>34</v>
      </c>
      <c r="D189" s="23">
        <v>41671</v>
      </c>
      <c r="E189" s="24">
        <f t="shared" si="0"/>
        <v>2</v>
      </c>
      <c r="F189" s="22" t="s">
        <v>44</v>
      </c>
      <c r="G189" s="22" t="s">
        <v>45</v>
      </c>
      <c r="H189" s="22" t="s">
        <v>37</v>
      </c>
      <c r="I189" s="25">
        <v>964931.83751249989</v>
      </c>
    </row>
    <row r="190" spans="1:9" ht="14.25" customHeight="1">
      <c r="A190" s="22" t="s">
        <v>32</v>
      </c>
      <c r="B190" s="22" t="s">
        <v>43</v>
      </c>
      <c r="C190" s="22" t="s">
        <v>34</v>
      </c>
      <c r="D190" s="23">
        <v>41699</v>
      </c>
      <c r="E190" s="24">
        <f t="shared" si="0"/>
        <v>3</v>
      </c>
      <c r="F190" s="22" t="s">
        <v>44</v>
      </c>
      <c r="G190" s="22" t="s">
        <v>45</v>
      </c>
      <c r="H190" s="22" t="s">
        <v>37</v>
      </c>
      <c r="I190" s="25">
        <v>962733.95790000004</v>
      </c>
    </row>
    <row r="191" spans="1:9" ht="14.25" hidden="1" customHeight="1">
      <c r="A191" s="22" t="s">
        <v>32</v>
      </c>
      <c r="B191" s="22" t="s">
        <v>43</v>
      </c>
      <c r="C191" s="22" t="s">
        <v>34</v>
      </c>
      <c r="D191" s="23">
        <v>41730</v>
      </c>
      <c r="E191" s="24">
        <f t="shared" si="0"/>
        <v>4</v>
      </c>
      <c r="F191" s="22" t="s">
        <v>44</v>
      </c>
      <c r="G191" s="22" t="s">
        <v>45</v>
      </c>
      <c r="H191" s="22" t="s">
        <v>37</v>
      </c>
      <c r="I191" s="25">
        <v>964825.21760624985</v>
      </c>
    </row>
    <row r="192" spans="1:9" ht="14.25" hidden="1" customHeight="1">
      <c r="A192" s="22" t="s">
        <v>32</v>
      </c>
      <c r="B192" s="22" t="s">
        <v>43</v>
      </c>
      <c r="C192" s="22" t="s">
        <v>34</v>
      </c>
      <c r="D192" s="23">
        <v>41760</v>
      </c>
      <c r="E192" s="24">
        <f t="shared" si="0"/>
        <v>5</v>
      </c>
      <c r="F192" s="22" t="s">
        <v>44</v>
      </c>
      <c r="G192" s="22" t="s">
        <v>45</v>
      </c>
      <c r="H192" s="22" t="s">
        <v>37</v>
      </c>
      <c r="I192" s="25">
        <v>1024534.78359375</v>
      </c>
    </row>
    <row r="193" spans="1:11" ht="14.25" hidden="1" customHeight="1">
      <c r="A193" s="22" t="s">
        <v>32</v>
      </c>
      <c r="B193" s="22" t="s">
        <v>43</v>
      </c>
      <c r="C193" s="22" t="s">
        <v>34</v>
      </c>
      <c r="D193" s="23">
        <v>41791</v>
      </c>
      <c r="E193" s="24">
        <f t="shared" si="0"/>
        <v>6</v>
      </c>
      <c r="F193" s="22" t="s">
        <v>44</v>
      </c>
      <c r="G193" s="22" t="s">
        <v>45</v>
      </c>
      <c r="H193" s="22" t="s">
        <v>37</v>
      </c>
      <c r="I193" s="25">
        <v>1168045.22566875</v>
      </c>
      <c r="J193" s="83"/>
      <c r="K193" s="83"/>
    </row>
    <row r="194" spans="1:11" ht="14.25" hidden="1" customHeight="1">
      <c r="A194" s="22" t="s">
        <v>32</v>
      </c>
      <c r="B194" s="22" t="s">
        <v>43</v>
      </c>
      <c r="C194" s="22" t="s">
        <v>34</v>
      </c>
      <c r="D194" s="23">
        <v>41456</v>
      </c>
      <c r="E194" s="24">
        <f t="shared" si="0"/>
        <v>7</v>
      </c>
      <c r="F194" s="22" t="s">
        <v>46</v>
      </c>
      <c r="G194" s="22" t="s">
        <v>47</v>
      </c>
      <c r="H194" s="22" t="s">
        <v>37</v>
      </c>
      <c r="I194" s="25">
        <v>276807.38497499918</v>
      </c>
      <c r="J194" s="26"/>
      <c r="K194" s="26"/>
    </row>
    <row r="195" spans="1:11" ht="14.25" hidden="1" customHeight="1">
      <c r="A195" s="22" t="s">
        <v>32</v>
      </c>
      <c r="B195" s="22" t="s">
        <v>43</v>
      </c>
      <c r="C195" s="22" t="s">
        <v>34</v>
      </c>
      <c r="D195" s="23">
        <v>41487</v>
      </c>
      <c r="E195" s="24">
        <f t="shared" si="0"/>
        <v>8</v>
      </c>
      <c r="F195" s="22" t="s">
        <v>46</v>
      </c>
      <c r="G195" s="22" t="s">
        <v>47</v>
      </c>
      <c r="H195" s="22" t="s">
        <v>37</v>
      </c>
      <c r="I195" s="25">
        <v>382467.614925</v>
      </c>
      <c r="J195" s="26"/>
      <c r="K195" s="26"/>
    </row>
    <row r="196" spans="1:11" ht="14.25" hidden="1" customHeight="1">
      <c r="A196" s="22" t="s">
        <v>32</v>
      </c>
      <c r="B196" s="22" t="s">
        <v>43</v>
      </c>
      <c r="C196" s="22" t="s">
        <v>34</v>
      </c>
      <c r="D196" s="23">
        <v>41518</v>
      </c>
      <c r="E196" s="24">
        <f t="shared" si="0"/>
        <v>9</v>
      </c>
      <c r="F196" s="22" t="s">
        <v>46</v>
      </c>
      <c r="G196" s="22" t="s">
        <v>47</v>
      </c>
      <c r="H196" s="22" t="s">
        <v>37</v>
      </c>
      <c r="I196" s="25">
        <v>299436.63502499921</v>
      </c>
      <c r="J196" s="26"/>
      <c r="K196" s="26"/>
    </row>
    <row r="197" spans="1:11" ht="14.25" hidden="1" customHeight="1">
      <c r="A197" s="22" t="s">
        <v>32</v>
      </c>
      <c r="B197" s="22" t="s">
        <v>43</v>
      </c>
      <c r="C197" s="22" t="s">
        <v>34</v>
      </c>
      <c r="D197" s="23">
        <v>41548</v>
      </c>
      <c r="E197" s="24">
        <f t="shared" si="0"/>
        <v>10</v>
      </c>
      <c r="F197" s="22" t="s">
        <v>46</v>
      </c>
      <c r="G197" s="22" t="s">
        <v>47</v>
      </c>
      <c r="H197" s="22" t="s">
        <v>37</v>
      </c>
      <c r="I197" s="25">
        <v>284214.43957499997</v>
      </c>
      <c r="J197" s="26"/>
      <c r="K197" s="26"/>
    </row>
    <row r="198" spans="1:11" ht="14.25" hidden="1" customHeight="1">
      <c r="A198" s="22" t="s">
        <v>32</v>
      </c>
      <c r="B198" s="22" t="s">
        <v>43</v>
      </c>
      <c r="C198" s="22" t="s">
        <v>34</v>
      </c>
      <c r="D198" s="23">
        <v>41579</v>
      </c>
      <c r="E198" s="24">
        <f t="shared" si="0"/>
        <v>11</v>
      </c>
      <c r="F198" s="22" t="s">
        <v>46</v>
      </c>
      <c r="G198" s="22" t="s">
        <v>47</v>
      </c>
      <c r="H198" s="22" t="s">
        <v>37</v>
      </c>
      <c r="I198" s="25">
        <v>291875.60325000004</v>
      </c>
      <c r="J198" s="26"/>
      <c r="K198" s="26"/>
    </row>
    <row r="199" spans="1:11" ht="14.25" hidden="1" customHeight="1">
      <c r="A199" s="22" t="s">
        <v>32</v>
      </c>
      <c r="B199" s="22" t="s">
        <v>43</v>
      </c>
      <c r="C199" s="22" t="s">
        <v>34</v>
      </c>
      <c r="D199" s="23">
        <v>41609</v>
      </c>
      <c r="E199" s="24">
        <f t="shared" si="0"/>
        <v>12</v>
      </c>
      <c r="F199" s="22" t="s">
        <v>46</v>
      </c>
      <c r="G199" s="22" t="s">
        <v>47</v>
      </c>
      <c r="H199" s="22" t="s">
        <v>37</v>
      </c>
      <c r="I199" s="25">
        <v>280724.18550000002</v>
      </c>
      <c r="J199" s="26"/>
      <c r="K199" s="26"/>
    </row>
    <row r="200" spans="1:11" ht="14.25" hidden="1" customHeight="1">
      <c r="A200" s="22" t="s">
        <v>32</v>
      </c>
      <c r="B200" s="22" t="s">
        <v>43</v>
      </c>
      <c r="C200" s="22" t="s">
        <v>34</v>
      </c>
      <c r="D200" s="23">
        <v>41640</v>
      </c>
      <c r="E200" s="24">
        <f t="shared" si="0"/>
        <v>1</v>
      </c>
      <c r="F200" s="22" t="s">
        <v>46</v>
      </c>
      <c r="G200" s="22" t="s">
        <v>47</v>
      </c>
      <c r="H200" s="22" t="s">
        <v>37</v>
      </c>
      <c r="I200" s="25">
        <v>534332.85999999987</v>
      </c>
      <c r="J200" s="83"/>
      <c r="K200" s="83"/>
    </row>
    <row r="201" spans="1:11" ht="14.25" hidden="1" customHeight="1">
      <c r="A201" s="22" t="s">
        <v>32</v>
      </c>
      <c r="B201" s="22" t="s">
        <v>43</v>
      </c>
      <c r="C201" s="22" t="s">
        <v>34</v>
      </c>
      <c r="D201" s="23">
        <v>41671</v>
      </c>
      <c r="E201" s="24">
        <f t="shared" si="0"/>
        <v>2</v>
      </c>
      <c r="F201" s="22" t="s">
        <v>46</v>
      </c>
      <c r="G201" s="22" t="s">
        <v>47</v>
      </c>
      <c r="H201" s="22" t="s">
        <v>37</v>
      </c>
      <c r="I201" s="25">
        <v>449851.67249999999</v>
      </c>
      <c r="J201" s="83"/>
      <c r="K201" s="83"/>
    </row>
    <row r="202" spans="1:11" ht="14.25" customHeight="1">
      <c r="A202" s="22" t="s">
        <v>32</v>
      </c>
      <c r="B202" s="22" t="s">
        <v>43</v>
      </c>
      <c r="C202" s="22" t="s">
        <v>34</v>
      </c>
      <c r="D202" s="23">
        <v>41699</v>
      </c>
      <c r="E202" s="24">
        <f t="shared" si="0"/>
        <v>3</v>
      </c>
      <c r="F202" s="22" t="s">
        <v>46</v>
      </c>
      <c r="G202" s="22" t="s">
        <v>47</v>
      </c>
      <c r="H202" s="22" t="s">
        <v>37</v>
      </c>
      <c r="I202" s="25">
        <v>448827.02</v>
      </c>
      <c r="J202" s="83"/>
      <c r="K202" s="83"/>
    </row>
    <row r="203" spans="1:11" ht="14.25" hidden="1" customHeight="1">
      <c r="A203" s="22" t="s">
        <v>32</v>
      </c>
      <c r="B203" s="22" t="s">
        <v>43</v>
      </c>
      <c r="C203" s="22" t="s">
        <v>34</v>
      </c>
      <c r="D203" s="23">
        <v>41730</v>
      </c>
      <c r="E203" s="24">
        <f t="shared" si="0"/>
        <v>4</v>
      </c>
      <c r="F203" s="22" t="s">
        <v>46</v>
      </c>
      <c r="G203" s="22" t="s">
        <v>47</v>
      </c>
      <c r="H203" s="22" t="s">
        <v>37</v>
      </c>
      <c r="I203" s="25">
        <v>449801.96625</v>
      </c>
      <c r="J203" s="83"/>
      <c r="K203" s="83"/>
    </row>
    <row r="204" spans="1:11" ht="14.25" hidden="1" customHeight="1">
      <c r="A204" s="22" t="s">
        <v>32</v>
      </c>
      <c r="B204" s="22" t="s">
        <v>43</v>
      </c>
      <c r="C204" s="22" t="s">
        <v>34</v>
      </c>
      <c r="D204" s="23">
        <v>41760</v>
      </c>
      <c r="E204" s="24">
        <f t="shared" si="0"/>
        <v>5</v>
      </c>
      <c r="F204" s="22" t="s">
        <v>46</v>
      </c>
      <c r="G204" s="22" t="s">
        <v>47</v>
      </c>
      <c r="H204" s="22" t="s">
        <v>37</v>
      </c>
      <c r="I204" s="25">
        <v>477638.59375</v>
      </c>
      <c r="J204" s="83"/>
      <c r="K204" s="83"/>
    </row>
    <row r="205" spans="1:11" ht="14.25" hidden="1" customHeight="1">
      <c r="A205" s="22" t="s">
        <v>32</v>
      </c>
      <c r="B205" s="22" t="s">
        <v>43</v>
      </c>
      <c r="C205" s="22" t="s">
        <v>34</v>
      </c>
      <c r="D205" s="23">
        <v>41791</v>
      </c>
      <c r="E205" s="24">
        <f t="shared" si="0"/>
        <v>6</v>
      </c>
      <c r="F205" s="22" t="s">
        <v>46</v>
      </c>
      <c r="G205" s="22" t="s">
        <v>47</v>
      </c>
      <c r="H205" s="22" t="s">
        <v>37</v>
      </c>
      <c r="I205" s="25">
        <v>544543.22875000001</v>
      </c>
      <c r="J205" s="83"/>
      <c r="K205" s="83"/>
    </row>
    <row r="206" spans="1:11" ht="14.25" hidden="1" customHeight="1">
      <c r="A206" s="22" t="s">
        <v>32</v>
      </c>
      <c r="B206" s="22" t="s">
        <v>43</v>
      </c>
      <c r="C206" s="22" t="s">
        <v>34</v>
      </c>
      <c r="D206" s="23">
        <v>41456</v>
      </c>
      <c r="E206" s="24">
        <f t="shared" si="0"/>
        <v>7</v>
      </c>
      <c r="F206" s="22" t="s">
        <v>46</v>
      </c>
      <c r="G206" s="22" t="s">
        <v>48</v>
      </c>
      <c r="H206" s="22" t="s">
        <v>37</v>
      </c>
      <c r="I206" s="25">
        <v>415211.07746249868</v>
      </c>
      <c r="J206" s="83"/>
      <c r="K206" s="83"/>
    </row>
    <row r="207" spans="1:11" ht="14.25" hidden="1" customHeight="1">
      <c r="A207" s="22" t="s">
        <v>32</v>
      </c>
      <c r="B207" s="22" t="s">
        <v>43</v>
      </c>
      <c r="C207" s="22" t="s">
        <v>34</v>
      </c>
      <c r="D207" s="23">
        <v>41487</v>
      </c>
      <c r="E207" s="24">
        <f t="shared" si="0"/>
        <v>8</v>
      </c>
      <c r="F207" s="22" t="s">
        <v>46</v>
      </c>
      <c r="G207" s="22" t="s">
        <v>48</v>
      </c>
      <c r="H207" s="22" t="s">
        <v>37</v>
      </c>
      <c r="I207" s="25">
        <v>573701.42238750006</v>
      </c>
      <c r="J207" s="83"/>
      <c r="K207" s="83"/>
    </row>
    <row r="208" spans="1:11" ht="14.25" hidden="1" customHeight="1">
      <c r="A208" s="22" t="s">
        <v>32</v>
      </c>
      <c r="B208" s="22" t="s">
        <v>43</v>
      </c>
      <c r="C208" s="22" t="s">
        <v>34</v>
      </c>
      <c r="D208" s="23">
        <v>41518</v>
      </c>
      <c r="E208" s="24">
        <f t="shared" si="0"/>
        <v>9</v>
      </c>
      <c r="F208" s="22" t="s">
        <v>46</v>
      </c>
      <c r="G208" s="22" t="s">
        <v>48</v>
      </c>
      <c r="H208" s="22" t="s">
        <v>37</v>
      </c>
      <c r="I208" s="25">
        <v>449154.95253749873</v>
      </c>
      <c r="J208" s="83"/>
      <c r="K208" s="83"/>
    </row>
    <row r="209" spans="1:9" ht="14.25" hidden="1" customHeight="1">
      <c r="A209" s="22" t="s">
        <v>32</v>
      </c>
      <c r="B209" s="22" t="s">
        <v>43</v>
      </c>
      <c r="C209" s="22" t="s">
        <v>34</v>
      </c>
      <c r="D209" s="23">
        <v>41548</v>
      </c>
      <c r="E209" s="24">
        <f t="shared" si="0"/>
        <v>10</v>
      </c>
      <c r="F209" s="22" t="s">
        <v>46</v>
      </c>
      <c r="G209" s="22" t="s">
        <v>48</v>
      </c>
      <c r="H209" s="22" t="s">
        <v>37</v>
      </c>
      <c r="I209" s="25">
        <v>426321.65936249989</v>
      </c>
    </row>
    <row r="210" spans="1:9" ht="14.25" hidden="1" customHeight="1">
      <c r="A210" s="22" t="s">
        <v>32</v>
      </c>
      <c r="B210" s="22" t="s">
        <v>43</v>
      </c>
      <c r="C210" s="22" t="s">
        <v>34</v>
      </c>
      <c r="D210" s="23">
        <v>41579</v>
      </c>
      <c r="E210" s="24">
        <f t="shared" si="0"/>
        <v>11</v>
      </c>
      <c r="F210" s="22" t="s">
        <v>46</v>
      </c>
      <c r="G210" s="22" t="s">
        <v>48</v>
      </c>
      <c r="H210" s="22" t="s">
        <v>37</v>
      </c>
      <c r="I210" s="25">
        <v>437813.40487499995</v>
      </c>
    </row>
    <row r="211" spans="1:9" ht="14.25" hidden="1" customHeight="1">
      <c r="A211" s="22" t="s">
        <v>32</v>
      </c>
      <c r="B211" s="22" t="s">
        <v>43</v>
      </c>
      <c r="C211" s="22" t="s">
        <v>34</v>
      </c>
      <c r="D211" s="23">
        <v>41609</v>
      </c>
      <c r="E211" s="24">
        <f t="shared" si="0"/>
        <v>12</v>
      </c>
      <c r="F211" s="22" t="s">
        <v>46</v>
      </c>
      <c r="G211" s="22" t="s">
        <v>48</v>
      </c>
      <c r="H211" s="22" t="s">
        <v>37</v>
      </c>
      <c r="I211" s="25">
        <v>421086.27824999997</v>
      </c>
    </row>
    <row r="212" spans="1:9" ht="14.25" hidden="1" customHeight="1">
      <c r="A212" s="22" t="s">
        <v>32</v>
      </c>
      <c r="B212" s="22" t="s">
        <v>43</v>
      </c>
      <c r="C212" s="22" t="s">
        <v>34</v>
      </c>
      <c r="D212" s="23">
        <v>41640</v>
      </c>
      <c r="E212" s="24">
        <f t="shared" si="0"/>
        <v>1</v>
      </c>
      <c r="F212" s="22" t="s">
        <v>46</v>
      </c>
      <c r="G212" s="22" t="s">
        <v>48</v>
      </c>
      <c r="H212" s="22" t="s">
        <v>37</v>
      </c>
      <c r="I212" s="25">
        <v>801499.2899999998</v>
      </c>
    </row>
    <row r="213" spans="1:9" ht="14.25" hidden="1" customHeight="1">
      <c r="A213" s="22" t="s">
        <v>32</v>
      </c>
      <c r="B213" s="22" t="s">
        <v>43</v>
      </c>
      <c r="C213" s="22" t="s">
        <v>34</v>
      </c>
      <c r="D213" s="23">
        <v>41671</v>
      </c>
      <c r="E213" s="24">
        <f t="shared" si="0"/>
        <v>2</v>
      </c>
      <c r="F213" s="22" t="s">
        <v>46</v>
      </c>
      <c r="G213" s="22" t="s">
        <v>48</v>
      </c>
      <c r="H213" s="22" t="s">
        <v>37</v>
      </c>
      <c r="I213" s="25">
        <v>674777.50874999992</v>
      </c>
    </row>
    <row r="214" spans="1:9" ht="14.25" customHeight="1">
      <c r="A214" s="22" t="s">
        <v>32</v>
      </c>
      <c r="B214" s="22" t="s">
        <v>43</v>
      </c>
      <c r="C214" s="22" t="s">
        <v>34</v>
      </c>
      <c r="D214" s="23">
        <v>41699</v>
      </c>
      <c r="E214" s="24">
        <f t="shared" si="0"/>
        <v>3</v>
      </c>
      <c r="F214" s="22" t="s">
        <v>46</v>
      </c>
      <c r="G214" s="22" t="s">
        <v>48</v>
      </c>
      <c r="H214" s="22" t="s">
        <v>37</v>
      </c>
      <c r="I214" s="25">
        <v>673240.53</v>
      </c>
    </row>
    <row r="215" spans="1:9" ht="14.25" hidden="1" customHeight="1">
      <c r="A215" s="22" t="s">
        <v>32</v>
      </c>
      <c r="B215" s="22" t="s">
        <v>43</v>
      </c>
      <c r="C215" s="22" t="s">
        <v>34</v>
      </c>
      <c r="D215" s="23">
        <v>41730</v>
      </c>
      <c r="E215" s="24">
        <f t="shared" si="0"/>
        <v>4</v>
      </c>
      <c r="F215" s="22" t="s">
        <v>46</v>
      </c>
      <c r="G215" s="22" t="s">
        <v>48</v>
      </c>
      <c r="H215" s="22" t="s">
        <v>37</v>
      </c>
      <c r="I215" s="25">
        <v>674702.94937499997</v>
      </c>
    </row>
    <row r="216" spans="1:9" ht="14.25" hidden="1" customHeight="1">
      <c r="A216" s="22" t="s">
        <v>32</v>
      </c>
      <c r="B216" s="22" t="s">
        <v>43</v>
      </c>
      <c r="C216" s="22" t="s">
        <v>34</v>
      </c>
      <c r="D216" s="23">
        <v>41760</v>
      </c>
      <c r="E216" s="24">
        <f t="shared" si="0"/>
        <v>5</v>
      </c>
      <c r="F216" s="22" t="s">
        <v>46</v>
      </c>
      <c r="G216" s="22" t="s">
        <v>48</v>
      </c>
      <c r="H216" s="22" t="s">
        <v>37</v>
      </c>
      <c r="I216" s="25">
        <v>716457.890625</v>
      </c>
    </row>
    <row r="217" spans="1:9" ht="14.25" hidden="1" customHeight="1">
      <c r="A217" s="22" t="s">
        <v>32</v>
      </c>
      <c r="B217" s="22" t="s">
        <v>43</v>
      </c>
      <c r="C217" s="22" t="s">
        <v>34</v>
      </c>
      <c r="D217" s="23">
        <v>41791</v>
      </c>
      <c r="E217" s="24">
        <f t="shared" si="0"/>
        <v>6</v>
      </c>
      <c r="F217" s="22" t="s">
        <v>46</v>
      </c>
      <c r="G217" s="22" t="s">
        <v>48</v>
      </c>
      <c r="H217" s="22" t="s">
        <v>37</v>
      </c>
      <c r="I217" s="25">
        <v>816814.8431249999</v>
      </c>
    </row>
    <row r="218" spans="1:9" ht="14.25" hidden="1" customHeight="1">
      <c r="A218" s="22" t="s">
        <v>32</v>
      </c>
      <c r="B218" s="22" t="s">
        <v>43</v>
      </c>
      <c r="C218" s="22" t="s">
        <v>34</v>
      </c>
      <c r="D218" s="23">
        <v>41456</v>
      </c>
      <c r="E218" s="24">
        <f t="shared" si="0"/>
        <v>7</v>
      </c>
      <c r="F218" s="22" t="s">
        <v>49</v>
      </c>
      <c r="G218" s="22" t="s">
        <v>50</v>
      </c>
      <c r="H218" s="22" t="s">
        <v>37</v>
      </c>
      <c r="I218" s="25">
        <v>360688.41072499886</v>
      </c>
    </row>
    <row r="219" spans="1:9" ht="14.25" hidden="1" customHeight="1">
      <c r="A219" s="22" t="s">
        <v>32</v>
      </c>
      <c r="B219" s="22" t="s">
        <v>43</v>
      </c>
      <c r="C219" s="22" t="s">
        <v>34</v>
      </c>
      <c r="D219" s="23">
        <v>41487</v>
      </c>
      <c r="E219" s="24">
        <f t="shared" si="0"/>
        <v>8</v>
      </c>
      <c r="F219" s="22" t="s">
        <v>49</v>
      </c>
      <c r="G219" s="22" t="s">
        <v>50</v>
      </c>
      <c r="H219" s="22" t="s">
        <v>37</v>
      </c>
      <c r="I219" s="25">
        <v>498366.89217499993</v>
      </c>
    </row>
    <row r="220" spans="1:9" ht="14.25" hidden="1" customHeight="1">
      <c r="A220" s="22" t="s">
        <v>32</v>
      </c>
      <c r="B220" s="22" t="s">
        <v>43</v>
      </c>
      <c r="C220" s="22" t="s">
        <v>34</v>
      </c>
      <c r="D220" s="23">
        <v>41518</v>
      </c>
      <c r="E220" s="24">
        <f t="shared" si="0"/>
        <v>9</v>
      </c>
      <c r="F220" s="22" t="s">
        <v>49</v>
      </c>
      <c r="G220" s="22" t="s">
        <v>50</v>
      </c>
      <c r="H220" s="22" t="s">
        <v>37</v>
      </c>
      <c r="I220" s="25">
        <v>390175.00927499885</v>
      </c>
    </row>
    <row r="221" spans="1:9" ht="14.25" hidden="1" customHeight="1">
      <c r="A221" s="22" t="s">
        <v>32</v>
      </c>
      <c r="B221" s="22" t="s">
        <v>43</v>
      </c>
      <c r="C221" s="22" t="s">
        <v>34</v>
      </c>
      <c r="D221" s="23">
        <v>41548</v>
      </c>
      <c r="E221" s="24">
        <f t="shared" si="0"/>
        <v>10</v>
      </c>
      <c r="F221" s="22" t="s">
        <v>49</v>
      </c>
      <c r="G221" s="22" t="s">
        <v>50</v>
      </c>
      <c r="H221" s="22" t="s">
        <v>37</v>
      </c>
      <c r="I221" s="25">
        <v>370340.02732499992</v>
      </c>
    </row>
    <row r="222" spans="1:9" ht="14.25" hidden="1" customHeight="1">
      <c r="A222" s="22" t="s">
        <v>32</v>
      </c>
      <c r="B222" s="22" t="s">
        <v>43</v>
      </c>
      <c r="C222" s="22" t="s">
        <v>34</v>
      </c>
      <c r="D222" s="23">
        <v>41579</v>
      </c>
      <c r="E222" s="24">
        <f t="shared" si="0"/>
        <v>11</v>
      </c>
      <c r="F222" s="22" t="s">
        <v>49</v>
      </c>
      <c r="G222" s="22" t="s">
        <v>50</v>
      </c>
      <c r="H222" s="22" t="s">
        <v>37</v>
      </c>
      <c r="I222" s="25">
        <v>380322.75574999995</v>
      </c>
    </row>
    <row r="223" spans="1:9" ht="14.25" hidden="1" customHeight="1">
      <c r="A223" s="22" t="s">
        <v>32</v>
      </c>
      <c r="B223" s="22" t="s">
        <v>43</v>
      </c>
      <c r="C223" s="22" t="s">
        <v>34</v>
      </c>
      <c r="D223" s="23">
        <v>41609</v>
      </c>
      <c r="E223" s="24">
        <f t="shared" si="0"/>
        <v>12</v>
      </c>
      <c r="F223" s="22" t="s">
        <v>49</v>
      </c>
      <c r="G223" s="22" t="s">
        <v>50</v>
      </c>
      <c r="H223" s="22" t="s">
        <v>37</v>
      </c>
      <c r="I223" s="25">
        <v>365792.12049999996</v>
      </c>
    </row>
    <row r="224" spans="1:9" ht="14.25" hidden="1" customHeight="1">
      <c r="A224" s="22" t="s">
        <v>32</v>
      </c>
      <c r="B224" s="22" t="s">
        <v>43</v>
      </c>
      <c r="C224" s="22" t="s">
        <v>34</v>
      </c>
      <c r="D224" s="23">
        <v>41640</v>
      </c>
      <c r="E224" s="24">
        <f t="shared" si="0"/>
        <v>1</v>
      </c>
      <c r="F224" s="22" t="s">
        <v>49</v>
      </c>
      <c r="G224" s="22" t="s">
        <v>50</v>
      </c>
      <c r="H224" s="22" t="s">
        <v>37</v>
      </c>
      <c r="I224" s="25">
        <v>459526.25959999987</v>
      </c>
    </row>
    <row r="225" spans="1:9" ht="14.25" hidden="1" customHeight="1">
      <c r="A225" s="22" t="s">
        <v>32</v>
      </c>
      <c r="B225" s="22" t="s">
        <v>43</v>
      </c>
      <c r="C225" s="22" t="s">
        <v>34</v>
      </c>
      <c r="D225" s="23">
        <v>41671</v>
      </c>
      <c r="E225" s="24">
        <f t="shared" si="0"/>
        <v>2</v>
      </c>
      <c r="F225" s="22" t="s">
        <v>49</v>
      </c>
      <c r="G225" s="22" t="s">
        <v>50</v>
      </c>
      <c r="H225" s="22" t="s">
        <v>37</v>
      </c>
      <c r="I225" s="25">
        <v>386872.43834999995</v>
      </c>
    </row>
    <row r="226" spans="1:9" ht="14.25" customHeight="1">
      <c r="A226" s="22" t="s">
        <v>32</v>
      </c>
      <c r="B226" s="22" t="s">
        <v>43</v>
      </c>
      <c r="C226" s="22" t="s">
        <v>34</v>
      </c>
      <c r="D226" s="23">
        <v>41699</v>
      </c>
      <c r="E226" s="24">
        <f t="shared" si="0"/>
        <v>3</v>
      </c>
      <c r="F226" s="22" t="s">
        <v>49</v>
      </c>
      <c r="G226" s="22" t="s">
        <v>50</v>
      </c>
      <c r="H226" s="22" t="s">
        <v>37</v>
      </c>
      <c r="I226" s="25">
        <v>385991.23719999997</v>
      </c>
    </row>
    <row r="227" spans="1:9" ht="14.25" hidden="1" customHeight="1">
      <c r="A227" s="22" t="s">
        <v>32</v>
      </c>
      <c r="B227" s="22" t="s">
        <v>43</v>
      </c>
      <c r="C227" s="22" t="s">
        <v>34</v>
      </c>
      <c r="D227" s="23">
        <v>41730</v>
      </c>
      <c r="E227" s="24">
        <f t="shared" si="0"/>
        <v>4</v>
      </c>
      <c r="F227" s="22" t="s">
        <v>49</v>
      </c>
      <c r="G227" s="22" t="s">
        <v>50</v>
      </c>
      <c r="H227" s="22" t="s">
        <v>37</v>
      </c>
      <c r="I227" s="25">
        <v>386829.69097499992</v>
      </c>
    </row>
    <row r="228" spans="1:9" ht="14.25" hidden="1" customHeight="1">
      <c r="A228" s="22" t="s">
        <v>32</v>
      </c>
      <c r="B228" s="22" t="s">
        <v>43</v>
      </c>
      <c r="C228" s="22" t="s">
        <v>34</v>
      </c>
      <c r="D228" s="23">
        <v>41760</v>
      </c>
      <c r="E228" s="24">
        <f t="shared" si="0"/>
        <v>5</v>
      </c>
      <c r="F228" s="22" t="s">
        <v>49</v>
      </c>
      <c r="G228" s="22" t="s">
        <v>50</v>
      </c>
      <c r="H228" s="22" t="s">
        <v>37</v>
      </c>
      <c r="I228" s="25">
        <v>410769.19062499999</v>
      </c>
    </row>
    <row r="229" spans="1:9" ht="14.25" hidden="1" customHeight="1">
      <c r="A229" s="22" t="s">
        <v>32</v>
      </c>
      <c r="B229" s="22" t="s">
        <v>43</v>
      </c>
      <c r="C229" s="22" t="s">
        <v>34</v>
      </c>
      <c r="D229" s="23">
        <v>41791</v>
      </c>
      <c r="E229" s="24">
        <f t="shared" si="0"/>
        <v>6</v>
      </c>
      <c r="F229" s="22" t="s">
        <v>49</v>
      </c>
      <c r="G229" s="22" t="s">
        <v>50</v>
      </c>
      <c r="H229" s="22" t="s">
        <v>37</v>
      </c>
      <c r="I229" s="25">
        <v>468307.17672499991</v>
      </c>
    </row>
    <row r="230" spans="1:9" ht="14.25" hidden="1" customHeight="1">
      <c r="A230" s="22" t="s">
        <v>32</v>
      </c>
      <c r="B230" s="22" t="s">
        <v>43</v>
      </c>
      <c r="C230" s="22" t="s">
        <v>34</v>
      </c>
      <c r="D230" s="23">
        <v>41456</v>
      </c>
      <c r="E230" s="24">
        <f t="shared" si="0"/>
        <v>7</v>
      </c>
      <c r="F230" s="22" t="s">
        <v>49</v>
      </c>
      <c r="G230" s="22" t="s">
        <v>51</v>
      </c>
      <c r="H230" s="22" t="s">
        <v>37</v>
      </c>
      <c r="I230" s="25">
        <v>226478.76952499934</v>
      </c>
    </row>
    <row r="231" spans="1:9" ht="14.25" hidden="1" customHeight="1">
      <c r="A231" s="22" t="s">
        <v>32</v>
      </c>
      <c r="B231" s="22" t="s">
        <v>43</v>
      </c>
      <c r="C231" s="22" t="s">
        <v>34</v>
      </c>
      <c r="D231" s="23">
        <v>41487</v>
      </c>
      <c r="E231" s="24">
        <f t="shared" si="0"/>
        <v>8</v>
      </c>
      <c r="F231" s="22" t="s">
        <v>49</v>
      </c>
      <c r="G231" s="22" t="s">
        <v>51</v>
      </c>
      <c r="H231" s="22" t="s">
        <v>37</v>
      </c>
      <c r="I231" s="25">
        <v>312928.04857500002</v>
      </c>
    </row>
    <row r="232" spans="1:9" ht="14.25" hidden="1" customHeight="1">
      <c r="A232" s="22" t="s">
        <v>32</v>
      </c>
      <c r="B232" s="22" t="s">
        <v>43</v>
      </c>
      <c r="C232" s="22" t="s">
        <v>34</v>
      </c>
      <c r="D232" s="23">
        <v>41518</v>
      </c>
      <c r="E232" s="24">
        <f t="shared" si="0"/>
        <v>9</v>
      </c>
      <c r="F232" s="22" t="s">
        <v>49</v>
      </c>
      <c r="G232" s="22" t="s">
        <v>51</v>
      </c>
      <c r="H232" s="22" t="s">
        <v>37</v>
      </c>
      <c r="I232" s="25">
        <v>244993.61047499935</v>
      </c>
    </row>
    <row r="233" spans="1:9" ht="14.25" hidden="1" customHeight="1">
      <c r="A233" s="22" t="s">
        <v>32</v>
      </c>
      <c r="B233" s="22" t="s">
        <v>43</v>
      </c>
      <c r="C233" s="22" t="s">
        <v>34</v>
      </c>
      <c r="D233" s="23">
        <v>41548</v>
      </c>
      <c r="E233" s="24">
        <f t="shared" si="0"/>
        <v>10</v>
      </c>
      <c r="F233" s="22" t="s">
        <v>49</v>
      </c>
      <c r="G233" s="22" t="s">
        <v>51</v>
      </c>
      <c r="H233" s="22" t="s">
        <v>37</v>
      </c>
      <c r="I233" s="25">
        <v>232539.08692499998</v>
      </c>
    </row>
    <row r="234" spans="1:9" ht="14.25" hidden="1" customHeight="1">
      <c r="A234" s="22" t="s">
        <v>32</v>
      </c>
      <c r="B234" s="22" t="s">
        <v>43</v>
      </c>
      <c r="C234" s="22" t="s">
        <v>34</v>
      </c>
      <c r="D234" s="23">
        <v>41579</v>
      </c>
      <c r="E234" s="24">
        <f t="shared" si="0"/>
        <v>11</v>
      </c>
      <c r="F234" s="22" t="s">
        <v>49</v>
      </c>
      <c r="G234" s="22" t="s">
        <v>51</v>
      </c>
      <c r="H234" s="22" t="s">
        <v>37</v>
      </c>
      <c r="I234" s="25">
        <v>238807.31175000002</v>
      </c>
    </row>
    <row r="235" spans="1:9" ht="14.25" hidden="1" customHeight="1">
      <c r="A235" s="22" t="s">
        <v>32</v>
      </c>
      <c r="B235" s="22" t="s">
        <v>43</v>
      </c>
      <c r="C235" s="22" t="s">
        <v>34</v>
      </c>
      <c r="D235" s="23">
        <v>41609</v>
      </c>
      <c r="E235" s="24">
        <f t="shared" si="0"/>
        <v>12</v>
      </c>
      <c r="F235" s="22" t="s">
        <v>49</v>
      </c>
      <c r="G235" s="22" t="s">
        <v>51</v>
      </c>
      <c r="H235" s="22" t="s">
        <v>37</v>
      </c>
      <c r="I235" s="25">
        <v>229683.42450000002</v>
      </c>
    </row>
    <row r="236" spans="1:9" ht="14.25" hidden="1" customHeight="1">
      <c r="A236" s="22" t="s">
        <v>32</v>
      </c>
      <c r="B236" s="22" t="s">
        <v>43</v>
      </c>
      <c r="C236" s="22" t="s">
        <v>34</v>
      </c>
      <c r="D236" s="23">
        <v>41640</v>
      </c>
      <c r="E236" s="24">
        <f t="shared" si="0"/>
        <v>1</v>
      </c>
      <c r="F236" s="22" t="s">
        <v>49</v>
      </c>
      <c r="G236" s="22" t="s">
        <v>51</v>
      </c>
      <c r="H236" s="22" t="s">
        <v>37</v>
      </c>
      <c r="I236" s="25">
        <v>288539.74439999997</v>
      </c>
    </row>
    <row r="237" spans="1:9" ht="14.25" hidden="1" customHeight="1">
      <c r="A237" s="22" t="s">
        <v>32</v>
      </c>
      <c r="B237" s="22" t="s">
        <v>43</v>
      </c>
      <c r="C237" s="22" t="s">
        <v>34</v>
      </c>
      <c r="D237" s="23">
        <v>41671</v>
      </c>
      <c r="E237" s="24">
        <f t="shared" si="0"/>
        <v>2</v>
      </c>
      <c r="F237" s="22" t="s">
        <v>49</v>
      </c>
      <c r="G237" s="22" t="s">
        <v>51</v>
      </c>
      <c r="H237" s="22" t="s">
        <v>37</v>
      </c>
      <c r="I237" s="25">
        <v>242919.90315</v>
      </c>
    </row>
    <row r="238" spans="1:9" ht="14.25" customHeight="1">
      <c r="A238" s="22" t="s">
        <v>32</v>
      </c>
      <c r="B238" s="22" t="s">
        <v>43</v>
      </c>
      <c r="C238" s="22" t="s">
        <v>34</v>
      </c>
      <c r="D238" s="23">
        <v>41699</v>
      </c>
      <c r="E238" s="24">
        <f t="shared" si="0"/>
        <v>3</v>
      </c>
      <c r="F238" s="22" t="s">
        <v>49</v>
      </c>
      <c r="G238" s="22" t="s">
        <v>51</v>
      </c>
      <c r="H238" s="22" t="s">
        <v>37</v>
      </c>
      <c r="I238" s="25">
        <v>242366.59080000003</v>
      </c>
    </row>
    <row r="239" spans="1:9" ht="14.25" hidden="1" customHeight="1">
      <c r="A239" s="22" t="s">
        <v>32</v>
      </c>
      <c r="B239" s="22" t="s">
        <v>43</v>
      </c>
      <c r="C239" s="22" t="s">
        <v>34</v>
      </c>
      <c r="D239" s="23">
        <v>41730</v>
      </c>
      <c r="E239" s="24">
        <f t="shared" si="0"/>
        <v>4</v>
      </c>
      <c r="F239" s="22" t="s">
        <v>49</v>
      </c>
      <c r="G239" s="22" t="s">
        <v>51</v>
      </c>
      <c r="H239" s="22" t="s">
        <v>37</v>
      </c>
      <c r="I239" s="25">
        <v>242893.06177500001</v>
      </c>
    </row>
    <row r="240" spans="1:9" ht="14.25" hidden="1" customHeight="1">
      <c r="A240" s="22" t="s">
        <v>32</v>
      </c>
      <c r="B240" s="22" t="s">
        <v>43</v>
      </c>
      <c r="C240" s="22" t="s">
        <v>34</v>
      </c>
      <c r="D240" s="23">
        <v>41760</v>
      </c>
      <c r="E240" s="24">
        <f t="shared" si="0"/>
        <v>5</v>
      </c>
      <c r="F240" s="22" t="s">
        <v>49</v>
      </c>
      <c r="G240" s="22" t="s">
        <v>51</v>
      </c>
      <c r="H240" s="22" t="s">
        <v>37</v>
      </c>
      <c r="I240" s="25">
        <v>257924.84062500004</v>
      </c>
    </row>
    <row r="241" spans="1:9" ht="14.25" hidden="1" customHeight="1">
      <c r="A241" s="22" t="s">
        <v>32</v>
      </c>
      <c r="B241" s="22" t="s">
        <v>43</v>
      </c>
      <c r="C241" s="22" t="s">
        <v>34</v>
      </c>
      <c r="D241" s="23">
        <v>41791</v>
      </c>
      <c r="E241" s="24">
        <f t="shared" si="0"/>
        <v>6</v>
      </c>
      <c r="F241" s="22" t="s">
        <v>49</v>
      </c>
      <c r="G241" s="22" t="s">
        <v>51</v>
      </c>
      <c r="H241" s="22" t="s">
        <v>37</v>
      </c>
      <c r="I241" s="25">
        <v>294053.34352500003</v>
      </c>
    </row>
    <row r="242" spans="1:9" ht="14.25" hidden="1" customHeight="1">
      <c r="A242" s="22" t="s">
        <v>32</v>
      </c>
      <c r="B242" s="22" t="s">
        <v>43</v>
      </c>
      <c r="C242" s="22" t="s">
        <v>34</v>
      </c>
      <c r="D242" s="23">
        <v>41456</v>
      </c>
      <c r="E242" s="24">
        <f t="shared" si="0"/>
        <v>7</v>
      </c>
      <c r="F242" s="22" t="s">
        <v>49</v>
      </c>
      <c r="G242" s="22" t="s">
        <v>52</v>
      </c>
      <c r="H242" s="22" t="s">
        <v>37</v>
      </c>
      <c r="I242" s="25">
        <v>255837.1285374992</v>
      </c>
    </row>
    <row r="243" spans="1:9" ht="14.25" hidden="1" customHeight="1">
      <c r="A243" s="22" t="s">
        <v>32</v>
      </c>
      <c r="B243" s="22" t="s">
        <v>43</v>
      </c>
      <c r="C243" s="22" t="s">
        <v>34</v>
      </c>
      <c r="D243" s="23">
        <v>41487</v>
      </c>
      <c r="E243" s="24">
        <f t="shared" si="0"/>
        <v>8</v>
      </c>
      <c r="F243" s="22" t="s">
        <v>49</v>
      </c>
      <c r="G243" s="22" t="s">
        <v>52</v>
      </c>
      <c r="H243" s="22" t="s">
        <v>37</v>
      </c>
      <c r="I243" s="25">
        <v>353492.79561249999</v>
      </c>
    </row>
    <row r="244" spans="1:9" ht="14.25" hidden="1" customHeight="1">
      <c r="A244" s="22" t="s">
        <v>32</v>
      </c>
      <c r="B244" s="22" t="s">
        <v>43</v>
      </c>
      <c r="C244" s="22" t="s">
        <v>34</v>
      </c>
      <c r="D244" s="23">
        <v>41518</v>
      </c>
      <c r="E244" s="24">
        <f t="shared" si="0"/>
        <v>9</v>
      </c>
      <c r="F244" s="22" t="s">
        <v>49</v>
      </c>
      <c r="G244" s="22" t="s">
        <v>52</v>
      </c>
      <c r="H244" s="22" t="s">
        <v>37</v>
      </c>
      <c r="I244" s="25">
        <v>276752.04146249924</v>
      </c>
    </row>
    <row r="245" spans="1:9" ht="14.25" hidden="1" customHeight="1">
      <c r="A245" s="22" t="s">
        <v>32</v>
      </c>
      <c r="B245" s="22" t="s">
        <v>43</v>
      </c>
      <c r="C245" s="22" t="s">
        <v>34</v>
      </c>
      <c r="D245" s="23">
        <v>41548</v>
      </c>
      <c r="E245" s="24">
        <f t="shared" si="0"/>
        <v>10</v>
      </c>
      <c r="F245" s="22" t="s">
        <v>49</v>
      </c>
      <c r="G245" s="22" t="s">
        <v>52</v>
      </c>
      <c r="H245" s="22" t="s">
        <v>37</v>
      </c>
      <c r="I245" s="25">
        <v>262683.04263749992</v>
      </c>
    </row>
    <row r="246" spans="1:9" ht="14.25" hidden="1" customHeight="1">
      <c r="A246" s="22" t="s">
        <v>32</v>
      </c>
      <c r="B246" s="22" t="s">
        <v>43</v>
      </c>
      <c r="C246" s="22" t="s">
        <v>34</v>
      </c>
      <c r="D246" s="23">
        <v>41579</v>
      </c>
      <c r="E246" s="24">
        <f t="shared" si="0"/>
        <v>11</v>
      </c>
      <c r="F246" s="22" t="s">
        <v>49</v>
      </c>
      <c r="G246" s="22" t="s">
        <v>52</v>
      </c>
      <c r="H246" s="22" t="s">
        <v>37</v>
      </c>
      <c r="I246" s="25">
        <v>269763.81512500002</v>
      </c>
    </row>
    <row r="247" spans="1:9" ht="14.25" hidden="1" customHeight="1">
      <c r="A247" s="22" t="s">
        <v>32</v>
      </c>
      <c r="B247" s="22" t="s">
        <v>43</v>
      </c>
      <c r="C247" s="22" t="s">
        <v>34</v>
      </c>
      <c r="D247" s="23">
        <v>41609</v>
      </c>
      <c r="E247" s="24">
        <f t="shared" si="0"/>
        <v>12</v>
      </c>
      <c r="F247" s="22" t="s">
        <v>49</v>
      </c>
      <c r="G247" s="22" t="s">
        <v>52</v>
      </c>
      <c r="H247" s="22" t="s">
        <v>37</v>
      </c>
      <c r="I247" s="25">
        <v>259457.20175000001</v>
      </c>
    </row>
    <row r="248" spans="1:9" ht="14.25" hidden="1" customHeight="1">
      <c r="A248" s="22" t="s">
        <v>32</v>
      </c>
      <c r="B248" s="22" t="s">
        <v>43</v>
      </c>
      <c r="C248" s="22" t="s">
        <v>34</v>
      </c>
      <c r="D248" s="23">
        <v>41640</v>
      </c>
      <c r="E248" s="24">
        <f t="shared" si="0"/>
        <v>1</v>
      </c>
      <c r="F248" s="22" t="s">
        <v>49</v>
      </c>
      <c r="G248" s="22" t="s">
        <v>52</v>
      </c>
      <c r="H248" s="22" t="s">
        <v>37</v>
      </c>
      <c r="I248" s="25">
        <v>325943.04459999991</v>
      </c>
    </row>
    <row r="249" spans="1:9" ht="14.25" hidden="1" customHeight="1">
      <c r="A249" s="22" t="s">
        <v>32</v>
      </c>
      <c r="B249" s="22" t="s">
        <v>43</v>
      </c>
      <c r="C249" s="22" t="s">
        <v>34</v>
      </c>
      <c r="D249" s="23">
        <v>41671</v>
      </c>
      <c r="E249" s="24">
        <f t="shared" si="0"/>
        <v>2</v>
      </c>
      <c r="F249" s="22" t="s">
        <v>49</v>
      </c>
      <c r="G249" s="22" t="s">
        <v>52</v>
      </c>
      <c r="H249" s="22" t="s">
        <v>37</v>
      </c>
      <c r="I249" s="25">
        <v>274409.52022499999</v>
      </c>
    </row>
    <row r="250" spans="1:9" ht="14.25" customHeight="1">
      <c r="A250" s="22" t="s">
        <v>32</v>
      </c>
      <c r="B250" s="22" t="s">
        <v>43</v>
      </c>
      <c r="C250" s="22" t="s">
        <v>34</v>
      </c>
      <c r="D250" s="23">
        <v>41699</v>
      </c>
      <c r="E250" s="24">
        <f t="shared" si="0"/>
        <v>3</v>
      </c>
      <c r="F250" s="22" t="s">
        <v>49</v>
      </c>
      <c r="G250" s="22" t="s">
        <v>52</v>
      </c>
      <c r="H250" s="22" t="s">
        <v>37</v>
      </c>
      <c r="I250" s="25">
        <v>273784.48220000003</v>
      </c>
    </row>
    <row r="251" spans="1:9" ht="14.25" hidden="1" customHeight="1">
      <c r="A251" s="22" t="s">
        <v>32</v>
      </c>
      <c r="B251" s="22" t="s">
        <v>43</v>
      </c>
      <c r="C251" s="22" t="s">
        <v>34</v>
      </c>
      <c r="D251" s="23">
        <v>41730</v>
      </c>
      <c r="E251" s="24">
        <f t="shared" si="0"/>
        <v>4</v>
      </c>
      <c r="F251" s="22" t="s">
        <v>49</v>
      </c>
      <c r="G251" s="22" t="s">
        <v>52</v>
      </c>
      <c r="H251" s="22" t="s">
        <v>37</v>
      </c>
      <c r="I251" s="25">
        <v>274379.19941249996</v>
      </c>
    </row>
    <row r="252" spans="1:9" ht="14.25" hidden="1" customHeight="1">
      <c r="A252" s="22" t="s">
        <v>32</v>
      </c>
      <c r="B252" s="22" t="s">
        <v>43</v>
      </c>
      <c r="C252" s="22" t="s">
        <v>34</v>
      </c>
      <c r="D252" s="23">
        <v>41760</v>
      </c>
      <c r="E252" s="24">
        <f t="shared" si="0"/>
        <v>5</v>
      </c>
      <c r="F252" s="22" t="s">
        <v>49</v>
      </c>
      <c r="G252" s="22" t="s">
        <v>52</v>
      </c>
      <c r="H252" s="22" t="s">
        <v>37</v>
      </c>
      <c r="I252" s="25">
        <v>291359.54218749999</v>
      </c>
    </row>
    <row r="253" spans="1:9" ht="14.25" hidden="1" customHeight="1">
      <c r="A253" s="22" t="s">
        <v>32</v>
      </c>
      <c r="B253" s="22" t="s">
        <v>43</v>
      </c>
      <c r="C253" s="22" t="s">
        <v>34</v>
      </c>
      <c r="D253" s="23">
        <v>41791</v>
      </c>
      <c r="E253" s="24">
        <f t="shared" si="0"/>
        <v>6</v>
      </c>
      <c r="F253" s="22" t="s">
        <v>49</v>
      </c>
      <c r="G253" s="22" t="s">
        <v>52</v>
      </c>
      <c r="H253" s="22" t="s">
        <v>37</v>
      </c>
      <c r="I253" s="25">
        <v>332171.36953749997</v>
      </c>
    </row>
    <row r="254" spans="1:9" ht="14.25" hidden="1" customHeight="1">
      <c r="A254" s="22" t="s">
        <v>32</v>
      </c>
      <c r="B254" s="22" t="s">
        <v>43</v>
      </c>
      <c r="C254" s="22" t="s">
        <v>34</v>
      </c>
      <c r="D254" s="23">
        <v>41456</v>
      </c>
      <c r="E254" s="24">
        <f t="shared" si="0"/>
        <v>7</v>
      </c>
      <c r="F254" s="22" t="s">
        <v>49</v>
      </c>
      <c r="G254" s="22" t="s">
        <v>53</v>
      </c>
      <c r="H254" s="22" t="s">
        <v>37</v>
      </c>
      <c r="I254" s="25">
        <v>176150.15407499947</v>
      </c>
    </row>
    <row r="255" spans="1:9" ht="14.25" hidden="1" customHeight="1">
      <c r="A255" s="22" t="s">
        <v>32</v>
      </c>
      <c r="B255" s="22" t="s">
        <v>43</v>
      </c>
      <c r="C255" s="22" t="s">
        <v>34</v>
      </c>
      <c r="D255" s="23">
        <v>41487</v>
      </c>
      <c r="E255" s="24">
        <f t="shared" si="0"/>
        <v>8</v>
      </c>
      <c r="F255" s="22" t="s">
        <v>49</v>
      </c>
      <c r="G255" s="22" t="s">
        <v>53</v>
      </c>
      <c r="H255" s="22" t="s">
        <v>37</v>
      </c>
      <c r="I255" s="25">
        <v>243388.48222500001</v>
      </c>
    </row>
    <row r="256" spans="1:9" ht="14.25" hidden="1" customHeight="1">
      <c r="A256" s="22" t="s">
        <v>32</v>
      </c>
      <c r="B256" s="22" t="s">
        <v>43</v>
      </c>
      <c r="C256" s="22" t="s">
        <v>34</v>
      </c>
      <c r="D256" s="23">
        <v>41518</v>
      </c>
      <c r="E256" s="24">
        <f t="shared" si="0"/>
        <v>9</v>
      </c>
      <c r="F256" s="22" t="s">
        <v>49</v>
      </c>
      <c r="G256" s="22" t="s">
        <v>53</v>
      </c>
      <c r="H256" s="22" t="s">
        <v>37</v>
      </c>
      <c r="I256" s="25">
        <v>190550.58592499947</v>
      </c>
    </row>
    <row r="257" spans="1:9" ht="14.25" hidden="1" customHeight="1">
      <c r="A257" s="22" t="s">
        <v>32</v>
      </c>
      <c r="B257" s="22" t="s">
        <v>43</v>
      </c>
      <c r="C257" s="22" t="s">
        <v>34</v>
      </c>
      <c r="D257" s="23">
        <v>41548</v>
      </c>
      <c r="E257" s="24">
        <f t="shared" ref="E257:E373" si="1">MONTH(D257)</f>
        <v>10</v>
      </c>
      <c r="F257" s="22" t="s">
        <v>49</v>
      </c>
      <c r="G257" s="22" t="s">
        <v>53</v>
      </c>
      <c r="H257" s="22" t="s">
        <v>37</v>
      </c>
      <c r="I257" s="25">
        <v>180863.73427499997</v>
      </c>
    </row>
    <row r="258" spans="1:9" ht="14.25" hidden="1" customHeight="1">
      <c r="A258" s="22" t="s">
        <v>32</v>
      </c>
      <c r="B258" s="22" t="s">
        <v>43</v>
      </c>
      <c r="C258" s="22" t="s">
        <v>34</v>
      </c>
      <c r="D258" s="23">
        <v>41579</v>
      </c>
      <c r="E258" s="24">
        <f t="shared" si="1"/>
        <v>11</v>
      </c>
      <c r="F258" s="22" t="s">
        <v>49</v>
      </c>
      <c r="G258" s="22" t="s">
        <v>53</v>
      </c>
      <c r="H258" s="22" t="s">
        <v>37</v>
      </c>
      <c r="I258" s="25">
        <v>185739.02025</v>
      </c>
    </row>
    <row r="259" spans="1:9" ht="14.25" hidden="1" customHeight="1">
      <c r="A259" s="22" t="s">
        <v>32</v>
      </c>
      <c r="B259" s="22" t="s">
        <v>43</v>
      </c>
      <c r="C259" s="22" t="s">
        <v>34</v>
      </c>
      <c r="D259" s="23">
        <v>41609</v>
      </c>
      <c r="E259" s="24">
        <f t="shared" si="1"/>
        <v>12</v>
      </c>
      <c r="F259" s="22" t="s">
        <v>49</v>
      </c>
      <c r="G259" s="22" t="s">
        <v>53</v>
      </c>
      <c r="H259" s="22" t="s">
        <v>37</v>
      </c>
      <c r="I259" s="25">
        <v>178642.66350000002</v>
      </c>
    </row>
    <row r="260" spans="1:9" ht="14.25" hidden="1" customHeight="1">
      <c r="A260" s="22" t="s">
        <v>32</v>
      </c>
      <c r="B260" s="22" t="s">
        <v>43</v>
      </c>
      <c r="C260" s="22" t="s">
        <v>34</v>
      </c>
      <c r="D260" s="23">
        <v>41640</v>
      </c>
      <c r="E260" s="24">
        <f t="shared" si="1"/>
        <v>1</v>
      </c>
      <c r="F260" s="22" t="s">
        <v>49</v>
      </c>
      <c r="G260" s="22" t="s">
        <v>53</v>
      </c>
      <c r="H260" s="22" t="s">
        <v>37</v>
      </c>
      <c r="I260" s="25">
        <v>224419.80119999996</v>
      </c>
    </row>
    <row r="261" spans="1:9" ht="14.25" hidden="1" customHeight="1">
      <c r="A261" s="22" t="s">
        <v>32</v>
      </c>
      <c r="B261" s="22" t="s">
        <v>43</v>
      </c>
      <c r="C261" s="22" t="s">
        <v>34</v>
      </c>
      <c r="D261" s="23">
        <v>41671</v>
      </c>
      <c r="E261" s="24">
        <f t="shared" si="1"/>
        <v>2</v>
      </c>
      <c r="F261" s="22" t="s">
        <v>49</v>
      </c>
      <c r="G261" s="22" t="s">
        <v>53</v>
      </c>
      <c r="H261" s="22" t="s">
        <v>37</v>
      </c>
      <c r="I261" s="25">
        <v>188937.70244999998</v>
      </c>
    </row>
    <row r="262" spans="1:9" ht="14.25" customHeight="1">
      <c r="A262" s="22" t="s">
        <v>32</v>
      </c>
      <c r="B262" s="22" t="s">
        <v>43</v>
      </c>
      <c r="C262" s="22" t="s">
        <v>34</v>
      </c>
      <c r="D262" s="23">
        <v>41699</v>
      </c>
      <c r="E262" s="24">
        <f t="shared" si="1"/>
        <v>3</v>
      </c>
      <c r="F262" s="22" t="s">
        <v>49</v>
      </c>
      <c r="G262" s="22" t="s">
        <v>53</v>
      </c>
      <c r="H262" s="22" t="s">
        <v>37</v>
      </c>
      <c r="I262" s="25">
        <v>188507.34840000002</v>
      </c>
    </row>
    <row r="263" spans="1:9" ht="14.25" hidden="1" customHeight="1">
      <c r="A263" s="22" t="s">
        <v>32</v>
      </c>
      <c r="B263" s="22" t="s">
        <v>43</v>
      </c>
      <c r="C263" s="22" t="s">
        <v>34</v>
      </c>
      <c r="D263" s="23">
        <v>41730</v>
      </c>
      <c r="E263" s="24">
        <f t="shared" si="1"/>
        <v>4</v>
      </c>
      <c r="F263" s="22" t="s">
        <v>49</v>
      </c>
      <c r="G263" s="22" t="s">
        <v>53</v>
      </c>
      <c r="H263" s="22" t="s">
        <v>37</v>
      </c>
      <c r="I263" s="25">
        <v>188916.82582500001</v>
      </c>
    </row>
    <row r="264" spans="1:9" ht="14.25" hidden="1" customHeight="1">
      <c r="A264" s="22" t="s">
        <v>32</v>
      </c>
      <c r="B264" s="22" t="s">
        <v>43</v>
      </c>
      <c r="C264" s="22" t="s">
        <v>34</v>
      </c>
      <c r="D264" s="23">
        <v>41760</v>
      </c>
      <c r="E264" s="24">
        <f t="shared" si="1"/>
        <v>5</v>
      </c>
      <c r="F264" s="22" t="s">
        <v>49</v>
      </c>
      <c r="G264" s="22" t="s">
        <v>53</v>
      </c>
      <c r="H264" s="22" t="s">
        <v>37</v>
      </c>
      <c r="I264" s="25">
        <v>200608.20937500001</v>
      </c>
    </row>
    <row r="265" spans="1:9" ht="14.25" hidden="1" customHeight="1">
      <c r="A265" s="22" t="s">
        <v>32</v>
      </c>
      <c r="B265" s="22" t="s">
        <v>43</v>
      </c>
      <c r="C265" s="22" t="s">
        <v>34</v>
      </c>
      <c r="D265" s="23">
        <v>41791</v>
      </c>
      <c r="E265" s="24">
        <f t="shared" si="1"/>
        <v>6</v>
      </c>
      <c r="F265" s="22" t="s">
        <v>49</v>
      </c>
      <c r="G265" s="22" t="s">
        <v>53</v>
      </c>
      <c r="H265" s="22" t="s">
        <v>37</v>
      </c>
      <c r="I265" s="25">
        <v>228708.15607500001</v>
      </c>
    </row>
    <row r="266" spans="1:9" ht="14.25" hidden="1" customHeight="1">
      <c r="A266" s="22" t="s">
        <v>32</v>
      </c>
      <c r="B266" s="22" t="s">
        <v>43</v>
      </c>
      <c r="C266" s="22" t="s">
        <v>34</v>
      </c>
      <c r="D266" s="23">
        <v>41456</v>
      </c>
      <c r="E266" s="24">
        <f t="shared" si="1"/>
        <v>7</v>
      </c>
      <c r="F266" s="22" t="s">
        <v>54</v>
      </c>
      <c r="G266" s="22" t="s">
        <v>55</v>
      </c>
      <c r="H266" s="22" t="s">
        <v>37</v>
      </c>
      <c r="I266" s="25">
        <v>1153364.1040624965</v>
      </c>
    </row>
    <row r="267" spans="1:9" ht="14.25" hidden="1" customHeight="1">
      <c r="A267" s="22" t="s">
        <v>32</v>
      </c>
      <c r="B267" s="22" t="s">
        <v>43</v>
      </c>
      <c r="C267" s="22" t="s">
        <v>34</v>
      </c>
      <c r="D267" s="23">
        <v>41487</v>
      </c>
      <c r="E267" s="24">
        <f t="shared" si="1"/>
        <v>8</v>
      </c>
      <c r="F267" s="22" t="s">
        <v>54</v>
      </c>
      <c r="G267" s="22" t="s">
        <v>55</v>
      </c>
      <c r="H267" s="22" t="s">
        <v>37</v>
      </c>
      <c r="I267" s="25">
        <v>1593615.0621875001</v>
      </c>
    </row>
    <row r="268" spans="1:9" ht="14.25" hidden="1" customHeight="1">
      <c r="A268" s="22" t="s">
        <v>32</v>
      </c>
      <c r="B268" s="22" t="s">
        <v>43</v>
      </c>
      <c r="C268" s="22" t="s">
        <v>34</v>
      </c>
      <c r="D268" s="23">
        <v>41518</v>
      </c>
      <c r="E268" s="24">
        <f t="shared" si="1"/>
        <v>9</v>
      </c>
      <c r="F268" s="22" t="s">
        <v>54</v>
      </c>
      <c r="G268" s="22" t="s">
        <v>55</v>
      </c>
      <c r="H268" s="22" t="s">
        <v>37</v>
      </c>
      <c r="I268" s="25">
        <v>1247652.6459374966</v>
      </c>
    </row>
    <row r="269" spans="1:9" ht="14.25" hidden="1" customHeight="1">
      <c r="A269" s="22" t="s">
        <v>32</v>
      </c>
      <c r="B269" s="22" t="s">
        <v>43</v>
      </c>
      <c r="C269" s="22" t="s">
        <v>34</v>
      </c>
      <c r="D269" s="23">
        <v>41548</v>
      </c>
      <c r="E269" s="24">
        <f t="shared" si="1"/>
        <v>10</v>
      </c>
      <c r="F269" s="22" t="s">
        <v>54</v>
      </c>
      <c r="G269" s="22" t="s">
        <v>55</v>
      </c>
      <c r="H269" s="22" t="s">
        <v>37</v>
      </c>
      <c r="I269" s="25">
        <v>1184226.8315625</v>
      </c>
    </row>
    <row r="270" spans="1:9" ht="14.25" hidden="1" customHeight="1">
      <c r="A270" s="22" t="s">
        <v>32</v>
      </c>
      <c r="B270" s="22" t="s">
        <v>43</v>
      </c>
      <c r="C270" s="22" t="s">
        <v>34</v>
      </c>
      <c r="D270" s="23">
        <v>41579</v>
      </c>
      <c r="E270" s="24">
        <f t="shared" si="1"/>
        <v>11</v>
      </c>
      <c r="F270" s="22" t="s">
        <v>54</v>
      </c>
      <c r="G270" s="22" t="s">
        <v>55</v>
      </c>
      <c r="H270" s="22" t="s">
        <v>37</v>
      </c>
      <c r="I270" s="25">
        <v>1216148.346875</v>
      </c>
    </row>
    <row r="271" spans="1:9" ht="14.25" hidden="1" customHeight="1">
      <c r="A271" s="22" t="s">
        <v>32</v>
      </c>
      <c r="B271" s="22" t="s">
        <v>43</v>
      </c>
      <c r="C271" s="22" t="s">
        <v>34</v>
      </c>
      <c r="D271" s="23">
        <v>41609</v>
      </c>
      <c r="E271" s="24">
        <f t="shared" si="1"/>
        <v>12</v>
      </c>
      <c r="F271" s="22" t="s">
        <v>54</v>
      </c>
      <c r="G271" s="22" t="s">
        <v>55</v>
      </c>
      <c r="H271" s="22" t="s">
        <v>37</v>
      </c>
      <c r="I271" s="25">
        <v>1169684.1062500002</v>
      </c>
    </row>
    <row r="272" spans="1:9" ht="14.25" hidden="1" customHeight="1">
      <c r="A272" s="22" t="s">
        <v>32</v>
      </c>
      <c r="B272" s="22" t="s">
        <v>43</v>
      </c>
      <c r="C272" s="22" t="s">
        <v>34</v>
      </c>
      <c r="D272" s="23">
        <v>41640</v>
      </c>
      <c r="E272" s="24">
        <f t="shared" si="1"/>
        <v>1</v>
      </c>
      <c r="F272" s="22" t="s">
        <v>54</v>
      </c>
      <c r="G272" s="22" t="s">
        <v>55</v>
      </c>
      <c r="H272" s="22" t="s">
        <v>37</v>
      </c>
      <c r="I272" s="25">
        <v>1469415.3649999998</v>
      </c>
    </row>
    <row r="273" spans="1:9" ht="14.25" hidden="1" customHeight="1">
      <c r="A273" s="22" t="s">
        <v>32</v>
      </c>
      <c r="B273" s="22" t="s">
        <v>43</v>
      </c>
      <c r="C273" s="22" t="s">
        <v>34</v>
      </c>
      <c r="D273" s="23">
        <v>41671</v>
      </c>
      <c r="E273" s="24">
        <f t="shared" si="1"/>
        <v>2</v>
      </c>
      <c r="F273" s="22" t="s">
        <v>54</v>
      </c>
      <c r="G273" s="22" t="s">
        <v>55</v>
      </c>
      <c r="H273" s="22" t="s">
        <v>37</v>
      </c>
      <c r="I273" s="25">
        <v>1237092.099375</v>
      </c>
    </row>
    <row r="274" spans="1:9" ht="14.25" customHeight="1">
      <c r="A274" s="22" t="s">
        <v>32</v>
      </c>
      <c r="B274" s="22" t="s">
        <v>43</v>
      </c>
      <c r="C274" s="22" t="s">
        <v>34</v>
      </c>
      <c r="D274" s="23">
        <v>41699</v>
      </c>
      <c r="E274" s="24">
        <f t="shared" si="1"/>
        <v>3</v>
      </c>
      <c r="F274" s="22" t="s">
        <v>54</v>
      </c>
      <c r="G274" s="22" t="s">
        <v>55</v>
      </c>
      <c r="H274" s="22" t="s">
        <v>37</v>
      </c>
      <c r="I274" s="25">
        <v>1234274.3050000002</v>
      </c>
    </row>
    <row r="275" spans="1:9" ht="14.25" hidden="1" customHeight="1">
      <c r="A275" s="22" t="s">
        <v>32</v>
      </c>
      <c r="B275" s="22" t="s">
        <v>43</v>
      </c>
      <c r="C275" s="22" t="s">
        <v>34</v>
      </c>
      <c r="D275" s="23">
        <v>41730</v>
      </c>
      <c r="E275" s="24">
        <f t="shared" si="1"/>
        <v>4</v>
      </c>
      <c r="F275" s="22" t="s">
        <v>54</v>
      </c>
      <c r="G275" s="22" t="s">
        <v>55</v>
      </c>
      <c r="H275" s="22" t="s">
        <v>37</v>
      </c>
      <c r="I275" s="25">
        <v>1236955.4071875</v>
      </c>
    </row>
    <row r="276" spans="1:9" ht="14.25" hidden="1" customHeight="1">
      <c r="A276" s="22" t="s">
        <v>32</v>
      </c>
      <c r="B276" s="22" t="s">
        <v>43</v>
      </c>
      <c r="C276" s="22" t="s">
        <v>34</v>
      </c>
      <c r="D276" s="23">
        <v>41760</v>
      </c>
      <c r="E276" s="24">
        <f t="shared" si="1"/>
        <v>5</v>
      </c>
      <c r="F276" s="22" t="s">
        <v>54</v>
      </c>
      <c r="G276" s="22" t="s">
        <v>55</v>
      </c>
      <c r="H276" s="22" t="s">
        <v>37</v>
      </c>
      <c r="I276" s="25">
        <v>1313506.1328125</v>
      </c>
    </row>
    <row r="277" spans="1:9" ht="14.25" hidden="1" customHeight="1">
      <c r="A277" s="22" t="s">
        <v>32</v>
      </c>
      <c r="B277" s="22" t="s">
        <v>43</v>
      </c>
      <c r="C277" s="22" t="s">
        <v>34</v>
      </c>
      <c r="D277" s="23">
        <v>41791</v>
      </c>
      <c r="E277" s="24">
        <f t="shared" si="1"/>
        <v>6</v>
      </c>
      <c r="F277" s="22" t="s">
        <v>54</v>
      </c>
      <c r="G277" s="22" t="s">
        <v>55</v>
      </c>
      <c r="H277" s="22" t="s">
        <v>37</v>
      </c>
      <c r="I277" s="25">
        <v>1497493.8790625001</v>
      </c>
    </row>
    <row r="278" spans="1:9" ht="14.25" hidden="1" customHeight="1">
      <c r="A278" s="22" t="s">
        <v>32</v>
      </c>
      <c r="B278" s="22" t="s">
        <v>43</v>
      </c>
      <c r="C278" s="22" t="s">
        <v>41</v>
      </c>
      <c r="D278" s="23">
        <v>41456</v>
      </c>
      <c r="E278" s="24">
        <f t="shared" si="1"/>
        <v>7</v>
      </c>
      <c r="F278" s="22" t="s">
        <v>44</v>
      </c>
      <c r="G278" s="22" t="s">
        <v>45</v>
      </c>
      <c r="H278" s="22" t="s">
        <v>37</v>
      </c>
      <c r="I278" s="25">
        <v>2533034.5131168002</v>
      </c>
    </row>
    <row r="279" spans="1:9" ht="14.25" hidden="1" customHeight="1">
      <c r="A279" s="22" t="s">
        <v>32</v>
      </c>
      <c r="B279" s="22" t="s">
        <v>43</v>
      </c>
      <c r="C279" s="22" t="s">
        <v>41</v>
      </c>
      <c r="D279" s="23">
        <v>41487</v>
      </c>
      <c r="E279" s="24">
        <f t="shared" si="1"/>
        <v>8</v>
      </c>
      <c r="F279" s="22" t="s">
        <v>44</v>
      </c>
      <c r="G279" s="22" t="s">
        <v>45</v>
      </c>
      <c r="H279" s="22" t="s">
        <v>37</v>
      </c>
      <c r="I279" s="25">
        <v>3051574.1625600001</v>
      </c>
    </row>
    <row r="280" spans="1:9" ht="14.25" hidden="1" customHeight="1">
      <c r="A280" s="22" t="s">
        <v>32</v>
      </c>
      <c r="B280" s="22" t="s">
        <v>43</v>
      </c>
      <c r="C280" s="22" t="s">
        <v>41</v>
      </c>
      <c r="D280" s="23">
        <v>41518</v>
      </c>
      <c r="E280" s="24">
        <f t="shared" si="1"/>
        <v>9</v>
      </c>
      <c r="F280" s="22" t="s">
        <v>44</v>
      </c>
      <c r="G280" s="22" t="s">
        <v>45</v>
      </c>
      <c r="H280" s="22" t="s">
        <v>37</v>
      </c>
      <c r="I280" s="25">
        <v>3084202.7580672004</v>
      </c>
    </row>
    <row r="281" spans="1:9" ht="14.25" hidden="1" customHeight="1">
      <c r="A281" s="22" t="s">
        <v>32</v>
      </c>
      <c r="B281" s="22" t="s">
        <v>43</v>
      </c>
      <c r="C281" s="22" t="s">
        <v>41</v>
      </c>
      <c r="D281" s="23">
        <v>41548</v>
      </c>
      <c r="E281" s="24">
        <f t="shared" si="1"/>
        <v>10</v>
      </c>
      <c r="F281" s="22" t="s">
        <v>44</v>
      </c>
      <c r="G281" s="22" t="s">
        <v>45</v>
      </c>
      <c r="H281" s="22" t="s">
        <v>37</v>
      </c>
      <c r="I281" s="25">
        <v>4135202.765971201</v>
      </c>
    </row>
    <row r="282" spans="1:9" ht="14.25" hidden="1" customHeight="1">
      <c r="A282" s="22" t="s">
        <v>32</v>
      </c>
      <c r="B282" s="22" t="s">
        <v>43</v>
      </c>
      <c r="C282" s="22" t="s">
        <v>41</v>
      </c>
      <c r="D282" s="23">
        <v>41579</v>
      </c>
      <c r="E282" s="24">
        <f t="shared" si="1"/>
        <v>11</v>
      </c>
      <c r="F282" s="22" t="s">
        <v>44</v>
      </c>
      <c r="G282" s="22" t="s">
        <v>45</v>
      </c>
      <c r="H282" s="22" t="s">
        <v>37</v>
      </c>
      <c r="I282" s="25">
        <v>4473275.8948415993</v>
      </c>
    </row>
    <row r="283" spans="1:9" ht="14.25" hidden="1" customHeight="1">
      <c r="A283" s="22" t="s">
        <v>32</v>
      </c>
      <c r="B283" s="22" t="s">
        <v>43</v>
      </c>
      <c r="C283" s="22" t="s">
        <v>41</v>
      </c>
      <c r="D283" s="23">
        <v>41609</v>
      </c>
      <c r="E283" s="24">
        <f t="shared" si="1"/>
        <v>12</v>
      </c>
      <c r="F283" s="22" t="s">
        <v>44</v>
      </c>
      <c r="G283" s="22" t="s">
        <v>45</v>
      </c>
      <c r="H283" s="22" t="s">
        <v>37</v>
      </c>
      <c r="I283" s="25">
        <v>3464957.9260800011</v>
      </c>
    </row>
    <row r="284" spans="1:9" ht="14.25" hidden="1" customHeight="1">
      <c r="A284" s="22" t="s">
        <v>32</v>
      </c>
      <c r="B284" s="22" t="s">
        <v>43</v>
      </c>
      <c r="C284" s="22" t="s">
        <v>41</v>
      </c>
      <c r="D284" s="23">
        <v>41640</v>
      </c>
      <c r="E284" s="24">
        <f t="shared" si="1"/>
        <v>1</v>
      </c>
      <c r="F284" s="22" t="s">
        <v>44</v>
      </c>
      <c r="G284" s="22" t="s">
        <v>45</v>
      </c>
      <c r="H284" s="22" t="s">
        <v>37</v>
      </c>
      <c r="I284" s="25">
        <v>4049642.8266000003</v>
      </c>
    </row>
    <row r="285" spans="1:9" ht="14.25" hidden="1" customHeight="1">
      <c r="A285" s="22" t="s">
        <v>32</v>
      </c>
      <c r="B285" s="22" t="s">
        <v>43</v>
      </c>
      <c r="C285" s="22" t="s">
        <v>41</v>
      </c>
      <c r="D285" s="23">
        <v>41671</v>
      </c>
      <c r="E285" s="24">
        <f t="shared" si="1"/>
        <v>2</v>
      </c>
      <c r="F285" s="22" t="s">
        <v>44</v>
      </c>
      <c r="G285" s="22" t="s">
        <v>45</v>
      </c>
      <c r="H285" s="22" t="s">
        <v>37</v>
      </c>
      <c r="I285" s="25">
        <v>4767948.2214000002</v>
      </c>
    </row>
    <row r="286" spans="1:9" ht="14.25" hidden="1" customHeight="1">
      <c r="A286" s="22" t="s">
        <v>32</v>
      </c>
      <c r="B286" s="22" t="s">
        <v>43</v>
      </c>
      <c r="C286" s="22" t="s">
        <v>41</v>
      </c>
      <c r="D286" s="23">
        <v>41699</v>
      </c>
      <c r="E286" s="24">
        <f t="shared" si="1"/>
        <v>3</v>
      </c>
      <c r="F286" s="22" t="s">
        <v>44</v>
      </c>
      <c r="G286" s="22" t="s">
        <v>45</v>
      </c>
      <c r="H286" s="22" t="s">
        <v>37</v>
      </c>
      <c r="I286" s="25">
        <v>4346722.8083999995</v>
      </c>
    </row>
    <row r="287" spans="1:9" ht="14.25" hidden="1" customHeight="1">
      <c r="A287" s="22" t="s">
        <v>32</v>
      </c>
      <c r="B287" s="22" t="s">
        <v>43</v>
      </c>
      <c r="C287" s="22" t="s">
        <v>41</v>
      </c>
      <c r="D287" s="23">
        <v>41730</v>
      </c>
      <c r="E287" s="24">
        <f t="shared" si="1"/>
        <v>4</v>
      </c>
      <c r="F287" s="22" t="s">
        <v>44</v>
      </c>
      <c r="G287" s="22" t="s">
        <v>45</v>
      </c>
      <c r="H287" s="22" t="s">
        <v>37</v>
      </c>
      <c r="I287" s="25">
        <v>4671541.1274000006</v>
      </c>
    </row>
    <row r="288" spans="1:9" ht="14.25" hidden="1" customHeight="1">
      <c r="A288" s="22" t="s">
        <v>32</v>
      </c>
      <c r="B288" s="22" t="s">
        <v>43</v>
      </c>
      <c r="C288" s="22" t="s">
        <v>41</v>
      </c>
      <c r="D288" s="23">
        <v>41760</v>
      </c>
      <c r="E288" s="24">
        <f t="shared" si="1"/>
        <v>5</v>
      </c>
      <c r="F288" s="22" t="s">
        <v>44</v>
      </c>
      <c r="G288" s="22" t="s">
        <v>45</v>
      </c>
      <c r="H288" s="22" t="s">
        <v>37</v>
      </c>
      <c r="I288" s="25">
        <v>5478104.6040000012</v>
      </c>
    </row>
    <row r="289" spans="1:9" ht="14.25" hidden="1" customHeight="1">
      <c r="A289" s="22" t="s">
        <v>32</v>
      </c>
      <c r="B289" s="22" t="s">
        <v>43</v>
      </c>
      <c r="C289" s="22" t="s">
        <v>41</v>
      </c>
      <c r="D289" s="23">
        <v>41791</v>
      </c>
      <c r="E289" s="24">
        <f t="shared" si="1"/>
        <v>6</v>
      </c>
      <c r="F289" s="22" t="s">
        <v>44</v>
      </c>
      <c r="G289" s="22" t="s">
        <v>45</v>
      </c>
      <c r="H289" s="22" t="s">
        <v>37</v>
      </c>
      <c r="I289" s="25">
        <v>2269805.1667200001</v>
      </c>
    </row>
    <row r="290" spans="1:9" ht="14.25" hidden="1" customHeight="1">
      <c r="A290" s="22" t="s">
        <v>32</v>
      </c>
      <c r="B290" s="22" t="s">
        <v>43</v>
      </c>
      <c r="C290" s="22" t="s">
        <v>41</v>
      </c>
      <c r="D290" s="23">
        <v>41456</v>
      </c>
      <c r="E290" s="24">
        <f t="shared" si="1"/>
        <v>7</v>
      </c>
      <c r="F290" s="22" t="s">
        <v>46</v>
      </c>
      <c r="G290" s="22" t="s">
        <v>47</v>
      </c>
      <c r="H290" s="22" t="s">
        <v>37</v>
      </c>
      <c r="I290" s="25">
        <v>1266517.2565584001</v>
      </c>
    </row>
    <row r="291" spans="1:9" ht="14.25" hidden="1" customHeight="1">
      <c r="A291" s="22" t="s">
        <v>32</v>
      </c>
      <c r="B291" s="22" t="s">
        <v>43</v>
      </c>
      <c r="C291" s="22" t="s">
        <v>41</v>
      </c>
      <c r="D291" s="23">
        <v>41487</v>
      </c>
      <c r="E291" s="24">
        <f t="shared" si="1"/>
        <v>8</v>
      </c>
      <c r="F291" s="22" t="s">
        <v>46</v>
      </c>
      <c r="G291" s="22" t="s">
        <v>47</v>
      </c>
      <c r="H291" s="22" t="s">
        <v>37</v>
      </c>
      <c r="I291" s="25">
        <v>1525787.08128</v>
      </c>
    </row>
    <row r="292" spans="1:9" ht="14.25" hidden="1" customHeight="1">
      <c r="A292" s="22" t="s">
        <v>32</v>
      </c>
      <c r="B292" s="22" t="s">
        <v>43</v>
      </c>
      <c r="C292" s="22" t="s">
        <v>41</v>
      </c>
      <c r="D292" s="23">
        <v>41518</v>
      </c>
      <c r="E292" s="24">
        <f t="shared" si="1"/>
        <v>9</v>
      </c>
      <c r="F292" s="22" t="s">
        <v>46</v>
      </c>
      <c r="G292" s="22" t="s">
        <v>47</v>
      </c>
      <c r="H292" s="22" t="s">
        <v>37</v>
      </c>
      <c r="I292" s="25">
        <v>1542101.3790336002</v>
      </c>
    </row>
    <row r="293" spans="1:9" ht="14.25" hidden="1" customHeight="1">
      <c r="A293" s="22" t="s">
        <v>32</v>
      </c>
      <c r="B293" s="22" t="s">
        <v>43</v>
      </c>
      <c r="C293" s="22" t="s">
        <v>41</v>
      </c>
      <c r="D293" s="23">
        <v>41548</v>
      </c>
      <c r="E293" s="24">
        <f t="shared" si="1"/>
        <v>10</v>
      </c>
      <c r="F293" s="22" t="s">
        <v>46</v>
      </c>
      <c r="G293" s="22" t="s">
        <v>47</v>
      </c>
      <c r="H293" s="22" t="s">
        <v>37</v>
      </c>
      <c r="I293" s="25">
        <v>2067601.3829856005</v>
      </c>
    </row>
    <row r="294" spans="1:9" ht="14.25" hidden="1" customHeight="1">
      <c r="A294" s="22" t="s">
        <v>32</v>
      </c>
      <c r="B294" s="22" t="s">
        <v>43</v>
      </c>
      <c r="C294" s="22" t="s">
        <v>41</v>
      </c>
      <c r="D294" s="23">
        <v>41579</v>
      </c>
      <c r="E294" s="24">
        <f t="shared" si="1"/>
        <v>11</v>
      </c>
      <c r="F294" s="22" t="s">
        <v>46</v>
      </c>
      <c r="G294" s="22" t="s">
        <v>47</v>
      </c>
      <c r="H294" s="22" t="s">
        <v>37</v>
      </c>
      <c r="I294" s="25">
        <v>2236637.9474207996</v>
      </c>
    </row>
    <row r="295" spans="1:9" ht="14.25" hidden="1" customHeight="1">
      <c r="A295" s="22" t="s">
        <v>32</v>
      </c>
      <c r="B295" s="22" t="s">
        <v>43</v>
      </c>
      <c r="C295" s="22" t="s">
        <v>41</v>
      </c>
      <c r="D295" s="23">
        <v>41609</v>
      </c>
      <c r="E295" s="24">
        <f t="shared" si="1"/>
        <v>12</v>
      </c>
      <c r="F295" s="22" t="s">
        <v>46</v>
      </c>
      <c r="G295" s="22" t="s">
        <v>47</v>
      </c>
      <c r="H295" s="22" t="s">
        <v>37</v>
      </c>
      <c r="I295" s="25">
        <v>1732478.9630400005</v>
      </c>
    </row>
    <row r="296" spans="1:9" ht="14.25" hidden="1" customHeight="1">
      <c r="A296" s="22" t="s">
        <v>32</v>
      </c>
      <c r="B296" s="22" t="s">
        <v>43</v>
      </c>
      <c r="C296" s="22" t="s">
        <v>41</v>
      </c>
      <c r="D296" s="23">
        <v>41640</v>
      </c>
      <c r="E296" s="24">
        <f t="shared" si="1"/>
        <v>1</v>
      </c>
      <c r="F296" s="22" t="s">
        <v>46</v>
      </c>
      <c r="G296" s="22" t="s">
        <v>47</v>
      </c>
      <c r="H296" s="22" t="s">
        <v>37</v>
      </c>
      <c r="I296" s="25">
        <v>2024821.4133000001</v>
      </c>
    </row>
    <row r="297" spans="1:9" ht="14.25" hidden="1" customHeight="1">
      <c r="A297" s="22" t="s">
        <v>32</v>
      </c>
      <c r="B297" s="22" t="s">
        <v>43</v>
      </c>
      <c r="C297" s="22" t="s">
        <v>41</v>
      </c>
      <c r="D297" s="23">
        <v>41671</v>
      </c>
      <c r="E297" s="24">
        <f t="shared" si="1"/>
        <v>2</v>
      </c>
      <c r="F297" s="22" t="s">
        <v>46</v>
      </c>
      <c r="G297" s="22" t="s">
        <v>47</v>
      </c>
      <c r="H297" s="22" t="s">
        <v>37</v>
      </c>
      <c r="I297" s="25">
        <v>2383974.1107000001</v>
      </c>
    </row>
    <row r="298" spans="1:9" ht="14.25" hidden="1" customHeight="1">
      <c r="A298" s="22" t="s">
        <v>32</v>
      </c>
      <c r="B298" s="22" t="s">
        <v>43</v>
      </c>
      <c r="C298" s="22" t="s">
        <v>41</v>
      </c>
      <c r="D298" s="23">
        <v>41699</v>
      </c>
      <c r="E298" s="24">
        <f t="shared" si="1"/>
        <v>3</v>
      </c>
      <c r="F298" s="22" t="s">
        <v>46</v>
      </c>
      <c r="G298" s="22" t="s">
        <v>47</v>
      </c>
      <c r="H298" s="22" t="s">
        <v>37</v>
      </c>
      <c r="I298" s="25">
        <v>2173361.4041999998</v>
      </c>
    </row>
    <row r="299" spans="1:9" ht="14.25" hidden="1" customHeight="1">
      <c r="A299" s="22" t="s">
        <v>32</v>
      </c>
      <c r="B299" s="22" t="s">
        <v>43</v>
      </c>
      <c r="C299" s="22" t="s">
        <v>41</v>
      </c>
      <c r="D299" s="23">
        <v>41730</v>
      </c>
      <c r="E299" s="24">
        <f t="shared" si="1"/>
        <v>4</v>
      </c>
      <c r="F299" s="22" t="s">
        <v>46</v>
      </c>
      <c r="G299" s="22" t="s">
        <v>47</v>
      </c>
      <c r="H299" s="22" t="s">
        <v>37</v>
      </c>
      <c r="I299" s="25">
        <v>2335770.5637000003</v>
      </c>
    </row>
    <row r="300" spans="1:9" ht="14.25" hidden="1" customHeight="1">
      <c r="A300" s="22" t="s">
        <v>32</v>
      </c>
      <c r="B300" s="22" t="s">
        <v>43</v>
      </c>
      <c r="C300" s="22" t="s">
        <v>41</v>
      </c>
      <c r="D300" s="23">
        <v>41760</v>
      </c>
      <c r="E300" s="24">
        <f t="shared" si="1"/>
        <v>5</v>
      </c>
      <c r="F300" s="22" t="s">
        <v>46</v>
      </c>
      <c r="G300" s="22" t="s">
        <v>47</v>
      </c>
      <c r="H300" s="22" t="s">
        <v>37</v>
      </c>
      <c r="I300" s="25">
        <v>2739052.3020000006</v>
      </c>
    </row>
    <row r="301" spans="1:9" ht="14.25" hidden="1" customHeight="1">
      <c r="A301" s="22" t="s">
        <v>32</v>
      </c>
      <c r="B301" s="22" t="s">
        <v>43</v>
      </c>
      <c r="C301" s="22" t="s">
        <v>41</v>
      </c>
      <c r="D301" s="23">
        <v>41791</v>
      </c>
      <c r="E301" s="24">
        <f t="shared" si="1"/>
        <v>6</v>
      </c>
      <c r="F301" s="22" t="s">
        <v>46</v>
      </c>
      <c r="G301" s="22" t="s">
        <v>47</v>
      </c>
      <c r="H301" s="22" t="s">
        <v>37</v>
      </c>
      <c r="I301" s="25">
        <v>1134902.58336</v>
      </c>
    </row>
    <row r="302" spans="1:9" ht="14.25" hidden="1" customHeight="1">
      <c r="A302" s="22" t="s">
        <v>32</v>
      </c>
      <c r="B302" s="22" t="s">
        <v>43</v>
      </c>
      <c r="C302" s="22" t="s">
        <v>41</v>
      </c>
      <c r="D302" s="23">
        <v>41456</v>
      </c>
      <c r="E302" s="24">
        <f t="shared" si="1"/>
        <v>7</v>
      </c>
      <c r="F302" s="22" t="s">
        <v>46</v>
      </c>
      <c r="G302" s="22" t="s">
        <v>48</v>
      </c>
      <c r="H302" s="22" t="s">
        <v>37</v>
      </c>
      <c r="I302" s="25">
        <v>1055431.0471320001</v>
      </c>
    </row>
    <row r="303" spans="1:9" ht="14.25" hidden="1" customHeight="1">
      <c r="A303" s="22" t="s">
        <v>32</v>
      </c>
      <c r="B303" s="22" t="s">
        <v>43</v>
      </c>
      <c r="C303" s="22" t="s">
        <v>41</v>
      </c>
      <c r="D303" s="23">
        <v>41487</v>
      </c>
      <c r="E303" s="24">
        <f t="shared" si="1"/>
        <v>8</v>
      </c>
      <c r="F303" s="22" t="s">
        <v>46</v>
      </c>
      <c r="G303" s="22" t="s">
        <v>48</v>
      </c>
      <c r="H303" s="22" t="s">
        <v>37</v>
      </c>
      <c r="I303" s="25">
        <v>1271489.2344000002</v>
      </c>
    </row>
    <row r="304" spans="1:9" ht="14.25" hidden="1" customHeight="1">
      <c r="A304" s="22" t="s">
        <v>32</v>
      </c>
      <c r="B304" s="22" t="s">
        <v>43</v>
      </c>
      <c r="C304" s="22" t="s">
        <v>41</v>
      </c>
      <c r="D304" s="23">
        <v>41518</v>
      </c>
      <c r="E304" s="24">
        <f t="shared" si="1"/>
        <v>9</v>
      </c>
      <c r="F304" s="22" t="s">
        <v>46</v>
      </c>
      <c r="G304" s="22" t="s">
        <v>48</v>
      </c>
      <c r="H304" s="22" t="s">
        <v>37</v>
      </c>
      <c r="I304" s="25">
        <v>1285084.4825280001</v>
      </c>
    </row>
    <row r="305" spans="1:9" ht="14.25" hidden="1" customHeight="1">
      <c r="A305" s="22" t="s">
        <v>32</v>
      </c>
      <c r="B305" s="22" t="s">
        <v>43</v>
      </c>
      <c r="C305" s="22" t="s">
        <v>41</v>
      </c>
      <c r="D305" s="23">
        <v>41548</v>
      </c>
      <c r="E305" s="24">
        <f t="shared" si="1"/>
        <v>10</v>
      </c>
      <c r="F305" s="22" t="s">
        <v>46</v>
      </c>
      <c r="G305" s="22" t="s">
        <v>48</v>
      </c>
      <c r="H305" s="22" t="s">
        <v>37</v>
      </c>
      <c r="I305" s="25">
        <v>1723001.1524880002</v>
      </c>
    </row>
    <row r="306" spans="1:9" ht="14.25" hidden="1" customHeight="1">
      <c r="A306" s="22" t="s">
        <v>32</v>
      </c>
      <c r="B306" s="22" t="s">
        <v>43</v>
      </c>
      <c r="C306" s="22" t="s">
        <v>41</v>
      </c>
      <c r="D306" s="23">
        <v>41579</v>
      </c>
      <c r="E306" s="24">
        <f t="shared" si="1"/>
        <v>11</v>
      </c>
      <c r="F306" s="22" t="s">
        <v>46</v>
      </c>
      <c r="G306" s="22" t="s">
        <v>48</v>
      </c>
      <c r="H306" s="22" t="s">
        <v>37</v>
      </c>
      <c r="I306" s="25">
        <v>1863864.9561839998</v>
      </c>
    </row>
    <row r="307" spans="1:9" ht="14.25" hidden="1" customHeight="1">
      <c r="A307" s="22" t="s">
        <v>32</v>
      </c>
      <c r="B307" s="22" t="s">
        <v>43</v>
      </c>
      <c r="C307" s="22" t="s">
        <v>41</v>
      </c>
      <c r="D307" s="23">
        <v>41609</v>
      </c>
      <c r="E307" s="24">
        <f t="shared" si="1"/>
        <v>12</v>
      </c>
      <c r="F307" s="22" t="s">
        <v>46</v>
      </c>
      <c r="G307" s="22" t="s">
        <v>48</v>
      </c>
      <c r="H307" s="22" t="s">
        <v>37</v>
      </c>
      <c r="I307" s="25">
        <v>1443732.4692000004</v>
      </c>
    </row>
    <row r="308" spans="1:9" ht="14.25" hidden="1" customHeight="1">
      <c r="A308" s="22" t="s">
        <v>32</v>
      </c>
      <c r="B308" s="22" t="s">
        <v>43</v>
      </c>
      <c r="C308" s="22" t="s">
        <v>41</v>
      </c>
      <c r="D308" s="23">
        <v>41640</v>
      </c>
      <c r="E308" s="24">
        <f t="shared" si="1"/>
        <v>1</v>
      </c>
      <c r="F308" s="22" t="s">
        <v>46</v>
      </c>
      <c r="G308" s="22" t="s">
        <v>48</v>
      </c>
      <c r="H308" s="22" t="s">
        <v>37</v>
      </c>
      <c r="I308" s="25">
        <v>1687351.1777500003</v>
      </c>
    </row>
    <row r="309" spans="1:9" ht="14.25" hidden="1" customHeight="1">
      <c r="A309" s="22" t="s">
        <v>32</v>
      </c>
      <c r="B309" s="22" t="s">
        <v>43</v>
      </c>
      <c r="C309" s="22" t="s">
        <v>41</v>
      </c>
      <c r="D309" s="23">
        <v>41671</v>
      </c>
      <c r="E309" s="24">
        <f t="shared" si="1"/>
        <v>2</v>
      </c>
      <c r="F309" s="22" t="s">
        <v>46</v>
      </c>
      <c r="G309" s="22" t="s">
        <v>48</v>
      </c>
      <c r="H309" s="22" t="s">
        <v>37</v>
      </c>
      <c r="I309" s="25">
        <v>1986645.0922500002</v>
      </c>
    </row>
    <row r="310" spans="1:9" ht="14.25" hidden="1" customHeight="1">
      <c r="A310" s="22" t="s">
        <v>32</v>
      </c>
      <c r="B310" s="22" t="s">
        <v>43</v>
      </c>
      <c r="C310" s="22" t="s">
        <v>41</v>
      </c>
      <c r="D310" s="23">
        <v>41699</v>
      </c>
      <c r="E310" s="24">
        <f t="shared" si="1"/>
        <v>3</v>
      </c>
      <c r="F310" s="22" t="s">
        <v>46</v>
      </c>
      <c r="G310" s="22" t="s">
        <v>48</v>
      </c>
      <c r="H310" s="22" t="s">
        <v>37</v>
      </c>
      <c r="I310" s="25">
        <v>1811134.5035000001</v>
      </c>
    </row>
    <row r="311" spans="1:9" ht="14.25" hidden="1" customHeight="1">
      <c r="A311" s="22" t="s">
        <v>32</v>
      </c>
      <c r="B311" s="22" t="s">
        <v>43</v>
      </c>
      <c r="C311" s="22" t="s">
        <v>41</v>
      </c>
      <c r="D311" s="23">
        <v>41730</v>
      </c>
      <c r="E311" s="24">
        <f t="shared" si="1"/>
        <v>4</v>
      </c>
      <c r="F311" s="22" t="s">
        <v>46</v>
      </c>
      <c r="G311" s="22" t="s">
        <v>48</v>
      </c>
      <c r="H311" s="22" t="s">
        <v>37</v>
      </c>
      <c r="I311" s="25">
        <v>1946475.4697500004</v>
      </c>
    </row>
    <row r="312" spans="1:9" ht="14.25" hidden="1" customHeight="1">
      <c r="A312" s="22" t="s">
        <v>32</v>
      </c>
      <c r="B312" s="22" t="s">
        <v>43</v>
      </c>
      <c r="C312" s="22" t="s">
        <v>41</v>
      </c>
      <c r="D312" s="23">
        <v>41760</v>
      </c>
      <c r="E312" s="24">
        <f t="shared" si="1"/>
        <v>5</v>
      </c>
      <c r="F312" s="22" t="s">
        <v>46</v>
      </c>
      <c r="G312" s="22" t="s">
        <v>48</v>
      </c>
      <c r="H312" s="22" t="s">
        <v>37</v>
      </c>
      <c r="I312" s="25">
        <v>2282543.5850000004</v>
      </c>
    </row>
    <row r="313" spans="1:9" ht="14.25" hidden="1" customHeight="1">
      <c r="A313" s="22" t="s">
        <v>32</v>
      </c>
      <c r="B313" s="22" t="s">
        <v>43</v>
      </c>
      <c r="C313" s="22" t="s">
        <v>41</v>
      </c>
      <c r="D313" s="23">
        <v>41791</v>
      </c>
      <c r="E313" s="24">
        <f t="shared" si="1"/>
        <v>6</v>
      </c>
      <c r="F313" s="22" t="s">
        <v>46</v>
      </c>
      <c r="G313" s="22" t="s">
        <v>48</v>
      </c>
      <c r="H313" s="22" t="s">
        <v>37</v>
      </c>
      <c r="I313" s="25">
        <v>945752.15280000004</v>
      </c>
    </row>
    <row r="314" spans="1:9" ht="14.25" hidden="1" customHeight="1">
      <c r="A314" s="22" t="s">
        <v>32</v>
      </c>
      <c r="B314" s="22" t="s">
        <v>43</v>
      </c>
      <c r="C314" s="22" t="s">
        <v>41</v>
      </c>
      <c r="D314" s="23">
        <v>41456</v>
      </c>
      <c r="E314" s="24">
        <f t="shared" si="1"/>
        <v>7</v>
      </c>
      <c r="F314" s="22" t="s">
        <v>49</v>
      </c>
      <c r="G314" s="22" t="s">
        <v>50</v>
      </c>
      <c r="H314" s="22" t="s">
        <v>37</v>
      </c>
      <c r="I314" s="25">
        <v>996326.908492608</v>
      </c>
    </row>
    <row r="315" spans="1:9" ht="14.25" hidden="1" customHeight="1">
      <c r="A315" s="22" t="s">
        <v>32</v>
      </c>
      <c r="B315" s="22" t="s">
        <v>43</v>
      </c>
      <c r="C315" s="22" t="s">
        <v>41</v>
      </c>
      <c r="D315" s="23">
        <v>41487</v>
      </c>
      <c r="E315" s="24">
        <f t="shared" si="1"/>
        <v>8</v>
      </c>
      <c r="F315" s="22" t="s">
        <v>49</v>
      </c>
      <c r="G315" s="22" t="s">
        <v>50</v>
      </c>
      <c r="H315" s="22" t="s">
        <v>37</v>
      </c>
      <c r="I315" s="25">
        <v>1200285.8372736</v>
      </c>
    </row>
    <row r="316" spans="1:9" ht="14.25" hidden="1" customHeight="1">
      <c r="A316" s="22" t="s">
        <v>32</v>
      </c>
      <c r="B316" s="22" t="s">
        <v>43</v>
      </c>
      <c r="C316" s="22" t="s">
        <v>41</v>
      </c>
      <c r="D316" s="23">
        <v>41518</v>
      </c>
      <c r="E316" s="24">
        <f t="shared" si="1"/>
        <v>9</v>
      </c>
      <c r="F316" s="22" t="s">
        <v>49</v>
      </c>
      <c r="G316" s="22" t="s">
        <v>50</v>
      </c>
      <c r="H316" s="22" t="s">
        <v>37</v>
      </c>
      <c r="I316" s="25">
        <v>1213119.7515064322</v>
      </c>
    </row>
    <row r="317" spans="1:9" ht="14.25" hidden="1" customHeight="1">
      <c r="A317" s="22" t="s">
        <v>32</v>
      </c>
      <c r="B317" s="22" t="s">
        <v>43</v>
      </c>
      <c r="C317" s="22" t="s">
        <v>41</v>
      </c>
      <c r="D317" s="23">
        <v>41548</v>
      </c>
      <c r="E317" s="24">
        <f t="shared" si="1"/>
        <v>10</v>
      </c>
      <c r="F317" s="22" t="s">
        <v>49</v>
      </c>
      <c r="G317" s="22" t="s">
        <v>50</v>
      </c>
      <c r="H317" s="22" t="s">
        <v>37</v>
      </c>
      <c r="I317" s="25">
        <v>1626513.0879486722</v>
      </c>
    </row>
    <row r="318" spans="1:9" ht="14.25" hidden="1" customHeight="1">
      <c r="A318" s="22" t="s">
        <v>32</v>
      </c>
      <c r="B318" s="22" t="s">
        <v>43</v>
      </c>
      <c r="C318" s="22" t="s">
        <v>41</v>
      </c>
      <c r="D318" s="23">
        <v>41579</v>
      </c>
      <c r="E318" s="24">
        <f t="shared" si="1"/>
        <v>11</v>
      </c>
      <c r="F318" s="22" t="s">
        <v>49</v>
      </c>
      <c r="G318" s="22" t="s">
        <v>50</v>
      </c>
      <c r="H318" s="22" t="s">
        <v>37</v>
      </c>
      <c r="I318" s="25">
        <v>1759488.5186376958</v>
      </c>
    </row>
    <row r="319" spans="1:9" ht="14.25" hidden="1" customHeight="1">
      <c r="A319" s="22" t="s">
        <v>32</v>
      </c>
      <c r="B319" s="22" t="s">
        <v>43</v>
      </c>
      <c r="C319" s="22" t="s">
        <v>41</v>
      </c>
      <c r="D319" s="23">
        <v>41609</v>
      </c>
      <c r="E319" s="24">
        <f t="shared" si="1"/>
        <v>12</v>
      </c>
      <c r="F319" s="22" t="s">
        <v>49</v>
      </c>
      <c r="G319" s="22" t="s">
        <v>50</v>
      </c>
      <c r="H319" s="22" t="s">
        <v>37</v>
      </c>
      <c r="I319" s="25">
        <v>1362883.4509248002</v>
      </c>
    </row>
    <row r="320" spans="1:9" ht="14.25" hidden="1" customHeight="1">
      <c r="A320" s="22" t="s">
        <v>32</v>
      </c>
      <c r="B320" s="22" t="s">
        <v>43</v>
      </c>
      <c r="C320" s="22" t="s">
        <v>41</v>
      </c>
      <c r="D320" s="23">
        <v>41640</v>
      </c>
      <c r="E320" s="24">
        <f t="shared" si="1"/>
        <v>1</v>
      </c>
      <c r="F320" s="22" t="s">
        <v>49</v>
      </c>
      <c r="G320" s="22" t="s">
        <v>50</v>
      </c>
      <c r="H320" s="22" t="s">
        <v>37</v>
      </c>
      <c r="I320" s="25">
        <v>1592859.5117959999</v>
      </c>
    </row>
    <row r="321" spans="1:9" ht="14.25" hidden="1" customHeight="1">
      <c r="A321" s="22" t="s">
        <v>32</v>
      </c>
      <c r="B321" s="22" t="s">
        <v>43</v>
      </c>
      <c r="C321" s="22" t="s">
        <v>41</v>
      </c>
      <c r="D321" s="23">
        <v>41671</v>
      </c>
      <c r="E321" s="24">
        <f t="shared" si="1"/>
        <v>2</v>
      </c>
      <c r="F321" s="22" t="s">
        <v>49</v>
      </c>
      <c r="G321" s="22" t="s">
        <v>50</v>
      </c>
      <c r="H321" s="22" t="s">
        <v>37</v>
      </c>
      <c r="I321" s="25">
        <v>1875392.9670840001</v>
      </c>
    </row>
    <row r="322" spans="1:9" ht="14.25" hidden="1" customHeight="1">
      <c r="A322" s="22" t="s">
        <v>32</v>
      </c>
      <c r="B322" s="22" t="s">
        <v>43</v>
      </c>
      <c r="C322" s="22" t="s">
        <v>41</v>
      </c>
      <c r="D322" s="23">
        <v>41699</v>
      </c>
      <c r="E322" s="24">
        <f t="shared" si="1"/>
        <v>3</v>
      </c>
      <c r="F322" s="22" t="s">
        <v>49</v>
      </c>
      <c r="G322" s="22" t="s">
        <v>50</v>
      </c>
      <c r="H322" s="22" t="s">
        <v>37</v>
      </c>
      <c r="I322" s="25">
        <v>1709710.9713039999</v>
      </c>
    </row>
    <row r="323" spans="1:9" ht="14.25" hidden="1" customHeight="1">
      <c r="A323" s="22" t="s">
        <v>32</v>
      </c>
      <c r="B323" s="22" t="s">
        <v>43</v>
      </c>
      <c r="C323" s="22" t="s">
        <v>41</v>
      </c>
      <c r="D323" s="23">
        <v>41730</v>
      </c>
      <c r="E323" s="24">
        <f t="shared" si="1"/>
        <v>4</v>
      </c>
      <c r="F323" s="22" t="s">
        <v>49</v>
      </c>
      <c r="G323" s="22" t="s">
        <v>50</v>
      </c>
      <c r="H323" s="22" t="s">
        <v>37</v>
      </c>
      <c r="I323" s="25">
        <v>1837472.8434440002</v>
      </c>
    </row>
    <row r="324" spans="1:9" ht="14.25" hidden="1" customHeight="1">
      <c r="A324" s="22" t="s">
        <v>32</v>
      </c>
      <c r="B324" s="22" t="s">
        <v>43</v>
      </c>
      <c r="C324" s="22" t="s">
        <v>41</v>
      </c>
      <c r="D324" s="23">
        <v>41760</v>
      </c>
      <c r="E324" s="24">
        <f t="shared" si="1"/>
        <v>5</v>
      </c>
      <c r="F324" s="22" t="s">
        <v>49</v>
      </c>
      <c r="G324" s="22" t="s">
        <v>50</v>
      </c>
      <c r="H324" s="22" t="s">
        <v>37</v>
      </c>
      <c r="I324" s="25">
        <v>2154721.1442400003</v>
      </c>
    </row>
    <row r="325" spans="1:9" ht="14.25" hidden="1" customHeight="1">
      <c r="A325" s="22" t="s">
        <v>32</v>
      </c>
      <c r="B325" s="22" t="s">
        <v>43</v>
      </c>
      <c r="C325" s="22" t="s">
        <v>41</v>
      </c>
      <c r="D325" s="23">
        <v>41791</v>
      </c>
      <c r="E325" s="24">
        <f t="shared" si="1"/>
        <v>6</v>
      </c>
      <c r="F325" s="22" t="s">
        <v>49</v>
      </c>
      <c r="G325" s="22" t="s">
        <v>50</v>
      </c>
      <c r="H325" s="22" t="s">
        <v>37</v>
      </c>
      <c r="I325" s="25">
        <v>892790.0322432</v>
      </c>
    </row>
    <row r="326" spans="1:9" ht="14.25" hidden="1" customHeight="1">
      <c r="A326" s="22" t="s">
        <v>32</v>
      </c>
      <c r="B326" s="22" t="s">
        <v>43</v>
      </c>
      <c r="C326" s="22" t="s">
        <v>41</v>
      </c>
      <c r="D326" s="23">
        <v>41456</v>
      </c>
      <c r="E326" s="24">
        <f t="shared" si="1"/>
        <v>7</v>
      </c>
      <c r="F326" s="22" t="s">
        <v>49</v>
      </c>
      <c r="G326" s="22" t="s">
        <v>51</v>
      </c>
      <c r="H326" s="22" t="s">
        <v>37</v>
      </c>
      <c r="I326" s="25">
        <v>869931.04490880016</v>
      </c>
    </row>
    <row r="327" spans="1:9" ht="14.25" hidden="1" customHeight="1">
      <c r="A327" s="22" t="s">
        <v>32</v>
      </c>
      <c r="B327" s="22" t="s">
        <v>43</v>
      </c>
      <c r="C327" s="22" t="s">
        <v>41</v>
      </c>
      <c r="D327" s="23">
        <v>41487</v>
      </c>
      <c r="E327" s="24">
        <f t="shared" si="1"/>
        <v>8</v>
      </c>
      <c r="F327" s="22" t="s">
        <v>49</v>
      </c>
      <c r="G327" s="22" t="s">
        <v>51</v>
      </c>
      <c r="H327" s="22" t="s">
        <v>37</v>
      </c>
      <c r="I327" s="25">
        <v>1048015.3689600001</v>
      </c>
    </row>
    <row r="328" spans="1:9" ht="14.25" hidden="1" customHeight="1">
      <c r="A328" s="22" t="s">
        <v>32</v>
      </c>
      <c r="B328" s="22" t="s">
        <v>43</v>
      </c>
      <c r="C328" s="22" t="s">
        <v>41</v>
      </c>
      <c r="D328" s="23">
        <v>41518</v>
      </c>
      <c r="E328" s="24">
        <f t="shared" si="1"/>
        <v>9</v>
      </c>
      <c r="F328" s="22" t="s">
        <v>49</v>
      </c>
      <c r="G328" s="22" t="s">
        <v>51</v>
      </c>
      <c r="H328" s="22" t="s">
        <v>37</v>
      </c>
      <c r="I328" s="25">
        <v>1059221.1492352001</v>
      </c>
    </row>
    <row r="329" spans="1:9" ht="14.25" hidden="1" customHeight="1">
      <c r="A329" s="22" t="s">
        <v>32</v>
      </c>
      <c r="B329" s="22" t="s">
        <v>43</v>
      </c>
      <c r="C329" s="22" t="s">
        <v>41</v>
      </c>
      <c r="D329" s="23">
        <v>41548</v>
      </c>
      <c r="E329" s="24">
        <f t="shared" si="1"/>
        <v>10</v>
      </c>
      <c r="F329" s="22" t="s">
        <v>49</v>
      </c>
      <c r="G329" s="22" t="s">
        <v>51</v>
      </c>
      <c r="H329" s="22" t="s">
        <v>37</v>
      </c>
      <c r="I329" s="25">
        <v>1420170.6468992003</v>
      </c>
    </row>
    <row r="330" spans="1:9" ht="14.25" hidden="1" customHeight="1">
      <c r="A330" s="22" t="s">
        <v>32</v>
      </c>
      <c r="B330" s="22" t="s">
        <v>43</v>
      </c>
      <c r="C330" s="22" t="s">
        <v>41</v>
      </c>
      <c r="D330" s="23">
        <v>41579</v>
      </c>
      <c r="E330" s="24">
        <f t="shared" si="1"/>
        <v>11</v>
      </c>
      <c r="F330" s="22" t="s">
        <v>49</v>
      </c>
      <c r="G330" s="22" t="s">
        <v>51</v>
      </c>
      <c r="H330" s="22" t="s">
        <v>37</v>
      </c>
      <c r="I330" s="25">
        <v>1536276.5699455999</v>
      </c>
    </row>
    <row r="331" spans="1:9" ht="14.25" hidden="1" customHeight="1">
      <c r="A331" s="22" t="s">
        <v>32</v>
      </c>
      <c r="B331" s="22" t="s">
        <v>43</v>
      </c>
      <c r="C331" s="22" t="s">
        <v>41</v>
      </c>
      <c r="D331" s="23">
        <v>41609</v>
      </c>
      <c r="E331" s="24">
        <f t="shared" si="1"/>
        <v>12</v>
      </c>
      <c r="F331" s="22" t="s">
        <v>49</v>
      </c>
      <c r="G331" s="22" t="s">
        <v>51</v>
      </c>
      <c r="H331" s="22" t="s">
        <v>37</v>
      </c>
      <c r="I331" s="25">
        <v>785390.46324480022</v>
      </c>
    </row>
    <row r="332" spans="1:9" ht="14.25" hidden="1" customHeight="1">
      <c r="A332" s="22" t="s">
        <v>32</v>
      </c>
      <c r="B332" s="22" t="s">
        <v>43</v>
      </c>
      <c r="C332" s="22" t="s">
        <v>41</v>
      </c>
      <c r="D332" s="23">
        <v>41640</v>
      </c>
      <c r="E332" s="24">
        <f t="shared" si="1"/>
        <v>1</v>
      </c>
      <c r="F332" s="22" t="s">
        <v>49</v>
      </c>
      <c r="G332" s="22" t="s">
        <v>51</v>
      </c>
      <c r="H332" s="22" t="s">
        <v>37</v>
      </c>
      <c r="I332" s="25">
        <v>734335.23255680013</v>
      </c>
    </row>
    <row r="333" spans="1:9" ht="14.25" hidden="1" customHeight="1">
      <c r="A333" s="22" t="s">
        <v>32</v>
      </c>
      <c r="B333" s="22" t="s">
        <v>43</v>
      </c>
      <c r="C333" s="22" t="s">
        <v>41</v>
      </c>
      <c r="D333" s="23">
        <v>41671</v>
      </c>
      <c r="E333" s="24">
        <f t="shared" si="1"/>
        <v>2</v>
      </c>
      <c r="F333" s="22" t="s">
        <v>49</v>
      </c>
      <c r="G333" s="22" t="s">
        <v>51</v>
      </c>
      <c r="H333" s="22" t="s">
        <v>37</v>
      </c>
      <c r="I333" s="25">
        <v>864587.94414720009</v>
      </c>
    </row>
    <row r="334" spans="1:9" ht="14.25" hidden="1" customHeight="1">
      <c r="A334" s="22" t="s">
        <v>32</v>
      </c>
      <c r="B334" s="22" t="s">
        <v>43</v>
      </c>
      <c r="C334" s="22" t="s">
        <v>41</v>
      </c>
      <c r="D334" s="23">
        <v>41699</v>
      </c>
      <c r="E334" s="24">
        <f t="shared" si="1"/>
        <v>3</v>
      </c>
      <c r="F334" s="22" t="s">
        <v>49</v>
      </c>
      <c r="G334" s="22" t="s">
        <v>51</v>
      </c>
      <c r="H334" s="22" t="s">
        <v>37</v>
      </c>
      <c r="I334" s="25">
        <v>788205.73592320003</v>
      </c>
    </row>
    <row r="335" spans="1:9" ht="14.25" hidden="1" customHeight="1">
      <c r="A335" s="22" t="s">
        <v>32</v>
      </c>
      <c r="B335" s="22" t="s">
        <v>43</v>
      </c>
      <c r="C335" s="22" t="s">
        <v>41</v>
      </c>
      <c r="D335" s="23">
        <v>41730</v>
      </c>
      <c r="E335" s="24">
        <f t="shared" si="1"/>
        <v>4</v>
      </c>
      <c r="F335" s="22" t="s">
        <v>49</v>
      </c>
      <c r="G335" s="22" t="s">
        <v>51</v>
      </c>
      <c r="H335" s="22" t="s">
        <v>37</v>
      </c>
      <c r="I335" s="25">
        <v>847106.12443520024</v>
      </c>
    </row>
    <row r="336" spans="1:9" ht="14.25" hidden="1" customHeight="1">
      <c r="A336" s="22" t="s">
        <v>32</v>
      </c>
      <c r="B336" s="22" t="s">
        <v>43</v>
      </c>
      <c r="C336" s="22" t="s">
        <v>41</v>
      </c>
      <c r="D336" s="23">
        <v>41760</v>
      </c>
      <c r="E336" s="24">
        <f t="shared" si="1"/>
        <v>5</v>
      </c>
      <c r="F336" s="22" t="s">
        <v>49</v>
      </c>
      <c r="G336" s="22" t="s">
        <v>51</v>
      </c>
      <c r="H336" s="22" t="s">
        <v>37</v>
      </c>
      <c r="I336" s="25">
        <v>993362.96819200017</v>
      </c>
    </row>
    <row r="337" spans="1:9" ht="14.25" hidden="1" customHeight="1">
      <c r="A337" s="22" t="s">
        <v>32</v>
      </c>
      <c r="B337" s="22" t="s">
        <v>43</v>
      </c>
      <c r="C337" s="22" t="s">
        <v>41</v>
      </c>
      <c r="D337" s="23">
        <v>41791</v>
      </c>
      <c r="E337" s="24">
        <f t="shared" si="1"/>
        <v>6</v>
      </c>
      <c r="F337" s="22" t="s">
        <v>49</v>
      </c>
      <c r="G337" s="22" t="s">
        <v>51</v>
      </c>
      <c r="H337" s="22" t="s">
        <v>37</v>
      </c>
      <c r="I337" s="25">
        <v>514489.17112320004</v>
      </c>
    </row>
    <row r="338" spans="1:9" ht="14.25" hidden="1" customHeight="1">
      <c r="A338" s="22" t="s">
        <v>32</v>
      </c>
      <c r="B338" s="22" t="s">
        <v>43</v>
      </c>
      <c r="C338" s="22" t="s">
        <v>41</v>
      </c>
      <c r="D338" s="23">
        <v>41456</v>
      </c>
      <c r="E338" s="24">
        <f t="shared" si="1"/>
        <v>7</v>
      </c>
      <c r="F338" s="22" t="s">
        <v>49</v>
      </c>
      <c r="G338" s="22" t="s">
        <v>52</v>
      </c>
      <c r="H338" s="22" t="s">
        <v>37</v>
      </c>
      <c r="I338" s="25">
        <v>921103.45931519999</v>
      </c>
    </row>
    <row r="339" spans="1:9" ht="14.25" hidden="1" customHeight="1">
      <c r="A339" s="22" t="s">
        <v>32</v>
      </c>
      <c r="B339" s="22" t="s">
        <v>43</v>
      </c>
      <c r="C339" s="22" t="s">
        <v>41</v>
      </c>
      <c r="D339" s="23">
        <v>41487</v>
      </c>
      <c r="E339" s="24">
        <f t="shared" si="1"/>
        <v>8</v>
      </c>
      <c r="F339" s="22" t="s">
        <v>49</v>
      </c>
      <c r="G339" s="22" t="s">
        <v>52</v>
      </c>
      <c r="H339" s="22" t="s">
        <v>37</v>
      </c>
      <c r="I339" s="25">
        <v>1109663.3318399999</v>
      </c>
    </row>
    <row r="340" spans="1:9" ht="14.25" hidden="1" customHeight="1">
      <c r="A340" s="22" t="s">
        <v>32</v>
      </c>
      <c r="B340" s="22" t="s">
        <v>43</v>
      </c>
      <c r="C340" s="22" t="s">
        <v>41</v>
      </c>
      <c r="D340" s="23">
        <v>41518</v>
      </c>
      <c r="E340" s="24">
        <f t="shared" si="1"/>
        <v>9</v>
      </c>
      <c r="F340" s="22" t="s">
        <v>49</v>
      </c>
      <c r="G340" s="22" t="s">
        <v>52</v>
      </c>
      <c r="H340" s="22" t="s">
        <v>37</v>
      </c>
      <c r="I340" s="25">
        <v>1121528.2756608</v>
      </c>
    </row>
    <row r="341" spans="1:9" ht="14.25" hidden="1" customHeight="1">
      <c r="A341" s="22" t="s">
        <v>32</v>
      </c>
      <c r="B341" s="22" t="s">
        <v>43</v>
      </c>
      <c r="C341" s="22" t="s">
        <v>41</v>
      </c>
      <c r="D341" s="23">
        <v>41548</v>
      </c>
      <c r="E341" s="24">
        <f t="shared" si="1"/>
        <v>10</v>
      </c>
      <c r="F341" s="22" t="s">
        <v>49</v>
      </c>
      <c r="G341" s="22" t="s">
        <v>52</v>
      </c>
      <c r="H341" s="22" t="s">
        <v>37</v>
      </c>
      <c r="I341" s="25">
        <v>1503710.0967168</v>
      </c>
    </row>
    <row r="342" spans="1:9" ht="14.25" hidden="1" customHeight="1">
      <c r="A342" s="22" t="s">
        <v>32</v>
      </c>
      <c r="B342" s="22" t="s">
        <v>43</v>
      </c>
      <c r="C342" s="22" t="s">
        <v>41</v>
      </c>
      <c r="D342" s="23">
        <v>41579</v>
      </c>
      <c r="E342" s="24">
        <f t="shared" si="1"/>
        <v>11</v>
      </c>
      <c r="F342" s="22" t="s">
        <v>49</v>
      </c>
      <c r="G342" s="22" t="s">
        <v>52</v>
      </c>
      <c r="H342" s="22" t="s">
        <v>37</v>
      </c>
      <c r="I342" s="25">
        <v>1626645.7799423998</v>
      </c>
    </row>
    <row r="343" spans="1:9" ht="14.25" hidden="1" customHeight="1">
      <c r="A343" s="22" t="s">
        <v>32</v>
      </c>
      <c r="B343" s="22" t="s">
        <v>43</v>
      </c>
      <c r="C343" s="22" t="s">
        <v>41</v>
      </c>
      <c r="D343" s="23">
        <v>41609</v>
      </c>
      <c r="E343" s="24">
        <f t="shared" si="1"/>
        <v>12</v>
      </c>
      <c r="F343" s="22" t="s">
        <v>49</v>
      </c>
      <c r="G343" s="22" t="s">
        <v>52</v>
      </c>
      <c r="H343" s="22" t="s">
        <v>37</v>
      </c>
      <c r="I343" s="25">
        <v>831589.90225920011</v>
      </c>
    </row>
    <row r="344" spans="1:9" ht="14.25" hidden="1" customHeight="1">
      <c r="A344" s="22" t="s">
        <v>32</v>
      </c>
      <c r="B344" s="22" t="s">
        <v>43</v>
      </c>
      <c r="C344" s="22" t="s">
        <v>41</v>
      </c>
      <c r="D344" s="23">
        <v>41640</v>
      </c>
      <c r="E344" s="24">
        <f t="shared" si="1"/>
        <v>1</v>
      </c>
      <c r="F344" s="22" t="s">
        <v>49</v>
      </c>
      <c r="G344" s="22" t="s">
        <v>52</v>
      </c>
      <c r="H344" s="22" t="s">
        <v>37</v>
      </c>
      <c r="I344" s="25">
        <v>777531.42270720005</v>
      </c>
    </row>
    <row r="345" spans="1:9" ht="14.25" hidden="1" customHeight="1">
      <c r="A345" s="22" t="s">
        <v>32</v>
      </c>
      <c r="B345" s="22" t="s">
        <v>43</v>
      </c>
      <c r="C345" s="22" t="s">
        <v>41</v>
      </c>
      <c r="D345" s="23">
        <v>41671</v>
      </c>
      <c r="E345" s="24">
        <f t="shared" si="1"/>
        <v>2</v>
      </c>
      <c r="F345" s="22" t="s">
        <v>49</v>
      </c>
      <c r="G345" s="22" t="s">
        <v>52</v>
      </c>
      <c r="H345" s="22" t="s">
        <v>37</v>
      </c>
      <c r="I345" s="25">
        <v>915446.05850879999</v>
      </c>
    </row>
    <row r="346" spans="1:9" ht="14.25" hidden="1" customHeight="1">
      <c r="A346" s="22" t="s">
        <v>32</v>
      </c>
      <c r="B346" s="22" t="s">
        <v>43</v>
      </c>
      <c r="C346" s="22" t="s">
        <v>41</v>
      </c>
      <c r="D346" s="23">
        <v>41699</v>
      </c>
      <c r="E346" s="24">
        <f t="shared" si="1"/>
        <v>3</v>
      </c>
      <c r="F346" s="22" t="s">
        <v>49</v>
      </c>
      <c r="G346" s="22" t="s">
        <v>52</v>
      </c>
      <c r="H346" s="22" t="s">
        <v>37</v>
      </c>
      <c r="I346" s="25">
        <v>834570.77921279997</v>
      </c>
    </row>
    <row r="347" spans="1:9" ht="14.25" hidden="1" customHeight="1">
      <c r="A347" s="22" t="s">
        <v>32</v>
      </c>
      <c r="B347" s="22" t="s">
        <v>43</v>
      </c>
      <c r="C347" s="22" t="s">
        <v>41</v>
      </c>
      <c r="D347" s="23">
        <v>41730</v>
      </c>
      <c r="E347" s="24">
        <f t="shared" si="1"/>
        <v>4</v>
      </c>
      <c r="F347" s="22" t="s">
        <v>49</v>
      </c>
      <c r="G347" s="22" t="s">
        <v>52</v>
      </c>
      <c r="H347" s="22" t="s">
        <v>37</v>
      </c>
      <c r="I347" s="25">
        <v>896935.89646080008</v>
      </c>
    </row>
    <row r="348" spans="1:9" ht="14.25" hidden="1" customHeight="1">
      <c r="A348" s="22" t="s">
        <v>32</v>
      </c>
      <c r="B348" s="22" t="s">
        <v>43</v>
      </c>
      <c r="C348" s="22" t="s">
        <v>41</v>
      </c>
      <c r="D348" s="23">
        <v>41760</v>
      </c>
      <c r="E348" s="24">
        <f t="shared" si="1"/>
        <v>5</v>
      </c>
      <c r="F348" s="22" t="s">
        <v>49</v>
      </c>
      <c r="G348" s="22" t="s">
        <v>52</v>
      </c>
      <c r="H348" s="22" t="s">
        <v>37</v>
      </c>
      <c r="I348" s="25">
        <v>1051796.083968</v>
      </c>
    </row>
    <row r="349" spans="1:9" ht="14.25" hidden="1" customHeight="1">
      <c r="A349" s="22" t="s">
        <v>32</v>
      </c>
      <c r="B349" s="22" t="s">
        <v>43</v>
      </c>
      <c r="C349" s="22" t="s">
        <v>41</v>
      </c>
      <c r="D349" s="23">
        <v>41791</v>
      </c>
      <c r="E349" s="24">
        <f t="shared" si="1"/>
        <v>6</v>
      </c>
      <c r="F349" s="22" t="s">
        <v>49</v>
      </c>
      <c r="G349" s="22" t="s">
        <v>52</v>
      </c>
      <c r="H349" s="22" t="s">
        <v>37</v>
      </c>
      <c r="I349" s="25">
        <v>544753.24001279997</v>
      </c>
    </row>
    <row r="350" spans="1:9" ht="14.25" hidden="1" customHeight="1">
      <c r="A350" s="22" t="s">
        <v>32</v>
      </c>
      <c r="B350" s="22" t="s">
        <v>43</v>
      </c>
      <c r="C350" s="22" t="s">
        <v>41</v>
      </c>
      <c r="D350" s="23">
        <v>41456</v>
      </c>
      <c r="E350" s="24">
        <f t="shared" si="1"/>
        <v>7</v>
      </c>
      <c r="F350" s="22" t="s">
        <v>49</v>
      </c>
      <c r="G350" s="22" t="s">
        <v>53</v>
      </c>
      <c r="H350" s="22" t="s">
        <v>37</v>
      </c>
      <c r="I350" s="25">
        <v>498931.04046240001</v>
      </c>
    </row>
    <row r="351" spans="1:9" ht="14.25" hidden="1" customHeight="1">
      <c r="A351" s="22" t="s">
        <v>32</v>
      </c>
      <c r="B351" s="22" t="s">
        <v>43</v>
      </c>
      <c r="C351" s="22" t="s">
        <v>41</v>
      </c>
      <c r="D351" s="23">
        <v>41487</v>
      </c>
      <c r="E351" s="24">
        <f t="shared" si="1"/>
        <v>8</v>
      </c>
      <c r="F351" s="22" t="s">
        <v>49</v>
      </c>
      <c r="G351" s="22" t="s">
        <v>53</v>
      </c>
      <c r="H351" s="22" t="s">
        <v>37</v>
      </c>
      <c r="I351" s="25">
        <v>601067.63808000006</v>
      </c>
    </row>
    <row r="352" spans="1:9" ht="14.25" hidden="1" customHeight="1">
      <c r="A352" s="22" t="s">
        <v>32</v>
      </c>
      <c r="B352" s="22" t="s">
        <v>43</v>
      </c>
      <c r="C352" s="22" t="s">
        <v>41</v>
      </c>
      <c r="D352" s="23">
        <v>41518</v>
      </c>
      <c r="E352" s="24">
        <f t="shared" si="1"/>
        <v>9</v>
      </c>
      <c r="F352" s="22" t="s">
        <v>49</v>
      </c>
      <c r="G352" s="22" t="s">
        <v>53</v>
      </c>
      <c r="H352" s="22" t="s">
        <v>37</v>
      </c>
      <c r="I352" s="25">
        <v>607494.48264960002</v>
      </c>
    </row>
    <row r="353" spans="1:9" ht="14.25" hidden="1" customHeight="1">
      <c r="A353" s="22" t="s">
        <v>32</v>
      </c>
      <c r="B353" s="22" t="s">
        <v>43</v>
      </c>
      <c r="C353" s="22" t="s">
        <v>41</v>
      </c>
      <c r="D353" s="23">
        <v>41548</v>
      </c>
      <c r="E353" s="24">
        <f t="shared" si="1"/>
        <v>10</v>
      </c>
      <c r="F353" s="22" t="s">
        <v>49</v>
      </c>
      <c r="G353" s="22" t="s">
        <v>53</v>
      </c>
      <c r="H353" s="22" t="s">
        <v>37</v>
      </c>
      <c r="I353" s="25">
        <v>814509.63572160015</v>
      </c>
    </row>
    <row r="354" spans="1:9" ht="14.25" hidden="1" customHeight="1">
      <c r="A354" s="22" t="s">
        <v>32</v>
      </c>
      <c r="B354" s="22" t="s">
        <v>43</v>
      </c>
      <c r="C354" s="22" t="s">
        <v>41</v>
      </c>
      <c r="D354" s="23">
        <v>41579</v>
      </c>
      <c r="E354" s="24">
        <f t="shared" si="1"/>
        <v>11</v>
      </c>
      <c r="F354" s="22" t="s">
        <v>49</v>
      </c>
      <c r="G354" s="22" t="s">
        <v>53</v>
      </c>
      <c r="H354" s="22" t="s">
        <v>37</v>
      </c>
      <c r="I354" s="25">
        <v>881099.79746879986</v>
      </c>
    </row>
    <row r="355" spans="1:9" ht="14.25" hidden="1" customHeight="1">
      <c r="A355" s="22" t="s">
        <v>32</v>
      </c>
      <c r="B355" s="22" t="s">
        <v>43</v>
      </c>
      <c r="C355" s="22" t="s">
        <v>41</v>
      </c>
      <c r="D355" s="23">
        <v>41609</v>
      </c>
      <c r="E355" s="24">
        <f t="shared" si="1"/>
        <v>12</v>
      </c>
      <c r="F355" s="22" t="s">
        <v>49</v>
      </c>
      <c r="G355" s="22" t="s">
        <v>53</v>
      </c>
      <c r="H355" s="22" t="s">
        <v>37</v>
      </c>
      <c r="I355" s="25">
        <v>450444.53039040015</v>
      </c>
    </row>
    <row r="356" spans="1:9" ht="14.25" hidden="1" customHeight="1">
      <c r="A356" s="22" t="s">
        <v>32</v>
      </c>
      <c r="B356" s="22" t="s">
        <v>43</v>
      </c>
      <c r="C356" s="22" t="s">
        <v>41</v>
      </c>
      <c r="D356" s="23">
        <v>41640</v>
      </c>
      <c r="E356" s="24">
        <f t="shared" si="1"/>
        <v>1</v>
      </c>
      <c r="F356" s="22" t="s">
        <v>49</v>
      </c>
      <c r="G356" s="22" t="s">
        <v>53</v>
      </c>
      <c r="H356" s="22" t="s">
        <v>37</v>
      </c>
      <c r="I356" s="25">
        <v>421162.85396640003</v>
      </c>
    </row>
    <row r="357" spans="1:9" ht="14.25" hidden="1" customHeight="1">
      <c r="A357" s="22" t="s">
        <v>32</v>
      </c>
      <c r="B357" s="22" t="s">
        <v>43</v>
      </c>
      <c r="C357" s="22" t="s">
        <v>41</v>
      </c>
      <c r="D357" s="23">
        <v>41671</v>
      </c>
      <c r="E357" s="24">
        <f t="shared" si="1"/>
        <v>2</v>
      </c>
      <c r="F357" s="22" t="s">
        <v>49</v>
      </c>
      <c r="G357" s="22" t="s">
        <v>53</v>
      </c>
      <c r="H357" s="22" t="s">
        <v>37</v>
      </c>
      <c r="I357" s="25">
        <v>495866.61502560001</v>
      </c>
    </row>
    <row r="358" spans="1:9" ht="14.25" hidden="1" customHeight="1">
      <c r="A358" s="22" t="s">
        <v>32</v>
      </c>
      <c r="B358" s="22" t="s">
        <v>43</v>
      </c>
      <c r="C358" s="22" t="s">
        <v>41</v>
      </c>
      <c r="D358" s="23">
        <v>41699</v>
      </c>
      <c r="E358" s="24">
        <f t="shared" si="1"/>
        <v>3</v>
      </c>
      <c r="F358" s="22" t="s">
        <v>49</v>
      </c>
      <c r="G358" s="22" t="s">
        <v>53</v>
      </c>
      <c r="H358" s="22" t="s">
        <v>37</v>
      </c>
      <c r="I358" s="25">
        <v>452059.1720736</v>
      </c>
    </row>
    <row r="359" spans="1:9" ht="14.25" hidden="1" customHeight="1">
      <c r="A359" s="22" t="s">
        <v>32</v>
      </c>
      <c r="B359" s="22" t="s">
        <v>43</v>
      </c>
      <c r="C359" s="22" t="s">
        <v>41</v>
      </c>
      <c r="D359" s="23">
        <v>41730</v>
      </c>
      <c r="E359" s="24">
        <f t="shared" si="1"/>
        <v>4</v>
      </c>
      <c r="F359" s="22" t="s">
        <v>49</v>
      </c>
      <c r="G359" s="22" t="s">
        <v>53</v>
      </c>
      <c r="H359" s="22" t="s">
        <v>37</v>
      </c>
      <c r="I359" s="25">
        <v>485840.2772496001</v>
      </c>
    </row>
    <row r="360" spans="1:9" ht="14.25" hidden="1" customHeight="1">
      <c r="A360" s="22" t="s">
        <v>32</v>
      </c>
      <c r="B360" s="22" t="s">
        <v>43</v>
      </c>
      <c r="C360" s="22" t="s">
        <v>41</v>
      </c>
      <c r="D360" s="23">
        <v>41760</v>
      </c>
      <c r="E360" s="24">
        <f t="shared" si="1"/>
        <v>5</v>
      </c>
      <c r="F360" s="22" t="s">
        <v>49</v>
      </c>
      <c r="G360" s="22" t="s">
        <v>53</v>
      </c>
      <c r="H360" s="22" t="s">
        <v>37</v>
      </c>
      <c r="I360" s="25">
        <v>569722.87881600007</v>
      </c>
    </row>
    <row r="361" spans="1:9" ht="14.25" hidden="1" customHeight="1">
      <c r="A361" s="22" t="s">
        <v>32</v>
      </c>
      <c r="B361" s="22" t="s">
        <v>43</v>
      </c>
      <c r="C361" s="22" t="s">
        <v>41</v>
      </c>
      <c r="D361" s="23">
        <v>41791</v>
      </c>
      <c r="E361" s="24">
        <f t="shared" si="1"/>
        <v>6</v>
      </c>
      <c r="F361" s="22" t="s">
        <v>49</v>
      </c>
      <c r="G361" s="22" t="s">
        <v>53</v>
      </c>
      <c r="H361" s="22" t="s">
        <v>37</v>
      </c>
      <c r="I361" s="25">
        <v>295074.67167360004</v>
      </c>
    </row>
    <row r="362" spans="1:9" ht="14.25" hidden="1" customHeight="1">
      <c r="A362" s="22" t="s">
        <v>32</v>
      </c>
      <c r="B362" s="22" t="s">
        <v>43</v>
      </c>
      <c r="C362" s="22" t="s">
        <v>41</v>
      </c>
      <c r="D362" s="23">
        <v>41456</v>
      </c>
      <c r="E362" s="24">
        <f t="shared" si="1"/>
        <v>7</v>
      </c>
      <c r="F362" s="22" t="s">
        <v>54</v>
      </c>
      <c r="G362" s="22" t="s">
        <v>55</v>
      </c>
      <c r="H362" s="22" t="s">
        <v>37</v>
      </c>
      <c r="I362" s="25">
        <v>3198275.9004000002</v>
      </c>
    </row>
    <row r="363" spans="1:9" ht="14.25" hidden="1" customHeight="1">
      <c r="A363" s="22" t="s">
        <v>32</v>
      </c>
      <c r="B363" s="22" t="s">
        <v>43</v>
      </c>
      <c r="C363" s="22" t="s">
        <v>41</v>
      </c>
      <c r="D363" s="23">
        <v>41487</v>
      </c>
      <c r="E363" s="24">
        <f t="shared" si="1"/>
        <v>8</v>
      </c>
      <c r="F363" s="22" t="s">
        <v>54</v>
      </c>
      <c r="G363" s="22" t="s">
        <v>55</v>
      </c>
      <c r="H363" s="22" t="s">
        <v>37</v>
      </c>
      <c r="I363" s="25">
        <v>3852997.68</v>
      </c>
    </row>
    <row r="364" spans="1:9" ht="14.25" hidden="1" customHeight="1">
      <c r="A364" s="22" t="s">
        <v>32</v>
      </c>
      <c r="B364" s="22" t="s">
        <v>43</v>
      </c>
      <c r="C364" s="22" t="s">
        <v>41</v>
      </c>
      <c r="D364" s="23">
        <v>41518</v>
      </c>
      <c r="E364" s="24">
        <f t="shared" si="1"/>
        <v>9</v>
      </c>
      <c r="F364" s="22" t="s">
        <v>54</v>
      </c>
      <c r="G364" s="22" t="s">
        <v>55</v>
      </c>
      <c r="H364" s="22" t="s">
        <v>37</v>
      </c>
      <c r="I364" s="25">
        <v>3894195.4016000004</v>
      </c>
    </row>
    <row r="365" spans="1:9" ht="14.25" hidden="1" customHeight="1">
      <c r="A365" s="22" t="s">
        <v>32</v>
      </c>
      <c r="B365" s="22" t="s">
        <v>43</v>
      </c>
      <c r="C365" s="22" t="s">
        <v>41</v>
      </c>
      <c r="D365" s="23">
        <v>41548</v>
      </c>
      <c r="E365" s="24">
        <f t="shared" si="1"/>
        <v>10</v>
      </c>
      <c r="F365" s="22" t="s">
        <v>54</v>
      </c>
      <c r="G365" s="22" t="s">
        <v>55</v>
      </c>
      <c r="H365" s="22" t="s">
        <v>37</v>
      </c>
      <c r="I365" s="25">
        <v>5221215.6136000007</v>
      </c>
    </row>
    <row r="366" spans="1:9" ht="14.25" hidden="1" customHeight="1">
      <c r="A366" s="22" t="s">
        <v>32</v>
      </c>
      <c r="B366" s="22" t="s">
        <v>43</v>
      </c>
      <c r="C366" s="22" t="s">
        <v>41</v>
      </c>
      <c r="D366" s="23">
        <v>41579</v>
      </c>
      <c r="E366" s="24">
        <f t="shared" si="1"/>
        <v>11</v>
      </c>
      <c r="F366" s="22" t="s">
        <v>54</v>
      </c>
      <c r="G366" s="22" t="s">
        <v>55</v>
      </c>
      <c r="H366" s="22" t="s">
        <v>37</v>
      </c>
      <c r="I366" s="25">
        <v>5648075.6247999994</v>
      </c>
    </row>
    <row r="367" spans="1:9" ht="14.25" hidden="1" customHeight="1">
      <c r="A367" s="22" t="s">
        <v>32</v>
      </c>
      <c r="B367" s="22" t="s">
        <v>43</v>
      </c>
      <c r="C367" s="22" t="s">
        <v>41</v>
      </c>
      <c r="D367" s="23">
        <v>41609</v>
      </c>
      <c r="E367" s="24">
        <f t="shared" si="1"/>
        <v>12</v>
      </c>
      <c r="F367" s="22" t="s">
        <v>54</v>
      </c>
      <c r="G367" s="22" t="s">
        <v>55</v>
      </c>
      <c r="H367" s="22" t="s">
        <v>37</v>
      </c>
      <c r="I367" s="25">
        <v>2887464.9384000008</v>
      </c>
    </row>
    <row r="368" spans="1:9" ht="14.25" hidden="1" customHeight="1">
      <c r="A368" s="22" t="s">
        <v>32</v>
      </c>
      <c r="B368" s="22" t="s">
        <v>43</v>
      </c>
      <c r="C368" s="22" t="s">
        <v>41</v>
      </c>
      <c r="D368" s="23">
        <v>41640</v>
      </c>
      <c r="E368" s="24">
        <f t="shared" si="1"/>
        <v>1</v>
      </c>
      <c r="F368" s="22" t="s">
        <v>54</v>
      </c>
      <c r="G368" s="22" t="s">
        <v>55</v>
      </c>
      <c r="H368" s="22" t="s">
        <v>37</v>
      </c>
      <c r="I368" s="25">
        <v>2699761.8844000003</v>
      </c>
    </row>
    <row r="369" spans="1:9" ht="14.25" hidden="1" customHeight="1">
      <c r="A369" s="22" t="s">
        <v>32</v>
      </c>
      <c r="B369" s="22" t="s">
        <v>43</v>
      </c>
      <c r="C369" s="22" t="s">
        <v>41</v>
      </c>
      <c r="D369" s="23">
        <v>41671</v>
      </c>
      <c r="E369" s="24">
        <f t="shared" si="1"/>
        <v>2</v>
      </c>
      <c r="F369" s="22" t="s">
        <v>54</v>
      </c>
      <c r="G369" s="22" t="s">
        <v>55</v>
      </c>
      <c r="H369" s="22" t="s">
        <v>37</v>
      </c>
      <c r="I369" s="25">
        <v>3178632.1476000003</v>
      </c>
    </row>
    <row r="370" spans="1:9" ht="14.25" hidden="1" customHeight="1">
      <c r="A370" s="22" t="s">
        <v>32</v>
      </c>
      <c r="B370" s="22" t="s">
        <v>43</v>
      </c>
      <c r="C370" s="22" t="s">
        <v>41</v>
      </c>
      <c r="D370" s="23">
        <v>41699</v>
      </c>
      <c r="E370" s="24">
        <f t="shared" si="1"/>
        <v>3</v>
      </c>
      <c r="F370" s="22" t="s">
        <v>54</v>
      </c>
      <c r="G370" s="22" t="s">
        <v>55</v>
      </c>
      <c r="H370" s="22" t="s">
        <v>37</v>
      </c>
      <c r="I370" s="25">
        <v>2897815.2056</v>
      </c>
    </row>
    <row r="371" spans="1:9" ht="14.25" hidden="1" customHeight="1">
      <c r="A371" s="22" t="s">
        <v>32</v>
      </c>
      <c r="B371" s="22" t="s">
        <v>43</v>
      </c>
      <c r="C371" s="22" t="s">
        <v>41</v>
      </c>
      <c r="D371" s="23">
        <v>41730</v>
      </c>
      <c r="E371" s="24">
        <f t="shared" si="1"/>
        <v>4</v>
      </c>
      <c r="F371" s="22" t="s">
        <v>54</v>
      </c>
      <c r="G371" s="22" t="s">
        <v>55</v>
      </c>
      <c r="H371" s="22" t="s">
        <v>37</v>
      </c>
      <c r="I371" s="25">
        <v>3114360.7516000005</v>
      </c>
    </row>
    <row r="372" spans="1:9" ht="14.25" hidden="1" customHeight="1">
      <c r="A372" s="22" t="s">
        <v>32</v>
      </c>
      <c r="B372" s="22" t="s">
        <v>43</v>
      </c>
      <c r="C372" s="22" t="s">
        <v>41</v>
      </c>
      <c r="D372" s="23">
        <v>41760</v>
      </c>
      <c r="E372" s="24">
        <f t="shared" si="1"/>
        <v>5</v>
      </c>
      <c r="F372" s="22" t="s">
        <v>54</v>
      </c>
      <c r="G372" s="22" t="s">
        <v>55</v>
      </c>
      <c r="H372" s="22" t="s">
        <v>37</v>
      </c>
      <c r="I372" s="25">
        <v>3652069.7360000005</v>
      </c>
    </row>
    <row r="373" spans="1:9" ht="14.25" hidden="1" customHeight="1">
      <c r="A373" s="22" t="s">
        <v>32</v>
      </c>
      <c r="B373" s="22" t="s">
        <v>43</v>
      </c>
      <c r="C373" s="22" t="s">
        <v>41</v>
      </c>
      <c r="D373" s="23">
        <v>41791</v>
      </c>
      <c r="E373" s="24">
        <f t="shared" si="1"/>
        <v>6</v>
      </c>
      <c r="F373" s="22" t="s">
        <v>54</v>
      </c>
      <c r="G373" s="22" t="s">
        <v>55</v>
      </c>
      <c r="H373" s="22" t="s">
        <v>37</v>
      </c>
      <c r="I373" s="25">
        <v>1891504.3056000001</v>
      </c>
    </row>
    <row r="374" spans="1:9" ht="14.25" hidden="1" customHeight="1">
      <c r="A374" s="22" t="s">
        <v>32</v>
      </c>
      <c r="B374" s="22" t="s">
        <v>43</v>
      </c>
      <c r="C374" s="22" t="s">
        <v>42</v>
      </c>
      <c r="D374" s="23">
        <v>41456</v>
      </c>
      <c r="E374" s="22">
        <v>7</v>
      </c>
      <c r="F374" s="22" t="s">
        <v>44</v>
      </c>
      <c r="G374" s="22" t="s">
        <v>45</v>
      </c>
      <c r="H374" s="22" t="s">
        <v>37</v>
      </c>
      <c r="I374" s="25">
        <v>1625596.3356633</v>
      </c>
    </row>
    <row r="375" spans="1:9" ht="14.25" hidden="1" customHeight="1">
      <c r="A375" s="22" t="s">
        <v>32</v>
      </c>
      <c r="B375" s="22" t="s">
        <v>43</v>
      </c>
      <c r="C375" s="22" t="s">
        <v>42</v>
      </c>
      <c r="D375" s="23">
        <v>41487</v>
      </c>
      <c r="E375" s="22">
        <v>8</v>
      </c>
      <c r="F375" s="22" t="s">
        <v>44</v>
      </c>
      <c r="G375" s="22" t="s">
        <v>45</v>
      </c>
      <c r="H375" s="22" t="s">
        <v>37</v>
      </c>
      <c r="I375" s="25">
        <v>1295067.8472731998</v>
      </c>
    </row>
    <row r="376" spans="1:9" ht="14.25" hidden="1" customHeight="1">
      <c r="A376" s="22" t="s">
        <v>32</v>
      </c>
      <c r="B376" s="22" t="s">
        <v>43</v>
      </c>
      <c r="C376" s="22" t="s">
        <v>42</v>
      </c>
      <c r="D376" s="23">
        <v>41518</v>
      </c>
      <c r="E376" s="22">
        <v>9</v>
      </c>
      <c r="F376" s="22" t="s">
        <v>44</v>
      </c>
      <c r="G376" s="22" t="s">
        <v>45</v>
      </c>
      <c r="H376" s="22" t="s">
        <v>37</v>
      </c>
      <c r="I376" s="25">
        <v>1750624.8818057997</v>
      </c>
    </row>
    <row r="377" spans="1:9" ht="14.25" hidden="1" customHeight="1">
      <c r="A377" s="22" t="s">
        <v>32</v>
      </c>
      <c r="B377" s="22" t="s">
        <v>43</v>
      </c>
      <c r="C377" s="22" t="s">
        <v>42</v>
      </c>
      <c r="D377" s="23">
        <v>41548</v>
      </c>
      <c r="E377" s="22">
        <v>10</v>
      </c>
      <c r="F377" s="22" t="s">
        <v>44</v>
      </c>
      <c r="G377" s="22" t="s">
        <v>45</v>
      </c>
      <c r="H377" s="22" t="s">
        <v>37</v>
      </c>
      <c r="I377" s="25">
        <v>1472529.3869285996</v>
      </c>
    </row>
    <row r="378" spans="1:9" ht="14.25" hidden="1" customHeight="1">
      <c r="A378" s="22" t="s">
        <v>32</v>
      </c>
      <c r="B378" s="22" t="s">
        <v>43</v>
      </c>
      <c r="C378" s="22" t="s">
        <v>42</v>
      </c>
      <c r="D378" s="23">
        <v>41579</v>
      </c>
      <c r="E378" s="22">
        <v>11</v>
      </c>
      <c r="F378" s="22" t="s">
        <v>44</v>
      </c>
      <c r="G378" s="22" t="s">
        <v>45</v>
      </c>
      <c r="H378" s="22" t="s">
        <v>37</v>
      </c>
      <c r="I378" s="25">
        <v>1252200.4923928501</v>
      </c>
    </row>
    <row r="379" spans="1:9" ht="14.25" hidden="1" customHeight="1">
      <c r="A379" s="22" t="s">
        <v>32</v>
      </c>
      <c r="B379" s="22" t="s">
        <v>43</v>
      </c>
      <c r="C379" s="22" t="s">
        <v>42</v>
      </c>
      <c r="D379" s="23">
        <v>41609</v>
      </c>
      <c r="E379" s="22">
        <v>12</v>
      </c>
      <c r="F379" s="22" t="s">
        <v>44</v>
      </c>
      <c r="G379" s="22" t="s">
        <v>45</v>
      </c>
      <c r="H379" s="22" t="s">
        <v>37</v>
      </c>
      <c r="I379" s="25">
        <v>1406782.6738875001</v>
      </c>
    </row>
    <row r="380" spans="1:9" ht="14.25" hidden="1" customHeight="1">
      <c r="A380" s="22" t="s">
        <v>32</v>
      </c>
      <c r="B380" s="22" t="s">
        <v>43</v>
      </c>
      <c r="C380" s="22" t="s">
        <v>42</v>
      </c>
      <c r="D380" s="23">
        <v>41640</v>
      </c>
      <c r="E380" s="22">
        <v>1</v>
      </c>
      <c r="F380" s="22" t="s">
        <v>44</v>
      </c>
      <c r="G380" s="22" t="s">
        <v>45</v>
      </c>
      <c r="H380" s="22" t="s">
        <v>37</v>
      </c>
      <c r="I380" s="25">
        <v>1877449.5046125001</v>
      </c>
    </row>
    <row r="381" spans="1:9" ht="14.25" hidden="1" customHeight="1">
      <c r="A381" s="22" t="s">
        <v>32</v>
      </c>
      <c r="B381" s="22" t="s">
        <v>43</v>
      </c>
      <c r="C381" s="22" t="s">
        <v>42</v>
      </c>
      <c r="D381" s="23">
        <v>41671</v>
      </c>
      <c r="E381" s="22">
        <v>2</v>
      </c>
      <c r="F381" s="22" t="s">
        <v>44</v>
      </c>
      <c r="G381" s="22" t="s">
        <v>45</v>
      </c>
      <c r="H381" s="22" t="s">
        <v>37</v>
      </c>
      <c r="I381" s="25">
        <v>1912219.1750437501</v>
      </c>
    </row>
    <row r="382" spans="1:9" ht="14.25" hidden="1" customHeight="1">
      <c r="A382" s="22" t="s">
        <v>32</v>
      </c>
      <c r="B382" s="22" t="s">
        <v>43</v>
      </c>
      <c r="C382" s="22" t="s">
        <v>42</v>
      </c>
      <c r="D382" s="23">
        <v>41699</v>
      </c>
      <c r="E382" s="22">
        <v>3</v>
      </c>
      <c r="F382" s="22" t="s">
        <v>44</v>
      </c>
      <c r="G382" s="22" t="s">
        <v>45</v>
      </c>
      <c r="H382" s="22" t="s">
        <v>37</v>
      </c>
      <c r="I382" s="25">
        <v>2266625.1980531253</v>
      </c>
    </row>
    <row r="383" spans="1:9" ht="14.25" hidden="1" customHeight="1">
      <c r="A383" s="22" t="s">
        <v>32</v>
      </c>
      <c r="B383" s="22" t="s">
        <v>43</v>
      </c>
      <c r="C383" s="22" t="s">
        <v>42</v>
      </c>
      <c r="D383" s="23">
        <v>41730</v>
      </c>
      <c r="E383" s="22">
        <v>4</v>
      </c>
      <c r="F383" s="22" t="s">
        <v>44</v>
      </c>
      <c r="G383" s="22" t="s">
        <v>45</v>
      </c>
      <c r="H383" s="22" t="s">
        <v>37</v>
      </c>
      <c r="I383" s="25">
        <v>2234200.5744250002</v>
      </c>
    </row>
    <row r="384" spans="1:9" ht="14.25" hidden="1" customHeight="1">
      <c r="A384" s="22" t="s">
        <v>32</v>
      </c>
      <c r="B384" s="22" t="s">
        <v>43</v>
      </c>
      <c r="C384" s="22" t="s">
        <v>42</v>
      </c>
      <c r="D384" s="23">
        <v>41760</v>
      </c>
      <c r="E384" s="22">
        <v>5</v>
      </c>
      <c r="F384" s="22" t="s">
        <v>44</v>
      </c>
      <c r="G384" s="22" t="s">
        <v>45</v>
      </c>
      <c r="H384" s="22" t="s">
        <v>37</v>
      </c>
      <c r="I384" s="25">
        <v>2593715.6428375002</v>
      </c>
    </row>
    <row r="385" spans="1:9" ht="14.25" hidden="1" customHeight="1">
      <c r="A385" s="22" t="s">
        <v>32</v>
      </c>
      <c r="B385" s="22" t="s">
        <v>43</v>
      </c>
      <c r="C385" s="22" t="s">
        <v>42</v>
      </c>
      <c r="D385" s="23">
        <v>41791</v>
      </c>
      <c r="E385" s="22">
        <v>6</v>
      </c>
      <c r="F385" s="22" t="s">
        <v>44</v>
      </c>
      <c r="G385" s="22" t="s">
        <v>45</v>
      </c>
      <c r="H385" s="22" t="s">
        <v>37</v>
      </c>
      <c r="I385" s="25">
        <v>2274807.7859325004</v>
      </c>
    </row>
    <row r="386" spans="1:9" ht="14.25" hidden="1" customHeight="1">
      <c r="A386" s="22" t="s">
        <v>32</v>
      </c>
      <c r="B386" s="22" t="s">
        <v>43</v>
      </c>
      <c r="C386" s="22" t="s">
        <v>42</v>
      </c>
      <c r="D386" s="23">
        <v>41456</v>
      </c>
      <c r="E386" s="22">
        <v>7</v>
      </c>
      <c r="F386" s="22" t="s">
        <v>46</v>
      </c>
      <c r="G386" s="22" t="s">
        <v>47</v>
      </c>
      <c r="H386" s="22" t="s">
        <v>37</v>
      </c>
      <c r="I386" s="25">
        <v>895736.75638589996</v>
      </c>
    </row>
    <row r="387" spans="1:9" ht="14.25" hidden="1" customHeight="1">
      <c r="A387" s="22" t="s">
        <v>32</v>
      </c>
      <c r="B387" s="22" t="s">
        <v>43</v>
      </c>
      <c r="C387" s="22" t="s">
        <v>42</v>
      </c>
      <c r="D387" s="23">
        <v>41487</v>
      </c>
      <c r="E387" s="22">
        <v>8</v>
      </c>
      <c r="F387" s="22" t="s">
        <v>46</v>
      </c>
      <c r="G387" s="22" t="s">
        <v>47</v>
      </c>
      <c r="H387" s="22" t="s">
        <v>37</v>
      </c>
      <c r="I387" s="25">
        <v>713608.81380359991</v>
      </c>
    </row>
    <row r="388" spans="1:9" ht="14.25" hidden="1" customHeight="1">
      <c r="A388" s="22" t="s">
        <v>32</v>
      </c>
      <c r="B388" s="22" t="s">
        <v>43</v>
      </c>
      <c r="C388" s="22" t="s">
        <v>42</v>
      </c>
      <c r="D388" s="23">
        <v>41518</v>
      </c>
      <c r="E388" s="22">
        <v>9</v>
      </c>
      <c r="F388" s="22" t="s">
        <v>46</v>
      </c>
      <c r="G388" s="22" t="s">
        <v>47</v>
      </c>
      <c r="H388" s="22" t="s">
        <v>37</v>
      </c>
      <c r="I388" s="25">
        <v>964630.03691340005</v>
      </c>
    </row>
    <row r="389" spans="1:9" ht="14.25" hidden="1" customHeight="1">
      <c r="A389" s="22" t="s">
        <v>32</v>
      </c>
      <c r="B389" s="22" t="s">
        <v>43</v>
      </c>
      <c r="C389" s="22" t="s">
        <v>42</v>
      </c>
      <c r="D389" s="23">
        <v>41548</v>
      </c>
      <c r="E389" s="22">
        <v>10</v>
      </c>
      <c r="F389" s="22" t="s">
        <v>46</v>
      </c>
      <c r="G389" s="22" t="s">
        <v>47</v>
      </c>
      <c r="H389" s="22" t="s">
        <v>37</v>
      </c>
      <c r="I389" s="25">
        <v>811393.74381779996</v>
      </c>
    </row>
    <row r="390" spans="1:9" ht="14.25" hidden="1" customHeight="1">
      <c r="A390" s="22" t="s">
        <v>32</v>
      </c>
      <c r="B390" s="22" t="s">
        <v>43</v>
      </c>
      <c r="C390" s="22" t="s">
        <v>42</v>
      </c>
      <c r="D390" s="23">
        <v>41579</v>
      </c>
      <c r="E390" s="22">
        <v>11</v>
      </c>
      <c r="F390" s="22" t="s">
        <v>46</v>
      </c>
      <c r="G390" s="22" t="s">
        <v>47</v>
      </c>
      <c r="H390" s="22" t="s">
        <v>37</v>
      </c>
      <c r="I390" s="25">
        <v>689988.02642055007</v>
      </c>
    </row>
    <row r="391" spans="1:9" ht="14.25" hidden="1" customHeight="1">
      <c r="A391" s="22" t="s">
        <v>32</v>
      </c>
      <c r="B391" s="22" t="s">
        <v>43</v>
      </c>
      <c r="C391" s="22" t="s">
        <v>42</v>
      </c>
      <c r="D391" s="23">
        <v>41609</v>
      </c>
      <c r="E391" s="22">
        <v>12</v>
      </c>
      <c r="F391" s="22" t="s">
        <v>46</v>
      </c>
      <c r="G391" s="22" t="s">
        <v>47</v>
      </c>
      <c r="H391" s="22" t="s">
        <v>37</v>
      </c>
      <c r="I391" s="25">
        <v>775165.96316250006</v>
      </c>
    </row>
    <row r="392" spans="1:9" ht="14.25" hidden="1" customHeight="1">
      <c r="A392" s="22" t="s">
        <v>32</v>
      </c>
      <c r="B392" s="22" t="s">
        <v>43</v>
      </c>
      <c r="C392" s="22" t="s">
        <v>42</v>
      </c>
      <c r="D392" s="23">
        <v>41640</v>
      </c>
      <c r="E392" s="22">
        <v>1</v>
      </c>
      <c r="F392" s="22" t="s">
        <v>46</v>
      </c>
      <c r="G392" s="22" t="s">
        <v>47</v>
      </c>
      <c r="H392" s="22" t="s">
        <v>37</v>
      </c>
      <c r="I392" s="25">
        <v>1034512.9923375</v>
      </c>
    </row>
    <row r="393" spans="1:9" ht="14.25" hidden="1" customHeight="1">
      <c r="A393" s="22" t="s">
        <v>32</v>
      </c>
      <c r="B393" s="22" t="s">
        <v>43</v>
      </c>
      <c r="C393" s="22" t="s">
        <v>42</v>
      </c>
      <c r="D393" s="23">
        <v>41671</v>
      </c>
      <c r="E393" s="22">
        <v>2</v>
      </c>
      <c r="F393" s="22" t="s">
        <v>46</v>
      </c>
      <c r="G393" s="22" t="s">
        <v>47</v>
      </c>
      <c r="H393" s="22" t="s">
        <v>37</v>
      </c>
      <c r="I393" s="25">
        <v>888365.66788124992</v>
      </c>
    </row>
    <row r="394" spans="1:9" ht="14.25" hidden="1" customHeight="1">
      <c r="A394" s="22" t="s">
        <v>32</v>
      </c>
      <c r="B394" s="22" t="s">
        <v>43</v>
      </c>
      <c r="C394" s="22" t="s">
        <v>42</v>
      </c>
      <c r="D394" s="23">
        <v>41699</v>
      </c>
      <c r="E394" s="22">
        <v>3</v>
      </c>
      <c r="F394" s="22" t="s">
        <v>46</v>
      </c>
      <c r="G394" s="22" t="s">
        <v>47</v>
      </c>
      <c r="H394" s="22" t="s">
        <v>37</v>
      </c>
      <c r="I394" s="25">
        <v>1248956.7417843752</v>
      </c>
    </row>
    <row r="395" spans="1:9" ht="14.25" hidden="1" customHeight="1">
      <c r="A395" s="22" t="s">
        <v>32</v>
      </c>
      <c r="B395" s="22" t="s">
        <v>43</v>
      </c>
      <c r="C395" s="22" t="s">
        <v>42</v>
      </c>
      <c r="D395" s="23">
        <v>41730</v>
      </c>
      <c r="E395" s="22">
        <v>4</v>
      </c>
      <c r="F395" s="22" t="s">
        <v>46</v>
      </c>
      <c r="G395" s="22" t="s">
        <v>47</v>
      </c>
      <c r="H395" s="22" t="s">
        <v>37</v>
      </c>
      <c r="I395" s="25">
        <v>680069.70427499991</v>
      </c>
    </row>
    <row r="396" spans="1:9" ht="14.25" hidden="1" customHeight="1">
      <c r="A396" s="22" t="s">
        <v>32</v>
      </c>
      <c r="B396" s="22" t="s">
        <v>43</v>
      </c>
      <c r="C396" s="22" t="s">
        <v>42</v>
      </c>
      <c r="D396" s="23">
        <v>41760</v>
      </c>
      <c r="E396" s="22">
        <v>5</v>
      </c>
      <c r="F396" s="22" t="s">
        <v>46</v>
      </c>
      <c r="G396" s="22" t="s">
        <v>47</v>
      </c>
      <c r="H396" s="22" t="s">
        <v>37</v>
      </c>
      <c r="I396" s="25">
        <v>878169.84401249979</v>
      </c>
    </row>
    <row r="397" spans="1:9" ht="14.25" hidden="1" customHeight="1">
      <c r="A397" s="22" t="s">
        <v>32</v>
      </c>
      <c r="B397" s="22" t="s">
        <v>43</v>
      </c>
      <c r="C397" s="22" t="s">
        <v>42</v>
      </c>
      <c r="D397" s="23">
        <v>41791</v>
      </c>
      <c r="E397" s="22">
        <v>6</v>
      </c>
      <c r="F397" s="22" t="s">
        <v>46</v>
      </c>
      <c r="G397" s="22" t="s">
        <v>47</v>
      </c>
      <c r="H397" s="22" t="s">
        <v>37</v>
      </c>
      <c r="I397" s="25">
        <v>1253465.5146975003</v>
      </c>
    </row>
    <row r="398" spans="1:9" ht="14.25" hidden="1" customHeight="1">
      <c r="A398" s="22" t="s">
        <v>32</v>
      </c>
      <c r="B398" s="22" t="s">
        <v>43</v>
      </c>
      <c r="C398" s="22" t="s">
        <v>42</v>
      </c>
      <c r="D398" s="23">
        <v>41456</v>
      </c>
      <c r="E398" s="22">
        <v>7</v>
      </c>
      <c r="F398" s="22" t="s">
        <v>46</v>
      </c>
      <c r="G398" s="22" t="s">
        <v>48</v>
      </c>
      <c r="H398" s="22" t="s">
        <v>37</v>
      </c>
      <c r="I398" s="25">
        <v>829385.88554250007</v>
      </c>
    </row>
    <row r="399" spans="1:9" ht="14.25" hidden="1" customHeight="1">
      <c r="A399" s="22" t="s">
        <v>32</v>
      </c>
      <c r="B399" s="22" t="s">
        <v>43</v>
      </c>
      <c r="C399" s="22" t="s">
        <v>42</v>
      </c>
      <c r="D399" s="23">
        <v>41487</v>
      </c>
      <c r="E399" s="22">
        <v>8</v>
      </c>
      <c r="F399" s="22" t="s">
        <v>46</v>
      </c>
      <c r="G399" s="22" t="s">
        <v>48</v>
      </c>
      <c r="H399" s="22" t="s">
        <v>37</v>
      </c>
      <c r="I399" s="25">
        <v>660748.90166999993</v>
      </c>
    </row>
    <row r="400" spans="1:9" ht="14.25" hidden="1" customHeight="1">
      <c r="A400" s="22" t="s">
        <v>32</v>
      </c>
      <c r="B400" s="22" t="s">
        <v>43</v>
      </c>
      <c r="C400" s="22" t="s">
        <v>42</v>
      </c>
      <c r="D400" s="23">
        <v>41518</v>
      </c>
      <c r="E400" s="22">
        <v>9</v>
      </c>
      <c r="F400" s="22" t="s">
        <v>46</v>
      </c>
      <c r="G400" s="22" t="s">
        <v>48</v>
      </c>
      <c r="H400" s="22" t="s">
        <v>37</v>
      </c>
      <c r="I400" s="25">
        <v>893175.96010499995</v>
      </c>
    </row>
    <row r="401" spans="1:9" ht="14.25" hidden="1" customHeight="1">
      <c r="A401" s="22" t="s">
        <v>32</v>
      </c>
      <c r="B401" s="22" t="s">
        <v>43</v>
      </c>
      <c r="C401" s="22" t="s">
        <v>42</v>
      </c>
      <c r="D401" s="23">
        <v>41548</v>
      </c>
      <c r="E401" s="22">
        <v>10</v>
      </c>
      <c r="F401" s="22" t="s">
        <v>46</v>
      </c>
      <c r="G401" s="22" t="s">
        <v>48</v>
      </c>
      <c r="H401" s="22" t="s">
        <v>37</v>
      </c>
      <c r="I401" s="25">
        <v>751290.50353499991</v>
      </c>
    </row>
    <row r="402" spans="1:9" ht="14.25" hidden="1" customHeight="1">
      <c r="A402" s="22" t="s">
        <v>32</v>
      </c>
      <c r="B402" s="22" t="s">
        <v>43</v>
      </c>
      <c r="C402" s="22" t="s">
        <v>42</v>
      </c>
      <c r="D402" s="23">
        <v>41579</v>
      </c>
      <c r="E402" s="22">
        <v>11</v>
      </c>
      <c r="F402" s="22" t="s">
        <v>46</v>
      </c>
      <c r="G402" s="22" t="s">
        <v>48</v>
      </c>
      <c r="H402" s="22" t="s">
        <v>37</v>
      </c>
      <c r="I402" s="25">
        <v>638877.80224125006</v>
      </c>
    </row>
    <row r="403" spans="1:9" ht="14.25" hidden="1" customHeight="1">
      <c r="A403" s="22" t="s">
        <v>32</v>
      </c>
      <c r="B403" s="22" t="s">
        <v>43</v>
      </c>
      <c r="C403" s="22" t="s">
        <v>42</v>
      </c>
      <c r="D403" s="23">
        <v>41609</v>
      </c>
      <c r="E403" s="22">
        <v>12</v>
      </c>
      <c r="F403" s="22" t="s">
        <v>46</v>
      </c>
      <c r="G403" s="22" t="s">
        <v>48</v>
      </c>
      <c r="H403" s="22" t="s">
        <v>37</v>
      </c>
      <c r="I403" s="25">
        <v>717746.26218750002</v>
      </c>
    </row>
    <row r="404" spans="1:9" ht="14.25" hidden="1" customHeight="1">
      <c r="A404" s="22" t="s">
        <v>32</v>
      </c>
      <c r="B404" s="22" t="s">
        <v>43</v>
      </c>
      <c r="C404" s="22" t="s">
        <v>42</v>
      </c>
      <c r="D404" s="23">
        <v>41640</v>
      </c>
      <c r="E404" s="22">
        <v>1</v>
      </c>
      <c r="F404" s="22" t="s">
        <v>46</v>
      </c>
      <c r="G404" s="22" t="s">
        <v>48</v>
      </c>
      <c r="H404" s="22" t="s">
        <v>37</v>
      </c>
      <c r="I404" s="25">
        <v>957882.40031249996</v>
      </c>
    </row>
    <row r="405" spans="1:9" ht="14.25" hidden="1" customHeight="1">
      <c r="A405" s="22" t="s">
        <v>32</v>
      </c>
      <c r="B405" s="22" t="s">
        <v>43</v>
      </c>
      <c r="C405" s="22" t="s">
        <v>42</v>
      </c>
      <c r="D405" s="23">
        <v>41671</v>
      </c>
      <c r="E405" s="22">
        <v>2</v>
      </c>
      <c r="F405" s="22" t="s">
        <v>46</v>
      </c>
      <c r="G405" s="22" t="s">
        <v>48</v>
      </c>
      <c r="H405" s="22" t="s">
        <v>37</v>
      </c>
      <c r="I405" s="25">
        <v>822560.80359374988</v>
      </c>
    </row>
    <row r="406" spans="1:9" ht="14.25" hidden="1" customHeight="1">
      <c r="A406" s="22" t="s">
        <v>32</v>
      </c>
      <c r="B406" s="22" t="s">
        <v>43</v>
      </c>
      <c r="C406" s="22" t="s">
        <v>42</v>
      </c>
      <c r="D406" s="23">
        <v>41699</v>
      </c>
      <c r="E406" s="22">
        <v>3</v>
      </c>
      <c r="F406" s="22" t="s">
        <v>46</v>
      </c>
      <c r="G406" s="22" t="s">
        <v>48</v>
      </c>
      <c r="H406" s="22" t="s">
        <v>37</v>
      </c>
      <c r="I406" s="25">
        <v>1156441.4275781249</v>
      </c>
    </row>
    <row r="407" spans="1:9" ht="14.25" hidden="1" customHeight="1">
      <c r="A407" s="22" t="s">
        <v>32</v>
      </c>
      <c r="B407" s="22" t="s">
        <v>43</v>
      </c>
      <c r="C407" s="22" t="s">
        <v>42</v>
      </c>
      <c r="D407" s="23">
        <v>41730</v>
      </c>
      <c r="E407" s="22">
        <v>4</v>
      </c>
      <c r="F407" s="22" t="s">
        <v>46</v>
      </c>
      <c r="G407" s="22" t="s">
        <v>48</v>
      </c>
      <c r="H407" s="22" t="s">
        <v>37</v>
      </c>
      <c r="I407" s="25">
        <v>629694.17062500003</v>
      </c>
    </row>
    <row r="408" spans="1:9" ht="14.25" hidden="1" customHeight="1">
      <c r="A408" s="22" t="s">
        <v>32</v>
      </c>
      <c r="B408" s="22" t="s">
        <v>43</v>
      </c>
      <c r="C408" s="22" t="s">
        <v>42</v>
      </c>
      <c r="D408" s="23">
        <v>41760</v>
      </c>
      <c r="E408" s="22">
        <v>5</v>
      </c>
      <c r="F408" s="22" t="s">
        <v>46</v>
      </c>
      <c r="G408" s="22" t="s">
        <v>48</v>
      </c>
      <c r="H408" s="22" t="s">
        <v>37</v>
      </c>
      <c r="I408" s="25">
        <v>813120.22593749978</v>
      </c>
    </row>
    <row r="409" spans="1:9" ht="14.25" hidden="1" customHeight="1">
      <c r="A409" s="22" t="s">
        <v>32</v>
      </c>
      <c r="B409" s="22" t="s">
        <v>43</v>
      </c>
      <c r="C409" s="22" t="s">
        <v>42</v>
      </c>
      <c r="D409" s="23">
        <v>41791</v>
      </c>
      <c r="E409" s="22">
        <v>6</v>
      </c>
      <c r="F409" s="22" t="s">
        <v>46</v>
      </c>
      <c r="G409" s="22" t="s">
        <v>48</v>
      </c>
      <c r="H409" s="22" t="s">
        <v>37</v>
      </c>
      <c r="I409" s="25">
        <v>1160616.2173125001</v>
      </c>
    </row>
    <row r="410" spans="1:9" ht="14.25" hidden="1" customHeight="1">
      <c r="A410" s="22" t="s">
        <v>32</v>
      </c>
      <c r="B410" s="22" t="s">
        <v>43</v>
      </c>
      <c r="C410" s="22" t="s">
        <v>42</v>
      </c>
      <c r="D410" s="23">
        <v>41456</v>
      </c>
      <c r="E410" s="22">
        <v>7</v>
      </c>
      <c r="F410" s="22" t="s">
        <v>49</v>
      </c>
      <c r="G410" s="22" t="s">
        <v>50</v>
      </c>
      <c r="H410" s="22" t="s">
        <v>37</v>
      </c>
      <c r="I410" s="25">
        <v>716589.40510871995</v>
      </c>
    </row>
    <row r="411" spans="1:9" ht="14.25" hidden="1" customHeight="1">
      <c r="A411" s="22" t="s">
        <v>32</v>
      </c>
      <c r="B411" s="22" t="s">
        <v>43</v>
      </c>
      <c r="C411" s="22" t="s">
        <v>42</v>
      </c>
      <c r="D411" s="23">
        <v>41487</v>
      </c>
      <c r="E411" s="22">
        <v>8</v>
      </c>
      <c r="F411" s="22" t="s">
        <v>49</v>
      </c>
      <c r="G411" s="22" t="s">
        <v>50</v>
      </c>
      <c r="H411" s="22" t="s">
        <v>37</v>
      </c>
      <c r="I411" s="25">
        <v>570887.05104287993</v>
      </c>
    </row>
    <row r="412" spans="1:9" ht="14.25" hidden="1" customHeight="1">
      <c r="A412" s="22" t="s">
        <v>32</v>
      </c>
      <c r="B412" s="22" t="s">
        <v>43</v>
      </c>
      <c r="C412" s="22" t="s">
        <v>42</v>
      </c>
      <c r="D412" s="23">
        <v>41518</v>
      </c>
      <c r="E412" s="22">
        <v>9</v>
      </c>
      <c r="F412" s="22" t="s">
        <v>49</v>
      </c>
      <c r="G412" s="22" t="s">
        <v>50</v>
      </c>
      <c r="H412" s="22" t="s">
        <v>37</v>
      </c>
      <c r="I412" s="25">
        <v>771704.02953071985</v>
      </c>
    </row>
    <row r="413" spans="1:9" ht="14.25" hidden="1" customHeight="1">
      <c r="A413" s="22" t="s">
        <v>32</v>
      </c>
      <c r="B413" s="22" t="s">
        <v>43</v>
      </c>
      <c r="C413" s="22" t="s">
        <v>42</v>
      </c>
      <c r="D413" s="23">
        <v>41548</v>
      </c>
      <c r="E413" s="22">
        <v>10</v>
      </c>
      <c r="F413" s="22" t="s">
        <v>49</v>
      </c>
      <c r="G413" s="22" t="s">
        <v>50</v>
      </c>
      <c r="H413" s="22" t="s">
        <v>37</v>
      </c>
      <c r="I413" s="25">
        <v>649114.99505423987</v>
      </c>
    </row>
    <row r="414" spans="1:9" ht="14.25" hidden="1" customHeight="1">
      <c r="A414" s="22" t="s">
        <v>32</v>
      </c>
      <c r="B414" s="22" t="s">
        <v>43</v>
      </c>
      <c r="C414" s="22" t="s">
        <v>42</v>
      </c>
      <c r="D414" s="23">
        <v>41579</v>
      </c>
      <c r="E414" s="22">
        <v>11</v>
      </c>
      <c r="F414" s="22" t="s">
        <v>49</v>
      </c>
      <c r="G414" s="22" t="s">
        <v>50</v>
      </c>
      <c r="H414" s="22" t="s">
        <v>37</v>
      </c>
      <c r="I414" s="25">
        <v>551990.42113644001</v>
      </c>
    </row>
    <row r="415" spans="1:9" ht="14.25" hidden="1" customHeight="1">
      <c r="A415" s="22" t="s">
        <v>32</v>
      </c>
      <c r="B415" s="22" t="s">
        <v>43</v>
      </c>
      <c r="C415" s="22" t="s">
        <v>42</v>
      </c>
      <c r="D415" s="23">
        <v>41609</v>
      </c>
      <c r="E415" s="22">
        <v>12</v>
      </c>
      <c r="F415" s="22" t="s">
        <v>49</v>
      </c>
      <c r="G415" s="22" t="s">
        <v>50</v>
      </c>
      <c r="H415" s="22" t="s">
        <v>37</v>
      </c>
      <c r="I415" s="25">
        <v>620132.77052999998</v>
      </c>
    </row>
    <row r="416" spans="1:9" ht="14.25" hidden="1" customHeight="1">
      <c r="A416" s="22" t="s">
        <v>32</v>
      </c>
      <c r="B416" s="22" t="s">
        <v>43</v>
      </c>
      <c r="C416" s="22" t="s">
        <v>42</v>
      </c>
      <c r="D416" s="23">
        <v>41640</v>
      </c>
      <c r="E416" s="22">
        <v>1</v>
      </c>
      <c r="F416" s="22" t="s">
        <v>49</v>
      </c>
      <c r="G416" s="22" t="s">
        <v>50</v>
      </c>
      <c r="H416" s="22" t="s">
        <v>37</v>
      </c>
      <c r="I416" s="25">
        <v>827610.39387000003</v>
      </c>
    </row>
    <row r="417" spans="1:9" ht="14.25" hidden="1" customHeight="1">
      <c r="A417" s="22" t="s">
        <v>32</v>
      </c>
      <c r="B417" s="22" t="s">
        <v>43</v>
      </c>
      <c r="C417" s="22" t="s">
        <v>42</v>
      </c>
      <c r="D417" s="23">
        <v>41671</v>
      </c>
      <c r="E417" s="22">
        <v>2</v>
      </c>
      <c r="F417" s="22" t="s">
        <v>49</v>
      </c>
      <c r="G417" s="22" t="s">
        <v>50</v>
      </c>
      <c r="H417" s="22" t="s">
        <v>37</v>
      </c>
      <c r="I417" s="25">
        <v>710692.53430499986</v>
      </c>
    </row>
    <row r="418" spans="1:9" ht="14.25" hidden="1" customHeight="1">
      <c r="A418" s="22" t="s">
        <v>32</v>
      </c>
      <c r="B418" s="22" t="s">
        <v>43</v>
      </c>
      <c r="C418" s="22" t="s">
        <v>42</v>
      </c>
      <c r="D418" s="23">
        <v>41699</v>
      </c>
      <c r="E418" s="22">
        <v>3</v>
      </c>
      <c r="F418" s="22" t="s">
        <v>49</v>
      </c>
      <c r="G418" s="22" t="s">
        <v>50</v>
      </c>
      <c r="H418" s="22" t="s">
        <v>37</v>
      </c>
      <c r="I418" s="25">
        <v>999165.39342749992</v>
      </c>
    </row>
    <row r="419" spans="1:9" ht="14.25" hidden="1" customHeight="1">
      <c r="A419" s="22" t="s">
        <v>32</v>
      </c>
      <c r="B419" s="22" t="s">
        <v>43</v>
      </c>
      <c r="C419" s="22" t="s">
        <v>42</v>
      </c>
      <c r="D419" s="23">
        <v>41730</v>
      </c>
      <c r="E419" s="22">
        <v>4</v>
      </c>
      <c r="F419" s="22" t="s">
        <v>49</v>
      </c>
      <c r="G419" s="22" t="s">
        <v>50</v>
      </c>
      <c r="H419" s="22" t="s">
        <v>37</v>
      </c>
      <c r="I419" s="25">
        <v>544055.76341999997</v>
      </c>
    </row>
    <row r="420" spans="1:9" ht="14.25" hidden="1" customHeight="1">
      <c r="A420" s="22" t="s">
        <v>32</v>
      </c>
      <c r="B420" s="22" t="s">
        <v>43</v>
      </c>
      <c r="C420" s="22" t="s">
        <v>42</v>
      </c>
      <c r="D420" s="23">
        <v>41760</v>
      </c>
      <c r="E420" s="22">
        <v>5</v>
      </c>
      <c r="F420" s="22" t="s">
        <v>49</v>
      </c>
      <c r="G420" s="22" t="s">
        <v>50</v>
      </c>
      <c r="H420" s="22" t="s">
        <v>37</v>
      </c>
      <c r="I420" s="25">
        <v>702535.87520999974</v>
      </c>
    </row>
    <row r="421" spans="1:9" ht="14.25" hidden="1" customHeight="1">
      <c r="A421" s="22" t="s">
        <v>32</v>
      </c>
      <c r="B421" s="22" t="s">
        <v>43</v>
      </c>
      <c r="C421" s="22" t="s">
        <v>42</v>
      </c>
      <c r="D421" s="23">
        <v>41791</v>
      </c>
      <c r="E421" s="22">
        <v>6</v>
      </c>
      <c r="F421" s="22" t="s">
        <v>49</v>
      </c>
      <c r="G421" s="22" t="s">
        <v>50</v>
      </c>
      <c r="H421" s="22" t="s">
        <v>37</v>
      </c>
      <c r="I421" s="25">
        <v>1002772.411758</v>
      </c>
    </row>
    <row r="422" spans="1:9" ht="14.25" hidden="1" customHeight="1">
      <c r="A422" s="22" t="s">
        <v>32</v>
      </c>
      <c r="B422" s="22" t="s">
        <v>43</v>
      </c>
      <c r="C422" s="22" t="s">
        <v>42</v>
      </c>
      <c r="D422" s="23">
        <v>41456</v>
      </c>
      <c r="E422" s="22">
        <v>7</v>
      </c>
      <c r="F422" s="22" t="s">
        <v>49</v>
      </c>
      <c r="G422" s="22" t="s">
        <v>51</v>
      </c>
      <c r="H422" s="22" t="s">
        <v>37</v>
      </c>
      <c r="I422" s="25">
        <v>251329.05622500001</v>
      </c>
    </row>
    <row r="423" spans="1:9" ht="14.25" hidden="1" customHeight="1">
      <c r="A423" s="22" t="s">
        <v>32</v>
      </c>
      <c r="B423" s="22" t="s">
        <v>43</v>
      </c>
      <c r="C423" s="22" t="s">
        <v>42</v>
      </c>
      <c r="D423" s="23">
        <v>41487</v>
      </c>
      <c r="E423" s="22">
        <v>8</v>
      </c>
      <c r="F423" s="22" t="s">
        <v>49</v>
      </c>
      <c r="G423" s="22" t="s">
        <v>51</v>
      </c>
      <c r="H423" s="22" t="s">
        <v>37</v>
      </c>
      <c r="I423" s="25">
        <v>200226.9399</v>
      </c>
    </row>
    <row r="424" spans="1:9" ht="14.25" hidden="1" customHeight="1">
      <c r="A424" s="22" t="s">
        <v>32</v>
      </c>
      <c r="B424" s="22" t="s">
        <v>43</v>
      </c>
      <c r="C424" s="22" t="s">
        <v>42</v>
      </c>
      <c r="D424" s="23">
        <v>41518</v>
      </c>
      <c r="E424" s="22">
        <v>9</v>
      </c>
      <c r="F424" s="22" t="s">
        <v>49</v>
      </c>
      <c r="G424" s="22" t="s">
        <v>51</v>
      </c>
      <c r="H424" s="22" t="s">
        <v>37</v>
      </c>
      <c r="I424" s="25">
        <v>270659.38184999995</v>
      </c>
    </row>
    <row r="425" spans="1:9" ht="14.25" hidden="1" customHeight="1">
      <c r="A425" s="22" t="s">
        <v>32</v>
      </c>
      <c r="B425" s="22" t="s">
        <v>43</v>
      </c>
      <c r="C425" s="22" t="s">
        <v>42</v>
      </c>
      <c r="D425" s="23">
        <v>41548</v>
      </c>
      <c r="E425" s="22">
        <v>10</v>
      </c>
      <c r="F425" s="22" t="s">
        <v>49</v>
      </c>
      <c r="G425" s="22" t="s">
        <v>51</v>
      </c>
      <c r="H425" s="22" t="s">
        <v>37</v>
      </c>
      <c r="I425" s="25">
        <v>227663.78894999996</v>
      </c>
    </row>
    <row r="426" spans="1:9" ht="14.25" hidden="1" customHeight="1">
      <c r="A426" s="22" t="s">
        <v>32</v>
      </c>
      <c r="B426" s="22" t="s">
        <v>43</v>
      </c>
      <c r="C426" s="22" t="s">
        <v>42</v>
      </c>
      <c r="D426" s="23">
        <v>41579</v>
      </c>
      <c r="E426" s="22">
        <v>11</v>
      </c>
      <c r="F426" s="22" t="s">
        <v>49</v>
      </c>
      <c r="G426" s="22" t="s">
        <v>51</v>
      </c>
      <c r="H426" s="22" t="s">
        <v>37</v>
      </c>
      <c r="I426" s="25">
        <v>193599.33401250001</v>
      </c>
    </row>
    <row r="427" spans="1:9" ht="14.25" hidden="1" customHeight="1">
      <c r="A427" s="22" t="s">
        <v>32</v>
      </c>
      <c r="B427" s="22" t="s">
        <v>43</v>
      </c>
      <c r="C427" s="22" t="s">
        <v>42</v>
      </c>
      <c r="D427" s="23">
        <v>41609</v>
      </c>
      <c r="E427" s="22">
        <v>12</v>
      </c>
      <c r="F427" s="22" t="s">
        <v>49</v>
      </c>
      <c r="G427" s="22" t="s">
        <v>51</v>
      </c>
      <c r="H427" s="22" t="s">
        <v>37</v>
      </c>
      <c r="I427" s="25">
        <v>143549.25243750002</v>
      </c>
    </row>
    <row r="428" spans="1:9" ht="14.25" hidden="1" customHeight="1">
      <c r="A428" s="22" t="s">
        <v>32</v>
      </c>
      <c r="B428" s="22" t="s">
        <v>43</v>
      </c>
      <c r="C428" s="22" t="s">
        <v>42</v>
      </c>
      <c r="D428" s="23">
        <v>41640</v>
      </c>
      <c r="E428" s="22">
        <v>1</v>
      </c>
      <c r="F428" s="22" t="s">
        <v>49</v>
      </c>
      <c r="G428" s="22" t="s">
        <v>51</v>
      </c>
      <c r="H428" s="22" t="s">
        <v>37</v>
      </c>
      <c r="I428" s="25">
        <v>153261.18405000001</v>
      </c>
    </row>
    <row r="429" spans="1:9" ht="14.25" hidden="1" customHeight="1">
      <c r="A429" s="22" t="s">
        <v>32</v>
      </c>
      <c r="B429" s="22" t="s">
        <v>43</v>
      </c>
      <c r="C429" s="22" t="s">
        <v>42</v>
      </c>
      <c r="D429" s="23">
        <v>41671</v>
      </c>
      <c r="E429" s="22">
        <v>2</v>
      </c>
      <c r="F429" s="22" t="s">
        <v>49</v>
      </c>
      <c r="G429" s="22" t="s">
        <v>51</v>
      </c>
      <c r="H429" s="22" t="s">
        <v>37</v>
      </c>
      <c r="I429" s="25">
        <v>131609.72857499999</v>
      </c>
    </row>
    <row r="430" spans="1:9" ht="14.25" hidden="1" customHeight="1">
      <c r="A430" s="22" t="s">
        <v>32</v>
      </c>
      <c r="B430" s="22" t="s">
        <v>43</v>
      </c>
      <c r="C430" s="22" t="s">
        <v>42</v>
      </c>
      <c r="D430" s="23">
        <v>41699</v>
      </c>
      <c r="E430" s="22">
        <v>3</v>
      </c>
      <c r="F430" s="22" t="s">
        <v>49</v>
      </c>
      <c r="G430" s="22" t="s">
        <v>51</v>
      </c>
      <c r="H430" s="22" t="s">
        <v>37</v>
      </c>
      <c r="I430" s="25">
        <v>185030.62841250002</v>
      </c>
    </row>
    <row r="431" spans="1:9" ht="14.25" hidden="1" customHeight="1">
      <c r="A431" s="22" t="s">
        <v>32</v>
      </c>
      <c r="B431" s="22" t="s">
        <v>43</v>
      </c>
      <c r="C431" s="22" t="s">
        <v>42</v>
      </c>
      <c r="D431" s="23">
        <v>41730</v>
      </c>
      <c r="E431" s="22">
        <v>4</v>
      </c>
      <c r="F431" s="22" t="s">
        <v>49</v>
      </c>
      <c r="G431" s="22" t="s">
        <v>51</v>
      </c>
      <c r="H431" s="22" t="s">
        <v>37</v>
      </c>
      <c r="I431" s="25">
        <v>100751.0673</v>
      </c>
    </row>
    <row r="432" spans="1:9" ht="14.25" hidden="1" customHeight="1">
      <c r="A432" s="22" t="s">
        <v>32</v>
      </c>
      <c r="B432" s="22" t="s">
        <v>43</v>
      </c>
      <c r="C432" s="22" t="s">
        <v>42</v>
      </c>
      <c r="D432" s="23">
        <v>41760</v>
      </c>
      <c r="E432" s="22">
        <v>5</v>
      </c>
      <c r="F432" s="22" t="s">
        <v>49</v>
      </c>
      <c r="G432" s="22" t="s">
        <v>51</v>
      </c>
      <c r="H432" s="22" t="s">
        <v>37</v>
      </c>
      <c r="I432" s="25">
        <v>130099.23614999997</v>
      </c>
    </row>
    <row r="433" spans="1:9" ht="14.25" hidden="1" customHeight="1">
      <c r="A433" s="22" t="s">
        <v>32</v>
      </c>
      <c r="B433" s="22" t="s">
        <v>43</v>
      </c>
      <c r="C433" s="22" t="s">
        <v>42</v>
      </c>
      <c r="D433" s="23">
        <v>41791</v>
      </c>
      <c r="E433" s="22">
        <v>6</v>
      </c>
      <c r="F433" s="22" t="s">
        <v>49</v>
      </c>
      <c r="G433" s="22" t="s">
        <v>51</v>
      </c>
      <c r="H433" s="22" t="s">
        <v>37</v>
      </c>
      <c r="I433" s="25">
        <v>232123.24346250005</v>
      </c>
    </row>
    <row r="434" spans="1:9" ht="14.25" hidden="1" customHeight="1">
      <c r="A434" s="22" t="s">
        <v>32</v>
      </c>
      <c r="B434" s="22" t="s">
        <v>43</v>
      </c>
      <c r="C434" s="22" t="s">
        <v>42</v>
      </c>
      <c r="D434" s="23">
        <v>41456</v>
      </c>
      <c r="E434" s="22">
        <v>7</v>
      </c>
      <c r="F434" s="22" t="s">
        <v>49</v>
      </c>
      <c r="G434" s="22" t="s">
        <v>52</v>
      </c>
      <c r="H434" s="22" t="s">
        <v>37</v>
      </c>
      <c r="I434" s="25">
        <v>623296.05943799997</v>
      </c>
    </row>
    <row r="435" spans="1:9" ht="14.25" hidden="1" customHeight="1">
      <c r="A435" s="22" t="s">
        <v>32</v>
      </c>
      <c r="B435" s="22" t="s">
        <v>43</v>
      </c>
      <c r="C435" s="22" t="s">
        <v>42</v>
      </c>
      <c r="D435" s="23">
        <v>41487</v>
      </c>
      <c r="E435" s="22">
        <v>8</v>
      </c>
      <c r="F435" s="22" t="s">
        <v>49</v>
      </c>
      <c r="G435" s="22" t="s">
        <v>52</v>
      </c>
      <c r="H435" s="22" t="s">
        <v>37</v>
      </c>
      <c r="I435" s="25">
        <v>496562.81095199991</v>
      </c>
    </row>
    <row r="436" spans="1:9" ht="14.25" hidden="1" customHeight="1">
      <c r="A436" s="22" t="s">
        <v>32</v>
      </c>
      <c r="B436" s="22" t="s">
        <v>43</v>
      </c>
      <c r="C436" s="22" t="s">
        <v>42</v>
      </c>
      <c r="D436" s="23">
        <v>41518</v>
      </c>
      <c r="E436" s="22">
        <v>9</v>
      </c>
      <c r="F436" s="22" t="s">
        <v>49</v>
      </c>
      <c r="G436" s="22" t="s">
        <v>52</v>
      </c>
      <c r="H436" s="22" t="s">
        <v>37</v>
      </c>
      <c r="I436" s="25">
        <v>671235.2669879999</v>
      </c>
    </row>
    <row r="437" spans="1:9" ht="14.25" hidden="1" customHeight="1">
      <c r="A437" s="22" t="s">
        <v>32</v>
      </c>
      <c r="B437" s="22" t="s">
        <v>43</v>
      </c>
      <c r="C437" s="22" t="s">
        <v>42</v>
      </c>
      <c r="D437" s="23">
        <v>41548</v>
      </c>
      <c r="E437" s="22">
        <v>10</v>
      </c>
      <c r="F437" s="22" t="s">
        <v>49</v>
      </c>
      <c r="G437" s="22" t="s">
        <v>52</v>
      </c>
      <c r="H437" s="22" t="s">
        <v>37</v>
      </c>
      <c r="I437" s="25">
        <v>564606.19659599988</v>
      </c>
    </row>
    <row r="438" spans="1:9" ht="14.25" hidden="1" customHeight="1">
      <c r="A438" s="22" t="s">
        <v>32</v>
      </c>
      <c r="B438" s="22" t="s">
        <v>43</v>
      </c>
      <c r="C438" s="22" t="s">
        <v>42</v>
      </c>
      <c r="D438" s="23">
        <v>41579</v>
      </c>
      <c r="E438" s="22">
        <v>11</v>
      </c>
      <c r="F438" s="22" t="s">
        <v>49</v>
      </c>
      <c r="G438" s="22" t="s">
        <v>52</v>
      </c>
      <c r="H438" s="22" t="s">
        <v>37</v>
      </c>
      <c r="I438" s="25">
        <v>480126.34835100005</v>
      </c>
    </row>
    <row r="439" spans="1:9" ht="14.25" hidden="1" customHeight="1">
      <c r="A439" s="22" t="s">
        <v>32</v>
      </c>
      <c r="B439" s="22" t="s">
        <v>43</v>
      </c>
      <c r="C439" s="22" t="s">
        <v>42</v>
      </c>
      <c r="D439" s="23">
        <v>41609</v>
      </c>
      <c r="E439" s="22">
        <v>12</v>
      </c>
      <c r="F439" s="22" t="s">
        <v>49</v>
      </c>
      <c r="G439" s="22" t="s">
        <v>52</v>
      </c>
      <c r="H439" s="22" t="s">
        <v>37</v>
      </c>
      <c r="I439" s="25">
        <v>356002.146045</v>
      </c>
    </row>
    <row r="440" spans="1:9" ht="14.25" hidden="1" customHeight="1">
      <c r="A440" s="22" t="s">
        <v>32</v>
      </c>
      <c r="B440" s="22" t="s">
        <v>43</v>
      </c>
      <c r="C440" s="22" t="s">
        <v>42</v>
      </c>
      <c r="D440" s="23">
        <v>41640</v>
      </c>
      <c r="E440" s="22">
        <v>1</v>
      </c>
      <c r="F440" s="22" t="s">
        <v>49</v>
      </c>
      <c r="G440" s="22" t="s">
        <v>52</v>
      </c>
      <c r="H440" s="22" t="s">
        <v>37</v>
      </c>
      <c r="I440" s="25">
        <v>380087.73644399998</v>
      </c>
    </row>
    <row r="441" spans="1:9" ht="14.25" hidden="1" customHeight="1">
      <c r="A441" s="22" t="s">
        <v>32</v>
      </c>
      <c r="B441" s="22" t="s">
        <v>43</v>
      </c>
      <c r="C441" s="22" t="s">
        <v>42</v>
      </c>
      <c r="D441" s="23">
        <v>41671</v>
      </c>
      <c r="E441" s="22">
        <v>2</v>
      </c>
      <c r="F441" s="22" t="s">
        <v>49</v>
      </c>
      <c r="G441" s="22" t="s">
        <v>52</v>
      </c>
      <c r="H441" s="22" t="s">
        <v>37</v>
      </c>
      <c r="I441" s="25">
        <v>326392.12686599995</v>
      </c>
    </row>
    <row r="442" spans="1:9" ht="14.25" hidden="1" customHeight="1">
      <c r="A442" s="22" t="s">
        <v>32</v>
      </c>
      <c r="B442" s="22" t="s">
        <v>43</v>
      </c>
      <c r="C442" s="22" t="s">
        <v>42</v>
      </c>
      <c r="D442" s="23">
        <v>41699</v>
      </c>
      <c r="E442" s="22">
        <v>3</v>
      </c>
      <c r="F442" s="22" t="s">
        <v>49</v>
      </c>
      <c r="G442" s="22" t="s">
        <v>52</v>
      </c>
      <c r="H442" s="22" t="s">
        <v>37</v>
      </c>
      <c r="I442" s="25">
        <v>458875.95846300002</v>
      </c>
    </row>
    <row r="443" spans="1:9" ht="14.25" hidden="1" customHeight="1">
      <c r="A443" s="22" t="s">
        <v>32</v>
      </c>
      <c r="B443" s="22" t="s">
        <v>43</v>
      </c>
      <c r="C443" s="22" t="s">
        <v>42</v>
      </c>
      <c r="D443" s="23">
        <v>41730</v>
      </c>
      <c r="E443" s="22">
        <v>4</v>
      </c>
      <c r="F443" s="22" t="s">
        <v>49</v>
      </c>
      <c r="G443" s="22" t="s">
        <v>52</v>
      </c>
      <c r="H443" s="22" t="s">
        <v>37</v>
      </c>
      <c r="I443" s="25">
        <v>249862.64690399999</v>
      </c>
    </row>
    <row r="444" spans="1:9" ht="14.25" hidden="1" customHeight="1">
      <c r="A444" s="22" t="s">
        <v>32</v>
      </c>
      <c r="B444" s="22" t="s">
        <v>43</v>
      </c>
      <c r="C444" s="22" t="s">
        <v>42</v>
      </c>
      <c r="D444" s="23">
        <v>41760</v>
      </c>
      <c r="E444" s="22">
        <v>5</v>
      </c>
      <c r="F444" s="22" t="s">
        <v>49</v>
      </c>
      <c r="G444" s="22" t="s">
        <v>52</v>
      </c>
      <c r="H444" s="22" t="s">
        <v>37</v>
      </c>
      <c r="I444" s="25">
        <v>322646.10565199988</v>
      </c>
    </row>
    <row r="445" spans="1:9" ht="14.25" hidden="1" customHeight="1">
      <c r="A445" s="22" t="s">
        <v>32</v>
      </c>
      <c r="B445" s="22" t="s">
        <v>43</v>
      </c>
      <c r="C445" s="22" t="s">
        <v>42</v>
      </c>
      <c r="D445" s="23">
        <v>41791</v>
      </c>
      <c r="E445" s="22">
        <v>6</v>
      </c>
      <c r="F445" s="22" t="s">
        <v>49</v>
      </c>
      <c r="G445" s="22" t="s">
        <v>52</v>
      </c>
      <c r="H445" s="22" t="s">
        <v>37</v>
      </c>
      <c r="I445" s="25">
        <v>575665.6437870001</v>
      </c>
    </row>
    <row r="446" spans="1:9" ht="14.25" hidden="1" customHeight="1">
      <c r="A446" s="22" t="s">
        <v>32</v>
      </c>
      <c r="B446" s="22" t="s">
        <v>43</v>
      </c>
      <c r="C446" s="22" t="s">
        <v>42</v>
      </c>
      <c r="D446" s="23">
        <v>41456</v>
      </c>
      <c r="E446" s="22">
        <v>7</v>
      </c>
      <c r="F446" s="22" t="s">
        <v>49</v>
      </c>
      <c r="G446" s="22" t="s">
        <v>53</v>
      </c>
      <c r="H446" s="22" t="s">
        <v>37</v>
      </c>
      <c r="I446" s="25">
        <v>211116.407229</v>
      </c>
    </row>
    <row r="447" spans="1:9" ht="14.25" hidden="1" customHeight="1">
      <c r="A447" s="22" t="s">
        <v>32</v>
      </c>
      <c r="B447" s="22" t="s">
        <v>43</v>
      </c>
      <c r="C447" s="22" t="s">
        <v>42</v>
      </c>
      <c r="D447" s="23">
        <v>41487</v>
      </c>
      <c r="E447" s="22">
        <v>8</v>
      </c>
      <c r="F447" s="22" t="s">
        <v>49</v>
      </c>
      <c r="G447" s="22" t="s">
        <v>53</v>
      </c>
      <c r="H447" s="22" t="s">
        <v>37</v>
      </c>
      <c r="I447" s="25">
        <v>168190.62951599999</v>
      </c>
    </row>
    <row r="448" spans="1:9" ht="14.25" hidden="1" customHeight="1">
      <c r="A448" s="22" t="s">
        <v>32</v>
      </c>
      <c r="B448" s="22" t="s">
        <v>43</v>
      </c>
      <c r="C448" s="22" t="s">
        <v>42</v>
      </c>
      <c r="D448" s="23">
        <v>41518</v>
      </c>
      <c r="E448" s="22">
        <v>9</v>
      </c>
      <c r="F448" s="22" t="s">
        <v>49</v>
      </c>
      <c r="G448" s="22" t="s">
        <v>53</v>
      </c>
      <c r="H448" s="22" t="s">
        <v>37</v>
      </c>
      <c r="I448" s="25">
        <v>227353.88075399998</v>
      </c>
    </row>
    <row r="449" spans="1:9" ht="14.25" hidden="1" customHeight="1">
      <c r="A449" s="22" t="s">
        <v>32</v>
      </c>
      <c r="B449" s="22" t="s">
        <v>43</v>
      </c>
      <c r="C449" s="22" t="s">
        <v>42</v>
      </c>
      <c r="D449" s="23">
        <v>41548</v>
      </c>
      <c r="E449" s="22">
        <v>10</v>
      </c>
      <c r="F449" s="22" t="s">
        <v>49</v>
      </c>
      <c r="G449" s="22" t="s">
        <v>53</v>
      </c>
      <c r="H449" s="22" t="s">
        <v>37</v>
      </c>
      <c r="I449" s="25">
        <v>191237.58271799999</v>
      </c>
    </row>
    <row r="450" spans="1:9" ht="14.25" hidden="1" customHeight="1">
      <c r="A450" s="22" t="s">
        <v>32</v>
      </c>
      <c r="B450" s="22" t="s">
        <v>43</v>
      </c>
      <c r="C450" s="22" t="s">
        <v>42</v>
      </c>
      <c r="D450" s="23">
        <v>41579</v>
      </c>
      <c r="E450" s="22">
        <v>11</v>
      </c>
      <c r="F450" s="22" t="s">
        <v>49</v>
      </c>
      <c r="G450" s="22" t="s">
        <v>53</v>
      </c>
      <c r="H450" s="22" t="s">
        <v>37</v>
      </c>
      <c r="I450" s="25">
        <v>162623.44057050001</v>
      </c>
    </row>
    <row r="451" spans="1:9" ht="14.25" hidden="1" customHeight="1">
      <c r="A451" s="22" t="s">
        <v>32</v>
      </c>
      <c r="B451" s="22" t="s">
        <v>43</v>
      </c>
      <c r="C451" s="22" t="s">
        <v>42</v>
      </c>
      <c r="D451" s="23">
        <v>41609</v>
      </c>
      <c r="E451" s="22">
        <v>12</v>
      </c>
      <c r="F451" s="22" t="s">
        <v>49</v>
      </c>
      <c r="G451" s="22" t="s">
        <v>53</v>
      </c>
      <c r="H451" s="22" t="s">
        <v>37</v>
      </c>
      <c r="I451" s="25">
        <v>120581.37204750002</v>
      </c>
    </row>
    <row r="452" spans="1:9" ht="14.25" hidden="1" customHeight="1">
      <c r="A452" s="22" t="s">
        <v>32</v>
      </c>
      <c r="B452" s="22" t="s">
        <v>43</v>
      </c>
      <c r="C452" s="22" t="s">
        <v>42</v>
      </c>
      <c r="D452" s="23">
        <v>41640</v>
      </c>
      <c r="E452" s="22">
        <v>1</v>
      </c>
      <c r="F452" s="22" t="s">
        <v>49</v>
      </c>
      <c r="G452" s="22" t="s">
        <v>53</v>
      </c>
      <c r="H452" s="22" t="s">
        <v>37</v>
      </c>
      <c r="I452" s="25">
        <v>128739.394602</v>
      </c>
    </row>
    <row r="453" spans="1:9" ht="14.25" hidden="1" customHeight="1">
      <c r="A453" s="22" t="s">
        <v>32</v>
      </c>
      <c r="B453" s="22" t="s">
        <v>43</v>
      </c>
      <c r="C453" s="22" t="s">
        <v>42</v>
      </c>
      <c r="D453" s="23">
        <v>41671</v>
      </c>
      <c r="E453" s="22">
        <v>2</v>
      </c>
      <c r="F453" s="22" t="s">
        <v>49</v>
      </c>
      <c r="G453" s="22" t="s">
        <v>53</v>
      </c>
      <c r="H453" s="22" t="s">
        <v>37</v>
      </c>
      <c r="I453" s="25">
        <v>110552.17200299999</v>
      </c>
    </row>
    <row r="454" spans="1:9" ht="14.25" hidden="1" customHeight="1">
      <c r="A454" s="22" t="s">
        <v>32</v>
      </c>
      <c r="B454" s="22" t="s">
        <v>43</v>
      </c>
      <c r="C454" s="22" t="s">
        <v>42</v>
      </c>
      <c r="D454" s="23">
        <v>41699</v>
      </c>
      <c r="E454" s="22">
        <v>3</v>
      </c>
      <c r="F454" s="22" t="s">
        <v>49</v>
      </c>
      <c r="G454" s="22" t="s">
        <v>53</v>
      </c>
      <c r="H454" s="22" t="s">
        <v>37</v>
      </c>
      <c r="I454" s="25">
        <v>155425.7278665</v>
      </c>
    </row>
    <row r="455" spans="1:9" ht="14.25" hidden="1" customHeight="1">
      <c r="A455" s="22" t="s">
        <v>32</v>
      </c>
      <c r="B455" s="22" t="s">
        <v>43</v>
      </c>
      <c r="C455" s="22" t="s">
        <v>42</v>
      </c>
      <c r="D455" s="23">
        <v>41730</v>
      </c>
      <c r="E455" s="22">
        <v>4</v>
      </c>
      <c r="F455" s="22" t="s">
        <v>49</v>
      </c>
      <c r="G455" s="22" t="s">
        <v>53</v>
      </c>
      <c r="H455" s="22" t="s">
        <v>37</v>
      </c>
      <c r="I455" s="25">
        <v>84630.896531999999</v>
      </c>
    </row>
    <row r="456" spans="1:9" ht="14.25" hidden="1" customHeight="1">
      <c r="A456" s="22" t="s">
        <v>32</v>
      </c>
      <c r="B456" s="22" t="s">
        <v>43</v>
      </c>
      <c r="C456" s="22" t="s">
        <v>42</v>
      </c>
      <c r="D456" s="23">
        <v>41760</v>
      </c>
      <c r="E456" s="22">
        <v>5</v>
      </c>
      <c r="F456" s="22" t="s">
        <v>49</v>
      </c>
      <c r="G456" s="22" t="s">
        <v>53</v>
      </c>
      <c r="H456" s="22" t="s">
        <v>37</v>
      </c>
      <c r="I456" s="25">
        <v>109283.35836599997</v>
      </c>
    </row>
    <row r="457" spans="1:9" ht="14.25" hidden="1" customHeight="1">
      <c r="A457" s="22" t="s">
        <v>32</v>
      </c>
      <c r="B457" s="22" t="s">
        <v>43</v>
      </c>
      <c r="C457" s="22" t="s">
        <v>42</v>
      </c>
      <c r="D457" s="23">
        <v>41791</v>
      </c>
      <c r="E457" s="22">
        <v>6</v>
      </c>
      <c r="F457" s="22" t="s">
        <v>49</v>
      </c>
      <c r="G457" s="22" t="s">
        <v>53</v>
      </c>
      <c r="H457" s="22" t="s">
        <v>37</v>
      </c>
      <c r="I457" s="25">
        <v>194983.52450850004</v>
      </c>
    </row>
    <row r="458" spans="1:9" ht="14.25" hidden="1" customHeight="1">
      <c r="A458" s="22" t="s">
        <v>32</v>
      </c>
      <c r="B458" s="22" t="s">
        <v>43</v>
      </c>
      <c r="C458" s="22" t="s">
        <v>42</v>
      </c>
      <c r="D458" s="23">
        <v>41456</v>
      </c>
      <c r="E458" s="22">
        <v>7</v>
      </c>
      <c r="F458" s="22" t="s">
        <v>54</v>
      </c>
      <c r="G458" s="22" t="s">
        <v>55</v>
      </c>
      <c r="H458" s="22" t="s">
        <v>37</v>
      </c>
      <c r="I458" s="25">
        <v>3015948.6746999999</v>
      </c>
    </row>
    <row r="459" spans="1:9" ht="14.25" hidden="1" customHeight="1">
      <c r="A459" s="22" t="s">
        <v>32</v>
      </c>
      <c r="B459" s="22" t="s">
        <v>43</v>
      </c>
      <c r="C459" s="22" t="s">
        <v>42</v>
      </c>
      <c r="D459" s="23">
        <v>41487</v>
      </c>
      <c r="E459" s="22">
        <v>8</v>
      </c>
      <c r="F459" s="22" t="s">
        <v>54</v>
      </c>
      <c r="G459" s="22" t="s">
        <v>55</v>
      </c>
      <c r="H459" s="22" t="s">
        <v>37</v>
      </c>
      <c r="I459" s="25">
        <v>2402723.2787999995</v>
      </c>
    </row>
    <row r="460" spans="1:9" ht="14.25" hidden="1" customHeight="1">
      <c r="A460" s="22" t="s">
        <v>32</v>
      </c>
      <c r="B460" s="22" t="s">
        <v>43</v>
      </c>
      <c r="C460" s="22" t="s">
        <v>42</v>
      </c>
      <c r="D460" s="23">
        <v>41518</v>
      </c>
      <c r="E460" s="22">
        <v>9</v>
      </c>
      <c r="F460" s="22" t="s">
        <v>54</v>
      </c>
      <c r="G460" s="22" t="s">
        <v>55</v>
      </c>
      <c r="H460" s="22" t="s">
        <v>37</v>
      </c>
      <c r="I460" s="25">
        <v>3247912.5821999996</v>
      </c>
    </row>
    <row r="461" spans="1:9" ht="14.25" hidden="1" customHeight="1">
      <c r="A461" s="22" t="s">
        <v>32</v>
      </c>
      <c r="B461" s="22" t="s">
        <v>43</v>
      </c>
      <c r="C461" s="22" t="s">
        <v>42</v>
      </c>
      <c r="D461" s="23">
        <v>41548</v>
      </c>
      <c r="E461" s="22">
        <v>10</v>
      </c>
      <c r="F461" s="22" t="s">
        <v>54</v>
      </c>
      <c r="G461" s="22" t="s">
        <v>55</v>
      </c>
      <c r="H461" s="22" t="s">
        <v>37</v>
      </c>
      <c r="I461" s="25">
        <v>2731965.4673999995</v>
      </c>
    </row>
    <row r="462" spans="1:9" ht="14.25" hidden="1" customHeight="1">
      <c r="A462" s="22" t="s">
        <v>32</v>
      </c>
      <c r="B462" s="22" t="s">
        <v>43</v>
      </c>
      <c r="C462" s="22" t="s">
        <v>42</v>
      </c>
      <c r="D462" s="23">
        <v>41579</v>
      </c>
      <c r="E462" s="22">
        <v>11</v>
      </c>
      <c r="F462" s="22" t="s">
        <v>54</v>
      </c>
      <c r="G462" s="22" t="s">
        <v>55</v>
      </c>
      <c r="H462" s="22" t="s">
        <v>37</v>
      </c>
      <c r="I462" s="25">
        <v>2323192.0081500001</v>
      </c>
    </row>
    <row r="463" spans="1:9" ht="14.25" hidden="1" customHeight="1">
      <c r="A463" s="22" t="s">
        <v>32</v>
      </c>
      <c r="B463" s="22" t="s">
        <v>43</v>
      </c>
      <c r="C463" s="22" t="s">
        <v>42</v>
      </c>
      <c r="D463" s="23">
        <v>41609</v>
      </c>
      <c r="E463" s="22">
        <v>12</v>
      </c>
      <c r="F463" s="22" t="s">
        <v>54</v>
      </c>
      <c r="G463" s="22" t="s">
        <v>55</v>
      </c>
      <c r="H463" s="22" t="s">
        <v>37</v>
      </c>
      <c r="I463" s="25">
        <v>1722591.0292499999</v>
      </c>
    </row>
    <row r="464" spans="1:9" ht="14.25" hidden="1" customHeight="1">
      <c r="A464" s="22" t="s">
        <v>32</v>
      </c>
      <c r="B464" s="22" t="s">
        <v>43</v>
      </c>
      <c r="C464" s="22" t="s">
        <v>42</v>
      </c>
      <c r="D464" s="23">
        <v>41640</v>
      </c>
      <c r="E464" s="22">
        <v>1</v>
      </c>
      <c r="F464" s="22" t="s">
        <v>54</v>
      </c>
      <c r="G464" s="22" t="s">
        <v>55</v>
      </c>
      <c r="H464" s="22" t="s">
        <v>37</v>
      </c>
      <c r="I464" s="25">
        <v>1839134.2085999998</v>
      </c>
    </row>
    <row r="465" spans="1:9" ht="14.25" hidden="1" customHeight="1">
      <c r="A465" s="22" t="s">
        <v>32</v>
      </c>
      <c r="B465" s="22" t="s">
        <v>43</v>
      </c>
      <c r="C465" s="22" t="s">
        <v>42</v>
      </c>
      <c r="D465" s="23">
        <v>41671</v>
      </c>
      <c r="E465" s="22">
        <v>2</v>
      </c>
      <c r="F465" s="22" t="s">
        <v>54</v>
      </c>
      <c r="G465" s="22" t="s">
        <v>55</v>
      </c>
      <c r="H465" s="22" t="s">
        <v>37</v>
      </c>
      <c r="I465" s="25">
        <v>2579316.7429</v>
      </c>
    </row>
    <row r="466" spans="1:9" ht="14.25" hidden="1" customHeight="1">
      <c r="A466" s="22" t="s">
        <v>32</v>
      </c>
      <c r="B466" s="22" t="s">
        <v>43</v>
      </c>
      <c r="C466" s="22" t="s">
        <v>42</v>
      </c>
      <c r="D466" s="23">
        <v>41699</v>
      </c>
      <c r="E466" s="22">
        <v>3</v>
      </c>
      <c r="F466" s="22" t="s">
        <v>54</v>
      </c>
      <c r="G466" s="22" t="s">
        <v>55</v>
      </c>
      <c r="H466" s="22" t="s">
        <v>37</v>
      </c>
      <c r="I466" s="25">
        <v>2220367.5409499998</v>
      </c>
    </row>
    <row r="467" spans="1:9" ht="14.25" hidden="1" customHeight="1">
      <c r="A467" s="22" t="s">
        <v>32</v>
      </c>
      <c r="B467" s="22" t="s">
        <v>43</v>
      </c>
      <c r="C467" s="22" t="s">
        <v>42</v>
      </c>
      <c r="D467" s="23">
        <v>41730</v>
      </c>
      <c r="E467" s="22">
        <v>4</v>
      </c>
      <c r="F467" s="22" t="s">
        <v>54</v>
      </c>
      <c r="G467" s="22" t="s">
        <v>55</v>
      </c>
      <c r="H467" s="22" t="s">
        <v>37</v>
      </c>
      <c r="I467" s="25">
        <v>2209012.8075999999</v>
      </c>
    </row>
    <row r="468" spans="1:9" ht="14.25" hidden="1" customHeight="1">
      <c r="A468" s="22" t="s">
        <v>32</v>
      </c>
      <c r="B468" s="22" t="s">
        <v>43</v>
      </c>
      <c r="C468" s="22" t="s">
        <v>42</v>
      </c>
      <c r="D468" s="23">
        <v>41760</v>
      </c>
      <c r="E468" s="22">
        <v>5</v>
      </c>
      <c r="F468" s="22" t="s">
        <v>54</v>
      </c>
      <c r="G468" s="22" t="s">
        <v>55</v>
      </c>
      <c r="H468" s="22" t="s">
        <v>37</v>
      </c>
      <c r="I468" s="25">
        <v>2561190.8338000001</v>
      </c>
    </row>
    <row r="469" spans="1:9" ht="14.25" hidden="1" customHeight="1">
      <c r="A469" s="22" t="s">
        <v>32</v>
      </c>
      <c r="B469" s="22" t="s">
        <v>43</v>
      </c>
      <c r="C469" s="22" t="s">
        <v>42</v>
      </c>
      <c r="D469" s="23">
        <v>41791</v>
      </c>
      <c r="E469" s="22">
        <v>6</v>
      </c>
      <c r="F469" s="22" t="s">
        <v>54</v>
      </c>
      <c r="G469" s="22" t="s">
        <v>55</v>
      </c>
      <c r="H469" s="22" t="s">
        <v>37</v>
      </c>
      <c r="I469" s="25">
        <v>2785478.9215500001</v>
      </c>
    </row>
    <row r="470" spans="1:9" ht="14.25" hidden="1" customHeight="1">
      <c r="A470" s="22" t="s">
        <v>56</v>
      </c>
      <c r="B470" s="22" t="s">
        <v>57</v>
      </c>
      <c r="C470" s="22" t="s">
        <v>34</v>
      </c>
      <c r="D470" s="23">
        <v>41456</v>
      </c>
      <c r="E470" s="22">
        <v>6</v>
      </c>
      <c r="F470" s="22" t="s">
        <v>57</v>
      </c>
      <c r="G470" s="22" t="s">
        <v>57</v>
      </c>
      <c r="H470" s="22" t="s">
        <v>58</v>
      </c>
      <c r="I470" s="27">
        <v>181.933291</v>
      </c>
    </row>
    <row r="471" spans="1:9" ht="14.25" hidden="1" customHeight="1">
      <c r="A471" s="22" t="s">
        <v>56</v>
      </c>
      <c r="B471" s="22" t="s">
        <v>57</v>
      </c>
      <c r="C471" s="22" t="s">
        <v>34</v>
      </c>
      <c r="D471" s="23">
        <v>41487</v>
      </c>
      <c r="E471" s="22">
        <v>6</v>
      </c>
      <c r="F471" s="22" t="s">
        <v>57</v>
      </c>
      <c r="G471" s="22" t="s">
        <v>57</v>
      </c>
      <c r="H471" s="22" t="s">
        <v>58</v>
      </c>
      <c r="I471" s="28">
        <v>187.44394299999999</v>
      </c>
    </row>
    <row r="472" spans="1:9" ht="14.25" hidden="1" customHeight="1">
      <c r="A472" s="22" t="s">
        <v>56</v>
      </c>
      <c r="B472" s="22" t="s">
        <v>57</v>
      </c>
      <c r="C472" s="22" t="s">
        <v>34</v>
      </c>
      <c r="D472" s="23">
        <v>41518</v>
      </c>
      <c r="E472" s="22">
        <v>6</v>
      </c>
      <c r="F472" s="22" t="s">
        <v>57</v>
      </c>
      <c r="G472" s="22" t="s">
        <v>57</v>
      </c>
      <c r="H472" s="22" t="s">
        <v>58</v>
      </c>
      <c r="I472" s="28">
        <v>184.77365699999999</v>
      </c>
    </row>
    <row r="473" spans="1:9" ht="14.25" hidden="1" customHeight="1">
      <c r="A473" s="22" t="s">
        <v>56</v>
      </c>
      <c r="B473" s="22" t="s">
        <v>57</v>
      </c>
      <c r="C473" s="22" t="s">
        <v>34</v>
      </c>
      <c r="D473" s="23">
        <v>41548</v>
      </c>
      <c r="E473" s="22">
        <v>6</v>
      </c>
      <c r="F473" s="22" t="s">
        <v>57</v>
      </c>
      <c r="G473" s="22" t="s">
        <v>57</v>
      </c>
      <c r="H473" s="22" t="s">
        <v>58</v>
      </c>
      <c r="I473" s="28">
        <v>191.54109299999999</v>
      </c>
    </row>
    <row r="474" spans="1:9" ht="14.25" hidden="1" customHeight="1">
      <c r="A474" s="22" t="s">
        <v>56</v>
      </c>
      <c r="B474" s="22" t="s">
        <v>57</v>
      </c>
      <c r="C474" s="22" t="s">
        <v>34</v>
      </c>
      <c r="D474" s="23">
        <v>41579</v>
      </c>
      <c r="E474" s="22">
        <v>6</v>
      </c>
      <c r="F474" s="22" t="s">
        <v>57</v>
      </c>
      <c r="G474" s="22" t="s">
        <v>57</v>
      </c>
      <c r="H474" s="22" t="s">
        <v>58</v>
      </c>
      <c r="I474" s="28">
        <v>98.096062000000003</v>
      </c>
    </row>
    <row r="475" spans="1:9" ht="14.25" hidden="1" customHeight="1">
      <c r="A475" s="22" t="s">
        <v>56</v>
      </c>
      <c r="B475" s="22" t="s">
        <v>57</v>
      </c>
      <c r="C475" s="22" t="s">
        <v>34</v>
      </c>
      <c r="D475" s="23">
        <v>41609</v>
      </c>
      <c r="E475" s="22">
        <v>6</v>
      </c>
      <c r="F475" s="22" t="s">
        <v>57</v>
      </c>
      <c r="G475" s="22" t="s">
        <v>57</v>
      </c>
      <c r="H475" s="22" t="s">
        <v>58</v>
      </c>
      <c r="I475" s="28">
        <v>185.30685299999999</v>
      </c>
    </row>
    <row r="476" spans="1:9" ht="14.25" hidden="1" customHeight="1">
      <c r="A476" s="22" t="s">
        <v>56</v>
      </c>
      <c r="B476" s="22" t="s">
        <v>57</v>
      </c>
      <c r="C476" s="22" t="s">
        <v>34</v>
      </c>
      <c r="D476" s="23">
        <v>41640</v>
      </c>
      <c r="E476" s="22">
        <v>6</v>
      </c>
      <c r="F476" s="22" t="s">
        <v>57</v>
      </c>
      <c r="G476" s="22" t="s">
        <v>57</v>
      </c>
      <c r="H476" s="22" t="s">
        <v>58</v>
      </c>
      <c r="I476" s="28">
        <v>186.90143900000001</v>
      </c>
    </row>
    <row r="477" spans="1:9" ht="14.25" hidden="1" customHeight="1">
      <c r="A477" s="22" t="s">
        <v>56</v>
      </c>
      <c r="B477" s="22" t="s">
        <v>57</v>
      </c>
      <c r="C477" s="22" t="s">
        <v>34</v>
      </c>
      <c r="D477" s="23">
        <v>41671</v>
      </c>
      <c r="E477" s="22">
        <v>6</v>
      </c>
      <c r="F477" s="22" t="s">
        <v>57</v>
      </c>
      <c r="G477" s="22" t="s">
        <v>57</v>
      </c>
      <c r="H477" s="22" t="s">
        <v>58</v>
      </c>
      <c r="I477" s="28">
        <v>158.58676500000001</v>
      </c>
    </row>
    <row r="478" spans="1:9" ht="14.25" hidden="1" customHeight="1">
      <c r="A478" s="22" t="s">
        <v>56</v>
      </c>
      <c r="B478" s="22" t="s">
        <v>57</v>
      </c>
      <c r="C478" s="22" t="s">
        <v>34</v>
      </c>
      <c r="D478" s="23">
        <v>41699</v>
      </c>
      <c r="E478" s="22">
        <v>6</v>
      </c>
      <c r="F478" s="22" t="s">
        <v>57</v>
      </c>
      <c r="G478" s="22" t="s">
        <v>57</v>
      </c>
      <c r="H478" s="22" t="s">
        <v>58</v>
      </c>
      <c r="I478" s="28">
        <v>191.40367599999999</v>
      </c>
    </row>
    <row r="479" spans="1:9" ht="14.25" hidden="1" customHeight="1">
      <c r="A479" s="22" t="s">
        <v>56</v>
      </c>
      <c r="B479" s="22" t="s">
        <v>57</v>
      </c>
      <c r="C479" s="22" t="s">
        <v>34</v>
      </c>
      <c r="D479" s="23">
        <v>41730</v>
      </c>
      <c r="E479" s="22">
        <v>6</v>
      </c>
      <c r="F479" s="22" t="s">
        <v>57</v>
      </c>
      <c r="G479" s="22" t="s">
        <v>57</v>
      </c>
      <c r="H479" s="22" t="s">
        <v>58</v>
      </c>
      <c r="I479" s="28">
        <v>171.057864</v>
      </c>
    </row>
    <row r="480" spans="1:9" ht="14.25" hidden="1" customHeight="1">
      <c r="A480" s="22" t="s">
        <v>56</v>
      </c>
      <c r="B480" s="22" t="s">
        <v>57</v>
      </c>
      <c r="C480" s="22" t="s">
        <v>34</v>
      </c>
      <c r="D480" s="23">
        <v>41760</v>
      </c>
      <c r="E480" s="22">
        <v>6</v>
      </c>
      <c r="F480" s="22" t="s">
        <v>57</v>
      </c>
      <c r="G480" s="22" t="s">
        <v>57</v>
      </c>
      <c r="H480" s="22" t="s">
        <v>58</v>
      </c>
      <c r="I480" s="28">
        <v>169.28699900000001</v>
      </c>
    </row>
    <row r="481" spans="1:9" ht="14.25" hidden="1" customHeight="1">
      <c r="A481" s="22" t="s">
        <v>56</v>
      </c>
      <c r="B481" s="22" t="s">
        <v>57</v>
      </c>
      <c r="C481" s="22" t="s">
        <v>34</v>
      </c>
      <c r="D481" s="23">
        <v>41791</v>
      </c>
      <c r="E481" s="22">
        <v>6</v>
      </c>
      <c r="F481" s="22" t="s">
        <v>57</v>
      </c>
      <c r="G481" s="22" t="s">
        <v>57</v>
      </c>
      <c r="H481" s="22" t="s">
        <v>58</v>
      </c>
      <c r="I481" s="28">
        <v>142.50871699999999</v>
      </c>
    </row>
    <row r="482" spans="1:9" ht="14.25" hidden="1" customHeight="1">
      <c r="A482" s="22" t="s">
        <v>56</v>
      </c>
      <c r="B482" s="22" t="s">
        <v>57</v>
      </c>
      <c r="C482" s="22" t="s">
        <v>41</v>
      </c>
      <c r="D482" s="23">
        <v>41456</v>
      </c>
      <c r="E482" s="22">
        <v>6</v>
      </c>
      <c r="F482" s="22" t="s">
        <v>57</v>
      </c>
      <c r="G482" s="22" t="s">
        <v>57</v>
      </c>
      <c r="H482" s="22" t="s">
        <v>58</v>
      </c>
      <c r="I482" s="27">
        <v>214.968999</v>
      </c>
    </row>
    <row r="483" spans="1:9" ht="14.25" hidden="1" customHeight="1">
      <c r="A483" s="22" t="s">
        <v>56</v>
      </c>
      <c r="B483" s="22" t="s">
        <v>57</v>
      </c>
      <c r="C483" s="22" t="s">
        <v>41</v>
      </c>
      <c r="D483" s="23">
        <v>41487</v>
      </c>
      <c r="E483" s="22">
        <v>6</v>
      </c>
      <c r="F483" s="22" t="s">
        <v>57</v>
      </c>
      <c r="G483" s="22" t="s">
        <v>57</v>
      </c>
      <c r="H483" s="22" t="s">
        <v>58</v>
      </c>
      <c r="I483" s="27">
        <v>228.199051</v>
      </c>
    </row>
    <row r="484" spans="1:9" ht="14.25" hidden="1" customHeight="1">
      <c r="A484" s="22" t="s">
        <v>56</v>
      </c>
      <c r="B484" s="22" t="s">
        <v>57</v>
      </c>
      <c r="C484" s="22" t="s">
        <v>41</v>
      </c>
      <c r="D484" s="23">
        <v>41518</v>
      </c>
      <c r="E484" s="22">
        <v>6</v>
      </c>
      <c r="F484" s="22" t="s">
        <v>57</v>
      </c>
      <c r="G484" s="22" t="s">
        <v>57</v>
      </c>
      <c r="H484" s="22" t="s">
        <v>58</v>
      </c>
      <c r="I484" s="27">
        <v>216.53646700000002</v>
      </c>
    </row>
    <row r="485" spans="1:9" ht="14.25" hidden="1" customHeight="1">
      <c r="A485" s="22" t="s">
        <v>56</v>
      </c>
      <c r="B485" s="22" t="s">
        <v>57</v>
      </c>
      <c r="C485" s="22" t="s">
        <v>41</v>
      </c>
      <c r="D485" s="23">
        <v>41548</v>
      </c>
      <c r="E485" s="22">
        <v>6</v>
      </c>
      <c r="F485" s="22" t="s">
        <v>57</v>
      </c>
      <c r="G485" s="22" t="s">
        <v>57</v>
      </c>
      <c r="H485" s="22" t="s">
        <v>58</v>
      </c>
      <c r="I485" s="27">
        <v>236.760276</v>
      </c>
    </row>
    <row r="486" spans="1:9" ht="14.25" hidden="1" customHeight="1">
      <c r="A486" s="22" t="s">
        <v>56</v>
      </c>
      <c r="B486" s="22" t="s">
        <v>57</v>
      </c>
      <c r="C486" s="22" t="s">
        <v>41</v>
      </c>
      <c r="D486" s="23">
        <v>41579</v>
      </c>
      <c r="E486" s="22">
        <v>6</v>
      </c>
      <c r="F486" s="22" t="s">
        <v>57</v>
      </c>
      <c r="G486" s="22" t="s">
        <v>57</v>
      </c>
      <c r="H486" s="22" t="s">
        <v>58</v>
      </c>
      <c r="I486" s="27">
        <v>232.052864</v>
      </c>
    </row>
    <row r="487" spans="1:9" ht="14.25" hidden="1" customHeight="1">
      <c r="A487" s="22" t="s">
        <v>56</v>
      </c>
      <c r="B487" s="22" t="s">
        <v>57</v>
      </c>
      <c r="C487" s="22" t="s">
        <v>41</v>
      </c>
      <c r="D487" s="23">
        <v>41609</v>
      </c>
      <c r="E487" s="22">
        <v>6</v>
      </c>
      <c r="F487" s="22" t="s">
        <v>57</v>
      </c>
      <c r="G487" s="22" t="s">
        <v>57</v>
      </c>
      <c r="H487" s="22" t="s">
        <v>58</v>
      </c>
      <c r="I487" s="27">
        <v>240.21016</v>
      </c>
    </row>
    <row r="488" spans="1:9" ht="14.25" hidden="1" customHeight="1">
      <c r="A488" s="22" t="s">
        <v>56</v>
      </c>
      <c r="B488" s="22" t="s">
        <v>57</v>
      </c>
      <c r="C488" s="22" t="s">
        <v>41</v>
      </c>
      <c r="D488" s="23">
        <v>41640</v>
      </c>
      <c r="E488" s="22">
        <v>6</v>
      </c>
      <c r="F488" s="22" t="s">
        <v>57</v>
      </c>
      <c r="G488" s="22" t="s">
        <v>57</v>
      </c>
      <c r="H488" s="22" t="s">
        <v>58</v>
      </c>
      <c r="I488" s="27">
        <v>288.160549</v>
      </c>
    </row>
    <row r="489" spans="1:9" ht="14.25" hidden="1" customHeight="1">
      <c r="A489" s="22" t="s">
        <v>56</v>
      </c>
      <c r="B489" s="22" t="s">
        <v>57</v>
      </c>
      <c r="C489" s="22" t="s">
        <v>41</v>
      </c>
      <c r="D489" s="23">
        <v>41671</v>
      </c>
      <c r="E489" s="22">
        <v>6</v>
      </c>
      <c r="F489" s="22" t="s">
        <v>57</v>
      </c>
      <c r="G489" s="22" t="s">
        <v>57</v>
      </c>
      <c r="H489" s="22" t="s">
        <v>58</v>
      </c>
      <c r="I489" s="27">
        <v>306.884524</v>
      </c>
    </row>
    <row r="490" spans="1:9" ht="14.25" hidden="1" customHeight="1">
      <c r="A490" s="22" t="s">
        <v>56</v>
      </c>
      <c r="B490" s="22" t="s">
        <v>57</v>
      </c>
      <c r="C490" s="22" t="s">
        <v>41</v>
      </c>
      <c r="D490" s="23">
        <v>41699</v>
      </c>
      <c r="E490" s="22">
        <v>6</v>
      </c>
      <c r="F490" s="22" t="s">
        <v>57</v>
      </c>
      <c r="G490" s="22" t="s">
        <v>57</v>
      </c>
      <c r="H490" s="22" t="s">
        <v>58</v>
      </c>
      <c r="I490" s="27">
        <v>367.65100600000005</v>
      </c>
    </row>
    <row r="491" spans="1:9" ht="14.25" hidden="1" customHeight="1">
      <c r="A491" s="22" t="s">
        <v>56</v>
      </c>
      <c r="B491" s="22" t="s">
        <v>57</v>
      </c>
      <c r="C491" s="22" t="s">
        <v>41</v>
      </c>
      <c r="D491" s="23">
        <v>41730</v>
      </c>
      <c r="E491" s="22">
        <v>6</v>
      </c>
      <c r="F491" s="22" t="s">
        <v>57</v>
      </c>
      <c r="G491" s="22" t="s">
        <v>57</v>
      </c>
      <c r="H491" s="22" t="s">
        <v>58</v>
      </c>
      <c r="I491" s="27">
        <v>351.99016599999999</v>
      </c>
    </row>
    <row r="492" spans="1:9" ht="14.25" hidden="1" customHeight="1">
      <c r="A492" s="22" t="s">
        <v>56</v>
      </c>
      <c r="B492" s="22" t="s">
        <v>57</v>
      </c>
      <c r="C492" s="22" t="s">
        <v>41</v>
      </c>
      <c r="D492" s="23">
        <v>41760</v>
      </c>
      <c r="E492" s="22">
        <v>6</v>
      </c>
      <c r="F492" s="22" t="s">
        <v>57</v>
      </c>
      <c r="G492" s="22" t="s">
        <v>57</v>
      </c>
      <c r="H492" s="22" t="s">
        <v>58</v>
      </c>
      <c r="I492" s="27">
        <v>362.822</v>
      </c>
    </row>
    <row r="493" spans="1:9" ht="14.25" hidden="1" customHeight="1">
      <c r="A493" s="22" t="s">
        <v>56</v>
      </c>
      <c r="B493" s="22" t="s">
        <v>57</v>
      </c>
      <c r="C493" s="22" t="s">
        <v>41</v>
      </c>
      <c r="D493" s="23">
        <v>41791</v>
      </c>
      <c r="E493" s="22">
        <v>6</v>
      </c>
      <c r="F493" s="22" t="s">
        <v>57</v>
      </c>
      <c r="G493" s="22" t="s">
        <v>57</v>
      </c>
      <c r="H493" s="22" t="s">
        <v>58</v>
      </c>
      <c r="I493" s="27">
        <v>260.31229999999999</v>
      </c>
    </row>
    <row r="494" spans="1:9" ht="14.25" hidden="1" customHeight="1">
      <c r="A494" s="22" t="s">
        <v>56</v>
      </c>
      <c r="B494" s="22" t="s">
        <v>57</v>
      </c>
      <c r="C494" s="22" t="s">
        <v>42</v>
      </c>
      <c r="D494" s="23">
        <v>41456</v>
      </c>
      <c r="E494" s="22">
        <v>6</v>
      </c>
      <c r="F494" s="22" t="s">
        <v>57</v>
      </c>
      <c r="G494" s="22" t="s">
        <v>57</v>
      </c>
      <c r="H494" s="22" t="s">
        <v>58</v>
      </c>
      <c r="I494" s="29">
        <v>250.24199099999998</v>
      </c>
    </row>
    <row r="495" spans="1:9" ht="14.25" hidden="1" customHeight="1">
      <c r="A495" s="22" t="s">
        <v>56</v>
      </c>
      <c r="B495" s="22" t="s">
        <v>57</v>
      </c>
      <c r="C495" s="22" t="s">
        <v>42</v>
      </c>
      <c r="D495" s="23">
        <v>41487</v>
      </c>
      <c r="E495" s="22">
        <v>6</v>
      </c>
      <c r="F495" s="22" t="s">
        <v>57</v>
      </c>
      <c r="G495" s="22" t="s">
        <v>57</v>
      </c>
      <c r="H495" s="22" t="s">
        <v>58</v>
      </c>
      <c r="I495" s="30">
        <v>206.740703</v>
      </c>
    </row>
    <row r="496" spans="1:9" ht="14.25" hidden="1" customHeight="1">
      <c r="A496" s="22" t="s">
        <v>56</v>
      </c>
      <c r="B496" s="22" t="s">
        <v>57</v>
      </c>
      <c r="C496" s="22" t="s">
        <v>42</v>
      </c>
      <c r="D496" s="23">
        <v>41518</v>
      </c>
      <c r="E496" s="22">
        <v>6</v>
      </c>
      <c r="F496" s="22" t="s">
        <v>57</v>
      </c>
      <c r="G496" s="22" t="s">
        <v>57</v>
      </c>
      <c r="H496" s="22" t="s">
        <v>58</v>
      </c>
      <c r="I496" s="30">
        <v>201.23546099999996</v>
      </c>
    </row>
    <row r="497" spans="1:9" ht="14.25" hidden="1" customHeight="1">
      <c r="A497" s="22" t="s">
        <v>56</v>
      </c>
      <c r="B497" s="22" t="s">
        <v>57</v>
      </c>
      <c r="C497" s="22" t="s">
        <v>42</v>
      </c>
      <c r="D497" s="23">
        <v>41548</v>
      </c>
      <c r="E497" s="22">
        <v>6</v>
      </c>
      <c r="F497" s="22" t="s">
        <v>57</v>
      </c>
      <c r="G497" s="22" t="s">
        <v>57</v>
      </c>
      <c r="H497" s="22" t="s">
        <v>58</v>
      </c>
      <c r="I497" s="30">
        <v>174.36956599999999</v>
      </c>
    </row>
    <row r="498" spans="1:9" ht="14.25" hidden="1" customHeight="1">
      <c r="A498" s="22" t="s">
        <v>56</v>
      </c>
      <c r="B498" s="22" t="s">
        <v>57</v>
      </c>
      <c r="C498" s="22" t="s">
        <v>42</v>
      </c>
      <c r="D498" s="23">
        <v>41579</v>
      </c>
      <c r="E498" s="22">
        <v>6</v>
      </c>
      <c r="F498" s="22" t="s">
        <v>57</v>
      </c>
      <c r="G498" s="22" t="s">
        <v>57</v>
      </c>
      <c r="H498" s="22" t="s">
        <v>58</v>
      </c>
      <c r="I498" s="30">
        <v>204.09105</v>
      </c>
    </row>
    <row r="499" spans="1:9" ht="14.25" hidden="1" customHeight="1">
      <c r="A499" s="22" t="s">
        <v>56</v>
      </c>
      <c r="B499" s="22" t="s">
        <v>57</v>
      </c>
      <c r="C499" s="22" t="s">
        <v>42</v>
      </c>
      <c r="D499" s="23">
        <v>41609</v>
      </c>
      <c r="E499" s="22">
        <v>6</v>
      </c>
      <c r="F499" s="22" t="s">
        <v>57</v>
      </c>
      <c r="G499" s="22" t="s">
        <v>57</v>
      </c>
      <c r="H499" s="22" t="s">
        <v>58</v>
      </c>
      <c r="I499" s="30">
        <v>146.35666599999999</v>
      </c>
    </row>
    <row r="500" spans="1:9" ht="14.25" hidden="1" customHeight="1">
      <c r="A500" s="22" t="s">
        <v>56</v>
      </c>
      <c r="B500" s="22" t="s">
        <v>57</v>
      </c>
      <c r="C500" s="22" t="s">
        <v>42</v>
      </c>
      <c r="D500" s="23">
        <v>41640</v>
      </c>
      <c r="E500" s="22">
        <v>6</v>
      </c>
      <c r="F500" s="22" t="s">
        <v>57</v>
      </c>
      <c r="G500" s="22" t="s">
        <v>57</v>
      </c>
      <c r="H500" s="22" t="s">
        <v>58</v>
      </c>
      <c r="I500" s="30">
        <v>204.20249700000002</v>
      </c>
    </row>
    <row r="501" spans="1:9" ht="14.25" hidden="1" customHeight="1">
      <c r="A501" s="22" t="s">
        <v>56</v>
      </c>
      <c r="B501" s="22" t="s">
        <v>57</v>
      </c>
      <c r="C501" s="22" t="s">
        <v>42</v>
      </c>
      <c r="D501" s="23">
        <v>41671</v>
      </c>
      <c r="E501" s="22">
        <v>6</v>
      </c>
      <c r="F501" s="22" t="s">
        <v>57</v>
      </c>
      <c r="G501" s="22" t="s">
        <v>57</v>
      </c>
      <c r="H501" s="22" t="s">
        <v>58</v>
      </c>
      <c r="I501" s="30">
        <v>217.43019900000002</v>
      </c>
    </row>
    <row r="502" spans="1:9" ht="14.25" hidden="1" customHeight="1">
      <c r="A502" s="22" t="s">
        <v>56</v>
      </c>
      <c r="B502" s="22" t="s">
        <v>57</v>
      </c>
      <c r="C502" s="22" t="s">
        <v>42</v>
      </c>
      <c r="D502" s="23">
        <v>41699</v>
      </c>
      <c r="E502" s="22">
        <v>6</v>
      </c>
      <c r="F502" s="22" t="s">
        <v>57</v>
      </c>
      <c r="G502" s="22" t="s">
        <v>57</v>
      </c>
      <c r="H502" s="22" t="s">
        <v>58</v>
      </c>
      <c r="I502" s="30">
        <v>230.98220000000001</v>
      </c>
    </row>
    <row r="503" spans="1:9" ht="14.25" hidden="1" customHeight="1">
      <c r="A503" s="22" t="s">
        <v>56</v>
      </c>
      <c r="B503" s="22" t="s">
        <v>57</v>
      </c>
      <c r="C503" s="22" t="s">
        <v>42</v>
      </c>
      <c r="D503" s="23">
        <v>41730</v>
      </c>
      <c r="E503" s="22">
        <v>6</v>
      </c>
      <c r="F503" s="22" t="s">
        <v>57</v>
      </c>
      <c r="G503" s="22" t="s">
        <v>57</v>
      </c>
      <c r="H503" s="22" t="s">
        <v>58</v>
      </c>
      <c r="I503" s="30">
        <v>236.441136</v>
      </c>
    </row>
    <row r="504" spans="1:9" ht="14.25" hidden="1" customHeight="1">
      <c r="A504" s="22" t="s">
        <v>56</v>
      </c>
      <c r="B504" s="22" t="s">
        <v>57</v>
      </c>
      <c r="C504" s="22" t="s">
        <v>42</v>
      </c>
      <c r="D504" s="23">
        <v>41760</v>
      </c>
      <c r="E504" s="22">
        <v>6</v>
      </c>
      <c r="F504" s="22" t="s">
        <v>57</v>
      </c>
      <c r="G504" s="22" t="s">
        <v>57</v>
      </c>
      <c r="H504" s="22" t="s">
        <v>58</v>
      </c>
      <c r="I504" s="30">
        <v>241.40736899999999</v>
      </c>
    </row>
    <row r="505" spans="1:9" ht="14.25" hidden="1" customHeight="1">
      <c r="A505" s="22" t="s">
        <v>56</v>
      </c>
      <c r="B505" s="22" t="s">
        <v>57</v>
      </c>
      <c r="C505" s="22" t="s">
        <v>42</v>
      </c>
      <c r="D505" s="23">
        <v>41791</v>
      </c>
      <c r="E505" s="22">
        <v>6</v>
      </c>
      <c r="F505" s="22" t="s">
        <v>57</v>
      </c>
      <c r="G505" s="22" t="s">
        <v>57</v>
      </c>
      <c r="H505" s="22" t="s">
        <v>58</v>
      </c>
      <c r="I505" s="30">
        <v>220.380334</v>
      </c>
    </row>
    <row r="506" spans="1:9" ht="14.25" customHeight="1">
      <c r="A506" s="83"/>
      <c r="B506" s="83"/>
      <c r="C506" s="83"/>
      <c r="D506" s="83"/>
      <c r="E506" s="83"/>
      <c r="F506" s="83"/>
      <c r="G506" s="83"/>
      <c r="H506" s="83"/>
      <c r="I506" s="83"/>
    </row>
    <row r="507" spans="1:9" ht="14.25" customHeight="1">
      <c r="A507" s="83"/>
      <c r="B507" s="83"/>
      <c r="C507" s="83"/>
      <c r="D507" s="83"/>
      <c r="E507" s="83"/>
      <c r="F507" s="83"/>
      <c r="G507" s="83"/>
      <c r="H507" s="83"/>
      <c r="I507" s="83"/>
    </row>
    <row r="508" spans="1:9" ht="14.25" customHeight="1">
      <c r="A508" s="83"/>
      <c r="B508" s="83"/>
      <c r="C508" s="83"/>
      <c r="D508" s="83"/>
      <c r="E508" s="83"/>
      <c r="F508" s="83"/>
      <c r="G508" s="83"/>
      <c r="H508" s="83"/>
      <c r="I508" s="83"/>
    </row>
    <row r="509" spans="1:9" ht="14.25" customHeight="1">
      <c r="A509" s="83"/>
      <c r="B509" s="83"/>
      <c r="C509" s="83"/>
      <c r="D509" s="83"/>
      <c r="E509" s="83"/>
      <c r="F509" s="83"/>
      <c r="G509" s="83"/>
      <c r="H509" s="83"/>
      <c r="I509" s="83"/>
    </row>
    <row r="510" spans="1:9" ht="14.25" customHeight="1">
      <c r="A510" s="83"/>
      <c r="B510" s="83"/>
      <c r="C510" s="83"/>
      <c r="D510" s="83"/>
      <c r="E510" s="83"/>
      <c r="F510" s="83"/>
      <c r="G510" s="83"/>
      <c r="H510" s="83"/>
      <c r="I510" s="83"/>
    </row>
    <row r="511" spans="1:9" ht="14.25" customHeight="1">
      <c r="A511" s="83"/>
      <c r="B511" s="83"/>
      <c r="C511" s="83"/>
      <c r="D511" s="83"/>
      <c r="E511" s="83"/>
      <c r="F511" s="83"/>
      <c r="G511" s="83"/>
      <c r="H511" s="83"/>
      <c r="I511" s="83"/>
    </row>
    <row r="512" spans="1:9" ht="14.25" customHeight="1">
      <c r="A512" s="83"/>
      <c r="B512" s="83"/>
      <c r="C512" s="83"/>
      <c r="D512" s="83"/>
      <c r="E512" s="83"/>
      <c r="F512" s="83"/>
      <c r="G512" s="83"/>
      <c r="H512" s="83"/>
      <c r="I512" s="83"/>
    </row>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I505" xr:uid="{00000000-0001-0000-0100-000000000000}">
    <filterColumn colId="0">
      <filters>
        <filter val="Financial Actual"/>
      </filters>
    </filterColumn>
    <filterColumn colId="1">
      <filters>
        <filter val="Expenses"/>
      </filters>
    </filterColumn>
    <filterColumn colId="2">
      <filters>
        <filter val="Kootha"/>
      </filters>
    </filterColumn>
    <filterColumn colId="3">
      <filters>
        <dateGroupItem year="2014" month="3" dateTimeGrouping="month"/>
      </filters>
    </filterColumn>
  </autoFilter>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E0B3"/>
  </sheetPr>
  <dimension ref="A1:Z1000"/>
  <sheetViews>
    <sheetView showGridLines="0" topLeftCell="A64" zoomScaleNormal="100" workbookViewId="0">
      <selection activeCell="E12" sqref="E12"/>
    </sheetView>
  </sheetViews>
  <sheetFormatPr defaultColWidth="14.42578125" defaultRowHeight="15" customHeight="1"/>
  <cols>
    <col min="1" max="1" width="15.42578125" customWidth="1"/>
    <col min="2" max="2" width="32.28515625" customWidth="1"/>
    <col min="3" max="3" width="28.7109375" customWidth="1"/>
    <col min="4" max="4" width="28.28515625" customWidth="1"/>
    <col min="5" max="5" width="18" customWidth="1"/>
    <col min="6" max="15" width="16.140625" customWidth="1"/>
    <col min="16" max="16" width="17" customWidth="1"/>
    <col min="17" max="17" width="18.42578125" customWidth="1"/>
    <col min="18" max="26" width="8.7109375" customWidth="1"/>
  </cols>
  <sheetData>
    <row r="1" spans="1:26" ht="27.75" customHeight="1">
      <c r="A1" s="102" t="s">
        <v>59</v>
      </c>
      <c r="B1" s="103"/>
      <c r="C1" s="103"/>
      <c r="D1" s="103"/>
      <c r="E1" s="103"/>
      <c r="F1" s="103"/>
      <c r="G1" s="103"/>
      <c r="H1" s="103"/>
      <c r="I1" s="103"/>
      <c r="J1" s="103"/>
      <c r="K1" s="103"/>
      <c r="L1" s="103"/>
      <c r="M1" s="103"/>
      <c r="N1" s="103"/>
      <c r="O1" s="103"/>
      <c r="P1" s="103"/>
      <c r="Q1" s="103"/>
      <c r="R1" s="103"/>
      <c r="S1" s="103"/>
      <c r="T1" s="103"/>
      <c r="U1" s="103"/>
      <c r="V1" s="103"/>
      <c r="W1" s="103"/>
      <c r="X1" s="103"/>
      <c r="Y1" s="103"/>
      <c r="Z1" s="103"/>
    </row>
    <row r="2" spans="1:26" ht="27.75" customHeight="1">
      <c r="A2" s="22" t="s">
        <v>60</v>
      </c>
      <c r="B2" s="22"/>
      <c r="C2" s="22"/>
      <c r="D2" s="22"/>
      <c r="E2" s="22"/>
      <c r="F2" s="22"/>
      <c r="G2" s="22"/>
      <c r="H2" s="22"/>
      <c r="I2" s="22"/>
      <c r="J2" s="22"/>
      <c r="K2" s="22"/>
      <c r="L2" s="88"/>
      <c r="M2" s="22"/>
      <c r="N2" s="22"/>
      <c r="O2" s="22"/>
      <c r="P2" s="22"/>
      <c r="Q2" s="22"/>
      <c r="R2" s="22"/>
      <c r="S2" s="22"/>
      <c r="T2" s="22"/>
      <c r="U2" s="22"/>
      <c r="V2" s="22"/>
      <c r="W2" s="22"/>
      <c r="X2" s="22"/>
      <c r="Y2" s="22"/>
      <c r="Z2" s="22"/>
    </row>
    <row r="3" spans="1:26" ht="27.75" customHeight="1">
      <c r="A3" s="22" t="s">
        <v>61</v>
      </c>
      <c r="B3" s="22"/>
      <c r="C3" s="22"/>
      <c r="D3" s="22"/>
      <c r="E3" s="22"/>
      <c r="F3" s="22"/>
      <c r="G3" s="22"/>
      <c r="H3" s="22"/>
      <c r="I3" s="22"/>
      <c r="J3" s="22"/>
      <c r="K3" s="22"/>
      <c r="L3" s="22"/>
      <c r="M3" s="22"/>
      <c r="N3" s="22"/>
      <c r="O3" s="22"/>
      <c r="P3" s="22"/>
      <c r="Q3" s="22"/>
      <c r="R3" s="22"/>
      <c r="S3" s="22"/>
      <c r="T3" s="22"/>
      <c r="U3" s="22"/>
      <c r="V3" s="22"/>
      <c r="W3" s="22"/>
      <c r="X3" s="22"/>
      <c r="Y3" s="22"/>
      <c r="Z3" s="22"/>
    </row>
    <row r="4" spans="1:26" ht="27.75" customHeight="1">
      <c r="A4" s="22" t="s">
        <v>62</v>
      </c>
      <c r="B4" s="22"/>
      <c r="C4" s="22"/>
      <c r="D4" s="22"/>
      <c r="E4" s="22"/>
      <c r="F4" s="22"/>
      <c r="G4" s="22"/>
      <c r="H4" s="22"/>
      <c r="I4" s="22"/>
      <c r="J4" s="22"/>
      <c r="K4" s="22"/>
      <c r="L4" s="22"/>
      <c r="M4" s="22"/>
      <c r="N4" s="22"/>
      <c r="O4" s="22"/>
      <c r="P4" s="22"/>
      <c r="Q4" s="22"/>
      <c r="R4" s="22"/>
      <c r="S4" s="22"/>
      <c r="T4" s="22"/>
      <c r="U4" s="22"/>
      <c r="V4" s="22"/>
      <c r="W4" s="22"/>
      <c r="X4" s="22"/>
      <c r="Y4" s="22"/>
      <c r="Z4" s="22"/>
    </row>
    <row r="5" spans="1:26" ht="27.75" customHeight="1">
      <c r="A5" s="31" t="s">
        <v>63</v>
      </c>
      <c r="B5" s="31"/>
      <c r="C5" s="31"/>
      <c r="D5" s="31"/>
      <c r="E5" s="31"/>
      <c r="F5" s="31"/>
      <c r="G5" s="31"/>
      <c r="H5" s="32"/>
      <c r="I5" s="22"/>
      <c r="J5" s="22"/>
      <c r="K5" s="22"/>
      <c r="L5" s="22"/>
      <c r="M5" s="22"/>
      <c r="N5" s="22"/>
      <c r="O5" s="22"/>
      <c r="P5" s="22"/>
      <c r="Q5" s="22"/>
      <c r="R5" s="22"/>
      <c r="S5" s="22"/>
      <c r="T5" s="22"/>
      <c r="U5" s="22"/>
      <c r="V5" s="22"/>
      <c r="W5" s="22"/>
      <c r="X5" s="22"/>
      <c r="Y5" s="22"/>
      <c r="Z5" s="22"/>
    </row>
    <row r="6" spans="1:26" ht="27.75" customHeight="1">
      <c r="A6" s="22" t="s">
        <v>64</v>
      </c>
      <c r="B6" s="22"/>
      <c r="C6" s="22"/>
      <c r="D6" s="22"/>
      <c r="E6" s="22"/>
      <c r="F6" s="22"/>
      <c r="G6" s="22"/>
      <c r="H6" s="22"/>
      <c r="I6" s="22"/>
      <c r="J6" s="22"/>
      <c r="K6" s="22"/>
      <c r="L6" s="22"/>
      <c r="M6" s="22"/>
      <c r="N6" s="22"/>
      <c r="O6" s="22"/>
      <c r="P6" s="22"/>
      <c r="Q6" s="22"/>
      <c r="R6" s="22"/>
      <c r="S6" s="22"/>
      <c r="T6" s="22"/>
      <c r="U6" s="22"/>
      <c r="V6" s="22"/>
      <c r="W6" s="22"/>
      <c r="X6" s="22"/>
      <c r="Y6" s="22"/>
      <c r="Z6" s="22"/>
    </row>
    <row r="7" spans="1:26" ht="27.75" customHeight="1">
      <c r="A7" s="22" t="s">
        <v>65</v>
      </c>
      <c r="B7" s="22"/>
      <c r="C7" s="22"/>
      <c r="D7" s="22"/>
      <c r="E7" s="22"/>
      <c r="F7" s="22"/>
      <c r="G7" s="22"/>
      <c r="H7" s="22"/>
      <c r="I7" s="22"/>
      <c r="J7" s="22"/>
      <c r="K7" s="22"/>
      <c r="L7" s="22"/>
      <c r="M7" s="22"/>
      <c r="N7" s="22"/>
      <c r="O7" s="22"/>
      <c r="P7" s="22"/>
      <c r="Q7" s="22"/>
      <c r="R7" s="22"/>
      <c r="S7" s="22"/>
      <c r="T7" s="22"/>
      <c r="U7" s="22"/>
      <c r="V7" s="22"/>
      <c r="W7" s="22"/>
      <c r="X7" s="22"/>
      <c r="Y7" s="22"/>
      <c r="Z7" s="22"/>
    </row>
    <row r="8" spans="1:26" ht="40.5" customHeight="1">
      <c r="A8" s="109" t="s">
        <v>66</v>
      </c>
      <c r="B8" s="85"/>
      <c r="C8" s="85"/>
      <c r="D8" s="85"/>
      <c r="E8" s="85"/>
      <c r="F8" s="85"/>
      <c r="G8" s="85"/>
      <c r="H8" s="85"/>
      <c r="I8" s="85"/>
      <c r="J8" s="85"/>
      <c r="K8" s="85"/>
      <c r="L8" s="85"/>
      <c r="M8" s="85"/>
      <c r="N8" s="85"/>
      <c r="O8" s="85"/>
      <c r="P8" s="85"/>
      <c r="Q8" s="85"/>
      <c r="R8" s="85"/>
      <c r="S8" s="85"/>
      <c r="T8" s="85"/>
      <c r="U8" s="85"/>
      <c r="V8" s="98"/>
      <c r="W8" s="98"/>
      <c r="X8" s="98"/>
      <c r="Y8" s="98"/>
      <c r="Z8" s="98"/>
    </row>
    <row r="9" spans="1:26" ht="23.25" customHeight="1">
      <c r="A9" s="109" t="s">
        <v>66</v>
      </c>
      <c r="B9" s="85"/>
      <c r="C9" s="85"/>
      <c r="D9" s="85"/>
      <c r="E9" s="85"/>
      <c r="F9" s="85"/>
      <c r="G9" s="85"/>
      <c r="H9" s="85"/>
      <c r="I9" s="85"/>
      <c r="J9" s="85"/>
      <c r="K9" s="85"/>
      <c r="L9" s="85"/>
      <c r="M9" s="85"/>
      <c r="N9" s="85"/>
      <c r="O9" s="85"/>
      <c r="P9" s="85"/>
      <c r="Q9" s="85"/>
      <c r="R9" s="85"/>
      <c r="S9" s="85"/>
      <c r="T9" s="85"/>
      <c r="U9" s="85"/>
      <c r="V9" s="85"/>
      <c r="W9" s="98"/>
      <c r="X9" s="98"/>
      <c r="Y9" s="98"/>
      <c r="Z9" s="98"/>
    </row>
    <row r="10" spans="1:26" ht="27.75" customHeight="1">
      <c r="A10" s="104" t="s">
        <v>16</v>
      </c>
      <c r="B10" s="104" t="s">
        <v>67</v>
      </c>
      <c r="C10" s="104" t="s">
        <v>22</v>
      </c>
      <c r="D10" s="104" t="s">
        <v>24</v>
      </c>
      <c r="E10" s="105">
        <v>41456</v>
      </c>
      <c r="F10" s="105">
        <v>41487</v>
      </c>
      <c r="G10" s="105">
        <v>41518</v>
      </c>
      <c r="H10" s="105">
        <v>41548</v>
      </c>
      <c r="I10" s="105">
        <v>41579</v>
      </c>
      <c r="J10" s="105">
        <v>41609</v>
      </c>
      <c r="K10" s="105">
        <v>41640</v>
      </c>
      <c r="L10" s="105">
        <v>41671</v>
      </c>
      <c r="M10" s="105">
        <v>41699</v>
      </c>
      <c r="N10" s="105">
        <v>41730</v>
      </c>
      <c r="O10" s="105">
        <v>41760</v>
      </c>
      <c r="P10" s="105">
        <v>41791</v>
      </c>
      <c r="Q10" s="106"/>
      <c r="R10" s="106"/>
      <c r="S10" s="106"/>
      <c r="T10" s="106"/>
      <c r="U10" s="106"/>
      <c r="V10" s="106"/>
      <c r="W10" s="106"/>
      <c r="X10" s="106"/>
      <c r="Y10" s="106"/>
      <c r="Z10" s="106"/>
    </row>
    <row r="11" spans="1:26" ht="27.75" customHeight="1">
      <c r="A11" s="104"/>
      <c r="B11" s="104"/>
      <c r="C11" s="104"/>
      <c r="D11" s="104"/>
      <c r="E11" s="107"/>
      <c r="F11" s="107"/>
      <c r="G11" s="107"/>
      <c r="H11" s="107"/>
      <c r="I11" s="107"/>
      <c r="J11" s="107"/>
      <c r="K11" s="107"/>
      <c r="L11" s="107"/>
      <c r="M11" s="107"/>
      <c r="N11" s="107"/>
      <c r="O11" s="107"/>
      <c r="P11" s="107"/>
      <c r="Q11" s="104" t="s">
        <v>68</v>
      </c>
      <c r="R11" s="106"/>
      <c r="S11" s="106"/>
      <c r="T11" s="106"/>
      <c r="U11" s="106"/>
      <c r="V11" s="106"/>
      <c r="W11" s="106"/>
      <c r="X11" s="106"/>
      <c r="Y11" s="106"/>
      <c r="Z11" s="106"/>
    </row>
    <row r="12" spans="1:26" ht="27.75" customHeight="1">
      <c r="A12" s="104" t="s">
        <v>34</v>
      </c>
      <c r="B12" s="26" t="s">
        <v>33</v>
      </c>
      <c r="C12" s="26" t="s">
        <v>35</v>
      </c>
      <c r="D12" s="33" t="s">
        <v>36</v>
      </c>
      <c r="E12" s="33">
        <f>SUMIFS('Data Repository Table'!$I:$I,
        'Data Repository Table'!$C:$C, $A12,
        'Data Repository Table'!$F:$F, 'Revenue Analysis'!$C12,
        'Data Repository Table'!$G:$G, $D12,
        'Data Repository Table'!$B:$B, 'Revenue Analysis'!$B12,
        'Data Repository Table'!$D:$D, 'Revenue Analysis'!$E$10)</f>
        <v>1473589.0469999998</v>
      </c>
      <c r="F12" s="33">
        <f>SUMIFS('Data Repository Table'!$I:$I,
        'Data Repository Table'!$C:$C, $A12,
        'Data Repository Table'!$F:$F, 'Revenue Analysis'!$C12,
        'Data Repository Table'!$G:$G, $D12,
        'Data Repository Table'!$B:$B, 'Revenue Analysis'!$B12,
        'Data Repository Table'!$D:$D, 'Revenue Analysis'!$F$10)</f>
        <v>1419296.1002499999</v>
      </c>
      <c r="G12" s="33">
        <f>SUMIFS('Data Repository Table'!$I:$I,
        'Data Repository Table'!$C:$C, $A12,
        'Data Repository Table'!$F:$F, 'Revenue Analysis'!$C12,
        'Data Repository Table'!$G:$G, $D12,
        'Data Repository Table'!$B:$B, 'Revenue Analysis'!$B12,
        'Data Repository Table'!$D:$D, 'Revenue Analysis'!$G$10)</f>
        <v>1310673.21</v>
      </c>
      <c r="H12" s="33">
        <f>SUMIFS('Data Repository Table'!$I:$I,
        'Data Repository Table'!$C:$C, $A12,
        'Data Repository Table'!$F:$F, 'Revenue Analysis'!$C12,
        'Data Repository Table'!$G:$G, $D12,
        'Data Repository Table'!$B:$B, 'Revenue Analysis'!$B12,
        'Data Repository Table'!$D:$D, 'Revenue Analysis'!$H$10)</f>
        <v>1301024.7319999998</v>
      </c>
      <c r="I12" s="33">
        <f>SUMIFS('Data Repository Table'!$I:$I,
        'Data Repository Table'!$C:$C, $A12,
        'Data Repository Table'!$F:$F, 'Revenue Analysis'!$C12,
        'Data Repository Table'!$G:$G, $D12,
        'Data Repository Table'!$B:$B, 'Revenue Analysis'!$B12,
        'Data Repository Table'!$D:$D, 'Revenue Analysis'!$I$10)</f>
        <v>1373822.8629999999</v>
      </c>
      <c r="J12" s="33">
        <f>SUMIFS('Data Repository Table'!$I:$I,
        'Data Repository Table'!$C:$C, $A12,
        'Data Repository Table'!$F:$F, 'Revenue Analysis'!$C12,
        'Data Repository Table'!$G:$G, $D12,
        'Data Repository Table'!$B:$B, 'Revenue Analysis'!$B12,
        'Data Repository Table'!$D:$D, 'Revenue Analysis'!$J$10)</f>
        <v>1340623.0372500001</v>
      </c>
      <c r="K12" s="33">
        <f>SUMIFS('Data Repository Table'!$I:$I,
        'Data Repository Table'!$C:$C, $A12,
        'Data Repository Table'!$F:$F, 'Revenue Analysis'!$C12,
        'Data Repository Table'!$G:$G, $D12,
        'Data Repository Table'!$B:$B, 'Revenue Analysis'!$B12,
        'Data Repository Table'!$D:$D, 'Revenue Analysis'!$K$10)</f>
        <v>1948962.5522499997</v>
      </c>
      <c r="L12" s="33">
        <f>SUMIFS('Data Repository Table'!$I:$I,
        'Data Repository Table'!$C:$C, $A12,
        'Data Repository Table'!$F:$F, 'Revenue Analysis'!$C12,
        'Data Repository Table'!$G:$G, $D12,
        'Data Repository Table'!$B:$B, 'Revenue Analysis'!$B12,
        'Data Repository Table'!$D:$D, 'Revenue Analysis'!$L$10)</f>
        <v>1725161.6969999999</v>
      </c>
      <c r="M12" s="33">
        <f>SUMIFS('Data Repository Table'!$I:$I,
        'Data Repository Table'!$C:$C, $A12,
        'Data Repository Table'!$F:$F, 'Revenue Analysis'!$C12,
        'Data Repository Table'!$G:$G, $D12,
        'Data Repository Table'!$B:$B, 'Revenue Analysis'!$B12,
        'Data Repository Table'!$D:$D, 'Revenue Analysis'!$M$10)</f>
        <v>1818208.6194999998</v>
      </c>
      <c r="N12" s="33">
        <f>SUMIFS('Data Repository Table'!$I:$I,
        'Data Repository Table'!$C:$C, $A12,
        'Data Repository Table'!$F:$F, 'Revenue Analysis'!$C12,
        'Data Repository Table'!$G:$G, $D12,
        'Data Repository Table'!$B:$B, 'Revenue Analysis'!$B12,
        'Data Repository Table'!$D:$D, 'Revenue Analysis'!$N$10)</f>
        <v>1328501.68325</v>
      </c>
      <c r="O12" s="33">
        <f>SUMIFS('Data Repository Table'!$I:$I,
        'Data Repository Table'!$C:$C, $A12,
        'Data Repository Table'!$F:$F, 'Revenue Analysis'!$C12,
        'Data Repository Table'!$G:$G, $D12,
        'Data Repository Table'!$B:$B, 'Revenue Analysis'!$B12,
        'Data Repository Table'!$D:$D, 'Revenue Analysis'!$O$10)</f>
        <v>1344117.2814999998</v>
      </c>
      <c r="P12" s="33">
        <f>SUMIFS('Data Repository Table'!$I:$I,
        'Data Repository Table'!$C:$C, $A12,
        'Data Repository Table'!$F:$F, 'Revenue Analysis'!$C12,
        'Data Repository Table'!$G:$G, $D12,
        'Data Repository Table'!$B:$B, 'Revenue Analysis'!$B12,
        'Data Repository Table'!$D:$D, 'Revenue Analysis'!$E$10)</f>
        <v>1473589.0469999998</v>
      </c>
      <c r="Q12" s="33">
        <f>SUMIFS('Data Repository Table'!$I:$I,
        'Data Repository Table'!$C:$C, $A12,
        'Data Repository Table'!$F:$F, 'Revenue Analysis'!$C12,
        'Data Repository Table'!$G:$G, $D12,
        'Data Repository Table'!$B:$B, 'Revenue Analysis'!$B12,
        'Data Repository Table'!$D:$D, 'Revenue Analysis'!$E$10)</f>
        <v>1473589.0469999998</v>
      </c>
      <c r="R12" s="4"/>
      <c r="S12" s="4"/>
      <c r="T12" s="4"/>
      <c r="U12" s="4"/>
      <c r="V12" s="4"/>
      <c r="W12" s="4"/>
      <c r="X12" s="4"/>
      <c r="Y12" s="4"/>
      <c r="Z12" s="4"/>
    </row>
    <row r="13" spans="1:26" ht="27.75" customHeight="1">
      <c r="A13" s="26" t="s">
        <v>34</v>
      </c>
      <c r="B13" s="26" t="s">
        <v>33</v>
      </c>
      <c r="C13" s="26" t="s">
        <v>35</v>
      </c>
      <c r="D13" s="26" t="s">
        <v>38</v>
      </c>
      <c r="E13" s="33">
        <f>SUMIFS('Data Repository Table'!$I:$I,
        'Data Repository Table'!$C:$C, $A13,
        'Data Repository Table'!$F:$F, 'Revenue Analysis'!$C13,
        'Data Repository Table'!$G:$G, $D13,
        'Data Repository Table'!$B:$B, 'Revenue Analysis'!$B13,
        'Data Repository Table'!$D:$D, 'Revenue Analysis'!$E$10)</f>
        <v>1620947.9516999999</v>
      </c>
      <c r="F13" s="33">
        <f>SUMIFS('Data Repository Table'!$I:$I,
        'Data Repository Table'!$C:$C, $A13,
        'Data Repository Table'!$F:$F, 'Revenue Analysis'!$C13,
        'Data Repository Table'!$G:$G, $D13,
        'Data Repository Table'!$B:$B, 'Revenue Analysis'!$B13,
        'Data Repository Table'!$D:$D, 'Revenue Analysis'!$E$10)</f>
        <v>1620947.9516999999</v>
      </c>
      <c r="G13" s="33">
        <f>SUMIFS('Data Repository Table'!$I:$I,
        'Data Repository Table'!$C:$C, $A13,
        'Data Repository Table'!$F:$F, 'Revenue Analysis'!$C13,
        'Data Repository Table'!$G:$G, $D13,
        'Data Repository Table'!$B:$B, 'Revenue Analysis'!$B13,
        'Data Repository Table'!$D:$D, 'Revenue Analysis'!$E$10)</f>
        <v>1620947.9516999999</v>
      </c>
      <c r="H13" s="33">
        <f>SUMIFS('Data Repository Table'!$I:$I,
        'Data Repository Table'!$C:$C, $A13,
        'Data Repository Table'!$F:$F, 'Revenue Analysis'!$C13,
        'Data Repository Table'!$G:$G, $D13,
        'Data Repository Table'!$B:$B, 'Revenue Analysis'!$B13,
        'Data Repository Table'!$D:$D, 'Revenue Analysis'!$E$10)</f>
        <v>1620947.9516999999</v>
      </c>
      <c r="I13" s="33">
        <f>SUMIFS('Data Repository Table'!$I:$I,
        'Data Repository Table'!$C:$C, $A13,
        'Data Repository Table'!$F:$F, 'Revenue Analysis'!$C13,
        'Data Repository Table'!$G:$G, $D13,
        'Data Repository Table'!$B:$B, 'Revenue Analysis'!$B13,
        'Data Repository Table'!$D:$D, 'Revenue Analysis'!$E$10)</f>
        <v>1620947.9516999999</v>
      </c>
      <c r="J13" s="33">
        <f>SUMIFS('Data Repository Table'!$I:$I,
        'Data Repository Table'!$C:$C, $A13,
        'Data Repository Table'!$F:$F, 'Revenue Analysis'!$C13,
        'Data Repository Table'!$G:$G, $D13,
        'Data Repository Table'!$B:$B, 'Revenue Analysis'!$B13,
        'Data Repository Table'!$D:$D, 'Revenue Analysis'!$E$10)</f>
        <v>1620947.9516999999</v>
      </c>
      <c r="K13" s="33">
        <f>SUMIFS('Data Repository Table'!$I:$I,
        'Data Repository Table'!$C:$C, $A13,
        'Data Repository Table'!$F:$F, 'Revenue Analysis'!$C13,
        'Data Repository Table'!$G:$G, $D13,
        'Data Repository Table'!$B:$B, 'Revenue Analysis'!$B13,
        'Data Repository Table'!$D:$D, 'Revenue Analysis'!$E$10)</f>
        <v>1620947.9516999999</v>
      </c>
      <c r="L13" s="33">
        <f>SUMIFS('Data Repository Table'!$I:$I,
        'Data Repository Table'!$C:$C, $A13,
        'Data Repository Table'!$F:$F, 'Revenue Analysis'!$C13,
        'Data Repository Table'!$G:$G, $D13,
        'Data Repository Table'!$B:$B, 'Revenue Analysis'!$B13,
        'Data Repository Table'!$D:$D, 'Revenue Analysis'!$E$10)</f>
        <v>1620947.9516999999</v>
      </c>
      <c r="M13" s="33">
        <f>SUMIFS('Data Repository Table'!$I:$I,
        'Data Repository Table'!$C:$C, $A13,
        'Data Repository Table'!$F:$F, 'Revenue Analysis'!$C13,
        'Data Repository Table'!$G:$G, $D13,
        'Data Repository Table'!$B:$B, 'Revenue Analysis'!$B13,
        'Data Repository Table'!$D:$D, 'Revenue Analysis'!$E$10)</f>
        <v>1620947.9516999999</v>
      </c>
      <c r="N13" s="33">
        <f>SUMIFS('Data Repository Table'!$I:$I,
        'Data Repository Table'!$C:$C, $A13,
        'Data Repository Table'!$F:$F, 'Revenue Analysis'!$C13,
        'Data Repository Table'!$G:$G, $D13,
        'Data Repository Table'!$B:$B, 'Revenue Analysis'!$B13,
        'Data Repository Table'!$D:$D, 'Revenue Analysis'!$E$10)</f>
        <v>1620947.9516999999</v>
      </c>
      <c r="O13" s="33">
        <f>SUMIFS('Data Repository Table'!$I:$I,
        'Data Repository Table'!$C:$C, $A13,
        'Data Repository Table'!$F:$F, 'Revenue Analysis'!$C13,
        'Data Repository Table'!$G:$G, $D13,
        'Data Repository Table'!$B:$B, 'Revenue Analysis'!$B13,
        'Data Repository Table'!$D:$D, 'Revenue Analysis'!$E$10)</f>
        <v>1620947.9516999999</v>
      </c>
      <c r="P13" s="33">
        <f>SUMIFS('Data Repository Table'!$I:$I,
        'Data Repository Table'!$C:$C, $A13,
        'Data Repository Table'!$F:$F, 'Revenue Analysis'!$C13,
        'Data Repository Table'!$G:$G, $D13,
        'Data Repository Table'!$B:$B, 'Revenue Analysis'!$B13,
        'Data Repository Table'!$D:$D, 'Revenue Analysis'!$E$10)</f>
        <v>1620947.9516999999</v>
      </c>
      <c r="Q13" s="33">
        <f>SUMIFS('Data Repository Table'!$I:$I,
        'Data Repository Table'!$C:$C, $A13,
        'Data Repository Table'!$F:$F, 'Revenue Analysis'!$C13,
        'Data Repository Table'!$G:$G, $D13,
        'Data Repository Table'!$B:$B, 'Revenue Analysis'!$B13,
        'Data Repository Table'!$D:$D, 'Revenue Analysis'!$E$10)</f>
        <v>1620947.9516999999</v>
      </c>
      <c r="R13" s="4"/>
      <c r="S13" s="4"/>
      <c r="T13" s="4"/>
      <c r="U13" s="4"/>
      <c r="V13" s="4"/>
      <c r="W13" s="4"/>
      <c r="X13" s="4"/>
      <c r="Y13" s="4"/>
      <c r="Z13" s="4"/>
    </row>
    <row r="14" spans="1:26" ht="27.75" customHeight="1">
      <c r="A14" s="26" t="s">
        <v>34</v>
      </c>
      <c r="B14" s="26" t="s">
        <v>33</v>
      </c>
      <c r="C14" s="26" t="s">
        <v>39</v>
      </c>
      <c r="D14" s="26" t="s">
        <v>36</v>
      </c>
      <c r="E14" s="33">
        <f>SUMIFS('Data Repository Table'!$I:$I,
        'Data Repository Table'!$C:$C, $A14,
        'Data Repository Table'!$F:$F, 'Revenue Analysis'!$C14,
        'Data Repository Table'!$G:$G, $D14,
        'Data Repository Table'!$B:$B, 'Revenue Analysis'!$B14,
        'Data Repository Table'!$D:$D, 'Revenue Analysis'!$E$10)</f>
        <v>567331.78309499996</v>
      </c>
      <c r="F14" s="33">
        <f>SUMIFS('Data Repository Table'!$I:$I,
        'Data Repository Table'!$C:$C, $A14,
        'Data Repository Table'!$F:$F, 'Revenue Analysis'!$C14,
        'Data Repository Table'!$G:$G, $D14,
        'Data Repository Table'!$B:$B, 'Revenue Analysis'!$B14,
        'Data Repository Table'!$D:$D, 'Revenue Analysis'!$F$10)</f>
        <v>546428.99859624996</v>
      </c>
      <c r="G14" s="33">
        <f>SUMIFS('Data Repository Table'!$I:$I,
'Data Repository Table'!C:C,$A14,
'Data Repository Table'!F:F,'Revenue Analysis'!$C14,
'Data Repository Table'!G:G,$D14,
'Data Repository Table'!B:B,'Revenue Analysis'!$B14,
'Data Repository Table'!D:D,'Revenue Analysis'!G$10)</f>
        <v>504609.18584999995</v>
      </c>
      <c r="H14" s="86">
        <f>SUMIFS('Data Repository Table'!$I:$I,
        'Data Repository Table'!$C:$C, $A14,
        'Data Repository Table'!$F:$F, 'Revenue Analysis'!$C14,
        'Data Repository Table'!$G:$G, $D14,
        'Data Repository Table'!$B:$B, 'Revenue Analysis'!$B14,
        'Data Repository Table'!$D:$D, 'Revenue Analysis'!H$10)</f>
        <v>500894.52181999997</v>
      </c>
      <c r="I14" s="86">
        <f>SUMIFS('Data Repository Table'!$I:$I,
        'Data Repository Table'!$C:$C, $A14,
        'Data Repository Table'!$F:$F, 'Revenue Analysis'!$C14,
        'Data Repository Table'!$G:$G, $D14,
        'Data Repository Table'!$B:$B, 'Revenue Analysis'!$B14,
        'Data Repository Table'!$D:$D, 'Revenue Analysis'!I$10)</f>
        <v>528921.80225499999</v>
      </c>
      <c r="J14" s="86">
        <f>SUMIFS('Data Repository Table'!$I:$I,
        'Data Repository Table'!$C:$C, $A14,
        'Data Repository Table'!$F:$F, 'Revenue Analysis'!$C14,
        'Data Repository Table'!$G:$G, $D14,
        'Data Repository Table'!$B:$B, 'Revenue Analysis'!$B14,
        'Data Repository Table'!$D:$D, 'Revenue Analysis'!J$10)</f>
        <v>516139.86934125004</v>
      </c>
      <c r="K14" s="86">
        <f>SUMIFS('Data Repository Table'!$I:$I,
        'Data Repository Table'!$C:$C, $A14,
        'Data Repository Table'!$F:$F, 'Revenue Analysis'!$C14,
        'Data Repository Table'!$G:$G, $D14,
        'Data Repository Table'!$B:$B, 'Revenue Analysis'!$B14,
        'Data Repository Table'!$D:$D, 'Revenue Analysis'!K$10)</f>
        <v>750350.5826162498</v>
      </c>
      <c r="L14" s="86">
        <f>SUMIFS('Data Repository Table'!$I:$I,
        'Data Repository Table'!$C:$C, $A14,
        'Data Repository Table'!$F:$F, 'Revenue Analysis'!$C14,
        'Data Repository Table'!$G:$G, $D14,
        'Data Repository Table'!$B:$B, 'Revenue Analysis'!$B14,
        'Data Repository Table'!$D:$D, 'Revenue Analysis'!L$10)</f>
        <v>664187.25334499998</v>
      </c>
      <c r="M14" s="86">
        <f>SUMIFS('Data Repository Table'!$I:$I,
        'Data Repository Table'!$C:$C, $A14,
        'Data Repository Table'!$F:$F, 'Revenue Analysis'!$C14,
        'Data Repository Table'!$G:$G, $D14,
        'Data Repository Table'!$B:$B, 'Revenue Analysis'!$B14,
        'Data Repository Table'!$D:$D, 'Revenue Analysis'!M$10)</f>
        <v>700010.31850749988</v>
      </c>
      <c r="N14" s="86">
        <f>SUMIFS('Data Repository Table'!$I:$I,
        'Data Repository Table'!$C:$C, $A14,
        'Data Repository Table'!$F:$F, 'Revenue Analysis'!$C14,
        'Data Repository Table'!$G:$G, $D14,
        'Data Repository Table'!$B:$B, 'Revenue Analysis'!$B14,
        'Data Repository Table'!$D:$D, 'Revenue Analysis'!N$10)</f>
        <v>511473.14805125003</v>
      </c>
      <c r="O14" s="86">
        <f>SUMIFS('Data Repository Table'!$I:$I,
        'Data Repository Table'!$C:$C, $A14,
        'Data Repository Table'!$F:$F, 'Revenue Analysis'!$C14,
        'Data Repository Table'!$G:$G, $D14,
        'Data Repository Table'!$B:$B, 'Revenue Analysis'!$B14,
        'Data Repository Table'!$D:$D, 'Revenue Analysis'!O$10)</f>
        <v>517485.15337749996</v>
      </c>
      <c r="P14" s="86">
        <f>SUMIFS('Data Repository Table'!$I:$I,
        'Data Repository Table'!$C:$C, $A14,
        'Data Repository Table'!$F:$F, 'Revenue Analysis'!$C14,
        'Data Repository Table'!$G:$G, $D14,
        'Data Repository Table'!$B:$B, 'Revenue Analysis'!$B14,
        'Data Repository Table'!$D:$D, 'Revenue Analysis'!P$10)</f>
        <v>497269.5163975</v>
      </c>
      <c r="Q14" s="33">
        <f>SUMIFS('Data Repository Table'!$I:$I,
        'Data Repository Table'!$C:$C, $A14,
        'Data Repository Table'!$F:$F, 'Revenue Analysis'!$C14,
        'Data Repository Table'!$G:$G, $D14,
        'Data Repository Table'!$B:$B, 'Revenue Analysis'!$B14,
        'Data Repository Table'!$D:$D, 'Revenue Analysis'!$E$10)</f>
        <v>567331.78309499996</v>
      </c>
      <c r="R14" s="4"/>
      <c r="S14" s="4"/>
      <c r="T14" s="4"/>
      <c r="U14" s="4"/>
      <c r="V14" s="4"/>
      <c r="W14" s="4"/>
      <c r="X14" s="4"/>
      <c r="Y14" s="4"/>
      <c r="Z14" s="4"/>
    </row>
    <row r="15" spans="1:26" ht="27.75" customHeight="1">
      <c r="A15" s="26" t="s">
        <v>34</v>
      </c>
      <c r="B15" s="26" t="s">
        <v>33</v>
      </c>
      <c r="C15" s="26" t="s">
        <v>39</v>
      </c>
      <c r="D15" s="26" t="s">
        <v>38</v>
      </c>
      <c r="E15" s="33">
        <f>SUMIFS('Data Repository Table'!$I:$I,
        'Data Repository Table'!$C:$C, $A15,
        'Data Repository Table'!$F:$F, 'Revenue Analysis'!$C15,
        'Data Repository Table'!$G:$G, $D15,
        'Data Repository Table'!$B:$B, 'Revenue Analysis'!$B15,
        'Data Repository Table'!$D:$D, 'Revenue Analysis'!$E$10)</f>
        <v>955954.05451507494</v>
      </c>
      <c r="F15" s="33">
        <f>SUMIFS('Data Repository Table'!$I:$I,
        'Data Repository Table'!$C:$C, $A15,
        'Data Repository Table'!$F:$F, 'Revenue Analysis'!$C15,
        'Data Repository Table'!$G:$G, $D15,
        'Data Repository Table'!$B:$B, 'Revenue Analysis'!$B15,
        'Data Repository Table'!$D:$D, 'Revenue Analysis'!$F$10)</f>
        <v>920732.86263468117</v>
      </c>
      <c r="G15" s="33">
        <f>SUMIFS('Data Repository Table'!$I:$I,
'Data Repository Table'!C:C,$A15,
'Data Repository Table'!F:F,'Revenue Analysis'!$C15,
'Data Repository Table'!G:G,$D15,
'Data Repository Table'!B:B,'Revenue Analysis'!$B15,
'Data Repository Table'!D:D,'Revenue Analysis'!G$10)</f>
        <v>850266.47815724998</v>
      </c>
      <c r="H15" s="86">
        <f>SUMIFS('Data Repository Table'!$I:$I,
        'Data Repository Table'!$C:$C, $A15,
        'Data Repository Table'!$F:$F, 'Revenue Analysis'!$C15,
        'Data Repository Table'!$G:$G, $D15,
        'Data Repository Table'!$B:$B, 'Revenue Analysis'!$B15,
        'Data Repository Table'!$D:$D, 'Revenue Analysis'!H$10)</f>
        <v>844007.26926670002</v>
      </c>
      <c r="I15" s="86">
        <f>SUMIFS('Data Repository Table'!$I:$I,
        'Data Repository Table'!$C:$C, $A15,
        'Data Repository Table'!$F:$F, 'Revenue Analysis'!$C15,
        'Data Repository Table'!$G:$G, $D15,
        'Data Repository Table'!$B:$B, 'Revenue Analysis'!$B15,
        'Data Repository Table'!$D:$D, 'Revenue Analysis'!I$10)</f>
        <v>891233.23679967504</v>
      </c>
      <c r="J15" s="86">
        <f>SUMIFS('Data Repository Table'!$I:$I,
        'Data Repository Table'!$C:$C, $A15,
        'Data Repository Table'!$F:$F, 'Revenue Analysis'!$C15,
        'Data Repository Table'!$G:$G, $D15,
        'Data Repository Table'!$B:$B, 'Revenue Analysis'!$B15,
        'Data Repository Table'!$D:$D, 'Revenue Analysis'!J$10)</f>
        <v>869695.6798400064</v>
      </c>
      <c r="K15" s="86">
        <f>SUMIFS('Data Repository Table'!$I:$I,
        'Data Repository Table'!$C:$C, $A15,
        'Data Repository Table'!$F:$F, 'Revenue Analysis'!$C15,
        'Data Repository Table'!$G:$G, $D15,
        'Data Repository Table'!$B:$B, 'Revenue Analysis'!$B15,
        'Data Repository Table'!$D:$D, 'Revenue Analysis'!K$10)</f>
        <v>1264340.7317083809</v>
      </c>
      <c r="L15" s="86">
        <f>SUMIFS('Data Repository Table'!$I:$I,
        'Data Repository Table'!$C:$C, $A15,
        'Data Repository Table'!$F:$F, 'Revenue Analysis'!$C15,
        'Data Repository Table'!$G:$G, $D15,
        'Data Repository Table'!$B:$B, 'Revenue Analysis'!$B15,
        'Data Repository Table'!$D:$D, 'Revenue Analysis'!L$10)</f>
        <v>1119155.521886325</v>
      </c>
      <c r="M15" s="86">
        <f>SUMIFS('Data Repository Table'!$I:$I,
        'Data Repository Table'!$C:$C, $A15,
        'Data Repository Table'!$F:$F, 'Revenue Analysis'!$C15,
        'Data Repository Table'!$G:$G, $D15,
        'Data Repository Table'!$B:$B, 'Revenue Analysis'!$B15,
        'Data Repository Table'!$D:$D, 'Revenue Analysis'!M$10)</f>
        <v>1179517.3866851374</v>
      </c>
      <c r="N15" s="86">
        <f>SUMIFS('Data Repository Table'!$I:$I,
        'Data Repository Table'!$C:$C, $A15,
        'Data Repository Table'!$F:$F, 'Revenue Analysis'!$C15,
        'Data Repository Table'!$G:$G, $D15,
        'Data Repository Table'!$B:$B, 'Revenue Analysis'!$B15,
        'Data Repository Table'!$D:$D, 'Revenue Analysis'!N$10)</f>
        <v>861832.25446635636</v>
      </c>
      <c r="O15" s="86">
        <f>SUMIFS('Data Repository Table'!$I:$I,
        'Data Repository Table'!$C:$C, $A15,
        'Data Repository Table'!$F:$F, 'Revenue Analysis'!$C15,
        'Data Repository Table'!$G:$G, $D15,
        'Data Repository Table'!$B:$B, 'Revenue Analysis'!$B15,
        'Data Repository Table'!$D:$D, 'Revenue Analysis'!O$10)</f>
        <v>871962.48344108742</v>
      </c>
      <c r="P15" s="86">
        <f>SUMIFS('Data Repository Table'!$I:$I,
        'Data Repository Table'!$C:$C, $A15,
        'Data Repository Table'!$F:$F, 'Revenue Analysis'!$C15,
        'Data Repository Table'!$G:$G, $D15,
        'Data Repository Table'!$B:$B, 'Revenue Analysis'!$B15,
        'Data Repository Table'!$D:$D, 'Revenue Analysis'!P$10)</f>
        <v>837899.13512978749</v>
      </c>
      <c r="Q15" s="33">
        <f>SUMIFS('Data Repository Table'!$I:$I,
        'Data Repository Table'!$C:$C, $A15,
        'Data Repository Table'!$F:$F, 'Revenue Analysis'!$C15,
        'Data Repository Table'!$G:$G, $D15,
        'Data Repository Table'!$B:$B, 'Revenue Analysis'!$B15,
        'Data Repository Table'!$D:$D, 'Revenue Analysis'!$E$10)</f>
        <v>955954.05451507494</v>
      </c>
      <c r="R15" s="4"/>
      <c r="S15" s="4"/>
      <c r="T15" s="4"/>
      <c r="U15" s="4"/>
      <c r="V15" s="4"/>
      <c r="W15" s="4"/>
      <c r="X15" s="4"/>
      <c r="Y15" s="4"/>
      <c r="Z15" s="4"/>
    </row>
    <row r="16" spans="1:26" ht="27.75" customHeight="1">
      <c r="A16" s="26" t="s">
        <v>34</v>
      </c>
      <c r="B16" s="26" t="s">
        <v>33</v>
      </c>
      <c r="C16" s="26" t="s">
        <v>40</v>
      </c>
      <c r="D16" s="26" t="s">
        <v>36</v>
      </c>
      <c r="E16" s="33">
        <f>SUMIFS('Data Repository Table'!$I:$I,
        'Data Repository Table'!$C:$C, $A16,
        'Data Repository Table'!$F:$F, 'Revenue Analysis'!$C16,
        'Data Repository Table'!$G:$G, $D16,
        'Data Repository Table'!$B:$B, 'Revenue Analysis'!$B16,
        'Data Repository Table'!$D:$D, 'Revenue Analysis'!$E$10)</f>
        <v>1296758.36136</v>
      </c>
      <c r="F16" s="33">
        <f>SUMIFS('Data Repository Table'!$I:$I,
        'Data Repository Table'!$C:$C, $A16,
        'Data Repository Table'!$F:$F, 'Revenue Analysis'!$C16,
        'Data Repository Table'!$G:$G, $D16,
        'Data Repository Table'!$B:$B, 'Revenue Analysis'!$B16,
        'Data Repository Table'!$D:$D, 'Revenue Analysis'!$F$10)</f>
        <v>1248980.56822</v>
      </c>
      <c r="G16" s="33">
        <f>SUMIFS('Data Repository Table'!$I:$I,
'Data Repository Table'!C:C,$A16,
'Data Repository Table'!F:F,'Revenue Analysis'!$C16,
'Data Repository Table'!G:G,$D16,
'Data Repository Table'!B:B,'Revenue Analysis'!$B16,
'Data Repository Table'!D:D,'Revenue Analysis'!G$10)</f>
        <v>1153392.4247999999</v>
      </c>
      <c r="H16" s="86">
        <f>SUMIFS('Data Repository Table'!$I:$I,
        'Data Repository Table'!$C:$C, $A16,
        'Data Repository Table'!$F:$F, 'Revenue Analysis'!$C16,
        'Data Repository Table'!$G:$G, $D16,
        'Data Repository Table'!$B:$B, 'Revenue Analysis'!$B16,
        'Data Repository Table'!$D:$D, 'Revenue Analysis'!H$10)</f>
        <v>1144901.76416</v>
      </c>
      <c r="I16" s="86">
        <f>SUMIFS('Data Repository Table'!$I:$I,
        'Data Repository Table'!$C:$C, $A16,
        'Data Repository Table'!$F:$F, 'Revenue Analysis'!$C16,
        'Data Repository Table'!$G:$G, $D16,
        'Data Repository Table'!$B:$B, 'Revenue Analysis'!$B16,
        'Data Repository Table'!$D:$D, 'Revenue Analysis'!I$10)</f>
        <v>1208964.11944</v>
      </c>
      <c r="J16" s="86">
        <f>SUMIFS('Data Repository Table'!$I:$I,
        'Data Repository Table'!$C:$C, $A16,
        'Data Repository Table'!$F:$F, 'Revenue Analysis'!$C16,
        'Data Repository Table'!$G:$G, $D16,
        'Data Repository Table'!$B:$B, 'Revenue Analysis'!$B16,
        'Data Repository Table'!$D:$D, 'Revenue Analysis'!J$10)</f>
        <v>1179748.2727800002</v>
      </c>
      <c r="K16" s="86">
        <f>SUMIFS('Data Repository Table'!$I:$I,
        'Data Repository Table'!$C:$C, $A16,
        'Data Repository Table'!$F:$F, 'Revenue Analysis'!$C16,
        'Data Repository Table'!$G:$G, $D16,
        'Data Repository Table'!$B:$B, 'Revenue Analysis'!$B16,
        'Data Repository Table'!$D:$D, 'Revenue Analysis'!K$10)</f>
        <v>1715087.0459799999</v>
      </c>
      <c r="L16" s="86">
        <f>SUMIFS('Data Repository Table'!$I:$I,
        'Data Repository Table'!$C:$C, $A16,
        'Data Repository Table'!$F:$F, 'Revenue Analysis'!$C16,
        'Data Repository Table'!$G:$G, $D16,
        'Data Repository Table'!$B:$B, 'Revenue Analysis'!$B16,
        'Data Repository Table'!$D:$D, 'Revenue Analysis'!L$10)</f>
        <v>1518142.2933600002</v>
      </c>
      <c r="M16" s="86">
        <f>SUMIFS('Data Repository Table'!$I:$I,
        'Data Repository Table'!$C:$C, $A16,
        'Data Repository Table'!$F:$F, 'Revenue Analysis'!$C16,
        'Data Repository Table'!$G:$G, $D16,
        'Data Repository Table'!$B:$B, 'Revenue Analysis'!$B16,
        'Data Repository Table'!$D:$D, 'Revenue Analysis'!M$10)</f>
        <v>1600023.58516</v>
      </c>
      <c r="N16" s="86">
        <f>SUMIFS('Data Repository Table'!$I:$I,
        'Data Repository Table'!$C:$C, $A16,
        'Data Repository Table'!$F:$F, 'Revenue Analysis'!$C16,
        'Data Repository Table'!$G:$G, $D16,
        'Data Repository Table'!$B:$B, 'Revenue Analysis'!$B16,
        'Data Repository Table'!$D:$D, 'Revenue Analysis'!N$10)</f>
        <v>1169081.4812600003</v>
      </c>
      <c r="O16" s="86">
        <f>SUMIFS('Data Repository Table'!$I:$I,
        'Data Repository Table'!$C:$C, $A16,
        'Data Repository Table'!$F:$F, 'Revenue Analysis'!$C16,
        'Data Repository Table'!$G:$G, $D16,
        'Data Repository Table'!$B:$B, 'Revenue Analysis'!$B16,
        'Data Repository Table'!$D:$D, 'Revenue Analysis'!O$10)</f>
        <v>1182823.2077200001</v>
      </c>
      <c r="P16" s="86">
        <f>SUMIFS('Data Repository Table'!$I:$I,
        'Data Repository Table'!$C:$C, $A16,
        'Data Repository Table'!$F:$F, 'Revenue Analysis'!$C16,
        'Data Repository Table'!$G:$G, $D16,
        'Data Repository Table'!$B:$B, 'Revenue Analysis'!$B16,
        'Data Repository Table'!$D:$D, 'Revenue Analysis'!P$10)</f>
        <v>1136616.0374800002</v>
      </c>
      <c r="Q16" s="33">
        <f>SUMIFS('Data Repository Table'!$I:$I,
        'Data Repository Table'!$C:$C, $A16,
        'Data Repository Table'!$F:$F, 'Revenue Analysis'!$C16,
        'Data Repository Table'!$G:$G, $D16,
        'Data Repository Table'!$B:$B, 'Revenue Analysis'!$B16,
        'Data Repository Table'!$D:$D, 'Revenue Analysis'!$E$10)</f>
        <v>1296758.36136</v>
      </c>
      <c r="R16" s="4"/>
      <c r="S16" s="4"/>
      <c r="T16" s="4"/>
      <c r="U16" s="4"/>
      <c r="V16" s="4"/>
      <c r="W16" s="4"/>
      <c r="X16" s="4"/>
      <c r="Y16" s="4"/>
      <c r="Z16" s="4"/>
    </row>
    <row r="17" spans="1:26" ht="27.75" customHeight="1">
      <c r="A17" s="106"/>
      <c r="B17" s="106"/>
      <c r="C17" s="106"/>
      <c r="D17" s="106"/>
      <c r="E17" s="33">
        <f>SUMIFS('Data Repository Table'!$I:$I,
        'Data Repository Table'!$C:$C, $A17,
        'Data Repository Table'!$F:$F, 'Revenue Analysis'!$C17,
        'Data Repository Table'!$G:$G, $D17,
        'Data Repository Table'!$B:$B, 'Revenue Analysis'!$B17,
        'Data Repository Table'!$D:$D, 'Revenue Analysis'!$E$10)</f>
        <v>0</v>
      </c>
      <c r="F17" s="33">
        <f>SUMIFS('Data Repository Table'!$I:$I,
        'Data Repository Table'!$C:$C, $A17,
        'Data Repository Table'!$F:$F, 'Revenue Analysis'!$C17,
        'Data Repository Table'!$G:$G, $D17,
        'Data Repository Table'!$B:$B, 'Revenue Analysis'!$B17,
        'Data Repository Table'!$D:$D, 'Revenue Analysis'!$F$10)</f>
        <v>0</v>
      </c>
      <c r="G17" s="33">
        <f>SUMIFS('Data Repository Table'!$I:$I,
        'Data Repository Table'!$C:$C, $A17,
        'Data Repository Table'!$F:$F, 'Revenue Analysis'!$C17,
        'Data Repository Table'!$G:$G, $D17,
        'Data Repository Table'!$B:$B, 'Revenue Analysis'!$B17,
        'Data Repository Table'!$D:$D, 'Revenue Analysis'!$F$10)</f>
        <v>0</v>
      </c>
      <c r="H17" s="86">
        <f>SUMIFS('Data Repository Table'!$I:$I,
        'Data Repository Table'!$C:$C, $A17,
        'Data Repository Table'!$F:$F, 'Revenue Analysis'!$C17,
        'Data Repository Table'!$G:$G, $D17,
        'Data Repository Table'!$B:$B, 'Revenue Analysis'!$B17,
        'Data Repository Table'!$D:$D, 'Revenue Analysis'!H$10)</f>
        <v>0</v>
      </c>
      <c r="I17" s="86">
        <f>SUMIFS('Data Repository Table'!$I:$I,
        'Data Repository Table'!$C:$C, $A17,
        'Data Repository Table'!$F:$F, 'Revenue Analysis'!$C17,
        'Data Repository Table'!$G:$G, $D17,
        'Data Repository Table'!$B:$B, 'Revenue Analysis'!$B17,
        'Data Repository Table'!$D:$D, 'Revenue Analysis'!I$10)</f>
        <v>0</v>
      </c>
      <c r="J17" s="86">
        <f>SUMIFS('Data Repository Table'!$I:$I,
        'Data Repository Table'!$C:$C, $A17,
        'Data Repository Table'!$F:$F, 'Revenue Analysis'!$C17,
        'Data Repository Table'!$G:$G, $D17,
        'Data Repository Table'!$B:$B, 'Revenue Analysis'!$B17,
        'Data Repository Table'!$D:$D, 'Revenue Analysis'!J$10)</f>
        <v>0</v>
      </c>
      <c r="K17" s="86">
        <f>SUMIFS('Data Repository Table'!$I:$I,
        'Data Repository Table'!$C:$C, $A17,
        'Data Repository Table'!$F:$F, 'Revenue Analysis'!$C17,
        'Data Repository Table'!$G:$G, $D17,
        'Data Repository Table'!$B:$B, 'Revenue Analysis'!$B17,
        'Data Repository Table'!$D:$D, 'Revenue Analysis'!K$10)</f>
        <v>0</v>
      </c>
      <c r="L17" s="86">
        <f>SUMIFS('Data Repository Table'!$I:$I,
        'Data Repository Table'!$C:$C, $A17,
        'Data Repository Table'!$F:$F, 'Revenue Analysis'!$C17,
        'Data Repository Table'!$G:$G, $D17,
        'Data Repository Table'!$B:$B, 'Revenue Analysis'!$B17,
        'Data Repository Table'!$D:$D, 'Revenue Analysis'!L$10)</f>
        <v>0</v>
      </c>
      <c r="M17" s="86">
        <f>SUMIFS('Data Repository Table'!$I:$I,
        'Data Repository Table'!$C:$C, $A17,
        'Data Repository Table'!$F:$F, 'Revenue Analysis'!$C17,
        'Data Repository Table'!$G:$G, $D17,
        'Data Repository Table'!$B:$B, 'Revenue Analysis'!$B17,
        'Data Repository Table'!$D:$D, 'Revenue Analysis'!M$10)</f>
        <v>0</v>
      </c>
      <c r="N17" s="86">
        <f>SUMIFS('Data Repository Table'!$I:$I,
        'Data Repository Table'!$C:$C, $A17,
        'Data Repository Table'!$F:$F, 'Revenue Analysis'!$C17,
        'Data Repository Table'!$G:$G, $D17,
        'Data Repository Table'!$B:$B, 'Revenue Analysis'!$B17,
        'Data Repository Table'!$D:$D, 'Revenue Analysis'!N$10)</f>
        <v>0</v>
      </c>
      <c r="O17" s="86">
        <f>SUMIFS('Data Repository Table'!$I:$I,
        'Data Repository Table'!$C:$C, $A17,
        'Data Repository Table'!$F:$F, 'Revenue Analysis'!$C17,
        'Data Repository Table'!$G:$G, $D17,
        'Data Repository Table'!$B:$B, 'Revenue Analysis'!$B17,
        'Data Repository Table'!$D:$D, 'Revenue Analysis'!O$10)</f>
        <v>0</v>
      </c>
      <c r="P17" s="86">
        <f>SUMIFS('Data Repository Table'!$I:$I,
        'Data Repository Table'!$C:$C, $A17,
        'Data Repository Table'!$F:$F, 'Revenue Analysis'!$C17,
        'Data Repository Table'!$G:$G, $D17,
        'Data Repository Table'!$B:$B, 'Revenue Analysis'!$B17,
        'Data Repository Table'!$D:$D, 'Revenue Analysis'!P$10)</f>
        <v>0</v>
      </c>
      <c r="Q17" s="108"/>
      <c r="R17" s="108"/>
      <c r="S17" s="108"/>
      <c r="T17" s="108"/>
      <c r="U17" s="108"/>
      <c r="V17" s="108"/>
      <c r="W17" s="108"/>
      <c r="X17" s="108"/>
      <c r="Y17" s="108"/>
      <c r="Z17" s="108"/>
    </row>
    <row r="18" spans="1:26" ht="27.75" customHeight="1">
      <c r="A18" s="26" t="s">
        <v>41</v>
      </c>
      <c r="B18" s="26" t="s">
        <v>33</v>
      </c>
      <c r="C18" s="26" t="s">
        <v>35</v>
      </c>
      <c r="D18" s="26" t="s">
        <v>36</v>
      </c>
      <c r="E18" s="33">
        <f>SUMIFS('Data Repository Table'!$I:$I,
        'Data Repository Table'!$C:$C, $A18,
        'Data Repository Table'!$F:$F, 'Revenue Analysis'!$C18,
        'Data Repository Table'!$G:$G, $D18,
        'Data Repository Table'!$B:$B, 'Revenue Analysis'!$B18,
        'Data Repository Table'!$D:$D, 'Revenue Analysis'!$E$10)</f>
        <v>2406673.7462499999</v>
      </c>
      <c r="F18" s="33">
        <f>SUMIFS('Data Repository Table'!$I:$I,
        'Data Repository Table'!$C:$C, $A18,
        'Data Repository Table'!$F:$F, 'Revenue Analysis'!$C18,
        'Data Repository Table'!$G:$G, $D18,
        'Data Repository Table'!$B:$B, 'Revenue Analysis'!$B18,
        'Data Repository Table'!$D:$D, 'Revenue Analysis'!$F$10)</f>
        <v>2028377.0049999999</v>
      </c>
      <c r="G18" s="33">
        <f>SUMIFS('Data Repository Table'!$I:$I,
        'Data Repository Table'!$C:$C, $A18,
        'Data Repository Table'!$F:$F, 'Revenue Analysis'!$C18,
        'Data Repository Table'!$G:$G, $D18,
        'Data Repository Table'!$B:$B, 'Revenue Analysis'!$B18,
        'Data Repository Table'!$D:$D, 'Revenue Analysis'!$G$10)</f>
        <v>2241097.23875</v>
      </c>
      <c r="H18" s="86">
        <f>SUMIFS('Data Repository Table'!$I:$I,
        'Data Repository Table'!$C:$C, $A18,
        'Data Repository Table'!$F:$F, 'Revenue Analysis'!$C18,
        'Data Repository Table'!$G:$G, $D18,
        'Data Repository Table'!$B:$B, 'Revenue Analysis'!$B18,
        'Data Repository Table'!$D:$D, 'Revenue Analysis'!H$10)</f>
        <v>2104393.5099999998</v>
      </c>
      <c r="I18" s="86">
        <f>SUMIFS('Data Repository Table'!$I:$I,
        'Data Repository Table'!$C:$C, $A18,
        'Data Repository Table'!$F:$F, 'Revenue Analysis'!$C18,
        'Data Repository Table'!$G:$G, $D18,
        'Data Repository Table'!$B:$B, 'Revenue Analysis'!$B18,
        'Data Repository Table'!$D:$D, 'Revenue Analysis'!I$10)</f>
        <v>1921236.2224999999</v>
      </c>
      <c r="J18" s="86">
        <f>SUMIFS('Data Repository Table'!$I:$I,
        'Data Repository Table'!$C:$C, $A18,
        'Data Repository Table'!$F:$F, 'Revenue Analysis'!$C18,
        'Data Repository Table'!$G:$G, $D18,
        'Data Repository Table'!$B:$B, 'Revenue Analysis'!$B18,
        'Data Repository Table'!$D:$D, 'Revenue Analysis'!J$10)</f>
        <v>2161522.17</v>
      </c>
      <c r="K18" s="86">
        <f>SUMIFS('Data Repository Table'!$I:$I,
        'Data Repository Table'!$C:$C, $A18,
        'Data Repository Table'!$F:$F, 'Revenue Analysis'!$C18,
        'Data Repository Table'!$G:$G, $D18,
        'Data Repository Table'!$B:$B, 'Revenue Analysis'!$B18,
        'Data Repository Table'!$D:$D, 'Revenue Analysis'!K$10)</f>
        <v>3104730.2250000001</v>
      </c>
      <c r="L18" s="86">
        <f>SUMIFS('Data Repository Table'!$I:$I,
        'Data Repository Table'!$C:$C, $A18,
        'Data Repository Table'!$F:$F, 'Revenue Analysis'!$C18,
        'Data Repository Table'!$G:$G, $D18,
        'Data Repository Table'!$B:$B, 'Revenue Analysis'!$B18,
        'Data Repository Table'!$D:$D, 'Revenue Analysis'!L$10)</f>
        <v>2116798.7124999999</v>
      </c>
      <c r="M18" s="86">
        <f>SUMIFS('Data Repository Table'!$I:$I,
        'Data Repository Table'!$C:$C, $A18,
        'Data Repository Table'!$F:$F, 'Revenue Analysis'!$C18,
        'Data Repository Table'!$G:$G, $D18,
        'Data Repository Table'!$B:$B, 'Revenue Analysis'!$B18,
        'Data Repository Table'!$D:$D, 'Revenue Analysis'!M$10)</f>
        <v>2728427.88625</v>
      </c>
      <c r="N18" s="86">
        <f>SUMIFS('Data Repository Table'!$I:$I,
        'Data Repository Table'!$C:$C, $A18,
        'Data Repository Table'!$F:$F, 'Revenue Analysis'!$C18,
        'Data Repository Table'!$G:$G, $D18,
        'Data Repository Table'!$B:$B, 'Revenue Analysis'!$B18,
        'Data Repository Table'!$D:$D, 'Revenue Analysis'!N$10)</f>
        <v>2259504.8675000002</v>
      </c>
      <c r="O18" s="86">
        <f>SUMIFS('Data Repository Table'!$I:$I,
        'Data Repository Table'!$C:$C, $A18,
        'Data Repository Table'!$F:$F, 'Revenue Analysis'!$C18,
        'Data Repository Table'!$G:$G, $D18,
        'Data Repository Table'!$B:$B, 'Revenue Analysis'!$B18,
        'Data Repository Table'!$D:$D, 'Revenue Analysis'!O$10)</f>
        <v>2031569.2350000001</v>
      </c>
      <c r="P18" s="86">
        <f>SUMIFS('Data Repository Table'!$I:$I,
        'Data Repository Table'!$C:$C, $A18,
        'Data Repository Table'!$F:$F, 'Revenue Analysis'!$C18,
        'Data Repository Table'!$G:$G, $D18,
        'Data Repository Table'!$B:$B, 'Revenue Analysis'!$B18,
        'Data Repository Table'!$D:$D, 'Revenue Analysis'!P$10)</f>
        <v>2245023.2324999999</v>
      </c>
      <c r="Q18" s="33">
        <f t="shared" ref="Q18:Q22" si="0">SUM(E18:P18)</f>
        <v>27349354.051249996</v>
      </c>
      <c r="R18" s="4"/>
      <c r="S18" s="4"/>
      <c r="T18" s="4"/>
      <c r="U18" s="4"/>
      <c r="V18" s="4"/>
      <c r="W18" s="4"/>
      <c r="X18" s="4"/>
      <c r="Y18" s="4"/>
      <c r="Z18" s="4"/>
    </row>
    <row r="19" spans="1:26" ht="27.75" customHeight="1">
      <c r="A19" s="26" t="s">
        <v>41</v>
      </c>
      <c r="B19" s="26" t="s">
        <v>33</v>
      </c>
      <c r="C19" s="26" t="s">
        <v>35</v>
      </c>
      <c r="D19" s="26" t="s">
        <v>38</v>
      </c>
      <c r="E19" s="33">
        <f>SUMIFS('Data Repository Table'!$I:$I,
        'Data Repository Table'!$C:$C, $A19,
        'Data Repository Table'!$F:$F, 'Revenue Analysis'!$C19,
        'Data Repository Table'!$G:$G, $D19,
        'Data Repository Table'!$B:$B, 'Revenue Analysis'!$B19,
        'Data Repository Table'!$D:$D, 'Revenue Analysis'!$E$10)</f>
        <v>4813347.4924999997</v>
      </c>
      <c r="F19" s="33">
        <f>SUMIFS('Data Repository Table'!$I:$I,
        'Data Repository Table'!$C:$C, $A19,
        'Data Repository Table'!$F:$F, 'Revenue Analysis'!$C19,
        'Data Repository Table'!$G:$G, $D19,
        'Data Repository Table'!$B:$B, 'Revenue Analysis'!$B19,
        'Data Repository Table'!$D:$D, 'Revenue Analysis'!$F$10)</f>
        <v>4056754.01</v>
      </c>
      <c r="G19" s="33">
        <f>SUMIFS('Data Repository Table'!$I:$I,
        'Data Repository Table'!$C:$C, $A19,
        'Data Repository Table'!$F:$F, 'Revenue Analysis'!$C19,
        'Data Repository Table'!$G:$G, $D19,
        'Data Repository Table'!$B:$B, 'Revenue Analysis'!$B19,
        'Data Repository Table'!$D:$D, 'Revenue Analysis'!$G$10)</f>
        <v>4482194.4775</v>
      </c>
      <c r="H19" s="86">
        <f>SUMIFS('Data Repository Table'!$I:$I,
        'Data Repository Table'!$C:$C, $A19,
        'Data Repository Table'!$F:$F, 'Revenue Analysis'!$C19,
        'Data Repository Table'!$G:$G, $D19,
        'Data Repository Table'!$B:$B, 'Revenue Analysis'!$B19,
        'Data Repository Table'!$D:$D, 'Revenue Analysis'!H$10)</f>
        <v>4208787.0199999996</v>
      </c>
      <c r="I19" s="86">
        <f>SUMIFS('Data Repository Table'!$I:$I,
        'Data Repository Table'!$C:$C, $A19,
        'Data Repository Table'!$F:$F, 'Revenue Analysis'!$C19,
        'Data Repository Table'!$G:$G, $D19,
        'Data Repository Table'!$B:$B, 'Revenue Analysis'!$B19,
        'Data Repository Table'!$D:$D, 'Revenue Analysis'!I$10)</f>
        <v>3842472.4449999998</v>
      </c>
      <c r="J19" s="86">
        <f>SUMIFS('Data Repository Table'!$I:$I,
        'Data Repository Table'!$C:$C, $A19,
        'Data Repository Table'!$F:$F, 'Revenue Analysis'!$C19,
        'Data Repository Table'!$G:$G, $D19,
        'Data Repository Table'!$B:$B, 'Revenue Analysis'!$B19,
        'Data Repository Table'!$D:$D, 'Revenue Analysis'!J$10)</f>
        <v>4323044.34</v>
      </c>
      <c r="K19" s="86">
        <f>SUMIFS('Data Repository Table'!$I:$I,
        'Data Repository Table'!$C:$C, $A19,
        'Data Repository Table'!$F:$F, 'Revenue Analysis'!$C19,
        'Data Repository Table'!$G:$G, $D19,
        'Data Repository Table'!$B:$B, 'Revenue Analysis'!$B19,
        'Data Repository Table'!$D:$D, 'Revenue Analysis'!K$10)</f>
        <v>6209460.4500000002</v>
      </c>
      <c r="L19" s="86">
        <f>SUMIFS('Data Repository Table'!$I:$I,
        'Data Repository Table'!$C:$C, $A19,
        'Data Repository Table'!$F:$F, 'Revenue Analysis'!$C19,
        'Data Repository Table'!$G:$G, $D19,
        'Data Repository Table'!$B:$B, 'Revenue Analysis'!$B19,
        'Data Repository Table'!$D:$D, 'Revenue Analysis'!L$10)</f>
        <v>4633597.4249999998</v>
      </c>
      <c r="M19" s="86">
        <f>SUMIFS('Data Repository Table'!$I:$I,
        'Data Repository Table'!$C:$C, $A19,
        'Data Repository Table'!$F:$F, 'Revenue Analysis'!$C19,
        'Data Repository Table'!$G:$G, $D19,
        'Data Repository Table'!$B:$B, 'Revenue Analysis'!$B19,
        'Data Repository Table'!$D:$D, 'Revenue Analysis'!M$10)</f>
        <v>5456855.7725</v>
      </c>
      <c r="N19" s="86">
        <f>SUMIFS('Data Repository Table'!$I:$I,
        'Data Repository Table'!$C:$C, $A19,
        'Data Repository Table'!$F:$F, 'Revenue Analysis'!$C19,
        'Data Repository Table'!$G:$G, $D19,
        'Data Repository Table'!$B:$B, 'Revenue Analysis'!$B19,
        'Data Repository Table'!$D:$D, 'Revenue Analysis'!N$10)</f>
        <v>4519009.7350000003</v>
      </c>
      <c r="O19" s="86">
        <f>SUMIFS('Data Repository Table'!$I:$I,
        'Data Repository Table'!$C:$C, $A19,
        'Data Repository Table'!$F:$F, 'Revenue Analysis'!$C19,
        'Data Repository Table'!$G:$G, $D19,
        'Data Repository Table'!$B:$B, 'Revenue Analysis'!$B19,
        'Data Repository Table'!$D:$D, 'Revenue Analysis'!O$10)</f>
        <v>4063138.47</v>
      </c>
      <c r="P19" s="86">
        <f>SUMIFS('Data Repository Table'!$I:$I,
        'Data Repository Table'!$C:$C, $A19,
        'Data Repository Table'!$F:$F, 'Revenue Analysis'!$C19,
        'Data Repository Table'!$G:$G, $D19,
        'Data Repository Table'!$B:$B, 'Revenue Analysis'!$B19,
        'Data Repository Table'!$D:$D, 'Revenue Analysis'!P$10)</f>
        <v>4490046.4649999999</v>
      </c>
      <c r="Q19" s="33">
        <f t="shared" si="0"/>
        <v>55098708.102499992</v>
      </c>
      <c r="R19" s="4"/>
      <c r="S19" s="4"/>
      <c r="T19" s="4"/>
      <c r="U19" s="4"/>
      <c r="V19" s="4"/>
      <c r="W19" s="4"/>
      <c r="X19" s="4"/>
      <c r="Y19" s="4"/>
      <c r="Z19" s="4"/>
    </row>
    <row r="20" spans="1:26" ht="27.75" customHeight="1">
      <c r="A20" s="26" t="s">
        <v>41</v>
      </c>
      <c r="B20" s="26" t="s">
        <v>33</v>
      </c>
      <c r="C20" s="26" t="s">
        <v>39</v>
      </c>
      <c r="D20" s="26" t="s">
        <v>36</v>
      </c>
      <c r="E20" s="33">
        <f>SUMIFS('Data Repository Table'!$I:$I,
        'Data Repository Table'!$C:$C, $A20,
        'Data Repository Table'!$F:$F, 'Revenue Analysis'!$C20,
        'Data Repository Table'!$G:$G, $D20,
        'Data Repository Table'!$B:$B, 'Revenue Analysis'!$B20,
        'Data Repository Table'!$D:$D, 'Revenue Analysis'!$E$10)</f>
        <v>2117872.8966999999</v>
      </c>
      <c r="F20" s="33">
        <f>SUMIFS('Data Repository Table'!$I:$I,
        'Data Repository Table'!$C:$C, $A20,
        'Data Repository Table'!$F:$F, 'Revenue Analysis'!$C20,
        'Data Repository Table'!$G:$G, $D20,
        'Data Repository Table'!$B:$B, 'Revenue Analysis'!$B20,
        'Data Repository Table'!$D:$D, 'Revenue Analysis'!$F$10)</f>
        <v>1784971.7644</v>
      </c>
      <c r="G20" s="33">
        <f>SUMIFS('Data Repository Table'!$I:$I,
        'Data Repository Table'!$C:$C, $A20,
        'Data Repository Table'!$F:$F, 'Revenue Analysis'!$C20,
        'Data Repository Table'!$G:$G, $D20,
        'Data Repository Table'!$B:$B, 'Revenue Analysis'!$B20,
        'Data Repository Table'!$D:$D, 'Revenue Analysis'!$G$10)</f>
        <v>1972165.5701000001</v>
      </c>
      <c r="H20" s="86">
        <f>SUMIFS('Data Repository Table'!$I:$I,
        'Data Repository Table'!$C:$C, $A20,
        'Data Repository Table'!$F:$F, 'Revenue Analysis'!$C20,
        'Data Repository Table'!$G:$G, $D20,
        'Data Repository Table'!$B:$B, 'Revenue Analysis'!$B20,
        'Data Repository Table'!$D:$D, 'Revenue Analysis'!H$10)</f>
        <v>1851866.2887999997</v>
      </c>
      <c r="I20" s="86">
        <f>SUMIFS('Data Repository Table'!$I:$I,
        'Data Repository Table'!$C:$C, $A20,
        'Data Repository Table'!$F:$F, 'Revenue Analysis'!$C20,
        'Data Repository Table'!$G:$G, $D20,
        'Data Repository Table'!$B:$B, 'Revenue Analysis'!$B20,
        'Data Repository Table'!$D:$D, 'Revenue Analysis'!I$10)</f>
        <v>1690687.8758</v>
      </c>
      <c r="J20" s="86">
        <f>SUMIFS('Data Repository Table'!$I:$I,
        'Data Repository Table'!$C:$C, $A20,
        'Data Repository Table'!$F:$F, 'Revenue Analysis'!$C20,
        'Data Repository Table'!$G:$G, $D20,
        'Data Repository Table'!$B:$B, 'Revenue Analysis'!$B20,
        'Data Repository Table'!$D:$D, 'Revenue Analysis'!J$10)</f>
        <v>1902139.5096</v>
      </c>
      <c r="K20" s="86">
        <f>SUMIFS('Data Repository Table'!$I:$I,
        'Data Repository Table'!$C:$C, $A20,
        'Data Repository Table'!$F:$F, 'Revenue Analysis'!$C20,
        'Data Repository Table'!$G:$G, $D20,
        'Data Repository Table'!$B:$B, 'Revenue Analysis'!$B20,
        'Data Repository Table'!$D:$D, 'Revenue Analysis'!K$10)</f>
        <v>2732162.5980000002</v>
      </c>
      <c r="L20" s="86">
        <f>SUMIFS('Data Repository Table'!$I:$I,
        'Data Repository Table'!$C:$C, $A20,
        'Data Repository Table'!$F:$F, 'Revenue Analysis'!$C20,
        'Data Repository Table'!$G:$G, $D20,
        'Data Repository Table'!$B:$B, 'Revenue Analysis'!$B20,
        'Data Repository Table'!$D:$D, 'Revenue Analysis'!L$10)</f>
        <v>2478782.8670000001</v>
      </c>
      <c r="M20" s="86">
        <f>SUMIFS('Data Repository Table'!$I:$I,
        'Data Repository Table'!$C:$C, $A20,
        'Data Repository Table'!$F:$F, 'Revenue Analysis'!$C20,
        'Data Repository Table'!$G:$G, $D20,
        'Data Repository Table'!$B:$B, 'Revenue Analysis'!$B20,
        'Data Repository Table'!$D:$D, 'Revenue Analysis'!M$10)</f>
        <v>2401016.5399000002</v>
      </c>
      <c r="N20" s="86">
        <f>SUMIFS('Data Repository Table'!$I:$I,
        'Data Repository Table'!$C:$C, $A20,
        'Data Repository Table'!$F:$F, 'Revenue Analysis'!$C20,
        'Data Repository Table'!$G:$G, $D20,
        'Data Repository Table'!$B:$B, 'Revenue Analysis'!$B20,
        'Data Repository Table'!$D:$D, 'Revenue Analysis'!N$10)</f>
        <v>1988364.2834000001</v>
      </c>
      <c r="O20" s="86">
        <f>SUMIFS('Data Repository Table'!$I:$I,
        'Data Repository Table'!$C:$C, $A20,
        'Data Repository Table'!$F:$F, 'Revenue Analysis'!$C20,
        'Data Repository Table'!$G:$G, $D20,
        'Data Repository Table'!$B:$B, 'Revenue Analysis'!$B20,
        'Data Repository Table'!$D:$D, 'Revenue Analysis'!O$10)</f>
        <v>1787780.9268</v>
      </c>
      <c r="P20" s="86">
        <f>SUMIFS('Data Repository Table'!$I:$I,
        'Data Repository Table'!$C:$C, $A20,
        'Data Repository Table'!$F:$F, 'Revenue Analysis'!$C20,
        'Data Repository Table'!$G:$G, $D20,
        'Data Repository Table'!$B:$B, 'Revenue Analysis'!$B20,
        'Data Repository Table'!$D:$D, 'Revenue Analysis'!P$10)</f>
        <v>1975620.4446</v>
      </c>
      <c r="Q20" s="33">
        <f t="shared" si="0"/>
        <v>24683431.565100003</v>
      </c>
      <c r="R20" s="4"/>
      <c r="S20" s="4"/>
      <c r="T20" s="4"/>
      <c r="U20" s="4"/>
      <c r="V20" s="4"/>
      <c r="W20" s="4"/>
      <c r="X20" s="4"/>
      <c r="Y20" s="4"/>
      <c r="Z20" s="4"/>
    </row>
    <row r="21" spans="1:26" ht="27.75" customHeight="1">
      <c r="A21" s="26" t="s">
        <v>41</v>
      </c>
      <c r="B21" s="26" t="s">
        <v>33</v>
      </c>
      <c r="C21" s="26" t="s">
        <v>39</v>
      </c>
      <c r="D21" s="26" t="s">
        <v>38</v>
      </c>
      <c r="E21" s="33">
        <f>SUMIFS('Data Repository Table'!$I:$I,
        'Data Repository Table'!$C:$C, $A21,
        'Data Repository Table'!$F:$F, 'Revenue Analysis'!$C21,
        'Data Repository Table'!$G:$G, $D21,
        'Data Repository Table'!$B:$B, 'Revenue Analysis'!$B21,
        'Data Repository Table'!$D:$D, 'Revenue Analysis'!$E$10)</f>
        <v>3850677.9939999999</v>
      </c>
      <c r="F21" s="33">
        <f>SUMIFS('Data Repository Table'!$I:$I,
        'Data Repository Table'!$C:$C, $A21,
        'Data Repository Table'!$F:$F, 'Revenue Analysis'!$C21,
        'Data Repository Table'!$G:$G, $D21,
        'Data Repository Table'!$B:$B, 'Revenue Analysis'!$B21,
        'Data Repository Table'!$D:$D, 'Revenue Analysis'!$F$10)</f>
        <v>3245403.2080000001</v>
      </c>
      <c r="G21" s="33">
        <f>SUMIFS('Data Repository Table'!$I:$I,
        'Data Repository Table'!$C:$C, $A21,
        'Data Repository Table'!$F:$F, 'Revenue Analysis'!$C21,
        'Data Repository Table'!$G:$G, $D21,
        'Data Repository Table'!$B:$B, 'Revenue Analysis'!$B21,
        'Data Repository Table'!$D:$D, 'Revenue Analysis'!$G$10)</f>
        <v>3585755.5820000004</v>
      </c>
      <c r="H21" s="86">
        <f>SUMIFS('Data Repository Table'!$I:$I,
        'Data Repository Table'!$C:$C, $A21,
        'Data Repository Table'!$F:$F, 'Revenue Analysis'!$C21,
        'Data Repository Table'!$G:$G, $D21,
        'Data Repository Table'!$B:$B, 'Revenue Analysis'!$B21,
        'Data Repository Table'!$D:$D, 'Revenue Analysis'!H$10)</f>
        <v>3367029.6159999999</v>
      </c>
      <c r="I21" s="86">
        <f>SUMIFS('Data Repository Table'!$I:$I,
        'Data Repository Table'!$C:$C, $A21,
        'Data Repository Table'!$F:$F, 'Revenue Analysis'!$C21,
        'Data Repository Table'!$G:$G, $D21,
        'Data Repository Table'!$B:$B, 'Revenue Analysis'!$B21,
        'Data Repository Table'!$D:$D, 'Revenue Analysis'!I$10)</f>
        <v>3073977.9560000002</v>
      </c>
      <c r="J21" s="86">
        <f>SUMIFS('Data Repository Table'!$I:$I,
        'Data Repository Table'!$C:$C, $A21,
        'Data Repository Table'!$F:$F, 'Revenue Analysis'!$C21,
        'Data Repository Table'!$G:$G, $D21,
        'Data Repository Table'!$B:$B, 'Revenue Analysis'!$B21,
        'Data Repository Table'!$D:$D, 'Revenue Analysis'!J$10)</f>
        <v>3458435.4720000001</v>
      </c>
      <c r="K21" s="86">
        <f>SUMIFS('Data Repository Table'!$I:$I,
        'Data Repository Table'!$C:$C, $A21,
        'Data Repository Table'!$F:$F, 'Revenue Analysis'!$C21,
        'Data Repository Table'!$G:$G, $D21,
        'Data Repository Table'!$B:$B, 'Revenue Analysis'!$B21,
        'Data Repository Table'!$D:$D, 'Revenue Analysis'!K$10)</f>
        <v>4967568.3600000003</v>
      </c>
      <c r="L21" s="86">
        <f>SUMIFS('Data Repository Table'!$I:$I,
        'Data Repository Table'!$C:$C, $A21,
        'Data Repository Table'!$F:$F, 'Revenue Analysis'!$C21,
        'Data Repository Table'!$G:$G, $D21,
        'Data Repository Table'!$B:$B, 'Revenue Analysis'!$B21,
        'Data Repository Table'!$D:$D, 'Revenue Analysis'!L$10)</f>
        <v>4506877.9400000004</v>
      </c>
      <c r="M21" s="86">
        <f>SUMIFS('Data Repository Table'!$I:$I,
        'Data Repository Table'!$C:$C, $A21,
        'Data Repository Table'!$F:$F, 'Revenue Analysis'!$C21,
        'Data Repository Table'!$G:$G, $D21,
        'Data Repository Table'!$B:$B, 'Revenue Analysis'!$B21,
        'Data Repository Table'!$D:$D, 'Revenue Analysis'!M$10)</f>
        <v>4365484.6179999998</v>
      </c>
      <c r="N21" s="86">
        <f>SUMIFS('Data Repository Table'!$I:$I,
        'Data Repository Table'!$C:$C, $A21,
        'Data Repository Table'!$F:$F, 'Revenue Analysis'!$C21,
        'Data Repository Table'!$G:$G, $D21,
        'Data Repository Table'!$B:$B, 'Revenue Analysis'!$B21,
        'Data Repository Table'!$D:$D, 'Revenue Analysis'!N$10)</f>
        <v>4615207.7879999997</v>
      </c>
      <c r="O21" s="86">
        <f>SUMIFS('Data Repository Table'!$I:$I,
        'Data Repository Table'!$C:$C, $A21,
        'Data Repository Table'!$F:$F, 'Revenue Analysis'!$C21,
        'Data Repository Table'!$G:$G, $D21,
        'Data Repository Table'!$B:$B, 'Revenue Analysis'!$B21,
        'Data Repository Table'!$D:$D, 'Revenue Analysis'!O$10)</f>
        <v>3250510.7760000005</v>
      </c>
      <c r="P21" s="86">
        <f>SUMIFS('Data Repository Table'!$I:$I,
        'Data Repository Table'!$C:$C, $A21,
        'Data Repository Table'!$F:$F, 'Revenue Analysis'!$C21,
        'Data Repository Table'!$G:$G, $D21,
        'Data Repository Table'!$B:$B, 'Revenue Analysis'!$B21,
        'Data Repository Table'!$D:$D, 'Revenue Analysis'!P$10)</f>
        <v>3592037.1720000003</v>
      </c>
      <c r="Q21" s="33">
        <f t="shared" si="0"/>
        <v>45878966.482000001</v>
      </c>
      <c r="R21" s="4"/>
      <c r="S21" s="4"/>
      <c r="T21" s="4"/>
      <c r="U21" s="4"/>
      <c r="V21" s="4"/>
      <c r="W21" s="4"/>
      <c r="X21" s="4"/>
      <c r="Y21" s="4"/>
      <c r="Z21" s="4"/>
    </row>
    <row r="22" spans="1:26" ht="27.75" customHeight="1">
      <c r="A22" s="26" t="s">
        <v>41</v>
      </c>
      <c r="B22" s="26" t="s">
        <v>33</v>
      </c>
      <c r="C22" s="26" t="s">
        <v>40</v>
      </c>
      <c r="D22" s="26" t="s">
        <v>36</v>
      </c>
      <c r="E22" s="33">
        <f>SUMIFS('Data Repository Table'!$I:$I,
        'Data Repository Table'!$C:$C, $A22,
        'Data Repository Table'!$F:$F, 'Revenue Analysis'!$C22,
        'Data Repository Table'!$G:$G, $D22,
        'Data Repository Table'!$B:$B, 'Revenue Analysis'!$B22,
        'Data Repository Table'!$D:$D, 'Revenue Analysis'!$E$10)</f>
        <v>4139478.8435499985</v>
      </c>
      <c r="F22" s="33">
        <f>SUMIFS('Data Repository Table'!$I:$I,
        'Data Repository Table'!$C:$C, $A22,
        'Data Repository Table'!$F:$F, 'Revenue Analysis'!$C22,
        'Data Repository Table'!$G:$G, $D22,
        'Data Repository Table'!$B:$B, 'Revenue Analysis'!$B22,
        'Data Repository Table'!$D:$D, 'Revenue Analysis'!$F$10)</f>
        <v>3488808.4485999988</v>
      </c>
      <c r="G22" s="33">
        <f>SUMIFS('Data Repository Table'!$I:$I,
        'Data Repository Table'!$C:$C, $A22,
        'Data Repository Table'!$F:$F, 'Revenue Analysis'!$C22,
        'Data Repository Table'!$G:$G, $D22,
        'Data Repository Table'!$B:$B, 'Revenue Analysis'!$B22,
        'Data Repository Table'!$D:$D, 'Revenue Analysis'!$G$10)</f>
        <v>3854687.2506499989</v>
      </c>
      <c r="H22" s="86">
        <f>SUMIFS('Data Repository Table'!$I:$I,
        'Data Repository Table'!$C:$C, $A22,
        'Data Repository Table'!$F:$F, 'Revenue Analysis'!$C22,
        'Data Repository Table'!$G:$G, $D22,
        'Data Repository Table'!$B:$B, 'Revenue Analysis'!$B22,
        'Data Repository Table'!$D:$D, 'Revenue Analysis'!H$10)</f>
        <v>3619556.8371999986</v>
      </c>
      <c r="I22" s="86">
        <f>SUMIFS('Data Repository Table'!$I:$I,
        'Data Repository Table'!$C:$C, $A22,
        'Data Repository Table'!$F:$F, 'Revenue Analysis'!$C22,
        'Data Repository Table'!$G:$G, $D22,
        'Data Repository Table'!$B:$B, 'Revenue Analysis'!$B22,
        'Data Repository Table'!$D:$D, 'Revenue Analysis'!I$10)</f>
        <v>3304526.302699999</v>
      </c>
      <c r="J22" s="86">
        <f>SUMIFS('Data Repository Table'!$I:$I,
        'Data Repository Table'!$C:$C, $A22,
        'Data Repository Table'!$F:$F, 'Revenue Analysis'!$C22,
        'Data Repository Table'!$G:$G, $D22,
        'Data Repository Table'!$B:$B, 'Revenue Analysis'!$B22,
        'Data Repository Table'!$D:$D, 'Revenue Analysis'!J$10)</f>
        <v>3717818.1323999991</v>
      </c>
      <c r="K22" s="86">
        <f>SUMIFS('Data Repository Table'!$I:$I,
        'Data Repository Table'!$C:$C, $A22,
        'Data Repository Table'!$F:$F, 'Revenue Analysis'!$C22,
        'Data Repository Table'!$G:$G, $D22,
        'Data Repository Table'!$B:$B, 'Revenue Analysis'!$B22,
        'Data Repository Table'!$D:$D, 'Revenue Analysis'!K$10)</f>
        <v>5340135.9869999988</v>
      </c>
      <c r="L22" s="86">
        <f>SUMIFS('Data Repository Table'!$I:$I,
        'Data Repository Table'!$C:$C, $A22,
        'Data Repository Table'!$F:$F, 'Revenue Analysis'!$C22,
        'Data Repository Table'!$G:$G, $D22,
        'Data Repository Table'!$B:$B, 'Revenue Analysis'!$B22,
        'Data Repository Table'!$D:$D, 'Revenue Analysis'!L$10)</f>
        <v>4844893.7854999984</v>
      </c>
      <c r="M22" s="86">
        <f>SUMIFS('Data Repository Table'!$I:$I,
        'Data Repository Table'!$C:$C, $A22,
        'Data Repository Table'!$F:$F, 'Revenue Analysis'!$C22,
        'Data Repository Table'!$G:$G, $D22,
        'Data Repository Table'!$B:$B, 'Revenue Analysis'!$B22,
        'Data Repository Table'!$D:$D, 'Revenue Analysis'!M$10)</f>
        <v>4692895.9643499991</v>
      </c>
      <c r="N22" s="86">
        <f>SUMIFS('Data Repository Table'!$I:$I,
        'Data Repository Table'!$C:$C, $A22,
        'Data Repository Table'!$F:$F, 'Revenue Analysis'!$C22,
        'Data Repository Table'!$G:$G, $D22,
        'Data Repository Table'!$B:$B, 'Revenue Analysis'!$B22,
        'Data Repository Table'!$D:$D, 'Revenue Analysis'!N$10)</f>
        <v>4886348.3721000003</v>
      </c>
      <c r="O22" s="86">
        <f>SUMIFS('Data Repository Table'!$I:$I,
        'Data Repository Table'!$C:$C, $A22,
        'Data Repository Table'!$F:$F, 'Revenue Analysis'!$C22,
        'Data Repository Table'!$G:$G, $D22,
        'Data Repository Table'!$B:$B, 'Revenue Analysis'!$B22,
        'Data Repository Table'!$D:$D, 'Revenue Analysis'!O$10)</f>
        <v>3494299.084199999</v>
      </c>
      <c r="P22" s="86">
        <f>SUMIFS('Data Repository Table'!$I:$I,
        'Data Repository Table'!$C:$C, $A22,
        'Data Repository Table'!$F:$F, 'Revenue Analysis'!$C22,
        'Data Repository Table'!$G:$G, $D22,
        'Data Repository Table'!$B:$B, 'Revenue Analysis'!$B22,
        'Data Repository Table'!$D:$D, 'Revenue Analysis'!P$10)</f>
        <v>3861439.9598999987</v>
      </c>
      <c r="Q22" s="33">
        <f t="shared" si="0"/>
        <v>49244888.96814999</v>
      </c>
      <c r="R22" s="4"/>
      <c r="S22" s="4"/>
      <c r="T22" s="4"/>
      <c r="U22" s="4"/>
      <c r="V22" s="4"/>
      <c r="W22" s="4"/>
      <c r="X22" s="4"/>
      <c r="Y22" s="4"/>
      <c r="Z22" s="4"/>
    </row>
    <row r="23" spans="1:26" ht="27.75" customHeight="1">
      <c r="A23" s="106"/>
      <c r="B23" s="106"/>
      <c r="C23" s="106"/>
      <c r="D23" s="106"/>
      <c r="E23" s="33">
        <f>SUMIFS('Data Repository Table'!$I:$I,
        'Data Repository Table'!$C:$C, $A23,
        'Data Repository Table'!$F:$F, 'Revenue Analysis'!$C23,
        'Data Repository Table'!$G:$G, $D23,
        'Data Repository Table'!$B:$B, 'Revenue Analysis'!$B23,
        'Data Repository Table'!$D:$D, 'Revenue Analysis'!$E$10)</f>
        <v>0</v>
      </c>
      <c r="F23" s="33">
        <f>SUMIFS('Data Repository Table'!$I:$I,
        'Data Repository Table'!$C:$C, $A23,
        'Data Repository Table'!$F:$F, 'Revenue Analysis'!$C23,
        'Data Repository Table'!$G:$G, $D23,
        'Data Repository Table'!$B:$B, 'Revenue Analysis'!$B23,
        'Data Repository Table'!$D:$D, 'Revenue Analysis'!$F$10)</f>
        <v>0</v>
      </c>
      <c r="G23" s="33">
        <f>SUMIFS('Data Repository Table'!$I:$I,
        'Data Repository Table'!$C:$C, $A23,
        'Data Repository Table'!$F:$F, 'Revenue Analysis'!$C23,
        'Data Repository Table'!$G:$G, $D23,
        'Data Repository Table'!$B:$B, 'Revenue Analysis'!$B23,
        'Data Repository Table'!$D:$D, 'Revenue Analysis'!$G$10)</f>
        <v>0</v>
      </c>
      <c r="H23" s="86">
        <f>SUMIFS('Data Repository Table'!$I:$I,
        'Data Repository Table'!$C:$C, $A23,
        'Data Repository Table'!$F:$F, 'Revenue Analysis'!$C23,
        'Data Repository Table'!$G:$G, $D23,
        'Data Repository Table'!$B:$B, 'Revenue Analysis'!$B23,
        'Data Repository Table'!$D:$D, 'Revenue Analysis'!H$10)</f>
        <v>0</v>
      </c>
      <c r="I23" s="86">
        <f>SUMIFS('Data Repository Table'!$I:$I,
        'Data Repository Table'!$C:$C, $A23,
        'Data Repository Table'!$F:$F, 'Revenue Analysis'!$C23,
        'Data Repository Table'!$G:$G, $D23,
        'Data Repository Table'!$B:$B, 'Revenue Analysis'!$B23,
        'Data Repository Table'!$D:$D, 'Revenue Analysis'!I$10)</f>
        <v>0</v>
      </c>
      <c r="J23" s="86">
        <f>SUMIFS('Data Repository Table'!$I:$I,
        'Data Repository Table'!$C:$C, $A23,
        'Data Repository Table'!$F:$F, 'Revenue Analysis'!$C23,
        'Data Repository Table'!$G:$G, $D23,
        'Data Repository Table'!$B:$B, 'Revenue Analysis'!$B23,
        'Data Repository Table'!$D:$D, 'Revenue Analysis'!J$10)</f>
        <v>0</v>
      </c>
      <c r="K23" s="86">
        <f>SUMIFS('Data Repository Table'!$I:$I,
        'Data Repository Table'!$C:$C, $A23,
        'Data Repository Table'!$F:$F, 'Revenue Analysis'!$C23,
        'Data Repository Table'!$G:$G, $D23,
        'Data Repository Table'!$B:$B, 'Revenue Analysis'!$B23,
        'Data Repository Table'!$D:$D, 'Revenue Analysis'!K$10)</f>
        <v>0</v>
      </c>
      <c r="L23" s="86">
        <f>SUMIFS('Data Repository Table'!$I:$I,
        'Data Repository Table'!$C:$C, $A23,
        'Data Repository Table'!$F:$F, 'Revenue Analysis'!$C23,
        'Data Repository Table'!$G:$G, $D23,
        'Data Repository Table'!$B:$B, 'Revenue Analysis'!$B23,
        'Data Repository Table'!$D:$D, 'Revenue Analysis'!L$10)</f>
        <v>0</v>
      </c>
      <c r="M23" s="86">
        <f>SUMIFS('Data Repository Table'!$I:$I,
        'Data Repository Table'!$C:$C, $A23,
        'Data Repository Table'!$F:$F, 'Revenue Analysis'!$C23,
        'Data Repository Table'!$G:$G, $D23,
        'Data Repository Table'!$B:$B, 'Revenue Analysis'!$B23,
        'Data Repository Table'!$D:$D, 'Revenue Analysis'!M$10)</f>
        <v>0</v>
      </c>
      <c r="N23" s="86">
        <f>SUMIFS('Data Repository Table'!$I:$I,
        'Data Repository Table'!$C:$C, $A23,
        'Data Repository Table'!$F:$F, 'Revenue Analysis'!$C23,
        'Data Repository Table'!$G:$G, $D23,
        'Data Repository Table'!$B:$B, 'Revenue Analysis'!$B23,
        'Data Repository Table'!$D:$D, 'Revenue Analysis'!N$10)</f>
        <v>0</v>
      </c>
      <c r="O23" s="86">
        <f>SUMIFS('Data Repository Table'!$I:$I,
        'Data Repository Table'!$C:$C, $A23,
        'Data Repository Table'!$F:$F, 'Revenue Analysis'!$C23,
        'Data Repository Table'!$G:$G, $D23,
        'Data Repository Table'!$B:$B, 'Revenue Analysis'!$B23,
        'Data Repository Table'!$D:$D, 'Revenue Analysis'!O$10)</f>
        <v>0</v>
      </c>
      <c r="P23" s="86">
        <f>SUMIFS('Data Repository Table'!$I:$I,
        'Data Repository Table'!$C:$C, $A23,
        'Data Repository Table'!$F:$F, 'Revenue Analysis'!$C23,
        'Data Repository Table'!$G:$G, $D23,
        'Data Repository Table'!$B:$B, 'Revenue Analysis'!$B23,
        'Data Repository Table'!$D:$D, 'Revenue Analysis'!P$10)</f>
        <v>0</v>
      </c>
      <c r="Q23" s="108"/>
      <c r="R23" s="108"/>
      <c r="S23" s="108"/>
      <c r="T23" s="108"/>
      <c r="U23" s="108"/>
      <c r="V23" s="108"/>
      <c r="W23" s="108"/>
      <c r="X23" s="108"/>
      <c r="Y23" s="108"/>
      <c r="Z23" s="108"/>
    </row>
    <row r="24" spans="1:26" ht="27.75" customHeight="1">
      <c r="A24" s="26" t="s">
        <v>42</v>
      </c>
      <c r="B24" s="26" t="s">
        <v>33</v>
      </c>
      <c r="C24" s="26" t="s">
        <v>35</v>
      </c>
      <c r="D24" s="26" t="s">
        <v>36</v>
      </c>
      <c r="E24" s="33">
        <f>SUMIFS('Data Repository Table'!$I:$I,
        'Data Repository Table'!$C:$C, $A24,
        'Data Repository Table'!$F:$F, 'Revenue Analysis'!$C24,
        'Data Repository Table'!$G:$G, $D24,
        'Data Repository Table'!$B:$B, 'Revenue Analysis'!$B24,
        'Data Repository Table'!$D:$D, 'Revenue Analysis'!$E$10)</f>
        <v>1766228.7212499999</v>
      </c>
      <c r="F24" s="33">
        <f>SUMIFS('Data Repository Table'!$I:$I,
        'Data Repository Table'!$C:$C, $A24,
        'Data Repository Table'!$F:$F, 'Revenue Analysis'!$C24,
        'Data Repository Table'!$G:$G, $D24,
        'Data Repository Table'!$B:$B, 'Revenue Analysis'!$B24,
        'Data Repository Table'!$D:$D, 'Revenue Analysis'!$F$10)</f>
        <v>1951422.76125</v>
      </c>
      <c r="G24" s="33">
        <f>SUMIFS('Data Repository Table'!$I:$I,
        'Data Repository Table'!$C:$C, $A24,
        'Data Repository Table'!$F:$F, 'Revenue Analysis'!$C24,
        'Data Repository Table'!$G:$G, $D24,
        'Data Repository Table'!$B:$B, 'Revenue Analysis'!$B24,
        'Data Repository Table'!$D:$D, 'Revenue Analysis'!$G$10)</f>
        <v>1699371.23875</v>
      </c>
      <c r="H24" s="86">
        <f>SUMIFS('Data Repository Table'!$I:$I,
        'Data Repository Table'!$C:$C, $A24,
        'Data Repository Table'!$F:$F, 'Revenue Analysis'!$C24,
        'Data Repository Table'!$G:$G, $D24,
        'Data Repository Table'!$B:$B, 'Revenue Analysis'!$B24,
        'Data Repository Table'!$D:$D, 'Revenue Analysis'!H$10)</f>
        <v>1502189.2037500001</v>
      </c>
      <c r="I24" s="86">
        <f>SUMIFS('Data Repository Table'!$I:$I,
        'Data Repository Table'!$C:$C, $A24,
        'Data Repository Table'!$F:$F, 'Revenue Analysis'!$C24,
        'Data Repository Table'!$G:$G, $D24,
        'Data Repository Table'!$B:$B, 'Revenue Analysis'!$B24,
        'Data Repository Table'!$D:$D, 'Revenue Analysis'!I$10)</f>
        <v>1650239.5062500001</v>
      </c>
      <c r="J24" s="86">
        <f>SUMIFS('Data Repository Table'!$I:$I,
        'Data Repository Table'!$C:$C, $A24,
        'Data Repository Table'!$F:$F, 'Revenue Analysis'!$C24,
        'Data Repository Table'!$G:$G, $D24,
        'Data Repository Table'!$B:$B, 'Revenue Analysis'!$B24,
        'Data Repository Table'!$D:$D, 'Revenue Analysis'!J$10)</f>
        <v>1406546.085</v>
      </c>
      <c r="K24" s="86">
        <f>SUMIFS('Data Repository Table'!$I:$I,
        'Data Repository Table'!$C:$C, $A24,
        'Data Repository Table'!$F:$F, 'Revenue Analysis'!$C24,
        'Data Repository Table'!$G:$G, $D24,
        'Data Repository Table'!$B:$B, 'Revenue Analysis'!$B24,
        'Data Repository Table'!$D:$D, 'Revenue Analysis'!K$10)</f>
        <v>2151540.1949999998</v>
      </c>
      <c r="L24" s="86">
        <f>SUMIFS('Data Repository Table'!$I:$I,
        'Data Repository Table'!$C:$C, $A24,
        'Data Repository Table'!$F:$F, 'Revenue Analysis'!$C24,
        'Data Repository Table'!$G:$G, $D24,
        'Data Repository Table'!$B:$B, 'Revenue Analysis'!$B24,
        'Data Repository Table'!$D:$D, 'Revenue Analysis'!L$10)</f>
        <v>2191228.2262499998</v>
      </c>
      <c r="M24" s="86">
        <f>SUMIFS('Data Repository Table'!$I:$I,
        'Data Repository Table'!$C:$C, $A24,
        'Data Repository Table'!$F:$F, 'Revenue Analysis'!$C24,
        'Data Repository Table'!$G:$G, $D24,
        'Data Repository Table'!$B:$B, 'Revenue Analysis'!$B24,
        'Data Repository Table'!$D:$D, 'Revenue Analysis'!M$10)</f>
        <v>1965526.61625</v>
      </c>
      <c r="N24" s="86">
        <f>SUMIFS('Data Repository Table'!$I:$I,
        'Data Repository Table'!$C:$C, $A24,
        'Data Repository Table'!$F:$F, 'Revenue Analysis'!$C24,
        'Data Repository Table'!$G:$G, $D24,
        'Data Repository Table'!$B:$B, 'Revenue Analysis'!$B24,
        'Data Repository Table'!$D:$D, 'Revenue Analysis'!N$10)</f>
        <v>2084911.36</v>
      </c>
      <c r="O24" s="86">
        <f>SUMIFS('Data Repository Table'!$I:$I,
        'Data Repository Table'!$C:$C, $A24,
        'Data Repository Table'!$F:$F, 'Revenue Analysis'!$C24,
        'Data Repository Table'!$G:$G, $D24,
        'Data Repository Table'!$B:$B, 'Revenue Analysis'!$B24,
        'Data Repository Table'!$D:$D, 'Revenue Analysis'!O$10)</f>
        <v>2053699.35375</v>
      </c>
      <c r="P24" s="86">
        <f>SUMIFS('Data Repository Table'!$I:$I,
        'Data Repository Table'!$C:$C, $A24,
        'Data Repository Table'!$F:$F, 'Revenue Analysis'!$C24,
        'Data Repository Table'!$G:$G, $D24,
        'Data Repository Table'!$B:$B, 'Revenue Analysis'!$B24,
        'Data Repository Table'!$D:$D, 'Revenue Analysis'!P$10)</f>
        <v>2197266.9237500001</v>
      </c>
      <c r="Q24" s="33">
        <f t="shared" ref="Q24:Q28" si="1">SUM(E24:P24)</f>
        <v>22620170.191250004</v>
      </c>
      <c r="R24" s="4"/>
      <c r="S24" s="4"/>
      <c r="T24" s="4"/>
      <c r="U24" s="4"/>
      <c r="V24" s="4"/>
      <c r="W24" s="4"/>
      <c r="X24" s="4"/>
      <c r="Y24" s="4"/>
      <c r="Z24" s="4"/>
    </row>
    <row r="25" spans="1:26" ht="27.75" customHeight="1">
      <c r="A25" s="26" t="s">
        <v>42</v>
      </c>
      <c r="B25" s="26" t="s">
        <v>33</v>
      </c>
      <c r="C25" s="26" t="s">
        <v>35</v>
      </c>
      <c r="D25" s="26" t="s">
        <v>38</v>
      </c>
      <c r="E25" s="33">
        <f>SUMIFS('Data Repository Table'!$I:$I,
        'Data Repository Table'!$C:$C, $A25,
        'Data Repository Table'!$F:$F, 'Revenue Analysis'!$C25,
        'Data Repository Table'!$G:$G, $D25,
        'Data Repository Table'!$B:$B, 'Revenue Analysis'!$B25,
        'Data Repository Table'!$D:$D, 'Revenue Analysis'!$E$10)</f>
        <v>3532457.4424999999</v>
      </c>
      <c r="F25" s="33">
        <f>SUMIFS('Data Repository Table'!$I:$I,
        'Data Repository Table'!$C:$C, $A25,
        'Data Repository Table'!$F:$F, 'Revenue Analysis'!$C25,
        'Data Repository Table'!$G:$G, $D25,
        'Data Repository Table'!$B:$B, 'Revenue Analysis'!$B25,
        'Data Repository Table'!$D:$D, 'Revenue Analysis'!$F$10)</f>
        <v>3902845.5225</v>
      </c>
      <c r="G25" s="33">
        <f>SUMIFS('Data Repository Table'!$I:$I,
        'Data Repository Table'!$C:$C, $A25,
        'Data Repository Table'!$F:$F, 'Revenue Analysis'!$C25,
        'Data Repository Table'!$G:$G, $D25,
        'Data Repository Table'!$B:$B, 'Revenue Analysis'!$B25,
        'Data Repository Table'!$D:$D, 'Revenue Analysis'!$G$10)</f>
        <v>3398742.4775</v>
      </c>
      <c r="H25" s="86">
        <f>SUMIFS('Data Repository Table'!$I:$I,
        'Data Repository Table'!$C:$C, $A25,
        'Data Repository Table'!$F:$F, 'Revenue Analysis'!$C25,
        'Data Repository Table'!$G:$G, $D25,
        'Data Repository Table'!$B:$B, 'Revenue Analysis'!$B25,
        'Data Repository Table'!$D:$D, 'Revenue Analysis'!H$10)</f>
        <v>3004378.4075000002</v>
      </c>
      <c r="I25" s="86">
        <f>SUMIFS('Data Repository Table'!$I:$I,
        'Data Repository Table'!$C:$C, $A25,
        'Data Repository Table'!$F:$F, 'Revenue Analysis'!$C25,
        'Data Repository Table'!$G:$G, $D25,
        'Data Repository Table'!$B:$B, 'Revenue Analysis'!$B25,
        'Data Repository Table'!$D:$D, 'Revenue Analysis'!I$10)</f>
        <v>3300479.0125000002</v>
      </c>
      <c r="J25" s="86">
        <f>SUMIFS('Data Repository Table'!$I:$I,
        'Data Repository Table'!$C:$C, $A25,
        'Data Repository Table'!$F:$F, 'Revenue Analysis'!$C25,
        'Data Repository Table'!$G:$G, $D25,
        'Data Repository Table'!$B:$B, 'Revenue Analysis'!$B25,
        'Data Repository Table'!$D:$D, 'Revenue Analysis'!J$10)</f>
        <v>2813092.17</v>
      </c>
      <c r="K25" s="86">
        <f>SUMIFS('Data Repository Table'!$I:$I,
        'Data Repository Table'!$C:$C, $A25,
        'Data Repository Table'!$F:$F, 'Revenue Analysis'!$C25,
        'Data Repository Table'!$G:$G, $D25,
        'Data Repository Table'!$B:$B, 'Revenue Analysis'!$B25,
        'Data Repository Table'!$D:$D, 'Revenue Analysis'!K$10)</f>
        <v>4303080.3899999997</v>
      </c>
      <c r="L25" s="86">
        <f>SUMIFS('Data Repository Table'!$I:$I,
        'Data Repository Table'!$C:$C, $A25,
        'Data Repository Table'!$F:$F, 'Revenue Analysis'!$C25,
        'Data Repository Table'!$G:$G, $D25,
        'Data Repository Table'!$B:$B, 'Revenue Analysis'!$B25,
        'Data Repository Table'!$D:$D, 'Revenue Analysis'!L$10)</f>
        <v>4382456.4524999997</v>
      </c>
      <c r="M25" s="86">
        <f>SUMIFS('Data Repository Table'!$I:$I,
        'Data Repository Table'!$C:$C, $A25,
        'Data Repository Table'!$F:$F, 'Revenue Analysis'!$C25,
        'Data Repository Table'!$G:$G, $D25,
        'Data Repository Table'!$B:$B, 'Revenue Analysis'!$B25,
        'Data Repository Table'!$D:$D, 'Revenue Analysis'!M$10)</f>
        <v>3931053.2324999999</v>
      </c>
      <c r="N25" s="86">
        <f>SUMIFS('Data Repository Table'!$I:$I,
        'Data Repository Table'!$C:$C, $A25,
        'Data Repository Table'!$F:$F, 'Revenue Analysis'!$C25,
        'Data Repository Table'!$G:$G, $D25,
        'Data Repository Table'!$B:$B, 'Revenue Analysis'!$B25,
        'Data Repository Table'!$D:$D, 'Revenue Analysis'!N$10)</f>
        <v>4169822.72</v>
      </c>
      <c r="O25" s="86">
        <f>SUMIFS('Data Repository Table'!$I:$I,
        'Data Repository Table'!$C:$C, $A25,
        'Data Repository Table'!$F:$F, 'Revenue Analysis'!$C25,
        'Data Repository Table'!$G:$G, $D25,
        'Data Repository Table'!$B:$B, 'Revenue Analysis'!$B25,
        'Data Repository Table'!$D:$D, 'Revenue Analysis'!O$10)</f>
        <v>4107398.7075</v>
      </c>
      <c r="P25" s="86">
        <f>SUMIFS('Data Repository Table'!$I:$I,
        'Data Repository Table'!$C:$C, $A25,
        'Data Repository Table'!$F:$F, 'Revenue Analysis'!$C25,
        'Data Repository Table'!$G:$G, $D25,
        'Data Repository Table'!$B:$B, 'Revenue Analysis'!$B25,
        'Data Repository Table'!$D:$D, 'Revenue Analysis'!P$10)</f>
        <v>4394533.8475000001</v>
      </c>
      <c r="Q25" s="33">
        <f t="shared" si="1"/>
        <v>45240340.382500008</v>
      </c>
      <c r="R25" s="4"/>
      <c r="S25" s="4"/>
      <c r="T25" s="4"/>
      <c r="U25" s="4"/>
      <c r="V25" s="4"/>
      <c r="W25" s="4"/>
      <c r="X25" s="4"/>
      <c r="Y25" s="4"/>
      <c r="Z25" s="4"/>
    </row>
    <row r="26" spans="1:26" ht="27.75" customHeight="1">
      <c r="A26" s="26" t="s">
        <v>42</v>
      </c>
      <c r="B26" s="26" t="s">
        <v>33</v>
      </c>
      <c r="C26" s="26" t="s">
        <v>39</v>
      </c>
      <c r="D26" s="26" t="s">
        <v>36</v>
      </c>
      <c r="E26" s="33">
        <f>SUMIFS('Data Repository Table'!$I:$I,
        'Data Repository Table'!$C:$C, $A26,
        'Data Repository Table'!$F:$F, 'Revenue Analysis'!$C26,
        'Data Repository Table'!$G:$G, $D26,
        'Data Repository Table'!$B:$B, 'Revenue Analysis'!$B26,
        'Data Repository Table'!$D:$D, 'Revenue Analysis'!$E$10)</f>
        <v>1554281.2747</v>
      </c>
      <c r="F26" s="33">
        <f>SUMIFS('Data Repository Table'!$I:$I,
        'Data Repository Table'!$C:$C, $A26,
        'Data Repository Table'!$F:$F, 'Revenue Analysis'!$C26,
        'Data Repository Table'!$G:$G, $D26,
        'Data Repository Table'!$B:$B, 'Revenue Analysis'!$B26,
        'Data Repository Table'!$D:$D, 'Revenue Analysis'!$F$10)</f>
        <v>1717252.0299</v>
      </c>
      <c r="G26" s="33">
        <f>SUMIFS('Data Repository Table'!$I:$I,
        'Data Repository Table'!$C:$C, $A26,
        'Data Repository Table'!$F:$F, 'Revenue Analysis'!$C26,
        'Data Repository Table'!$G:$G, $D26,
        'Data Repository Table'!$B:$B, 'Revenue Analysis'!$B26,
        'Data Repository Table'!$D:$D, 'Revenue Analysis'!$G$10)</f>
        <v>1495446.6901</v>
      </c>
      <c r="H26" s="86">
        <f>SUMIFS('Data Repository Table'!$I:$I,
        'Data Repository Table'!$C:$C, $A26,
        'Data Repository Table'!$F:$F, 'Revenue Analysis'!$C26,
        'Data Repository Table'!$G:$G, $D26,
        'Data Repository Table'!$B:$B, 'Revenue Analysis'!$B26,
        'Data Repository Table'!$D:$D, 'Revenue Analysis'!H$10)</f>
        <v>1321926.4993</v>
      </c>
      <c r="I26" s="86">
        <f>SUMIFS('Data Repository Table'!$I:$I,
        'Data Repository Table'!$C:$C, $A26,
        'Data Repository Table'!$F:$F, 'Revenue Analysis'!$C26,
        'Data Repository Table'!$G:$G, $D26,
        'Data Repository Table'!$B:$B, 'Revenue Analysis'!$B26,
        'Data Repository Table'!$D:$D, 'Revenue Analysis'!I$10)</f>
        <v>1452210.7655</v>
      </c>
      <c r="J26" s="86">
        <f>SUMIFS('Data Repository Table'!$I:$I,
        'Data Repository Table'!$C:$C, $A26,
        'Data Repository Table'!$F:$F, 'Revenue Analysis'!$C26,
        'Data Repository Table'!$G:$G, $D26,
        'Data Repository Table'!$B:$B, 'Revenue Analysis'!$B26,
        'Data Repository Table'!$D:$D, 'Revenue Analysis'!J$10)</f>
        <v>1237760.5548</v>
      </c>
      <c r="K26" s="86">
        <f>SUMIFS('Data Repository Table'!$I:$I,
        'Data Repository Table'!$C:$C, $A26,
        'Data Repository Table'!$F:$F, 'Revenue Analysis'!$C26,
        'Data Repository Table'!$G:$G, $D26,
        'Data Repository Table'!$B:$B, 'Revenue Analysis'!$B26,
        'Data Repository Table'!$D:$D, 'Revenue Analysis'!K$10)</f>
        <v>1893355.3716</v>
      </c>
      <c r="L26" s="86">
        <f>SUMIFS('Data Repository Table'!$I:$I,
        'Data Repository Table'!$C:$C, $A26,
        'Data Repository Table'!$F:$F, 'Revenue Analysis'!$C26,
        'Data Repository Table'!$G:$G, $D26,
        'Data Repository Table'!$B:$B, 'Revenue Analysis'!$B26,
        'Data Repository Table'!$D:$D, 'Revenue Analysis'!L$10)</f>
        <v>1928280.8390999998</v>
      </c>
      <c r="M26" s="86">
        <f>SUMIFS('Data Repository Table'!$I:$I,
        'Data Repository Table'!$C:$C, $A26,
        'Data Repository Table'!$F:$F, 'Revenue Analysis'!$C26,
        'Data Repository Table'!$G:$G, $D26,
        'Data Repository Table'!$B:$B, 'Revenue Analysis'!$B26,
        'Data Repository Table'!$D:$D, 'Revenue Analysis'!M$10)</f>
        <v>1729663.4223</v>
      </c>
      <c r="N26" s="86">
        <f>SUMIFS('Data Repository Table'!$I:$I,
        'Data Repository Table'!$C:$C, $A26,
        'Data Repository Table'!$F:$F, 'Revenue Analysis'!$C26,
        'Data Repository Table'!$G:$G, $D26,
        'Data Repository Table'!$B:$B, 'Revenue Analysis'!$B26,
        'Data Repository Table'!$D:$D, 'Revenue Analysis'!N$10)</f>
        <v>1834721.9968000001</v>
      </c>
      <c r="O26" s="86">
        <f>SUMIFS('Data Repository Table'!$I:$I,
        'Data Repository Table'!$C:$C, $A26,
        'Data Repository Table'!$F:$F, 'Revenue Analysis'!$C26,
        'Data Repository Table'!$G:$G, $D26,
        'Data Repository Table'!$B:$B, 'Revenue Analysis'!$B26,
        'Data Repository Table'!$D:$D, 'Revenue Analysis'!O$10)</f>
        <v>1807255.4313000001</v>
      </c>
      <c r="P26" s="86">
        <f>SUMIFS('Data Repository Table'!$I:$I,
        'Data Repository Table'!$C:$C, $A26,
        'Data Repository Table'!$F:$F, 'Revenue Analysis'!$C26,
        'Data Repository Table'!$G:$G, $D26,
        'Data Repository Table'!$B:$B, 'Revenue Analysis'!$B26,
        'Data Repository Table'!$D:$D, 'Revenue Analysis'!P$10)</f>
        <v>1933594.8929000001</v>
      </c>
      <c r="Q26" s="33">
        <f t="shared" si="1"/>
        <v>19905749.768300001</v>
      </c>
      <c r="R26" s="4"/>
      <c r="S26" s="4"/>
      <c r="T26" s="4"/>
      <c r="U26" s="4"/>
      <c r="V26" s="4"/>
      <c r="W26" s="4"/>
      <c r="X26" s="4"/>
      <c r="Y26" s="4"/>
      <c r="Z26" s="4"/>
    </row>
    <row r="27" spans="1:26" ht="27.75" customHeight="1">
      <c r="A27" s="26" t="s">
        <v>42</v>
      </c>
      <c r="B27" s="26" t="s">
        <v>33</v>
      </c>
      <c r="C27" s="26" t="s">
        <v>39</v>
      </c>
      <c r="D27" s="26" t="s">
        <v>38</v>
      </c>
      <c r="E27" s="33">
        <f>SUMIFS('Data Repository Table'!$I:$I,
        'Data Repository Table'!$C:$C, $A27,
        'Data Repository Table'!$F:$F, 'Revenue Analysis'!$C27,
        'Data Repository Table'!$G:$G, $D27,
        'Data Repository Table'!$B:$B, 'Revenue Analysis'!$B27,
        'Data Repository Table'!$D:$D, 'Revenue Analysis'!$E$10)</f>
        <v>2825965.9539999999</v>
      </c>
      <c r="F27" s="33">
        <f>SUMIFS('Data Repository Table'!$I:$I,
        'Data Repository Table'!$C:$C, $A27,
        'Data Repository Table'!$F:$F, 'Revenue Analysis'!$C27,
        'Data Repository Table'!$G:$G, $D27,
        'Data Repository Table'!$B:$B, 'Revenue Analysis'!$B27,
        'Data Repository Table'!$D:$D, 'Revenue Analysis'!$F$10)</f>
        <v>2122276.4180000001</v>
      </c>
      <c r="G27" s="33">
        <f>SUMIFS('Data Repository Table'!$I:$I,
        'Data Repository Table'!$C:$C, $A27,
        'Data Repository Table'!$F:$F, 'Revenue Analysis'!$C27,
        'Data Repository Table'!$G:$G, $D27,
        'Data Repository Table'!$B:$B, 'Revenue Analysis'!$B27,
        'Data Repository Table'!$D:$D, 'Revenue Analysis'!$G$10)</f>
        <v>3718993.9819999998</v>
      </c>
      <c r="H27" s="86">
        <f>SUMIFS('Data Repository Table'!$I:$I,
        'Data Repository Table'!$C:$C, $A27,
        'Data Repository Table'!$F:$F, 'Revenue Analysis'!$C27,
        'Data Repository Table'!$G:$G, $D27,
        'Data Repository Table'!$B:$B, 'Revenue Analysis'!$B27,
        'Data Repository Table'!$D:$D, 'Revenue Analysis'!H$10)</f>
        <v>3403502.7259999998</v>
      </c>
      <c r="I27" s="86">
        <f>SUMIFS('Data Repository Table'!$I:$I,
        'Data Repository Table'!$C:$C, $A27,
        'Data Repository Table'!$F:$F, 'Revenue Analysis'!$C27,
        'Data Repository Table'!$G:$G, $D27,
        'Data Repository Table'!$B:$B, 'Revenue Analysis'!$B27,
        'Data Repository Table'!$D:$D, 'Revenue Analysis'!I$10)</f>
        <v>2640383.2100000004</v>
      </c>
      <c r="J27" s="86">
        <f>SUMIFS('Data Repository Table'!$I:$I,
        'Data Repository Table'!$C:$C, $A27,
        'Data Repository Table'!$F:$F, 'Revenue Analysis'!$C27,
        'Data Repository Table'!$G:$G, $D27,
        'Data Repository Table'!$B:$B, 'Revenue Analysis'!$B27,
        'Data Repository Table'!$D:$D, 'Revenue Analysis'!J$10)</f>
        <v>3250473.736</v>
      </c>
      <c r="K27" s="86">
        <f>SUMIFS('Data Repository Table'!$I:$I,
        'Data Repository Table'!$C:$C, $A27,
        'Data Repository Table'!$F:$F, 'Revenue Analysis'!$C27,
        'Data Repository Table'!$G:$G, $D27,
        'Data Repository Table'!$B:$B, 'Revenue Analysis'!$B27,
        'Data Repository Table'!$D:$D, 'Revenue Analysis'!K$10)</f>
        <v>3442464.3119999999</v>
      </c>
      <c r="L27" s="86">
        <f>SUMIFS('Data Repository Table'!$I:$I,
        'Data Repository Table'!$C:$C, $A27,
        'Data Repository Table'!$F:$F, 'Revenue Analysis'!$C27,
        'Data Repository Table'!$G:$G, $D27,
        'Data Repository Table'!$B:$B, 'Revenue Analysis'!$B27,
        'Data Repository Table'!$D:$D, 'Revenue Analysis'!L$10)</f>
        <v>3505965.162</v>
      </c>
      <c r="M27" s="86">
        <f>SUMIFS('Data Repository Table'!$I:$I,
        'Data Repository Table'!$C:$C, $A27,
        'Data Repository Table'!$F:$F, 'Revenue Analysis'!$C27,
        'Data Repository Table'!$G:$G, $D27,
        'Data Repository Table'!$B:$B, 'Revenue Analysis'!$B27,
        'Data Repository Table'!$D:$D, 'Revenue Analysis'!M$10)</f>
        <v>3144842.5860000001</v>
      </c>
      <c r="N27" s="86">
        <f>SUMIFS('Data Repository Table'!$I:$I,
        'Data Repository Table'!$C:$C, $A27,
        'Data Repository Table'!$F:$F, 'Revenue Analysis'!$C27,
        'Data Repository Table'!$G:$G, $D27,
        'Data Repository Table'!$B:$B, 'Revenue Analysis'!$B27,
        'Data Repository Table'!$D:$D, 'Revenue Analysis'!N$10)</f>
        <v>3335858.1760000004</v>
      </c>
      <c r="O27" s="86">
        <f>SUMIFS('Data Repository Table'!$I:$I,
        'Data Repository Table'!$C:$C, $A27,
        'Data Repository Table'!$F:$F, 'Revenue Analysis'!$C27,
        'Data Repository Table'!$G:$G, $D27,
        'Data Repository Table'!$B:$B, 'Revenue Analysis'!$B27,
        'Data Repository Table'!$D:$D, 'Revenue Analysis'!O$10)</f>
        <v>3285918.966</v>
      </c>
      <c r="P27" s="86">
        <f>SUMIFS('Data Repository Table'!$I:$I,
        'Data Repository Table'!$C:$C, $A27,
        'Data Repository Table'!$F:$F, 'Revenue Analysis'!$C27,
        'Data Repository Table'!$G:$G, $D27,
        'Data Repository Table'!$B:$B, 'Revenue Analysis'!$B27,
        'Data Repository Table'!$D:$D, 'Revenue Analysis'!P$10)</f>
        <v>3515627.0780000002</v>
      </c>
      <c r="Q27" s="33">
        <f t="shared" si="1"/>
        <v>38192272.306000002</v>
      </c>
      <c r="R27" s="4"/>
      <c r="S27" s="4"/>
      <c r="T27" s="4"/>
      <c r="U27" s="4"/>
      <c r="V27" s="4"/>
      <c r="W27" s="4"/>
      <c r="X27" s="4"/>
      <c r="Y27" s="4"/>
      <c r="Z27" s="4"/>
    </row>
    <row r="28" spans="1:26" ht="27.75" customHeight="1">
      <c r="A28" s="26" t="s">
        <v>42</v>
      </c>
      <c r="B28" s="26" t="s">
        <v>33</v>
      </c>
      <c r="C28" s="26" t="s">
        <v>40</v>
      </c>
      <c r="D28" s="26" t="s">
        <v>36</v>
      </c>
      <c r="E28" s="33">
        <f>SUMIFS('Data Repository Table'!$I:$I,
        'Data Repository Table'!$C:$C, $A28,
        'Data Repository Table'!$F:$F, 'Revenue Analysis'!$C28,
        'Data Repository Table'!$G:$G, $D28,
        'Data Repository Table'!$B:$B, 'Revenue Analysis'!$B28,
        'Data Repository Table'!$D:$D, 'Revenue Analysis'!$E$10)</f>
        <v>3037913.400549999</v>
      </c>
      <c r="F28" s="33">
        <f>SUMIFS('Data Repository Table'!$I:$I,
        'Data Repository Table'!$C:$C, $A28,
        'Data Repository Table'!$F:$F, 'Revenue Analysis'!$C28,
        'Data Repository Table'!$G:$G, $D28,
        'Data Repository Table'!$B:$B, 'Revenue Analysis'!$B28,
        'Data Repository Table'!$D:$D, 'Revenue Analysis'!$F$10)</f>
        <v>3356447.1493499991</v>
      </c>
      <c r="G28" s="33">
        <f>SUMIFS('Data Repository Table'!$I:$I,
        'Data Repository Table'!$C:$C, $A28,
        'Data Repository Table'!$F:$F, 'Revenue Analysis'!$C28,
        'Data Repository Table'!$G:$G, $D28,
        'Data Repository Table'!$B:$B, 'Revenue Analysis'!$B28,
        'Data Repository Table'!$D:$D, 'Revenue Analysis'!$G$10)</f>
        <v>2922918.5306499992</v>
      </c>
      <c r="H28" s="86">
        <f>SUMIFS('Data Repository Table'!$I:$I,
        'Data Repository Table'!$C:$C, $A28,
        'Data Repository Table'!$F:$F, 'Revenue Analysis'!$C28,
        'Data Repository Table'!$G:$G, $D28,
        'Data Repository Table'!$B:$B, 'Revenue Analysis'!$B28,
        'Data Repository Table'!$D:$D, 'Revenue Analysis'!H$10)</f>
        <v>2583765.4304499994</v>
      </c>
      <c r="I28" s="86">
        <f>SUMIFS('Data Repository Table'!$I:$I,
        'Data Repository Table'!$C:$C, $A28,
        'Data Repository Table'!$F:$F, 'Revenue Analysis'!$C28,
        'Data Repository Table'!$G:$G, $D28,
        'Data Repository Table'!$B:$B, 'Revenue Analysis'!$B28,
        'Data Repository Table'!$D:$D, 'Revenue Analysis'!I$10)</f>
        <v>2838411.9507499994</v>
      </c>
      <c r="J28" s="86">
        <f>SUMIFS('Data Repository Table'!$I:$I,
        'Data Repository Table'!$C:$C, $A28,
        'Data Repository Table'!$F:$F, 'Revenue Analysis'!$C28,
        'Data Repository Table'!$G:$G, $D28,
        'Data Repository Table'!$B:$B, 'Revenue Analysis'!$B28,
        'Data Repository Table'!$D:$D, 'Revenue Analysis'!J$10)</f>
        <v>2419259.2661999995</v>
      </c>
      <c r="K28" s="86">
        <f>SUMIFS('Data Repository Table'!$I:$I,
        'Data Repository Table'!$C:$C, $A28,
        'Data Repository Table'!$F:$F, 'Revenue Analysis'!$C28,
        'Data Repository Table'!$G:$G, $D28,
        'Data Repository Table'!$B:$B, 'Revenue Analysis'!$B28,
        'Data Repository Table'!$D:$D, 'Revenue Analysis'!K$10)</f>
        <v>3700649.1353999986</v>
      </c>
      <c r="L28" s="86">
        <f>SUMIFS('Data Repository Table'!$I:$I,
        'Data Repository Table'!$C:$C, $A28,
        'Data Repository Table'!$F:$F, 'Revenue Analysis'!$C28,
        'Data Repository Table'!$G:$G, $D28,
        'Data Repository Table'!$B:$B, 'Revenue Analysis'!$B28,
        'Data Repository Table'!$D:$D, 'Revenue Analysis'!L$10)</f>
        <v>3768912.5491499985</v>
      </c>
      <c r="M28" s="86">
        <f>SUMIFS('Data Repository Table'!$I:$I,
        'Data Repository Table'!$C:$C, $A28,
        'Data Repository Table'!$F:$F, 'Revenue Analysis'!$C28,
        'Data Repository Table'!$G:$G, $D28,
        'Data Repository Table'!$B:$B, 'Revenue Analysis'!$B28,
        'Data Repository Table'!$D:$D, 'Revenue Analysis'!M$10)</f>
        <v>3380705.7799499989</v>
      </c>
      <c r="N28" s="86">
        <f>SUMIFS('Data Repository Table'!$I:$I,
        'Data Repository Table'!$C:$C, $A28,
        'Data Repository Table'!$F:$F, 'Revenue Analysis'!$C28,
        'Data Repository Table'!$G:$G, $D28,
        'Data Repository Table'!$B:$B, 'Revenue Analysis'!$B28,
        'Data Repository Table'!$D:$D, 'Revenue Analysis'!N$10)</f>
        <v>3586047.5391999991</v>
      </c>
      <c r="O28" s="86">
        <f>SUMIFS('Data Repository Table'!$I:$I,
        'Data Repository Table'!$C:$C, $A28,
        'Data Repository Table'!$F:$F, 'Revenue Analysis'!$C28,
        'Data Repository Table'!$G:$G, $D28,
        'Data Repository Table'!$B:$B, 'Revenue Analysis'!$B28,
        'Data Repository Table'!$D:$D, 'Revenue Analysis'!O$10)</f>
        <v>3032362.88845</v>
      </c>
      <c r="P28" s="86">
        <f>SUMIFS('Data Repository Table'!$I:$I,
        'Data Repository Table'!$C:$C, $A28,
        'Data Repository Table'!$F:$F, 'Revenue Analysis'!$C28,
        'Data Repository Table'!$G:$G, $D28,
        'Data Repository Table'!$B:$B, 'Revenue Analysis'!$B28,
        'Data Repository Table'!$D:$D, 'Revenue Analysis'!P$10)</f>
        <v>3079299.10885</v>
      </c>
      <c r="Q28" s="33">
        <f t="shared" si="1"/>
        <v>37706692.728949994</v>
      </c>
      <c r="R28" s="4"/>
      <c r="S28" s="4"/>
      <c r="T28" s="4"/>
      <c r="U28" s="4"/>
      <c r="V28" s="4"/>
      <c r="W28" s="4"/>
      <c r="X28" s="4"/>
      <c r="Y28" s="4"/>
      <c r="Z28" s="4"/>
    </row>
    <row r="29" spans="1:26" ht="27.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40.5" customHeight="1">
      <c r="A30" s="166" t="s">
        <v>69</v>
      </c>
      <c r="B30" s="165"/>
      <c r="C30" s="165"/>
      <c r="D30" s="165"/>
      <c r="E30" s="165"/>
      <c r="F30" s="165"/>
      <c r="G30" s="165"/>
      <c r="H30" s="165"/>
      <c r="I30" s="165"/>
      <c r="J30" s="165"/>
      <c r="K30" s="165"/>
      <c r="L30" s="165"/>
      <c r="M30" s="165"/>
      <c r="N30" s="165"/>
      <c r="O30" s="165"/>
      <c r="P30" s="165"/>
      <c r="Q30" s="165"/>
      <c r="R30" s="165"/>
      <c r="S30" s="165"/>
      <c r="T30" s="165"/>
      <c r="U30" s="165"/>
      <c r="V30" s="98"/>
      <c r="W30" s="95"/>
      <c r="X30" s="95"/>
      <c r="Y30" s="95"/>
      <c r="Z30" s="95"/>
    </row>
    <row r="31" spans="1:26" ht="30" customHeight="1">
      <c r="A31" s="166" t="s">
        <v>70</v>
      </c>
      <c r="B31" s="165"/>
      <c r="C31" s="165"/>
      <c r="D31" s="165"/>
      <c r="E31" s="165"/>
      <c r="F31" s="165"/>
      <c r="G31" s="165"/>
      <c r="H31" s="165"/>
      <c r="I31" s="165"/>
      <c r="J31" s="165"/>
      <c r="K31" s="165"/>
      <c r="L31" s="165"/>
      <c r="M31" s="165"/>
      <c r="N31" s="165"/>
      <c r="O31" s="165"/>
      <c r="P31" s="165"/>
      <c r="Q31" s="165"/>
      <c r="R31" s="165"/>
      <c r="S31" s="165"/>
      <c r="T31" s="165"/>
      <c r="U31" s="165"/>
      <c r="V31" s="165"/>
      <c r="W31" s="95"/>
      <c r="X31" s="95"/>
      <c r="Y31" s="95"/>
      <c r="Z31" s="95"/>
    </row>
    <row r="32" spans="1:26" ht="27.75" customHeight="1">
      <c r="A32" s="104" t="s">
        <v>16</v>
      </c>
      <c r="B32" s="104" t="s">
        <v>67</v>
      </c>
      <c r="C32" s="104" t="s">
        <v>22</v>
      </c>
      <c r="D32" s="104"/>
      <c r="E32" s="105">
        <v>41456</v>
      </c>
      <c r="F32" s="105">
        <v>41487</v>
      </c>
      <c r="G32" s="105">
        <v>41518</v>
      </c>
      <c r="H32" s="105">
        <v>41548</v>
      </c>
      <c r="I32" s="105">
        <v>41579</v>
      </c>
      <c r="J32" s="105">
        <v>41609</v>
      </c>
      <c r="K32" s="105">
        <v>41640</v>
      </c>
      <c r="L32" s="105">
        <v>41671</v>
      </c>
      <c r="M32" s="105">
        <v>41699</v>
      </c>
      <c r="N32" s="105">
        <v>41730</v>
      </c>
      <c r="O32" s="105">
        <v>41760</v>
      </c>
      <c r="P32" s="105">
        <v>41791</v>
      </c>
      <c r="Q32" s="108"/>
      <c r="R32" s="108"/>
      <c r="S32" s="108"/>
      <c r="T32" s="108"/>
      <c r="U32" s="108"/>
      <c r="V32" s="108"/>
      <c r="W32" s="108"/>
      <c r="X32" s="108"/>
      <c r="Y32" s="108"/>
      <c r="Z32" s="108"/>
    </row>
    <row r="33" spans="1:26" ht="27.75" customHeight="1">
      <c r="A33" s="104"/>
      <c r="B33" s="104"/>
      <c r="C33" s="104"/>
      <c r="D33" s="108"/>
      <c r="E33" s="108"/>
      <c r="F33" s="108"/>
      <c r="G33" s="108"/>
      <c r="H33" s="108"/>
      <c r="I33" s="108"/>
      <c r="J33" s="108"/>
      <c r="K33" s="108"/>
      <c r="L33" s="108"/>
      <c r="M33" s="108"/>
      <c r="N33" s="108"/>
      <c r="O33" s="108"/>
      <c r="P33" s="108"/>
      <c r="Q33" s="110" t="s">
        <v>68</v>
      </c>
      <c r="R33" s="108"/>
      <c r="S33" s="108"/>
      <c r="T33" s="108"/>
      <c r="U33" s="108"/>
      <c r="V33" s="108"/>
      <c r="W33" s="108"/>
      <c r="X33" s="108"/>
      <c r="Y33" s="108"/>
      <c r="Z33" s="108"/>
    </row>
    <row r="34" spans="1:26" ht="27.75" customHeight="1">
      <c r="A34" s="26" t="s">
        <v>34</v>
      </c>
      <c r="B34" s="26" t="s">
        <v>33</v>
      </c>
      <c r="C34" s="26" t="s">
        <v>35</v>
      </c>
      <c r="D34" s="87"/>
      <c r="E34" s="86">
        <f>SUMIFS('Data Repository Table'!$I:$I,
        'Data Repository Table'!$C:$C, $A34,
        'Data Repository Table'!$F:$F, 'Revenue Analysis'!$C34,
        'Data Repository Table'!$B:$B, 'Revenue Analysis'!$B34,
        'Data Repository Table'!$D:$D, 'Revenue Analysis'!$E$10)</f>
        <v>3094536.9986999994</v>
      </c>
      <c r="F34" s="86">
        <f>SUMIFS('Data Repository Table'!$I:$I,
        'Data Repository Table'!$C:$C, $A34,
        'Data Repository Table'!$F:$F, 'Revenue Analysis'!$C34,
        'Data Repository Table'!$B:$B, 'Revenue Analysis'!$B34,
        'Data Repository Table'!$D:$D, 'Revenue Analysis'!F$10)</f>
        <v>2980521.8105250001</v>
      </c>
      <c r="G34" s="86">
        <f>SUMIFS('Data Repository Table'!$I:$I,
        'Data Repository Table'!$C:$C, $A34,
        'Data Repository Table'!$F:$F, 'Revenue Analysis'!$C34,
        'Data Repository Table'!$B:$B, 'Revenue Analysis'!$B34,
        'Data Repository Table'!$D:$D, 'Revenue Analysis'!G$10)</f>
        <v>2752413.7409999999</v>
      </c>
      <c r="H34" s="86">
        <f>SUMIFS('Data Repository Table'!$I:$I,
        'Data Repository Table'!$C:$C, $A34,
        'Data Repository Table'!$F:$F, 'Revenue Analysis'!$C34,
        'Data Repository Table'!$B:$B, 'Revenue Analysis'!$B34,
        'Data Repository Table'!$D:$D, 'Revenue Analysis'!H$10)</f>
        <v>2732151.9371999996</v>
      </c>
      <c r="I34" s="86">
        <f>SUMIFS('Data Repository Table'!$I:$I,
        'Data Repository Table'!$C:$C, $A34,
        'Data Repository Table'!$F:$F, 'Revenue Analysis'!$C34,
        'Data Repository Table'!$B:$B, 'Revenue Analysis'!$B34,
        'Data Repository Table'!$D:$D, 'Revenue Analysis'!I$10)</f>
        <v>2885028.0122999996</v>
      </c>
      <c r="J34" s="86">
        <f>SUMIFS('Data Repository Table'!$I:$I,
        'Data Repository Table'!$C:$C, $A34,
        'Data Repository Table'!$F:$F, 'Revenue Analysis'!$C34,
        'Data Repository Table'!$B:$B, 'Revenue Analysis'!$B34,
        'Data Repository Table'!$D:$D, 'Revenue Analysis'!J$10)</f>
        <v>2815308.3782250006</v>
      </c>
      <c r="K34" s="86">
        <f>SUMIFS('Data Repository Table'!$I:$I,
        'Data Repository Table'!$C:$C, $A34,
        'Data Repository Table'!$F:$F, 'Revenue Analysis'!$C34,
        'Data Repository Table'!$B:$B, 'Revenue Analysis'!$B34,
        'Data Repository Table'!$D:$D, 'Revenue Analysis'!K$10)</f>
        <v>4092821.3597249994</v>
      </c>
      <c r="L34" s="86">
        <f>SUMIFS('Data Repository Table'!$I:$I,
        'Data Repository Table'!$C:$C, $A34,
        'Data Repository Table'!$F:$F, 'Revenue Analysis'!$C34,
        'Data Repository Table'!$B:$B, 'Revenue Analysis'!$B34,
        'Data Repository Table'!$D:$D, 'Revenue Analysis'!L$10)</f>
        <v>3622839.5636999998</v>
      </c>
      <c r="M34" s="86">
        <f>SUMIFS('Data Repository Table'!$I:$I,
        'Data Repository Table'!$C:$C, $A34,
        'Data Repository Table'!$F:$F, 'Revenue Analysis'!$C34,
        'Data Repository Table'!$B:$B, 'Revenue Analysis'!$B34,
        'Data Repository Table'!$D:$D, 'Revenue Analysis'!M$10)</f>
        <v>3818238.1009499999</v>
      </c>
      <c r="N34" s="86">
        <f>SUMIFS('Data Repository Table'!$I:$I,
        'Data Repository Table'!$C:$C, $A34,
        'Data Repository Table'!$F:$F, 'Revenue Analysis'!$C34,
        'Data Repository Table'!$B:$B, 'Revenue Analysis'!$B34,
        'Data Repository Table'!$D:$D, 'Revenue Analysis'!N$10)</f>
        <v>2789853.534825</v>
      </c>
      <c r="O34" s="86">
        <f>SUMIFS('Data Repository Table'!$I:$I,
        'Data Repository Table'!$C:$C, $A34,
        'Data Repository Table'!$F:$F, 'Revenue Analysis'!$C34,
        'Data Repository Table'!$B:$B, 'Revenue Analysis'!$B34,
        'Data Repository Table'!$D:$D, 'Revenue Analysis'!O$10)</f>
        <v>2822646.2911499999</v>
      </c>
      <c r="P34" s="86">
        <f>SUMIFS('Data Repository Table'!$I:$I,
        'Data Repository Table'!$C:$C, $A34,
        'Data Repository Table'!$F:$F, 'Revenue Analysis'!$C34,
        'Data Repository Table'!$B:$B, 'Revenue Analysis'!$B34,
        'Data Repository Table'!$D:$D, 'Revenue Analysis'!P$10)</f>
        <v>2712379.18035</v>
      </c>
      <c r="Q34" s="33">
        <f t="shared" ref="Q34:Q42" si="2">SUM(E34:P34)</f>
        <v>37118738.908649988</v>
      </c>
      <c r="R34" s="4"/>
      <c r="S34" s="4"/>
      <c r="T34" s="4"/>
      <c r="U34" s="4"/>
      <c r="V34" s="4"/>
      <c r="W34" s="4"/>
      <c r="X34" s="4"/>
      <c r="Y34" s="4"/>
      <c r="Z34" s="4"/>
    </row>
    <row r="35" spans="1:26" ht="27.75" customHeight="1">
      <c r="A35" s="26" t="s">
        <v>34</v>
      </c>
      <c r="B35" s="26" t="s">
        <v>33</v>
      </c>
      <c r="C35" s="26" t="s">
        <v>39</v>
      </c>
      <c r="D35" s="4"/>
      <c r="E35" s="86">
        <f>SUMIFS('Data Repository Table'!$I:$I,
        'Data Repository Table'!$C:$C, $A35,
        'Data Repository Table'!$F:$F, 'Revenue Analysis'!$C35,
        'Data Repository Table'!$B:$B, 'Revenue Analysis'!$B35,
        'Data Repository Table'!$D:$D, 'Revenue Analysis'!$E$10)</f>
        <v>1523285.8376100748</v>
      </c>
      <c r="F35" s="33">
        <f>SUMIFS('Data Repository Table'!$I:$I,
        'Data Repository Table'!$C:$C, $A35,
        'Data Repository Table'!$F:$F, 'Revenue Analysis'!$C35,
        'Data Repository Table'!$B:$B, 'Revenue Analysis'!$B35,
        'Data Repository Table'!$D:$D, 'Revenue Analysis'!$F$10)</f>
        <v>1467161.8612309312</v>
      </c>
      <c r="G35" s="33">
        <f>SUMIFS('Data Repository Table'!$I:$I,
        'Data Repository Table'!$C:$C, $A35,
        'Data Repository Table'!$F:$F, 'Revenue Analysis'!$C35,
        'Data Repository Table'!$B:$B, 'Revenue Analysis'!$B35,
        'Data Repository Table'!$D:$D, 'Revenue Analysis'!$G$10)</f>
        <v>1354875.66400725</v>
      </c>
      <c r="H35" s="33">
        <f>SUMIFS('Data Repository Table'!$I:$I,
        'Data Repository Table'!$C:$C, $A35,
        'Data Repository Table'!$F:$F, 'Revenue Analysis'!$C35,
        'Data Repository Table'!$B:$B, 'Revenue Analysis'!$B35,
        'Data Repository Table'!$D:$D, 'Revenue Analysis'!$H$10)</f>
        <v>1344901.7910867</v>
      </c>
      <c r="I35" s="33">
        <f>SUMIFS('Data Repository Table'!$I:$I,
        'Data Repository Table'!$C:$C, $A35,
        'Data Repository Table'!$F:$F, 'Revenue Analysis'!$C35,
        'Data Repository Table'!$B:$B, 'Revenue Analysis'!$B35,
        'Data Repository Table'!$D:$D, 'Revenue Analysis'!$I$10)</f>
        <v>1420155.039054675</v>
      </c>
      <c r="J35" s="33">
        <f>SUMIFS('Data Repository Table'!$I:$I,
        'Data Repository Table'!$C:$C, $A35,
        'Data Repository Table'!$F:$F, 'Revenue Analysis'!$C35,
        'Data Repository Table'!$B:$B, 'Revenue Analysis'!$B35,
        'Data Repository Table'!$D:$D, 'Revenue Analysis'!$J$10)</f>
        <v>1385835.5491812564</v>
      </c>
      <c r="K35" s="33">
        <f>SUMIFS('Data Repository Table'!$I:$I,
        'Data Repository Table'!$C:$C, $A35,
        'Data Repository Table'!$F:$F, 'Revenue Analysis'!$C35,
        'Data Repository Table'!$B:$B, 'Revenue Analysis'!$B35,
        'Data Repository Table'!$D:$D, 'Revenue Analysis'!$K$10)</f>
        <v>2014691.3143246307</v>
      </c>
      <c r="L35" s="33">
        <f>SUMIFS('Data Repository Table'!$I:$I,
        'Data Repository Table'!$C:$C, $A35,
        'Data Repository Table'!$F:$F, 'Revenue Analysis'!$C35,
        'Data Repository Table'!$B:$B, 'Revenue Analysis'!$B35,
        'Data Repository Table'!$D:$D, 'Revenue Analysis'!$L$10)</f>
        <v>1783342.7752313251</v>
      </c>
      <c r="M35" s="33">
        <f>SUMIFS('Data Repository Table'!$I:$I,
        'Data Repository Table'!$C:$C, $A35,
        'Data Repository Table'!$F:$F, 'Revenue Analysis'!$C35,
        'Data Repository Table'!$B:$B, 'Revenue Analysis'!$B35,
        'Data Repository Table'!$D:$D, 'Revenue Analysis'!$M$10)</f>
        <v>1879527.7051926372</v>
      </c>
      <c r="N35" s="33">
        <f>SUMIFS('Data Repository Table'!$I:$I,
        'Data Repository Table'!$C:$C, $A35,
        'Data Repository Table'!$F:$F, 'Revenue Analysis'!$C35,
        'Data Repository Table'!$B:$B, 'Revenue Analysis'!$B35,
        'Data Repository Table'!$D:$D, 'Revenue Analysis'!$N$10)</f>
        <v>1373305.4025176065</v>
      </c>
      <c r="O35" s="33">
        <f>SUMIFS('Data Repository Table'!$I:$I,
        'Data Repository Table'!$C:$C, $A35,
        'Data Repository Table'!$F:$F, 'Revenue Analysis'!$C35,
        'Data Repository Table'!$B:$B, 'Revenue Analysis'!$B35,
        'Data Repository Table'!$D:$D, 'Revenue Analysis'!$O$10)</f>
        <v>1389447.6368185873</v>
      </c>
      <c r="P35" s="33">
        <f>SUMIFS('Data Repository Table'!$I:$I,
        'Data Repository Table'!$C:$C, $A35,
        'Data Repository Table'!$F:$F, 'Revenue Analysis'!$C35,
        'Data Repository Table'!$B:$B, 'Revenue Analysis'!$B35,
        'Data Repository Table'!$D:$D, 'Revenue Analysis'!$P$10)</f>
        <v>1335168.6515272874</v>
      </c>
      <c r="Q35" s="33">
        <f t="shared" si="2"/>
        <v>18271699.227782957</v>
      </c>
      <c r="R35" s="4"/>
      <c r="S35" s="4"/>
      <c r="T35" s="4"/>
      <c r="U35" s="4"/>
      <c r="V35" s="4"/>
      <c r="W35" s="4"/>
      <c r="X35" s="4"/>
      <c r="Y35" s="4"/>
      <c r="Z35" s="4"/>
    </row>
    <row r="36" spans="1:26" ht="27.75" customHeight="1">
      <c r="A36" s="26" t="s">
        <v>34</v>
      </c>
      <c r="B36" s="26" t="s">
        <v>33</v>
      </c>
      <c r="C36" s="26" t="s">
        <v>40</v>
      </c>
      <c r="D36" s="4"/>
      <c r="E36" s="86">
        <f>SUMIFS('Data Repository Table'!$I:$I,
        'Data Repository Table'!$C:$C, $A36,
        'Data Repository Table'!$F:$F, 'Revenue Analysis'!$C36,
        'Data Repository Table'!$B:$B, 'Revenue Analysis'!$B36,
        'Data Repository Table'!$D:$D, 'Revenue Analysis'!$E$10)</f>
        <v>1296758.36136</v>
      </c>
      <c r="F36" s="33">
        <f>SUMIFS('Data Repository Table'!$I:$I,
        'Data Repository Table'!$C:$C, $A36,
        'Data Repository Table'!$F:$F, 'Revenue Analysis'!$C36,
        'Data Repository Table'!$B:$B, 'Revenue Analysis'!$B36,
        'Data Repository Table'!$D:$D, 'Revenue Analysis'!$F$10)</f>
        <v>1248980.56822</v>
      </c>
      <c r="G36" s="33">
        <f>SUMIFS('Data Repository Table'!$I:$I,
        'Data Repository Table'!$C:$C, $A36,
        'Data Repository Table'!$F:$F, 'Revenue Analysis'!$C36,
        'Data Repository Table'!$B:$B, 'Revenue Analysis'!$B36,
        'Data Repository Table'!$D:$D, 'Revenue Analysis'!$G$10)</f>
        <v>1153392.4247999999</v>
      </c>
      <c r="H36" s="33">
        <f>SUMIFS('Data Repository Table'!$I:$I,
        'Data Repository Table'!$C:$C, $A36,
        'Data Repository Table'!$F:$F, 'Revenue Analysis'!$C36,
        'Data Repository Table'!$B:$B, 'Revenue Analysis'!$B36,
        'Data Repository Table'!$D:$D, 'Revenue Analysis'!$H$10)</f>
        <v>1144901.76416</v>
      </c>
      <c r="I36" s="33">
        <f>SUMIFS('Data Repository Table'!$I:$I,
        'Data Repository Table'!$C:$C, $A36,
        'Data Repository Table'!$F:$F, 'Revenue Analysis'!$C36,
        'Data Repository Table'!$B:$B, 'Revenue Analysis'!$B36,
        'Data Repository Table'!$D:$D, 'Revenue Analysis'!$I$10)</f>
        <v>1208964.11944</v>
      </c>
      <c r="J36" s="33">
        <f>SUMIFS('Data Repository Table'!$I:$I,
        'Data Repository Table'!$C:$C, $A36,
        'Data Repository Table'!$F:$F, 'Revenue Analysis'!$C36,
        'Data Repository Table'!$B:$B, 'Revenue Analysis'!$B36,
        'Data Repository Table'!$D:$D, 'Revenue Analysis'!$J$10)</f>
        <v>1179748.2727800002</v>
      </c>
      <c r="K36" s="33">
        <f>SUMIFS('Data Repository Table'!$I:$I,
        'Data Repository Table'!$C:$C, $A36,
        'Data Repository Table'!$F:$F, 'Revenue Analysis'!$C36,
        'Data Repository Table'!$B:$B, 'Revenue Analysis'!$B36,
        'Data Repository Table'!$D:$D, 'Revenue Analysis'!$K$10)</f>
        <v>1715087.0459799999</v>
      </c>
      <c r="L36" s="33">
        <f>SUMIFS('Data Repository Table'!$I:$I,
        'Data Repository Table'!$C:$C, $A36,
        'Data Repository Table'!$F:$F, 'Revenue Analysis'!$C36,
        'Data Repository Table'!$B:$B, 'Revenue Analysis'!$B36,
        'Data Repository Table'!$D:$D, 'Revenue Analysis'!$L$10)</f>
        <v>1518142.2933600002</v>
      </c>
      <c r="M36" s="33">
        <f>SUMIFS('Data Repository Table'!$I:$I,
        'Data Repository Table'!$C:$C, $A36,
        'Data Repository Table'!$F:$F, 'Revenue Analysis'!$C36,
        'Data Repository Table'!$B:$B, 'Revenue Analysis'!$B36,
        'Data Repository Table'!$D:$D, 'Revenue Analysis'!$M$10)</f>
        <v>1600023.58516</v>
      </c>
      <c r="N36" s="33">
        <f>SUMIFS('Data Repository Table'!$I:$I,
        'Data Repository Table'!$C:$C, $A36,
        'Data Repository Table'!$F:$F, 'Revenue Analysis'!$C36,
        'Data Repository Table'!$B:$B, 'Revenue Analysis'!$B36,
        'Data Repository Table'!$D:$D, 'Revenue Analysis'!$N$10)</f>
        <v>1169081.4812600003</v>
      </c>
      <c r="O36" s="33">
        <f>SUMIFS('Data Repository Table'!$I:$I,
        'Data Repository Table'!$C:$C, $A36,
        'Data Repository Table'!$F:$F, 'Revenue Analysis'!$C36,
        'Data Repository Table'!$B:$B, 'Revenue Analysis'!$B36,
        'Data Repository Table'!$D:$D, 'Revenue Analysis'!$O$10)</f>
        <v>1182823.2077200001</v>
      </c>
      <c r="P36" s="33">
        <f>SUMIFS('Data Repository Table'!$I:$I,
        'Data Repository Table'!$C:$C, $A36,
        'Data Repository Table'!$F:$F, 'Revenue Analysis'!$C36,
        'Data Repository Table'!$B:$B, 'Revenue Analysis'!$B36,
        'Data Repository Table'!$D:$D, 'Revenue Analysis'!$P$10)</f>
        <v>1136616.0374800002</v>
      </c>
      <c r="Q36" s="33">
        <f t="shared" si="2"/>
        <v>15554519.161720002</v>
      </c>
      <c r="R36" s="4"/>
      <c r="S36" s="4"/>
      <c r="T36" s="4"/>
      <c r="U36" s="4"/>
      <c r="V36" s="4"/>
      <c r="W36" s="4"/>
      <c r="X36" s="4"/>
      <c r="Y36" s="4"/>
      <c r="Z36" s="4"/>
    </row>
    <row r="37" spans="1:26" ht="27.75" customHeight="1">
      <c r="A37" s="26" t="s">
        <v>41</v>
      </c>
      <c r="B37" s="26" t="s">
        <v>33</v>
      </c>
      <c r="C37" s="26" t="s">
        <v>35</v>
      </c>
      <c r="D37" s="4"/>
      <c r="E37" s="86">
        <f>SUMIFS('Data Repository Table'!$I:$I,
        'Data Repository Table'!$C:$C, $A37,
        'Data Repository Table'!$F:$F, 'Revenue Analysis'!$C37,
        'Data Repository Table'!$B:$B, 'Revenue Analysis'!$B37,
        'Data Repository Table'!$D:$D, 'Revenue Analysis'!$E$10)</f>
        <v>7220021.2387499996</v>
      </c>
      <c r="F37" s="33">
        <f>SUMIFS('Data Repository Table'!$I:$I,
        'Data Repository Table'!$C:$C, $A37,
        'Data Repository Table'!$F:$F, 'Revenue Analysis'!$C37,
        'Data Repository Table'!$B:$B, 'Revenue Analysis'!$B37,
        'Data Repository Table'!$D:$D, 'Revenue Analysis'!$F$10)</f>
        <v>6085131.0149999997</v>
      </c>
      <c r="G37" s="33">
        <f>SUMIFS('Data Repository Table'!$I:$I,
        'Data Repository Table'!$C:$C, $A37,
        'Data Repository Table'!$F:$F, 'Revenue Analysis'!$C37,
        'Data Repository Table'!$B:$B, 'Revenue Analysis'!$B37,
        'Data Repository Table'!$D:$D, 'Revenue Analysis'!$G$10)</f>
        <v>6723291.7162500005</v>
      </c>
      <c r="H37" s="33">
        <f>SUMIFS('Data Repository Table'!$I:$I,
        'Data Repository Table'!$C:$C, $A37,
        'Data Repository Table'!$F:$F, 'Revenue Analysis'!$C37,
        'Data Repository Table'!$B:$B, 'Revenue Analysis'!$B37,
        'Data Repository Table'!$D:$D, 'Revenue Analysis'!$H$10)</f>
        <v>6313180.5299999993</v>
      </c>
      <c r="I37" s="33">
        <f>SUMIFS('Data Repository Table'!$I:$I,
        'Data Repository Table'!$C:$C, $A37,
        'Data Repository Table'!$F:$F, 'Revenue Analysis'!$C37,
        'Data Repository Table'!$B:$B, 'Revenue Analysis'!$B37,
        'Data Repository Table'!$D:$D, 'Revenue Analysis'!$I$10)</f>
        <v>5763708.6674999995</v>
      </c>
      <c r="J37" s="33">
        <f>SUMIFS('Data Repository Table'!$I:$I,
        'Data Repository Table'!$C:$C, $A37,
        'Data Repository Table'!$F:$F, 'Revenue Analysis'!$C37,
        'Data Repository Table'!$B:$B, 'Revenue Analysis'!$B37,
        'Data Repository Table'!$D:$D, 'Revenue Analysis'!$J$10)</f>
        <v>6484566.5099999998</v>
      </c>
      <c r="K37" s="33">
        <f>SUMIFS('Data Repository Table'!$I:$I,
        'Data Repository Table'!$C:$C, $A37,
        'Data Repository Table'!$F:$F, 'Revenue Analysis'!$C37,
        'Data Repository Table'!$B:$B, 'Revenue Analysis'!$B37,
        'Data Repository Table'!$D:$D, 'Revenue Analysis'!$K$10)</f>
        <v>9314190.6750000007</v>
      </c>
      <c r="L37" s="33">
        <f>SUMIFS('Data Repository Table'!$I:$I,
        'Data Repository Table'!$C:$C, $A37,
        'Data Repository Table'!$F:$F, 'Revenue Analysis'!$C37,
        'Data Repository Table'!$B:$B, 'Revenue Analysis'!$B37,
        'Data Repository Table'!$D:$D, 'Revenue Analysis'!$L$10)</f>
        <v>6750396.1374999993</v>
      </c>
      <c r="M37" s="33">
        <f>SUMIFS('Data Repository Table'!$I:$I,
        'Data Repository Table'!$C:$C, $A37,
        'Data Repository Table'!$F:$F, 'Revenue Analysis'!$C37,
        'Data Repository Table'!$B:$B, 'Revenue Analysis'!$B37,
        'Data Repository Table'!$D:$D, 'Revenue Analysis'!$M$10)</f>
        <v>8185283.6587499995</v>
      </c>
      <c r="N37" s="33">
        <f>SUMIFS('Data Repository Table'!$I:$I,
        'Data Repository Table'!$C:$C, $A37,
        'Data Repository Table'!$F:$F, 'Revenue Analysis'!$C37,
        'Data Repository Table'!$B:$B, 'Revenue Analysis'!$B37,
        'Data Repository Table'!$D:$D, 'Revenue Analysis'!$N$10)</f>
        <v>6778514.602500001</v>
      </c>
      <c r="O37" s="33">
        <f>SUMIFS('Data Repository Table'!$I:$I,
        'Data Repository Table'!$C:$C, $A37,
        'Data Repository Table'!$F:$F, 'Revenue Analysis'!$C37,
        'Data Repository Table'!$B:$B, 'Revenue Analysis'!$B37,
        'Data Repository Table'!$D:$D, 'Revenue Analysis'!$O$10)</f>
        <v>6094707.7050000001</v>
      </c>
      <c r="P37" s="33">
        <f>SUMIFS('Data Repository Table'!$I:$I,
        'Data Repository Table'!$C:$C, $A37,
        'Data Repository Table'!$F:$F, 'Revenue Analysis'!$C37,
        'Data Repository Table'!$B:$B, 'Revenue Analysis'!$B37,
        'Data Repository Table'!$D:$D, 'Revenue Analysis'!$P$10)</f>
        <v>6735069.6974999998</v>
      </c>
      <c r="Q37" s="33">
        <f t="shared" si="2"/>
        <v>82448062.153750017</v>
      </c>
      <c r="R37" s="4"/>
      <c r="S37" s="4"/>
      <c r="T37" s="4"/>
      <c r="U37" s="4"/>
      <c r="V37" s="4"/>
      <c r="W37" s="4"/>
      <c r="X37" s="4"/>
      <c r="Y37" s="4"/>
      <c r="Z37" s="4"/>
    </row>
    <row r="38" spans="1:26" ht="27.75" customHeight="1">
      <c r="A38" s="26" t="s">
        <v>41</v>
      </c>
      <c r="B38" s="26" t="s">
        <v>33</v>
      </c>
      <c r="C38" s="26" t="s">
        <v>39</v>
      </c>
      <c r="D38" s="4"/>
      <c r="E38" s="86">
        <f>SUMIFS('Data Repository Table'!$I:$I,
        'Data Repository Table'!$C:$C, $A38,
        'Data Repository Table'!$F:$F, 'Revenue Analysis'!$C38,
        'Data Repository Table'!$B:$B, 'Revenue Analysis'!$B38,
        'Data Repository Table'!$D:$D, 'Revenue Analysis'!$E$10)</f>
        <v>5968550.8906999994</v>
      </c>
      <c r="F38" s="33">
        <f>SUMIFS('Data Repository Table'!$I:$I,
        'Data Repository Table'!$C:$C, $A38,
        'Data Repository Table'!$F:$F, 'Revenue Analysis'!$C38,
        'Data Repository Table'!$B:$B, 'Revenue Analysis'!$B38,
        'Data Repository Table'!$D:$D, 'Revenue Analysis'!$F$10)</f>
        <v>5030374.9724000003</v>
      </c>
      <c r="G38" s="33">
        <f>SUMIFS('Data Repository Table'!$I:$I,
        'Data Repository Table'!$C:$C, $A38,
        'Data Repository Table'!$F:$F, 'Revenue Analysis'!$C38,
        'Data Repository Table'!$B:$B, 'Revenue Analysis'!$B38,
        'Data Repository Table'!$D:$D, 'Revenue Analysis'!$G$10)</f>
        <v>5557921.1521000005</v>
      </c>
      <c r="H38" s="33">
        <f>SUMIFS('Data Repository Table'!$I:$I,
        'Data Repository Table'!$C:$C, $A38,
        'Data Repository Table'!$F:$F, 'Revenue Analysis'!$C38,
        'Data Repository Table'!$B:$B, 'Revenue Analysis'!$B38,
        'Data Repository Table'!$D:$D, 'Revenue Analysis'!$H$10)</f>
        <v>5218895.9047999997</v>
      </c>
      <c r="I38" s="33">
        <f>SUMIFS('Data Repository Table'!$I:$I,
        'Data Repository Table'!$C:$C, $A38,
        'Data Repository Table'!$F:$F, 'Revenue Analysis'!$C38,
        'Data Repository Table'!$B:$B, 'Revenue Analysis'!$B38,
        'Data Repository Table'!$D:$D, 'Revenue Analysis'!$I$10)</f>
        <v>4764665.8318000007</v>
      </c>
      <c r="J38" s="33">
        <f>SUMIFS('Data Repository Table'!$I:$I,
        'Data Repository Table'!$C:$C, $A38,
        'Data Repository Table'!$F:$F, 'Revenue Analysis'!$C38,
        'Data Repository Table'!$B:$B, 'Revenue Analysis'!$B38,
        'Data Repository Table'!$D:$D, 'Revenue Analysis'!$J$10)</f>
        <v>5360574.9815999996</v>
      </c>
      <c r="K38" s="33">
        <f>SUMIFS('Data Repository Table'!$I:$I,
        'Data Repository Table'!$C:$C, $A38,
        'Data Repository Table'!$F:$F, 'Revenue Analysis'!$C38,
        'Data Repository Table'!$B:$B, 'Revenue Analysis'!$B38,
        'Data Repository Table'!$D:$D, 'Revenue Analysis'!$K$10)</f>
        <v>7699730.9580000006</v>
      </c>
      <c r="L38" s="33">
        <f>SUMIFS('Data Repository Table'!$I:$I,
        'Data Repository Table'!$C:$C, $A38,
        'Data Repository Table'!$F:$F, 'Revenue Analysis'!$C38,
        'Data Repository Table'!$B:$B, 'Revenue Analysis'!$B38,
        'Data Repository Table'!$D:$D, 'Revenue Analysis'!$L$10)</f>
        <v>6985660.807</v>
      </c>
      <c r="M38" s="33">
        <f>SUMIFS('Data Repository Table'!$I:$I,
        'Data Repository Table'!$C:$C, $A38,
        'Data Repository Table'!$F:$F, 'Revenue Analysis'!$C38,
        'Data Repository Table'!$B:$B, 'Revenue Analysis'!$B38,
        'Data Repository Table'!$D:$D, 'Revenue Analysis'!$M$10)</f>
        <v>6766501.1579</v>
      </c>
      <c r="N38" s="33">
        <f>SUMIFS('Data Repository Table'!$I:$I,
        'Data Repository Table'!$C:$C, $A38,
        'Data Repository Table'!$F:$F, 'Revenue Analysis'!$C38,
        'Data Repository Table'!$B:$B, 'Revenue Analysis'!$B38,
        'Data Repository Table'!$D:$D, 'Revenue Analysis'!$N$10)</f>
        <v>6603572.0713999998</v>
      </c>
      <c r="O38" s="33">
        <f>SUMIFS('Data Repository Table'!$I:$I,
        'Data Repository Table'!$C:$C, $A38,
        'Data Repository Table'!$F:$F, 'Revenue Analysis'!$C38,
        'Data Repository Table'!$B:$B, 'Revenue Analysis'!$B38,
        'Data Repository Table'!$D:$D, 'Revenue Analysis'!$O$10)</f>
        <v>5038291.7028000001</v>
      </c>
      <c r="P38" s="33">
        <f>SUMIFS('Data Repository Table'!$I:$I,
        'Data Repository Table'!$C:$C, $A38,
        'Data Repository Table'!$F:$F, 'Revenue Analysis'!$C38,
        'Data Repository Table'!$B:$B, 'Revenue Analysis'!$B38,
        'Data Repository Table'!$D:$D, 'Revenue Analysis'!$P$10)</f>
        <v>5567657.6166000003</v>
      </c>
      <c r="Q38" s="33">
        <f t="shared" si="2"/>
        <v>70562398.047100008</v>
      </c>
      <c r="R38" s="4"/>
      <c r="S38" s="4"/>
      <c r="T38" s="4"/>
      <c r="U38" s="4"/>
      <c r="V38" s="4"/>
      <c r="W38" s="4"/>
      <c r="X38" s="4"/>
      <c r="Y38" s="4"/>
      <c r="Z38" s="4"/>
    </row>
    <row r="39" spans="1:26" ht="27.75" customHeight="1">
      <c r="A39" s="26" t="s">
        <v>41</v>
      </c>
      <c r="B39" s="26" t="s">
        <v>33</v>
      </c>
      <c r="C39" s="26" t="s">
        <v>40</v>
      </c>
      <c r="D39" s="4"/>
      <c r="E39" s="86">
        <f>SUMIFS('Data Repository Table'!$I:$I,
        'Data Repository Table'!$C:$C, $A39,
        'Data Repository Table'!$F:$F, 'Revenue Analysis'!$C39,
        'Data Repository Table'!$B:$B, 'Revenue Analysis'!$B39,
        'Data Repository Table'!$D:$D, 'Revenue Analysis'!$E$10)</f>
        <v>4139478.8435499985</v>
      </c>
      <c r="F39" s="33">
        <f>SUMIFS('Data Repository Table'!$I:$I,
        'Data Repository Table'!$C:$C, $A39,
        'Data Repository Table'!$F:$F, 'Revenue Analysis'!$C39,
        'Data Repository Table'!$B:$B, 'Revenue Analysis'!$B39,
        'Data Repository Table'!$D:$D, 'Revenue Analysis'!$F$10)</f>
        <v>3488808.4485999988</v>
      </c>
      <c r="G39" s="33">
        <f>SUMIFS('Data Repository Table'!$I:$I,
        'Data Repository Table'!$C:$C, $A39,
        'Data Repository Table'!$F:$F, 'Revenue Analysis'!$C39,
        'Data Repository Table'!$B:$B, 'Revenue Analysis'!$B39,
        'Data Repository Table'!$D:$D, 'Revenue Analysis'!$G$10)</f>
        <v>3854687.2506499989</v>
      </c>
      <c r="H39" s="33">
        <f>SUMIFS('Data Repository Table'!$I:$I,
        'Data Repository Table'!$C:$C, $A39,
        'Data Repository Table'!$F:$F, 'Revenue Analysis'!$C39,
        'Data Repository Table'!$B:$B, 'Revenue Analysis'!$B39,
        'Data Repository Table'!$D:$D, 'Revenue Analysis'!$H$10)</f>
        <v>3619556.8371999986</v>
      </c>
      <c r="I39" s="33">
        <f>SUMIFS('Data Repository Table'!$I:$I,
        'Data Repository Table'!$C:$C, $A39,
        'Data Repository Table'!$F:$F, 'Revenue Analysis'!$C39,
        'Data Repository Table'!$B:$B, 'Revenue Analysis'!$B39,
        'Data Repository Table'!$D:$D, 'Revenue Analysis'!$I$10)</f>
        <v>3304526.302699999</v>
      </c>
      <c r="J39" s="33">
        <f>SUMIFS('Data Repository Table'!$I:$I,
        'Data Repository Table'!$C:$C, $A39,
        'Data Repository Table'!$F:$F, 'Revenue Analysis'!$C39,
        'Data Repository Table'!$B:$B, 'Revenue Analysis'!$B39,
        'Data Repository Table'!$D:$D, 'Revenue Analysis'!$J$10)</f>
        <v>3717818.1323999991</v>
      </c>
      <c r="K39" s="33">
        <f>SUMIFS('Data Repository Table'!$I:$I,
        'Data Repository Table'!$C:$C, $A39,
        'Data Repository Table'!$F:$F, 'Revenue Analysis'!$C39,
        'Data Repository Table'!$B:$B, 'Revenue Analysis'!$B39,
        'Data Repository Table'!$D:$D, 'Revenue Analysis'!$K$10)</f>
        <v>5340135.9869999988</v>
      </c>
      <c r="L39" s="33">
        <f>SUMIFS('Data Repository Table'!$I:$I,
        'Data Repository Table'!$C:$C, $A39,
        'Data Repository Table'!$F:$F, 'Revenue Analysis'!$C39,
        'Data Repository Table'!$B:$B, 'Revenue Analysis'!$B39,
        'Data Repository Table'!$D:$D, 'Revenue Analysis'!$L$10)</f>
        <v>4844893.7854999984</v>
      </c>
      <c r="M39" s="33">
        <f>SUMIFS('Data Repository Table'!$I:$I,
        'Data Repository Table'!$C:$C, $A39,
        'Data Repository Table'!$F:$F, 'Revenue Analysis'!$C39,
        'Data Repository Table'!$B:$B, 'Revenue Analysis'!$B39,
        'Data Repository Table'!$D:$D, 'Revenue Analysis'!$M$10)</f>
        <v>4692895.9643499991</v>
      </c>
      <c r="N39" s="33">
        <f>SUMIFS('Data Repository Table'!$I:$I,
        'Data Repository Table'!$C:$C, $A39,
        'Data Repository Table'!$F:$F, 'Revenue Analysis'!$C39,
        'Data Repository Table'!$B:$B, 'Revenue Analysis'!$B39,
        'Data Repository Table'!$D:$D, 'Revenue Analysis'!$N$10)</f>
        <v>4886348.3721000003</v>
      </c>
      <c r="O39" s="33">
        <f>SUMIFS('Data Repository Table'!$I:$I,
        'Data Repository Table'!$C:$C, $A39,
        'Data Repository Table'!$F:$F, 'Revenue Analysis'!$C39,
        'Data Repository Table'!$B:$B, 'Revenue Analysis'!$B39,
        'Data Repository Table'!$D:$D, 'Revenue Analysis'!$O$10)</f>
        <v>3494299.084199999</v>
      </c>
      <c r="P39" s="33">
        <f>SUMIFS('Data Repository Table'!$I:$I,
        'Data Repository Table'!$C:$C, $A39,
        'Data Repository Table'!$F:$F, 'Revenue Analysis'!$C39,
        'Data Repository Table'!$B:$B, 'Revenue Analysis'!$B39,
        'Data Repository Table'!$D:$D, 'Revenue Analysis'!$P$10)</f>
        <v>3861439.9598999987</v>
      </c>
      <c r="Q39" s="33">
        <f t="shared" si="2"/>
        <v>49244888.96814999</v>
      </c>
      <c r="R39" s="4"/>
      <c r="S39" s="4"/>
      <c r="T39" s="4"/>
      <c r="U39" s="4"/>
      <c r="V39" s="4"/>
      <c r="W39" s="4"/>
      <c r="X39" s="4"/>
      <c r="Y39" s="4"/>
      <c r="Z39" s="4"/>
    </row>
    <row r="40" spans="1:26" ht="27.75" customHeight="1">
      <c r="A40" s="26" t="s">
        <v>42</v>
      </c>
      <c r="B40" s="26" t="s">
        <v>33</v>
      </c>
      <c r="C40" s="26" t="s">
        <v>35</v>
      </c>
      <c r="D40" s="4"/>
      <c r="E40" s="86">
        <f>SUMIFS('Data Repository Table'!$I:$I,
        'Data Repository Table'!$C:$C, $A40,
        'Data Repository Table'!$F:$F, 'Revenue Analysis'!$C40,
        'Data Repository Table'!$B:$B, 'Revenue Analysis'!$B40,
        'Data Repository Table'!$D:$D, 'Revenue Analysis'!$E$10)</f>
        <v>5298686.1637500003</v>
      </c>
      <c r="F40" s="33">
        <f>SUMIFS('Data Repository Table'!$I:$I,
        'Data Repository Table'!$C:$C, $A40,
        'Data Repository Table'!$F:$F, 'Revenue Analysis'!$C40,
        'Data Repository Table'!$B:$B, 'Revenue Analysis'!$B40,
        'Data Repository Table'!$D:$D, 'Revenue Analysis'!$F$10)</f>
        <v>5854268.2837499995</v>
      </c>
      <c r="G40" s="33">
        <f>SUMIFS('Data Repository Table'!$I:$I,
        'Data Repository Table'!$C:$C, $A40,
        'Data Repository Table'!$F:$F, 'Revenue Analysis'!$C40,
        'Data Repository Table'!$B:$B, 'Revenue Analysis'!$B40,
        'Data Repository Table'!$D:$D, 'Revenue Analysis'!$G$10)</f>
        <v>5098113.7162500005</v>
      </c>
      <c r="H40" s="33">
        <f>SUMIFS('Data Repository Table'!$I:$I,
        'Data Repository Table'!$C:$C, $A40,
        'Data Repository Table'!$F:$F, 'Revenue Analysis'!$C40,
        'Data Repository Table'!$B:$B, 'Revenue Analysis'!$B40,
        'Data Repository Table'!$D:$D, 'Revenue Analysis'!$H$10)</f>
        <v>4506567.6112500001</v>
      </c>
      <c r="I40" s="33">
        <f>SUMIFS('Data Repository Table'!$I:$I,
        'Data Repository Table'!$C:$C, $A40,
        'Data Repository Table'!$F:$F, 'Revenue Analysis'!$C40,
        'Data Repository Table'!$B:$B, 'Revenue Analysis'!$B40,
        'Data Repository Table'!$D:$D, 'Revenue Analysis'!$I$10)</f>
        <v>4950718.5187500007</v>
      </c>
      <c r="J40" s="33">
        <f>SUMIFS('Data Repository Table'!$I:$I,
        'Data Repository Table'!$C:$C, $A40,
        'Data Repository Table'!$F:$F, 'Revenue Analysis'!$C40,
        'Data Repository Table'!$B:$B, 'Revenue Analysis'!$B40,
        'Data Repository Table'!$D:$D, 'Revenue Analysis'!$J$10)</f>
        <v>4219638.2549999999</v>
      </c>
      <c r="K40" s="33">
        <f>SUMIFS('Data Repository Table'!$I:$I,
        'Data Repository Table'!$C:$C, $A40,
        'Data Repository Table'!$F:$F, 'Revenue Analysis'!$C40,
        'Data Repository Table'!$B:$B, 'Revenue Analysis'!$B40,
        'Data Repository Table'!$D:$D, 'Revenue Analysis'!$K$10)</f>
        <v>6454620.584999999</v>
      </c>
      <c r="L40" s="33">
        <f>SUMIFS('Data Repository Table'!$I:$I,
        'Data Repository Table'!$C:$C, $A40,
        'Data Repository Table'!$F:$F, 'Revenue Analysis'!$C40,
        'Data Repository Table'!$B:$B, 'Revenue Analysis'!$B40,
        'Data Repository Table'!$D:$D, 'Revenue Analysis'!$L$10)</f>
        <v>6573684.678749999</v>
      </c>
      <c r="M40" s="33">
        <f>SUMIFS('Data Repository Table'!$I:$I,
        'Data Repository Table'!$C:$C, $A40,
        'Data Repository Table'!$F:$F, 'Revenue Analysis'!$C40,
        'Data Repository Table'!$B:$B, 'Revenue Analysis'!$B40,
        'Data Repository Table'!$D:$D, 'Revenue Analysis'!$M$10)</f>
        <v>5896579.8487499999</v>
      </c>
      <c r="N40" s="33">
        <f>SUMIFS('Data Repository Table'!$I:$I,
        'Data Repository Table'!$C:$C, $A40,
        'Data Repository Table'!$F:$F, 'Revenue Analysis'!$C40,
        'Data Repository Table'!$B:$B, 'Revenue Analysis'!$B40,
        'Data Repository Table'!$D:$D, 'Revenue Analysis'!$N$10)</f>
        <v>6254734.0800000001</v>
      </c>
      <c r="O40" s="33">
        <f>SUMIFS('Data Repository Table'!$I:$I,
        'Data Repository Table'!$C:$C, $A40,
        'Data Repository Table'!$F:$F, 'Revenue Analysis'!$C40,
        'Data Repository Table'!$B:$B, 'Revenue Analysis'!$B40,
        'Data Repository Table'!$D:$D, 'Revenue Analysis'!$O$10)</f>
        <v>6161098.0612500003</v>
      </c>
      <c r="P40" s="33">
        <f>SUMIFS('Data Repository Table'!$I:$I,
        'Data Repository Table'!$C:$C, $A40,
        'Data Repository Table'!$F:$F, 'Revenue Analysis'!$C40,
        'Data Repository Table'!$B:$B, 'Revenue Analysis'!$B40,
        'Data Repository Table'!$D:$D, 'Revenue Analysis'!$P$10)</f>
        <v>6591800.7712500002</v>
      </c>
      <c r="Q40" s="33">
        <f t="shared" si="2"/>
        <v>67860510.573750004</v>
      </c>
      <c r="R40" s="4"/>
      <c r="S40" s="4"/>
      <c r="T40" s="4"/>
      <c r="U40" s="4"/>
      <c r="V40" s="4"/>
      <c r="W40" s="4"/>
      <c r="X40" s="4"/>
      <c r="Y40" s="4"/>
      <c r="Z40" s="4"/>
    </row>
    <row r="41" spans="1:26" ht="27.75" customHeight="1">
      <c r="A41" s="26" t="s">
        <v>42</v>
      </c>
      <c r="B41" s="26" t="s">
        <v>33</v>
      </c>
      <c r="C41" s="26" t="s">
        <v>39</v>
      </c>
      <c r="D41" s="4"/>
      <c r="E41" s="86">
        <f>SUMIFS('Data Repository Table'!$I:$I,
        'Data Repository Table'!$C:$C, $A41,
        'Data Repository Table'!$F:$F, 'Revenue Analysis'!$C41,
        'Data Repository Table'!$B:$B, 'Revenue Analysis'!$B41,
        'Data Repository Table'!$D:$D, 'Revenue Analysis'!$E$10)</f>
        <v>4380247.2286999999</v>
      </c>
      <c r="F41" s="33">
        <f>SUMIFS('Data Repository Table'!$I:$I,
        'Data Repository Table'!$C:$C, $A41,
        'Data Repository Table'!$F:$F, 'Revenue Analysis'!$C41,
        'Data Repository Table'!$B:$B, 'Revenue Analysis'!$B41,
        'Data Repository Table'!$D:$D, 'Revenue Analysis'!$F$10)</f>
        <v>3839528.4479</v>
      </c>
      <c r="G41" s="33">
        <f>SUMIFS('Data Repository Table'!$I:$I,
        'Data Repository Table'!$C:$C, $A41,
        'Data Repository Table'!$F:$F, 'Revenue Analysis'!$C41,
        'Data Repository Table'!$B:$B, 'Revenue Analysis'!$B41,
        'Data Repository Table'!$D:$D, 'Revenue Analysis'!$G$10)</f>
        <v>5214440.6721000001</v>
      </c>
      <c r="H41" s="33">
        <f>SUMIFS('Data Repository Table'!$I:$I,
        'Data Repository Table'!$C:$C, $A41,
        'Data Repository Table'!$F:$F, 'Revenue Analysis'!$C41,
        'Data Repository Table'!$B:$B, 'Revenue Analysis'!$B41,
        'Data Repository Table'!$D:$D, 'Revenue Analysis'!$H$10)</f>
        <v>4725429.2253</v>
      </c>
      <c r="I41" s="33">
        <f>SUMIFS('Data Repository Table'!$I:$I,
        'Data Repository Table'!$C:$C, $A41,
        'Data Repository Table'!$F:$F, 'Revenue Analysis'!$C41,
        'Data Repository Table'!$B:$B, 'Revenue Analysis'!$B41,
        'Data Repository Table'!$D:$D, 'Revenue Analysis'!$I$10)</f>
        <v>4092593.9755000006</v>
      </c>
      <c r="J41" s="33">
        <f>SUMIFS('Data Repository Table'!$I:$I,
        'Data Repository Table'!$C:$C, $A41,
        'Data Repository Table'!$F:$F, 'Revenue Analysis'!$C41,
        'Data Repository Table'!$B:$B, 'Revenue Analysis'!$B41,
        'Data Repository Table'!$D:$D, 'Revenue Analysis'!$J$10)</f>
        <v>4488234.2907999996</v>
      </c>
      <c r="K41" s="33">
        <f>SUMIFS('Data Repository Table'!$I:$I,
        'Data Repository Table'!$C:$C, $A41,
        'Data Repository Table'!$F:$F, 'Revenue Analysis'!$C41,
        'Data Repository Table'!$B:$B, 'Revenue Analysis'!$B41,
        'Data Repository Table'!$D:$D, 'Revenue Analysis'!$K$10)</f>
        <v>5335819.6836000001</v>
      </c>
      <c r="L41" s="33">
        <f>SUMIFS('Data Repository Table'!$I:$I,
        'Data Repository Table'!$C:$C, $A41,
        'Data Repository Table'!$F:$F, 'Revenue Analysis'!$C41,
        'Data Repository Table'!$B:$B, 'Revenue Analysis'!$B41,
        'Data Repository Table'!$D:$D, 'Revenue Analysis'!$L$10)</f>
        <v>5434246.0011</v>
      </c>
      <c r="M41" s="33">
        <f>SUMIFS('Data Repository Table'!$I:$I,
        'Data Repository Table'!$C:$C, $A41,
        'Data Repository Table'!$F:$F, 'Revenue Analysis'!$C41,
        'Data Repository Table'!$B:$B, 'Revenue Analysis'!$B41,
        'Data Repository Table'!$D:$D, 'Revenue Analysis'!$M$10)</f>
        <v>4874506.0082999999</v>
      </c>
      <c r="N41" s="33">
        <f>SUMIFS('Data Repository Table'!$I:$I,
        'Data Repository Table'!$C:$C, $A41,
        'Data Repository Table'!$F:$F, 'Revenue Analysis'!$C41,
        'Data Repository Table'!$B:$B, 'Revenue Analysis'!$B41,
        'Data Repository Table'!$D:$D, 'Revenue Analysis'!$N$10)</f>
        <v>5170580.1728000008</v>
      </c>
      <c r="O41" s="33">
        <f>SUMIFS('Data Repository Table'!$I:$I,
        'Data Repository Table'!$C:$C, $A41,
        'Data Repository Table'!$F:$F, 'Revenue Analysis'!$C41,
        'Data Repository Table'!$B:$B, 'Revenue Analysis'!$B41,
        'Data Repository Table'!$D:$D, 'Revenue Analysis'!$O$10)</f>
        <v>5093174.3973000003</v>
      </c>
      <c r="P41" s="33">
        <f>SUMIFS('Data Repository Table'!$I:$I,
        'Data Repository Table'!$C:$C, $A41,
        'Data Repository Table'!$F:$F, 'Revenue Analysis'!$C41,
        'Data Repository Table'!$B:$B, 'Revenue Analysis'!$B41,
        'Data Repository Table'!$D:$D, 'Revenue Analysis'!$P$10)</f>
        <v>5449221.9709000001</v>
      </c>
      <c r="Q41" s="33">
        <f t="shared" si="2"/>
        <v>58098022.074299999</v>
      </c>
      <c r="R41" s="4"/>
      <c r="S41" s="4"/>
      <c r="T41" s="4"/>
      <c r="U41" s="4"/>
      <c r="V41" s="4"/>
      <c r="W41" s="4"/>
      <c r="X41" s="4"/>
      <c r="Y41" s="4"/>
      <c r="Z41" s="4"/>
    </row>
    <row r="42" spans="1:26" ht="27.75" customHeight="1">
      <c r="A42" s="26" t="s">
        <v>42</v>
      </c>
      <c r="B42" s="26" t="s">
        <v>33</v>
      </c>
      <c r="C42" s="26" t="s">
        <v>40</v>
      </c>
      <c r="D42" s="4"/>
      <c r="E42" s="86">
        <f>SUMIFS('Data Repository Table'!$I:$I,
        'Data Repository Table'!$C:$C, $A42,
        'Data Repository Table'!$F:$F, 'Revenue Analysis'!$C42,
        'Data Repository Table'!$B:$B, 'Revenue Analysis'!$B42,
        'Data Repository Table'!$D:$D, 'Revenue Analysis'!$E$10)</f>
        <v>3037913.400549999</v>
      </c>
      <c r="F42" s="33">
        <f>SUMIFS('Data Repository Table'!$I:$I,
        'Data Repository Table'!$C:$C, $A42,
        'Data Repository Table'!$F:$F, 'Revenue Analysis'!$C42,
        'Data Repository Table'!$B:$B, 'Revenue Analysis'!$B42,
        'Data Repository Table'!$D:$D, 'Revenue Analysis'!$F$10)</f>
        <v>3356447.1493499991</v>
      </c>
      <c r="G42" s="33">
        <f>SUMIFS('Data Repository Table'!$I:$I,
        'Data Repository Table'!$C:$C, $A42,
        'Data Repository Table'!$F:$F, 'Revenue Analysis'!$C42,
        'Data Repository Table'!$B:$B, 'Revenue Analysis'!$B42,
        'Data Repository Table'!$D:$D, 'Revenue Analysis'!$G$10)</f>
        <v>2922918.5306499992</v>
      </c>
      <c r="H42" s="33">
        <f>SUMIFS('Data Repository Table'!$I:$I,
        'Data Repository Table'!$C:$C, $A42,
        'Data Repository Table'!$F:$F, 'Revenue Analysis'!$C42,
        'Data Repository Table'!$B:$B, 'Revenue Analysis'!$B42,
        'Data Repository Table'!$D:$D, 'Revenue Analysis'!$H$10)</f>
        <v>2583765.4304499994</v>
      </c>
      <c r="I42" s="33">
        <f>SUMIFS('Data Repository Table'!$I:$I,
        'Data Repository Table'!$C:$C, $A42,
        'Data Repository Table'!$F:$F, 'Revenue Analysis'!$C42,
        'Data Repository Table'!$B:$B, 'Revenue Analysis'!$B42,
        'Data Repository Table'!$D:$D, 'Revenue Analysis'!$I$10)</f>
        <v>2838411.9507499994</v>
      </c>
      <c r="J42" s="33">
        <f>SUMIFS('Data Repository Table'!$I:$I,
        'Data Repository Table'!$C:$C, $A42,
        'Data Repository Table'!$F:$F, 'Revenue Analysis'!$C42,
        'Data Repository Table'!$B:$B, 'Revenue Analysis'!$B42,
        'Data Repository Table'!$D:$D, 'Revenue Analysis'!$J$10)</f>
        <v>2419259.2661999995</v>
      </c>
      <c r="K42" s="33">
        <f>SUMIFS('Data Repository Table'!$I:$I,
        'Data Repository Table'!$C:$C, $A42,
        'Data Repository Table'!$F:$F, 'Revenue Analysis'!$C42,
        'Data Repository Table'!$B:$B, 'Revenue Analysis'!$B42,
        'Data Repository Table'!$D:$D, 'Revenue Analysis'!$K$10)</f>
        <v>3700649.1353999986</v>
      </c>
      <c r="L42" s="33">
        <f>SUMIFS('Data Repository Table'!$I:$I,
        'Data Repository Table'!$C:$C, $A42,
        'Data Repository Table'!$F:$F, 'Revenue Analysis'!$C42,
        'Data Repository Table'!$B:$B, 'Revenue Analysis'!$B42,
        'Data Repository Table'!$D:$D, 'Revenue Analysis'!$L$10)</f>
        <v>3768912.5491499985</v>
      </c>
      <c r="M42" s="33">
        <f>SUMIFS('Data Repository Table'!$I:$I,
        'Data Repository Table'!$C:$C, $A42,
        'Data Repository Table'!$F:$F, 'Revenue Analysis'!$C42,
        'Data Repository Table'!$B:$B, 'Revenue Analysis'!$B42,
        'Data Repository Table'!$D:$D, 'Revenue Analysis'!$M$10)</f>
        <v>3380705.7799499989</v>
      </c>
      <c r="N42" s="33">
        <f>SUMIFS('Data Repository Table'!$I:$I,
        'Data Repository Table'!$C:$C, $A42,
        'Data Repository Table'!$F:$F, 'Revenue Analysis'!$C42,
        'Data Repository Table'!$B:$B, 'Revenue Analysis'!$B42,
        'Data Repository Table'!$D:$D, 'Revenue Analysis'!$N$10)</f>
        <v>3586047.5391999991</v>
      </c>
      <c r="O42" s="33">
        <f>SUMIFS('Data Repository Table'!$I:$I,
        'Data Repository Table'!$C:$C, $A42,
        'Data Repository Table'!$F:$F, 'Revenue Analysis'!$C42,
        'Data Repository Table'!$B:$B, 'Revenue Analysis'!$B42,
        'Data Repository Table'!$D:$D, 'Revenue Analysis'!$O$10)</f>
        <v>3032362.88845</v>
      </c>
      <c r="P42" s="33">
        <f>SUMIFS('Data Repository Table'!$I:$I,
        'Data Repository Table'!$C:$C, $A42,
        'Data Repository Table'!$F:$F, 'Revenue Analysis'!$C42,
        'Data Repository Table'!$B:$B, 'Revenue Analysis'!$B42,
        'Data Repository Table'!$D:$D, 'Revenue Analysis'!$P$10)</f>
        <v>3079299.10885</v>
      </c>
      <c r="Q42" s="33">
        <f t="shared" si="2"/>
        <v>37706692.728949994</v>
      </c>
      <c r="R42" s="4"/>
      <c r="S42" s="4"/>
      <c r="T42" s="4"/>
      <c r="U42" s="4"/>
      <c r="V42" s="4"/>
      <c r="W42" s="4"/>
      <c r="X42" s="4"/>
      <c r="Y42" s="4"/>
      <c r="Z42" s="4"/>
    </row>
    <row r="43" spans="1:26" ht="27.75" customHeight="1">
      <c r="A43" s="26"/>
      <c r="B43" s="26"/>
      <c r="C43" s="26"/>
      <c r="D43" s="4"/>
      <c r="E43" s="86">
        <f>SUMIFS('Data Repository Table'!$I:$I,
        'Data Repository Table'!$C:$C, $A43,
        'Data Repository Table'!$F:$F, 'Revenue Analysis'!$C43,
        'Data Repository Table'!$B:$B, 'Revenue Analysis'!$B43,
        'Data Repository Table'!$D:$D, 'Revenue Analysis'!$E$10)</f>
        <v>0</v>
      </c>
      <c r="F43" s="33"/>
      <c r="G43" s="33"/>
      <c r="H43" s="33"/>
      <c r="I43" s="33"/>
      <c r="J43" s="33"/>
      <c r="K43" s="33"/>
      <c r="L43" s="33"/>
      <c r="M43" s="33"/>
      <c r="N43" s="33"/>
      <c r="O43" s="33"/>
      <c r="P43" s="33"/>
      <c r="Q43" s="33">
        <f>SUM(Q34:Q42)</f>
        <v>436865531.84415293</v>
      </c>
      <c r="R43" s="4"/>
      <c r="S43" s="4"/>
      <c r="T43" s="4"/>
      <c r="U43" s="4"/>
      <c r="V43" s="4"/>
      <c r="W43" s="4"/>
      <c r="X43" s="4"/>
      <c r="Y43" s="4"/>
      <c r="Z43" s="4"/>
    </row>
    <row r="44" spans="1:26" ht="30" customHeight="1">
      <c r="A44" s="166" t="s">
        <v>71</v>
      </c>
      <c r="B44" s="165"/>
      <c r="C44" s="165"/>
      <c r="D44" s="165"/>
      <c r="E44" s="165"/>
      <c r="F44" s="165"/>
      <c r="G44" s="165"/>
      <c r="H44" s="165"/>
      <c r="I44" s="165"/>
      <c r="J44" s="165"/>
      <c r="K44" s="165"/>
      <c r="L44" s="165"/>
      <c r="M44" s="165"/>
      <c r="N44" s="165"/>
      <c r="O44" s="165"/>
      <c r="P44" s="165"/>
      <c r="Q44" s="165"/>
      <c r="R44" s="165"/>
      <c r="S44" s="165"/>
      <c r="T44" s="165"/>
      <c r="U44" s="165"/>
      <c r="V44" s="165"/>
      <c r="W44" s="95"/>
      <c r="X44" s="95"/>
      <c r="Y44" s="95"/>
      <c r="Z44" s="95"/>
    </row>
    <row r="45" spans="1:26" ht="30" customHeight="1">
      <c r="A45" s="166" t="s">
        <v>72</v>
      </c>
      <c r="B45" s="165"/>
      <c r="C45" s="165"/>
      <c r="D45" s="165"/>
      <c r="E45" s="165"/>
      <c r="F45" s="165"/>
      <c r="G45" s="165"/>
      <c r="H45" s="165"/>
      <c r="I45" s="165"/>
      <c r="J45" s="165"/>
      <c r="K45" s="165"/>
      <c r="L45" s="165"/>
      <c r="M45" s="165"/>
      <c r="N45" s="165"/>
      <c r="O45" s="165"/>
      <c r="P45" s="165"/>
      <c r="Q45" s="165"/>
      <c r="R45" s="165"/>
      <c r="S45" s="165"/>
      <c r="T45" s="111"/>
      <c r="U45" s="111"/>
      <c r="V45" s="111"/>
      <c r="W45" s="95"/>
      <c r="X45" s="95"/>
      <c r="Y45" s="95"/>
      <c r="Z45" s="95"/>
    </row>
    <row r="46" spans="1:26" ht="30" customHeight="1">
      <c r="A46" s="166" t="s">
        <v>73</v>
      </c>
      <c r="B46" s="165"/>
      <c r="C46" s="165"/>
      <c r="D46" s="165"/>
      <c r="E46" s="165"/>
      <c r="F46" s="165"/>
      <c r="G46" s="165"/>
      <c r="H46" s="165"/>
      <c r="I46" s="165"/>
      <c r="J46" s="165"/>
      <c r="K46" s="165"/>
      <c r="L46" s="165"/>
      <c r="M46" s="165"/>
      <c r="N46" s="165"/>
      <c r="O46" s="165"/>
      <c r="P46" s="112"/>
      <c r="Q46" s="112"/>
      <c r="R46" s="112"/>
      <c r="S46" s="112"/>
      <c r="T46" s="111"/>
      <c r="U46" s="111"/>
      <c r="V46" s="111"/>
      <c r="W46" s="95"/>
      <c r="X46" s="95"/>
      <c r="Y46" s="95"/>
      <c r="Z46" s="95"/>
    </row>
    <row r="47" spans="1:26" ht="30" customHeight="1">
      <c r="A47" s="166" t="s">
        <v>74</v>
      </c>
      <c r="B47" s="165"/>
      <c r="C47" s="165"/>
      <c r="D47" s="165"/>
      <c r="E47" s="165"/>
      <c r="F47" s="165"/>
      <c r="G47" s="165"/>
      <c r="H47" s="165"/>
      <c r="I47" s="165"/>
      <c r="J47" s="165"/>
      <c r="K47" s="165"/>
      <c r="L47" s="165"/>
      <c r="M47" s="165"/>
      <c r="N47" s="165"/>
      <c r="O47" s="112"/>
      <c r="P47" s="112"/>
      <c r="Q47" s="112"/>
      <c r="R47" s="112"/>
      <c r="S47" s="112"/>
      <c r="T47" s="111"/>
      <c r="U47" s="111"/>
      <c r="V47" s="111"/>
      <c r="W47" s="95"/>
      <c r="X47" s="95"/>
      <c r="Y47" s="95"/>
      <c r="Z47" s="95"/>
    </row>
    <row r="48" spans="1:26" ht="27.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27.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27.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27.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27.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27.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7.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7.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7.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7.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7.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7.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7.75" customHeight="1">
      <c r="A60" s="98" t="s">
        <v>75</v>
      </c>
      <c r="B60" s="98"/>
      <c r="C60" s="98"/>
      <c r="D60" s="98"/>
      <c r="E60" s="98"/>
      <c r="F60" s="98"/>
      <c r="G60" s="98"/>
      <c r="H60" s="98"/>
      <c r="I60" s="98"/>
      <c r="J60" s="98"/>
      <c r="K60" s="113"/>
      <c r="L60" s="113"/>
      <c r="M60" s="113"/>
      <c r="N60" s="113"/>
      <c r="O60" s="113"/>
      <c r="P60" s="113"/>
      <c r="Q60" s="113"/>
      <c r="R60" s="113"/>
      <c r="S60" s="113"/>
      <c r="T60" s="113"/>
      <c r="U60" s="113"/>
      <c r="V60" s="113"/>
      <c r="W60" s="113"/>
      <c r="X60" s="113"/>
      <c r="Y60" s="113"/>
      <c r="Z60" s="113"/>
    </row>
    <row r="61" spans="1:26" ht="27.75" customHeight="1">
      <c r="A61" s="98" t="s">
        <v>76</v>
      </c>
      <c r="B61" s="98"/>
      <c r="C61" s="98"/>
      <c r="D61" s="98"/>
      <c r="E61" s="98"/>
      <c r="F61" s="98"/>
      <c r="G61" s="98"/>
      <c r="H61" s="98"/>
      <c r="I61" s="98"/>
      <c r="J61" s="98"/>
      <c r="K61" s="113"/>
      <c r="L61" s="113"/>
      <c r="M61" s="113"/>
      <c r="N61" s="113"/>
      <c r="O61" s="113"/>
      <c r="P61" s="113"/>
      <c r="Q61" s="113"/>
      <c r="R61" s="113"/>
      <c r="S61" s="113"/>
      <c r="T61" s="113"/>
      <c r="U61" s="113"/>
      <c r="V61" s="113"/>
      <c r="W61" s="113"/>
      <c r="X61" s="113"/>
      <c r="Y61" s="113"/>
      <c r="Z61" s="113"/>
    </row>
    <row r="62" spans="1:26" ht="27.75" customHeight="1">
      <c r="A62" s="98" t="s">
        <v>77</v>
      </c>
      <c r="B62" s="98"/>
      <c r="C62" s="98"/>
      <c r="D62" s="98"/>
      <c r="E62" s="98"/>
      <c r="F62" s="98"/>
      <c r="G62" s="98"/>
      <c r="H62" s="98"/>
      <c r="I62" s="98"/>
      <c r="J62" s="98"/>
      <c r="K62" s="113"/>
      <c r="L62" s="113"/>
      <c r="M62" s="113"/>
      <c r="N62" s="113"/>
      <c r="O62" s="113"/>
      <c r="P62" s="113"/>
      <c r="Q62" s="113"/>
      <c r="R62" s="113"/>
      <c r="S62" s="113"/>
      <c r="T62" s="113"/>
      <c r="U62" s="113"/>
      <c r="V62" s="113"/>
      <c r="W62" s="113"/>
      <c r="X62" s="113"/>
      <c r="Y62" s="113"/>
      <c r="Z62" s="113"/>
    </row>
    <row r="63" spans="1:26" ht="27.75" customHeight="1">
      <c r="A63" s="98" t="s">
        <v>78</v>
      </c>
      <c r="B63" s="98"/>
      <c r="C63" s="98"/>
      <c r="D63" s="98"/>
      <c r="E63" s="98"/>
      <c r="F63" s="98"/>
      <c r="G63" s="98"/>
      <c r="H63" s="98"/>
      <c r="I63" s="98"/>
      <c r="J63" s="98"/>
      <c r="K63" s="114"/>
      <c r="L63" s="114"/>
      <c r="M63" s="114"/>
      <c r="N63" s="114"/>
      <c r="O63" s="114"/>
      <c r="P63" s="114"/>
      <c r="Q63" s="114"/>
      <c r="R63" s="114"/>
      <c r="S63" s="114"/>
      <c r="T63" s="114"/>
      <c r="U63" s="114"/>
      <c r="V63" s="114"/>
      <c r="W63" s="114"/>
      <c r="X63" s="114"/>
      <c r="Y63" s="114"/>
      <c r="Z63" s="114"/>
    </row>
    <row r="64" spans="1:26" ht="45" customHeight="1">
      <c r="A64" s="166" t="s">
        <v>79</v>
      </c>
      <c r="B64" s="165"/>
      <c r="C64" s="165"/>
      <c r="D64" s="165"/>
      <c r="E64" s="165"/>
      <c r="F64" s="165"/>
      <c r="G64" s="165"/>
      <c r="H64" s="165"/>
      <c r="I64" s="165"/>
      <c r="J64" s="165"/>
      <c r="K64" s="114"/>
      <c r="L64" s="114"/>
      <c r="M64" s="114"/>
      <c r="N64" s="114"/>
      <c r="O64" s="114"/>
      <c r="P64" s="114"/>
      <c r="Q64" s="114"/>
      <c r="R64" s="114"/>
      <c r="S64" s="114"/>
      <c r="T64" s="114"/>
      <c r="U64" s="114"/>
      <c r="V64" s="114"/>
      <c r="W64" s="114"/>
      <c r="X64" s="114"/>
      <c r="Y64" s="114"/>
      <c r="Z64" s="114"/>
    </row>
    <row r="65" spans="1:26" ht="45" customHeight="1">
      <c r="A65" s="115"/>
      <c r="B65" s="116"/>
      <c r="C65" s="116"/>
      <c r="D65" s="116"/>
      <c r="E65" s="116"/>
      <c r="F65" s="116"/>
      <c r="G65" s="116"/>
      <c r="H65" s="116"/>
      <c r="I65" s="116"/>
      <c r="J65" s="116"/>
      <c r="K65" s="117"/>
      <c r="L65" s="117"/>
      <c r="M65" s="117"/>
      <c r="N65" s="117"/>
      <c r="O65" s="117"/>
      <c r="P65" s="117"/>
      <c r="Q65" s="117"/>
      <c r="R65" s="117"/>
      <c r="S65" s="117"/>
      <c r="T65" s="117"/>
      <c r="U65" s="117"/>
      <c r="V65" s="117"/>
      <c r="W65" s="117"/>
      <c r="X65" s="117"/>
      <c r="Y65" s="117"/>
      <c r="Z65" s="117"/>
    </row>
    <row r="66" spans="1:26" ht="27.75" customHeight="1">
      <c r="A66" s="5"/>
      <c r="B66" s="118" t="s">
        <v>35</v>
      </c>
      <c r="C66" s="118" t="s">
        <v>39</v>
      </c>
      <c r="D66" s="118" t="s">
        <v>40</v>
      </c>
      <c r="E66" s="118" t="s">
        <v>68</v>
      </c>
      <c r="F66" s="4"/>
      <c r="G66" s="89"/>
      <c r="H66" s="4"/>
      <c r="I66" s="4"/>
      <c r="J66" s="4"/>
      <c r="K66" s="4"/>
      <c r="L66" s="4"/>
      <c r="M66" s="4"/>
      <c r="N66" s="4"/>
      <c r="O66" s="4"/>
      <c r="P66" s="4"/>
      <c r="Q66" s="4"/>
      <c r="R66" s="4"/>
      <c r="S66" s="4"/>
      <c r="T66" s="4"/>
      <c r="U66" s="4"/>
      <c r="V66" s="4"/>
      <c r="W66" s="4"/>
      <c r="X66" s="4"/>
      <c r="Y66" s="4"/>
      <c r="Z66" s="4"/>
    </row>
    <row r="67" spans="1:26" ht="27.75" customHeight="1">
      <c r="A67" s="119" t="s">
        <v>34</v>
      </c>
      <c r="B67" s="34">
        <f>SUMIFS('Data Repository Table'!$I:$I, 'Data Repository Table'!$C:$C, $A67, 'Data Repository Table'!$F:$F, B$66)</f>
        <v>37118738.908650003</v>
      </c>
      <c r="C67" s="34">
        <f>SUMIFS('Data Repository Table'!$I:$I, 'Data Repository Table'!$C:$C, $A67, 'Data Repository Table'!$F:$F, C$66)</f>
        <v>18271699.227782961</v>
      </c>
      <c r="D67" s="34">
        <f>SUMIFS('Data Repository Table'!$I:$I, 'Data Repository Table'!$C:$C, $A67, 'Data Repository Table'!$F:$F, D$66)</f>
        <v>15554519.161720002</v>
      </c>
      <c r="E67" s="34">
        <f>SUM(B67:D67)</f>
        <v>70944957.298152968</v>
      </c>
      <c r="F67" s="4"/>
      <c r="G67" s="4"/>
      <c r="H67" s="4"/>
      <c r="I67" s="4"/>
      <c r="J67" s="4"/>
      <c r="K67" s="4"/>
      <c r="L67" s="4"/>
      <c r="M67" s="4"/>
      <c r="N67" s="4"/>
      <c r="O67" s="4"/>
      <c r="P67" s="4"/>
      <c r="Q67" s="4"/>
      <c r="R67" s="4"/>
      <c r="S67" s="4"/>
      <c r="T67" s="4"/>
      <c r="U67" s="4"/>
      <c r="V67" s="4"/>
      <c r="W67" s="4"/>
      <c r="X67" s="4"/>
      <c r="Y67" s="4"/>
      <c r="Z67" s="4"/>
    </row>
    <row r="68" spans="1:26" ht="27.75" customHeight="1">
      <c r="A68" s="119" t="s">
        <v>41</v>
      </c>
      <c r="B68" s="34">
        <f>SUMIFS('Data Repository Table'!$I:$I, 'Data Repository Table'!$C:$C, $A68, 'Data Repository Table'!$F:$F, B$66)</f>
        <v>82448062.153749987</v>
      </c>
      <c r="C68" s="34">
        <f>SUMIFS('Data Repository Table'!$I:$I, 'Data Repository Table'!$C:$C, $A68, 'Data Repository Table'!$F:$F, C$66)</f>
        <v>70562398.047100008</v>
      </c>
      <c r="D68" s="34">
        <f>SUMIFS('Data Repository Table'!$I:$I, 'Data Repository Table'!$C:$C, $A68, 'Data Repository Table'!$F:$F, D$66)</f>
        <v>49244888.96814999</v>
      </c>
      <c r="E68" s="34">
        <f t="shared" ref="E68:E69" si="3">SUM(B68:D68)</f>
        <v>202255349.169</v>
      </c>
      <c r="F68" s="4"/>
      <c r="G68" s="4"/>
      <c r="H68" s="4"/>
      <c r="I68" s="4"/>
      <c r="J68" s="4"/>
      <c r="K68" s="4"/>
      <c r="L68" s="4"/>
      <c r="M68" s="4"/>
      <c r="N68" s="4"/>
      <c r="O68" s="4"/>
      <c r="P68" s="4"/>
      <c r="Q68" s="4"/>
      <c r="R68" s="4"/>
      <c r="S68" s="4"/>
      <c r="T68" s="4"/>
      <c r="U68" s="4"/>
      <c r="V68" s="4"/>
      <c r="W68" s="4"/>
      <c r="X68" s="4"/>
      <c r="Y68" s="4"/>
      <c r="Z68" s="4"/>
    </row>
    <row r="69" spans="1:26" ht="27.75" customHeight="1">
      <c r="A69" s="119" t="s">
        <v>42</v>
      </c>
      <c r="B69" s="34">
        <f>SUMIFS('Data Repository Table'!$I:$I, 'Data Repository Table'!$C:$C, $A69, 'Data Repository Table'!$F:$F, B$66)</f>
        <v>67860510.573750019</v>
      </c>
      <c r="C69" s="34">
        <f>SUMIFS('Data Repository Table'!$I:$I, 'Data Repository Table'!$C:$C, $A69, 'Data Repository Table'!$F:$F, C$66)</f>
        <v>58098022.074300006</v>
      </c>
      <c r="D69" s="34">
        <f>SUMIFS('Data Repository Table'!$I:$I, 'Data Repository Table'!$C:$C, $A69, 'Data Repository Table'!$F:$F, D$66)</f>
        <v>37706692.728949994</v>
      </c>
      <c r="E69" s="34">
        <f t="shared" si="3"/>
        <v>163665225.37700003</v>
      </c>
      <c r="F69" s="4"/>
      <c r="G69" s="4"/>
      <c r="H69" s="4"/>
      <c r="I69" s="4"/>
      <c r="J69" s="4"/>
      <c r="K69" s="4"/>
      <c r="L69" s="4"/>
      <c r="M69" s="4"/>
      <c r="N69" s="4"/>
      <c r="O69" s="4"/>
      <c r="P69" s="4"/>
      <c r="Q69" s="4"/>
      <c r="R69" s="4"/>
      <c r="S69" s="4"/>
      <c r="T69" s="4"/>
      <c r="U69" s="4"/>
      <c r="V69" s="4"/>
      <c r="W69" s="4"/>
      <c r="X69" s="4"/>
      <c r="Y69" s="4"/>
      <c r="Z69" s="4"/>
    </row>
    <row r="70" spans="1:26" ht="27.75" customHeight="1">
      <c r="A70" s="26"/>
      <c r="B70" s="4"/>
      <c r="C70" s="4"/>
      <c r="D70" s="4"/>
      <c r="E70" s="4"/>
      <c r="F70" s="4"/>
      <c r="G70" s="4"/>
      <c r="H70" s="4"/>
      <c r="I70" s="4"/>
      <c r="J70" s="4"/>
      <c r="K70" s="4"/>
      <c r="L70" s="4"/>
      <c r="M70" s="4"/>
      <c r="N70" s="4"/>
      <c r="O70" s="4"/>
      <c r="P70" s="4"/>
      <c r="Q70" s="4"/>
      <c r="R70" s="4"/>
      <c r="S70" s="4"/>
      <c r="T70" s="4"/>
      <c r="U70" s="4"/>
      <c r="V70" s="4"/>
      <c r="W70" s="4"/>
      <c r="X70" s="4"/>
      <c r="Y70" s="4"/>
      <c r="Z70" s="4"/>
    </row>
    <row r="71" spans="1:26" ht="27.75" customHeight="1">
      <c r="A71" s="5"/>
      <c r="B71" s="118" t="s">
        <v>35</v>
      </c>
      <c r="C71" s="118" t="s">
        <v>39</v>
      </c>
      <c r="D71" s="118" t="s">
        <v>40</v>
      </c>
      <c r="E71" s="118" t="s">
        <v>68</v>
      </c>
      <c r="F71" s="4"/>
      <c r="G71" s="4"/>
      <c r="H71" s="4"/>
      <c r="I71" s="4"/>
      <c r="J71" s="4"/>
      <c r="K71" s="4"/>
      <c r="L71" s="4"/>
      <c r="M71" s="4"/>
      <c r="N71" s="4"/>
      <c r="O71" s="4"/>
      <c r="P71" s="4"/>
      <c r="Q71" s="4"/>
      <c r="R71" s="4"/>
      <c r="S71" s="4"/>
      <c r="T71" s="4"/>
      <c r="U71" s="4"/>
      <c r="V71" s="4"/>
      <c r="W71" s="4"/>
      <c r="X71" s="4"/>
      <c r="Y71" s="4"/>
      <c r="Z71" s="4"/>
    </row>
    <row r="72" spans="1:26" ht="27.75" customHeight="1">
      <c r="A72" s="119" t="s">
        <v>34</v>
      </c>
      <c r="B72" s="35">
        <f>B67/$E67</f>
        <v>0.52320475368890496</v>
      </c>
      <c r="C72" s="35">
        <f t="shared" ref="C72:D72" si="4">C67/$E67</f>
        <v>0.25754754000336344</v>
      </c>
      <c r="D72" s="35">
        <f t="shared" si="4"/>
        <v>0.2192477063077316</v>
      </c>
      <c r="E72" s="36">
        <f t="shared" ref="E72:E74" si="5">SUM(B72:D72)</f>
        <v>1</v>
      </c>
      <c r="F72" s="4"/>
      <c r="G72" s="4"/>
      <c r="H72" s="4"/>
      <c r="I72" s="4"/>
      <c r="J72" s="4"/>
      <c r="K72" s="4"/>
      <c r="L72" s="4"/>
      <c r="M72" s="4"/>
      <c r="N72" s="4"/>
      <c r="O72" s="4"/>
      <c r="P72" s="4"/>
      <c r="Q72" s="4"/>
      <c r="R72" s="4"/>
      <c r="S72" s="4"/>
      <c r="T72" s="4"/>
      <c r="U72" s="4"/>
      <c r="V72" s="4"/>
      <c r="W72" s="4"/>
      <c r="X72" s="4"/>
      <c r="Y72" s="4"/>
      <c r="Z72" s="4"/>
    </row>
    <row r="73" spans="1:26" ht="27.75" customHeight="1">
      <c r="A73" s="119" t="s">
        <v>41</v>
      </c>
      <c r="B73" s="35">
        <f t="shared" ref="B73:D73" si="6">B68/$E68</f>
        <v>0.40764341953130867</v>
      </c>
      <c r="C73" s="35">
        <f t="shared" si="6"/>
        <v>0.34887778413286691</v>
      </c>
      <c r="D73" s="35">
        <f t="shared" si="6"/>
        <v>0.24347879633582434</v>
      </c>
      <c r="E73" s="36">
        <f t="shared" si="5"/>
        <v>0.99999999999999989</v>
      </c>
      <c r="F73" s="4"/>
      <c r="G73" s="4"/>
      <c r="H73" s="4"/>
      <c r="I73" s="4"/>
      <c r="J73" s="4"/>
      <c r="K73" s="4"/>
      <c r="L73" s="4"/>
      <c r="M73" s="4"/>
      <c r="N73" s="4"/>
      <c r="O73" s="4"/>
      <c r="P73" s="4"/>
      <c r="Q73" s="4"/>
      <c r="R73" s="4"/>
      <c r="S73" s="4"/>
      <c r="T73" s="4"/>
      <c r="U73" s="4"/>
      <c r="V73" s="4"/>
      <c r="W73" s="4"/>
      <c r="X73" s="4"/>
      <c r="Y73" s="4"/>
      <c r="Z73" s="4"/>
    </row>
    <row r="74" spans="1:26" ht="27.75" customHeight="1">
      <c r="A74" s="119" t="s">
        <v>42</v>
      </c>
      <c r="B74" s="35">
        <f t="shared" ref="B74:D74" si="7">B69/$E69</f>
        <v>0.41462998885337127</v>
      </c>
      <c r="C74" s="35">
        <f t="shared" si="7"/>
        <v>0.35498085766522613</v>
      </c>
      <c r="D74" s="35">
        <f t="shared" si="7"/>
        <v>0.23038915348140251</v>
      </c>
      <c r="E74" s="36">
        <f t="shared" si="5"/>
        <v>0.99999999999999989</v>
      </c>
      <c r="F74" s="4"/>
      <c r="G74" s="4"/>
      <c r="H74" s="4"/>
      <c r="I74" s="4"/>
      <c r="J74" s="4"/>
      <c r="K74" s="4"/>
      <c r="L74" s="4"/>
      <c r="M74" s="4"/>
      <c r="N74" s="4"/>
      <c r="O74" s="4"/>
      <c r="P74" s="4"/>
      <c r="Q74" s="4"/>
      <c r="R74" s="4"/>
      <c r="S74" s="4"/>
      <c r="T74" s="4"/>
      <c r="U74" s="4"/>
      <c r="V74" s="4"/>
      <c r="W74" s="4"/>
      <c r="X74" s="4"/>
      <c r="Y74" s="4"/>
      <c r="Z74" s="4"/>
    </row>
    <row r="75" spans="1:26" ht="27.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7.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7.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7.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7.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7.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7.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7.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7.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7.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7.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7.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7.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7.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7.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7.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7.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7.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7.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7.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7.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7.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7.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7.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7.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7.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7.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7.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7.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7.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7.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7.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7.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7.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7.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7.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7.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7.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7.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7.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7.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7.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7.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7.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7.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7.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7.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7.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7.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7.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7.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7.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7.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7.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7.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7.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7.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7.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7.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7.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7.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7.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7.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7.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7.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7.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7.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7.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7.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7.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7.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7.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7.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7.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7.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7.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7.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7.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7.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7.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7.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7.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7.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7.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7.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7.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7.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7.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7.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7.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7.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7.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7.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7.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7.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7.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7.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7.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7.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7.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7.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7.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7.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7.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7.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7.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7.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7.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7.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7.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7.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7.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7.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7.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7.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7.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7.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7.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7.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7.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7.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7.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7.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7.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7.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7.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7.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7.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7.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7.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7.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7.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7.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7.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7.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7.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7.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7.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7.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7.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7.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7.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7.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7.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7.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7.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7.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7.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7.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7.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7.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7.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7.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7.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7.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7.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7.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7.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7.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7.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7.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7.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7.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7.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7.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7.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7.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7.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7.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7.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7.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7.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7.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7.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7.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7.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7.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7.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7.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7.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7.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7.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7.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7.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7.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7.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7.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7.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7.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7.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7.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7.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7.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7.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7.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7.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7.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7.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7.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7.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7.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7.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7.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7.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7.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7.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7.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7.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7.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7.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7.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7.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7.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7.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7.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7.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7.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7.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7.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7.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7.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7.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7.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7.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7.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7.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7.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7.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7.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7.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7.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7.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7.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7.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7.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7.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7.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7.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7.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7.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7.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7.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7.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7.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7.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7.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7.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7.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7.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7.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7.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7.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7.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7.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7.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7.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7.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7.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7.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7.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7.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7.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7.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7.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7.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7.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7.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7.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7.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7.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7.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7.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7.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7.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7.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7.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7.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7.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7.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7.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7.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7.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7.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7.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7.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7.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7.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7.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7.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7.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7.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7.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7.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7.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7.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7.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7.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7.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7.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7.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7.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7.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7.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7.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7.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7.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7.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7.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7.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7.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7.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7.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7.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7.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7.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7.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7.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7.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7.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7.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7.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7.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7.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7.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7.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7.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7.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7.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7.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7.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7.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7.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7.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7.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7.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7.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7.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7.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7.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7.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7.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7.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7.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7.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7.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7.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7.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7.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7.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7.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7.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7.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7.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7.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7.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7.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7.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7.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7.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7.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7.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7.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7.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7.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7.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7.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7.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7.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7.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7.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7.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7.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7.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7.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7.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7.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7.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7.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7.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7.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7.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7.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7.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7.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7.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7.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7.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7.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7.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7.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7.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7.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7.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7.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7.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7.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7.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7.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7.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7.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7.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7.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7.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7.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7.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7.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7.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7.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7.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7.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7.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7.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7.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7.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7.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7.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7.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7.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7.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7.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7.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7.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7.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7.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7.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7.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7.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7.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7.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7.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7.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7.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7.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7.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7.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7.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7.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7.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7.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7.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7.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7.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7.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7.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7.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7.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7.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7.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7.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7.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7.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7.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7.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7.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7.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7.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7.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7.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7.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7.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7.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7.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7.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7.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7.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7.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7.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7.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7.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7.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7.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7.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7.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7.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7.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7.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7.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7.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7.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7.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7.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7.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7.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7.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7.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7.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7.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7.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7.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7.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7.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7.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7.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7.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7.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7.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7.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7.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7.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7.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7.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7.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7.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7.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7.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7.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7.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7.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7.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7.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7.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7.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7.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7.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7.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7.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7.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7.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7.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7.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7.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7.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7.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7.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7.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7.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7.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7.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7.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7.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7.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7.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7.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7.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7.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7.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7.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7.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7.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7.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7.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7.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7.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7.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7.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7.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7.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7.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7.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7.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7.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7.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7.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7.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7.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7.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7.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7.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7.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7.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7.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7.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7.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7.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7.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7.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7.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7.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7.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7.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7.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7.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7.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7.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7.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7.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7.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7.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7.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7.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7.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7.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7.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7.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7.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7.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7.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7.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7.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7.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7.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7.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7.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7.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7.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7.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7.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7.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7.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7.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7.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7.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7.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7.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7.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7.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7.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7.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7.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7.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7.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7.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7.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7.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7.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7.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7.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7.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7.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7.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7.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7.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7.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7.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7.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7.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7.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7.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7.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7.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7.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7.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7.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7.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7.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7.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7.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7.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7.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7.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7.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7.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7.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7.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7.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7.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7.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7.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7.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7.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7.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7.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7.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7.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7.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7.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7.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7.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7.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7.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7.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7.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7.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7.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7.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7.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7.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7.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7.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7.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7.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7.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7.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7.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7.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7.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7.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7.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7.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7.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7.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7.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7.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7.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7.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7.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7.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7.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7.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7.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7.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7.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7.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7.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7.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7.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7.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7.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7.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7.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7.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7.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7.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7.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7.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7.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7.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7.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7.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7.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7.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7.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7.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7.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7.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7.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7.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7.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7.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7.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7.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7.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7.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7.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7.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7.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7.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7.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7.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7.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7.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7.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7.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7.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7.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7.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7.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7.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7.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7.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7.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7.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7.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7.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7.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7.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7.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7.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7.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7.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7.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7.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7.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7.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7.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7.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7.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7.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7.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7.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7.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7.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7.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7.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7.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7.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7.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7.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7.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7.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7.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7.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7.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7.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7.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7.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7.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7.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7.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7.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7.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7.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7.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7.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7.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7.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7.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7.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7.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7.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7.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7.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7.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7.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7.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7.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7.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7.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7.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7.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7.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7.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7.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7.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7.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7.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7.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7.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7.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7.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7.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7.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7.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7.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7.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7.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7.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7.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7.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7.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7.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7.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7.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7.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7.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7.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7.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7.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7.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7.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7.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7.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7.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7.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7.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7.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7.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7.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7.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7.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7.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7.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7.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7.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7.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7.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7.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7.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7.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7.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7.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7.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7.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7.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7.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7.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7.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7.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7.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7.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7.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7.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7.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7.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7.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7.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7.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7.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7.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7.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7.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7.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7.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7.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7.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7.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7.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7.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7.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7.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7.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7.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7.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7.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7.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7.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7.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7.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7.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7.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7.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7.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7.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7.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7.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7.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7.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7.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7.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7.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7.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7.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7.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7.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7.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7.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7.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7.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7.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7.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7.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7.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7.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7.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7.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7.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7.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7.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7.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7.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7.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7.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7.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7.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7.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7.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47:N47"/>
    <mergeCell ref="A64:J64"/>
    <mergeCell ref="A30:U30"/>
    <mergeCell ref="A31:V31"/>
    <mergeCell ref="A44:V44"/>
    <mergeCell ref="A45:S45"/>
    <mergeCell ref="A46:O46"/>
  </mergeCells>
  <conditionalFormatting sqref="F17:F28 H17:H28 F14:H16 I14:P28 F12:Q12 Q13:Q16 E13:P13 E12:E28">
    <cfRule type="colorScale" priority="3">
      <colorScale>
        <cfvo type="min"/>
        <cfvo type="percentile" val="50"/>
        <cfvo type="max"/>
        <color rgb="FFF8696B"/>
        <color rgb="FFFCFCFF"/>
        <color rgb="FF5A8AC6"/>
      </colorScale>
    </cfRule>
  </conditionalFormatting>
  <conditionalFormatting sqref="G18:G28">
    <cfRule type="colorScale" priority="4">
      <colorScale>
        <cfvo type="min"/>
        <cfvo type="percentile" val="50"/>
        <cfvo type="max"/>
        <color rgb="FFF8696B"/>
        <color rgb="FFFCFCFF"/>
        <color rgb="FF5A8AC6"/>
      </colorScale>
    </cfRule>
  </conditionalFormatting>
  <conditionalFormatting sqref="E34:P43">
    <cfRule type="colorScale" priority="6">
      <colorScale>
        <cfvo type="min"/>
        <cfvo type="percentile" val="50"/>
        <cfvo type="max"/>
        <color rgb="FFF8696B"/>
        <color rgb="FFFCFCFF"/>
        <color rgb="FF5A8AC6"/>
      </colorScale>
    </cfRule>
  </conditionalFormatting>
  <conditionalFormatting sqref="G17">
    <cfRule type="colorScale" priority="2">
      <colorScale>
        <cfvo type="min"/>
        <cfvo type="percentile" val="50"/>
        <cfvo type="max"/>
        <color rgb="FFF8696B"/>
        <color rgb="FFFCFCFF"/>
        <color rgb="FF5A8AC6"/>
      </colorScale>
    </cfRule>
  </conditionalFormatting>
  <conditionalFormatting sqref="D12">
    <cfRule type="colorScale" priority="1">
      <colorScale>
        <cfvo type="min"/>
        <cfvo type="percentile" val="50"/>
        <cfvo type="max"/>
        <color rgb="FFF8696B"/>
        <color rgb="FFFCFCFF"/>
        <color rgb="FF5A8AC6"/>
      </colorScale>
    </cfRule>
  </conditionalFormatting>
  <pageMargins left="0.7" right="0.7" top="0.75" bottom="0.75" header="0" footer="0"/>
  <pageSetup paperSize="9" orientation="portrait"/>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F1000"/>
  <sheetViews>
    <sheetView showGridLines="0" topLeftCell="A53" zoomScaleNormal="163" workbookViewId="0">
      <selection activeCell="F25" sqref="F25"/>
    </sheetView>
  </sheetViews>
  <sheetFormatPr defaultColWidth="14.42578125" defaultRowHeight="15" customHeight="1"/>
  <cols>
    <col min="1" max="1" width="13.42578125" customWidth="1"/>
    <col min="2" max="2" width="12.85546875" customWidth="1"/>
    <col min="3" max="3" width="33.140625" customWidth="1"/>
    <col min="4" max="5" width="21.42578125" customWidth="1"/>
    <col min="6" max="15" width="13.7109375" customWidth="1"/>
    <col min="16" max="17" width="14.140625" customWidth="1"/>
    <col min="18" max="18" width="15.28515625" customWidth="1"/>
    <col min="19" max="19" width="8.7109375" customWidth="1"/>
    <col min="20" max="20" width="16.42578125" customWidth="1"/>
    <col min="21" max="32" width="8.7109375" customWidth="1"/>
  </cols>
  <sheetData>
    <row r="1" spans="1:32" ht="14.25" customHeight="1">
      <c r="A1" s="97" t="s">
        <v>80</v>
      </c>
      <c r="B1" s="120"/>
      <c r="C1" s="121"/>
      <c r="D1" s="121"/>
      <c r="E1" s="121"/>
      <c r="F1" s="93"/>
      <c r="G1" s="93"/>
      <c r="H1" s="93"/>
      <c r="I1" s="93"/>
      <c r="J1" s="93"/>
      <c r="K1" s="93"/>
      <c r="L1" s="93"/>
      <c r="M1" s="93"/>
      <c r="N1" s="93"/>
      <c r="O1" s="93"/>
      <c r="P1" s="93"/>
      <c r="Q1" s="93"/>
      <c r="R1" s="93"/>
      <c r="S1" s="121"/>
      <c r="T1" s="121"/>
      <c r="U1" s="121"/>
      <c r="V1" s="121"/>
      <c r="W1" s="121"/>
      <c r="X1" s="121"/>
      <c r="Y1" s="121"/>
      <c r="Z1" s="121"/>
      <c r="AA1" s="121"/>
      <c r="AB1" s="121"/>
      <c r="AC1" s="121"/>
      <c r="AD1" s="121"/>
      <c r="AE1" s="121"/>
      <c r="AF1" s="121"/>
    </row>
    <row r="2" spans="1:32" ht="14.25" customHeight="1">
      <c r="A2" s="22" t="s">
        <v>81</v>
      </c>
      <c r="B2" s="22"/>
      <c r="C2" s="37"/>
      <c r="D2" s="37"/>
      <c r="E2" s="37"/>
      <c r="F2" s="22"/>
      <c r="G2" s="22"/>
      <c r="H2" s="22"/>
      <c r="I2" s="22"/>
      <c r="J2" s="22"/>
      <c r="K2" s="22"/>
      <c r="L2" s="22"/>
      <c r="M2" s="22"/>
      <c r="N2" s="22"/>
      <c r="O2" s="22"/>
      <c r="P2" s="22"/>
      <c r="Q2" s="22"/>
      <c r="R2" s="22"/>
      <c r="S2" s="37"/>
      <c r="T2" s="37"/>
      <c r="U2" s="37"/>
      <c r="V2" s="37"/>
      <c r="W2" s="37"/>
      <c r="X2" s="37"/>
      <c r="Y2" s="37"/>
      <c r="Z2" s="37"/>
      <c r="AA2" s="37"/>
      <c r="AB2" s="37"/>
      <c r="AC2" s="37"/>
      <c r="AD2" s="37"/>
      <c r="AE2" s="37"/>
      <c r="AF2" s="37"/>
    </row>
    <row r="3" spans="1:32" ht="14.25" customHeight="1">
      <c r="A3" s="22" t="s">
        <v>82</v>
      </c>
      <c r="B3" s="22"/>
      <c r="C3" s="37"/>
      <c r="D3" s="37"/>
      <c r="E3" s="37"/>
      <c r="F3" s="22"/>
      <c r="G3" s="22"/>
      <c r="H3" s="22"/>
      <c r="I3" s="22"/>
      <c r="J3" s="22"/>
      <c r="K3" s="22"/>
      <c r="L3" s="22"/>
      <c r="M3" s="22"/>
      <c r="N3" s="22"/>
      <c r="O3" s="22"/>
      <c r="P3" s="22"/>
      <c r="Q3" s="22"/>
      <c r="R3" s="22"/>
      <c r="S3" s="37"/>
      <c r="T3" s="37"/>
      <c r="U3" s="37"/>
      <c r="V3" s="37"/>
      <c r="W3" s="37"/>
      <c r="X3" s="37"/>
      <c r="Y3" s="37"/>
      <c r="Z3" s="37"/>
      <c r="AA3" s="37"/>
      <c r="AB3" s="37"/>
      <c r="AC3" s="37"/>
      <c r="AD3" s="37"/>
      <c r="AE3" s="37"/>
      <c r="AF3" s="37"/>
    </row>
    <row r="4" spans="1:32" ht="57" customHeight="1">
      <c r="A4" s="176" t="s">
        <v>83</v>
      </c>
      <c r="B4" s="168"/>
      <c r="C4" s="168"/>
      <c r="D4" s="168"/>
      <c r="E4" s="168"/>
      <c r="F4" s="168"/>
      <c r="G4" s="168"/>
      <c r="H4" s="168"/>
      <c r="I4" s="168"/>
      <c r="J4" s="168"/>
      <c r="K4" s="168"/>
      <c r="L4" s="168"/>
      <c r="M4" s="168"/>
      <c r="N4" s="168"/>
      <c r="O4" s="168"/>
      <c r="P4" s="168"/>
      <c r="Q4" s="168"/>
      <c r="R4" s="168"/>
      <c r="S4" s="168"/>
      <c r="T4" s="168"/>
      <c r="U4" s="37"/>
      <c r="V4" s="37"/>
      <c r="W4" s="37"/>
      <c r="X4" s="37"/>
      <c r="Y4" s="37"/>
      <c r="Z4" s="37"/>
      <c r="AA4" s="37"/>
      <c r="AB4" s="37"/>
      <c r="AC4" s="37"/>
      <c r="AD4" s="37"/>
      <c r="AE4" s="37"/>
      <c r="AF4" s="37"/>
    </row>
    <row r="5" spans="1:32" ht="14.25" customHeight="1">
      <c r="A5" s="38"/>
      <c r="B5" s="22"/>
      <c r="C5" s="37"/>
      <c r="D5" s="37"/>
      <c r="E5" s="37"/>
      <c r="F5" s="22"/>
      <c r="G5" s="22"/>
      <c r="H5" s="22"/>
      <c r="I5" s="22"/>
      <c r="J5" s="22"/>
      <c r="K5" s="22"/>
      <c r="L5" s="22"/>
      <c r="M5" s="22"/>
      <c r="N5" s="22"/>
      <c r="O5" s="22"/>
      <c r="P5" s="22"/>
      <c r="Q5" s="22"/>
      <c r="R5" s="22"/>
      <c r="S5" s="37"/>
      <c r="T5" s="37"/>
      <c r="U5" s="37"/>
      <c r="V5" s="37"/>
      <c r="W5" s="37"/>
      <c r="X5" s="37"/>
      <c r="Y5" s="37"/>
      <c r="Z5" s="37"/>
      <c r="AA5" s="37"/>
      <c r="AB5" s="37"/>
      <c r="AC5" s="37"/>
      <c r="AD5" s="37"/>
      <c r="AE5" s="37"/>
      <c r="AF5" s="37"/>
    </row>
    <row r="6" spans="1:32" ht="14.25" customHeight="1">
      <c r="A6" s="22" t="s">
        <v>84</v>
      </c>
      <c r="B6" s="22"/>
      <c r="C6" s="37"/>
      <c r="D6" s="37"/>
      <c r="E6" s="37"/>
      <c r="F6" s="22"/>
      <c r="G6" s="22"/>
      <c r="H6" s="22"/>
      <c r="I6" s="22"/>
      <c r="J6" s="22"/>
      <c r="K6" s="22"/>
      <c r="L6" s="22"/>
      <c r="M6" s="22"/>
      <c r="N6" s="22"/>
      <c r="O6" s="22"/>
      <c r="P6" s="22"/>
      <c r="Q6" s="22"/>
      <c r="R6" s="22"/>
      <c r="S6" s="37"/>
      <c r="T6" s="37"/>
      <c r="U6" s="37"/>
      <c r="V6" s="37"/>
      <c r="W6" s="37"/>
      <c r="X6" s="37"/>
      <c r="Y6" s="37"/>
      <c r="Z6" s="37"/>
      <c r="AA6" s="37"/>
      <c r="AB6" s="37"/>
      <c r="AC6" s="37"/>
      <c r="AD6" s="37"/>
      <c r="AE6" s="37"/>
      <c r="AF6" s="37"/>
    </row>
    <row r="7" spans="1:32" ht="14.25" customHeight="1">
      <c r="A7" s="22" t="s">
        <v>85</v>
      </c>
      <c r="B7" s="22"/>
      <c r="C7" s="37"/>
      <c r="D7" s="37"/>
      <c r="E7" s="37"/>
      <c r="F7" s="22"/>
      <c r="G7" s="22"/>
      <c r="H7" s="22"/>
      <c r="I7" s="22"/>
      <c r="J7" s="22"/>
      <c r="K7" s="22"/>
      <c r="L7" s="22"/>
      <c r="M7" s="22"/>
      <c r="N7" s="22"/>
      <c r="O7" s="22"/>
      <c r="P7" s="22"/>
      <c r="Q7" s="22"/>
      <c r="R7" s="22"/>
      <c r="S7" s="37"/>
      <c r="T7" s="37"/>
      <c r="U7" s="37"/>
      <c r="V7" s="37"/>
      <c r="W7" s="37"/>
      <c r="X7" s="37"/>
      <c r="Y7" s="37"/>
      <c r="Z7" s="37"/>
      <c r="AA7" s="37"/>
      <c r="AB7" s="37"/>
      <c r="AC7" s="37"/>
      <c r="AD7" s="37"/>
      <c r="AE7" s="37"/>
      <c r="AF7" s="37"/>
    </row>
    <row r="8" spans="1:32" ht="14.25" customHeight="1">
      <c r="A8" s="22" t="s">
        <v>65</v>
      </c>
      <c r="B8" s="37"/>
      <c r="C8" s="37"/>
      <c r="D8" s="37"/>
      <c r="E8" s="37"/>
      <c r="F8" s="22"/>
      <c r="G8" s="22"/>
      <c r="H8" s="22"/>
      <c r="I8" s="22"/>
      <c r="J8" s="22"/>
      <c r="K8" s="22"/>
      <c r="L8" s="22"/>
      <c r="M8" s="22"/>
      <c r="N8" s="22"/>
      <c r="O8" s="22"/>
      <c r="P8" s="22"/>
      <c r="Q8" s="22"/>
      <c r="R8" s="22"/>
      <c r="S8" s="37"/>
      <c r="T8" s="37"/>
      <c r="U8" s="37"/>
      <c r="V8" s="37"/>
      <c r="W8" s="37"/>
      <c r="X8" s="37"/>
      <c r="Y8" s="37"/>
      <c r="Z8" s="37"/>
      <c r="AA8" s="37"/>
      <c r="AB8" s="37"/>
      <c r="AC8" s="37"/>
      <c r="AD8" s="37"/>
      <c r="AE8" s="37"/>
      <c r="AF8" s="37"/>
    </row>
    <row r="9" spans="1:32" ht="14.25" customHeight="1">
      <c r="A9" s="83"/>
      <c r="B9" s="83"/>
      <c r="C9" s="83"/>
      <c r="D9" s="83"/>
      <c r="E9" s="83"/>
      <c r="F9" s="5"/>
      <c r="G9" s="5"/>
      <c r="H9" s="5"/>
      <c r="I9" s="5"/>
      <c r="J9" s="5"/>
      <c r="K9" s="5"/>
      <c r="L9" s="5"/>
      <c r="M9" s="5"/>
      <c r="N9" s="5"/>
      <c r="O9" s="5"/>
      <c r="P9" s="5"/>
      <c r="Q9" s="5"/>
      <c r="R9" s="5"/>
      <c r="S9" s="83"/>
      <c r="T9" s="83"/>
      <c r="U9" s="83"/>
      <c r="V9" s="83"/>
      <c r="W9" s="83"/>
      <c r="X9" s="83"/>
      <c r="Y9" s="83"/>
      <c r="Z9" s="83"/>
      <c r="AA9" s="83"/>
      <c r="AB9" s="83"/>
      <c r="AC9" s="83"/>
      <c r="AD9" s="83"/>
      <c r="AE9" s="83"/>
      <c r="AF9" s="83"/>
    </row>
    <row r="10" spans="1:32" ht="60" customHeight="1">
      <c r="A10" s="177" t="s">
        <v>86</v>
      </c>
      <c r="B10" s="165"/>
      <c r="C10" s="165"/>
      <c r="D10" s="165"/>
      <c r="E10" s="165"/>
      <c r="F10" s="165"/>
      <c r="G10" s="165"/>
      <c r="H10" s="165"/>
      <c r="I10" s="165"/>
      <c r="J10" s="165"/>
      <c r="K10" s="165"/>
      <c r="L10" s="165"/>
      <c r="M10" s="165"/>
      <c r="N10" s="165"/>
      <c r="O10" s="165"/>
      <c r="P10" s="165"/>
      <c r="Q10" s="165"/>
      <c r="R10" s="165"/>
      <c r="S10" s="165"/>
      <c r="T10" s="165"/>
      <c r="U10" s="165"/>
      <c r="V10" s="165"/>
      <c r="W10" s="113"/>
      <c r="X10" s="121"/>
      <c r="Y10" s="121"/>
      <c r="Z10" s="121"/>
      <c r="AA10" s="121"/>
      <c r="AB10" s="121"/>
      <c r="AC10" s="121"/>
      <c r="AD10" s="121"/>
      <c r="AE10" s="121"/>
      <c r="AF10" s="121"/>
    </row>
    <row r="11" spans="1:32" ht="14.25" customHeight="1">
      <c r="A11" s="177" t="s">
        <v>87</v>
      </c>
      <c r="B11" s="165"/>
      <c r="C11" s="165"/>
      <c r="D11" s="165"/>
      <c r="E11" s="165"/>
      <c r="F11" s="165"/>
      <c r="G11" s="165"/>
      <c r="H11" s="165"/>
      <c r="I11" s="165"/>
      <c r="J11" s="165"/>
      <c r="K11" s="165"/>
      <c r="L11" s="165"/>
      <c r="M11" s="165"/>
      <c r="N11" s="165"/>
      <c r="O11" s="165"/>
      <c r="P11" s="165"/>
      <c r="Q11" s="165"/>
      <c r="R11" s="165"/>
      <c r="S11" s="165"/>
      <c r="T11" s="165"/>
      <c r="U11" s="165"/>
      <c r="V11" s="165"/>
      <c r="W11" s="165"/>
      <c r="X11" s="121"/>
      <c r="Y11" s="121"/>
      <c r="Z11" s="121"/>
      <c r="AA11" s="121"/>
      <c r="AB11" s="121"/>
      <c r="AC11" s="121"/>
      <c r="AD11" s="121"/>
      <c r="AE11" s="121"/>
      <c r="AF11" s="121"/>
    </row>
    <row r="12" spans="1:32" ht="14.25" customHeight="1">
      <c r="A12" s="104" t="s">
        <v>16</v>
      </c>
      <c r="B12" s="104" t="s">
        <v>67</v>
      </c>
      <c r="C12" s="104" t="s">
        <v>22</v>
      </c>
      <c r="D12" s="104" t="s">
        <v>24</v>
      </c>
      <c r="E12" s="104"/>
      <c r="F12" s="122">
        <v>41456</v>
      </c>
      <c r="G12" s="122">
        <v>41487</v>
      </c>
      <c r="H12" s="122">
        <v>41518</v>
      </c>
      <c r="I12" s="122">
        <v>41548</v>
      </c>
      <c r="J12" s="122">
        <v>41579</v>
      </c>
      <c r="K12" s="122">
        <v>41609</v>
      </c>
      <c r="L12" s="122">
        <v>41640</v>
      </c>
      <c r="M12" s="122">
        <v>41671</v>
      </c>
      <c r="N12" s="122">
        <v>41699</v>
      </c>
      <c r="O12" s="122">
        <v>41730</v>
      </c>
      <c r="P12" s="122">
        <v>41760</v>
      </c>
      <c r="Q12" s="122">
        <v>41791</v>
      </c>
      <c r="R12" s="123" t="s">
        <v>68</v>
      </c>
      <c r="S12" s="106"/>
      <c r="T12" s="106"/>
      <c r="U12" s="106"/>
      <c r="V12" s="106"/>
      <c r="W12" s="106"/>
      <c r="X12" s="83"/>
      <c r="Y12" s="83"/>
      <c r="Z12" s="83"/>
      <c r="AA12" s="83"/>
      <c r="AB12" s="83"/>
      <c r="AC12" s="83"/>
      <c r="AD12" s="83"/>
      <c r="AE12" s="83"/>
      <c r="AF12" s="83"/>
    </row>
    <row r="13" spans="1:32" ht="14.25" customHeight="1">
      <c r="A13" s="104"/>
      <c r="B13" s="104"/>
      <c r="C13" s="104"/>
      <c r="D13" s="104"/>
      <c r="E13" s="104"/>
      <c r="F13" s="124"/>
      <c r="G13" s="124"/>
      <c r="H13" s="124"/>
      <c r="I13" s="124"/>
      <c r="J13" s="124"/>
      <c r="K13" s="124"/>
      <c r="L13" s="124"/>
      <c r="M13" s="124"/>
      <c r="N13" s="124"/>
      <c r="O13" s="124"/>
      <c r="P13" s="124"/>
      <c r="Q13" s="124"/>
      <c r="R13" s="123"/>
      <c r="S13" s="106"/>
      <c r="T13" s="106"/>
      <c r="U13" s="106"/>
      <c r="V13" s="106"/>
      <c r="W13" s="106"/>
      <c r="X13" s="83"/>
      <c r="Y13" s="83"/>
      <c r="Z13" s="83"/>
      <c r="AA13" s="83"/>
      <c r="AB13" s="83"/>
      <c r="AC13" s="83"/>
      <c r="AD13" s="83"/>
      <c r="AE13" s="83"/>
      <c r="AF13" s="83"/>
    </row>
    <row r="14" spans="1:32" ht="14.25" customHeight="1">
      <c r="A14" s="104"/>
      <c r="B14" s="104"/>
      <c r="C14" s="104"/>
      <c r="D14" s="104"/>
      <c r="E14" s="104"/>
      <c r="F14" s="124"/>
      <c r="G14" s="124"/>
      <c r="H14" s="124"/>
      <c r="I14" s="124"/>
      <c r="J14" s="124"/>
      <c r="K14" s="124"/>
      <c r="L14" s="124"/>
      <c r="M14" s="124"/>
      <c r="N14" s="124"/>
      <c r="O14" s="124"/>
      <c r="P14" s="124"/>
      <c r="Q14" s="124"/>
      <c r="R14" s="125"/>
      <c r="S14" s="106"/>
      <c r="T14" s="106"/>
      <c r="U14" s="106"/>
      <c r="V14" s="106"/>
      <c r="W14" s="106"/>
      <c r="X14" s="83"/>
      <c r="Y14" s="83"/>
      <c r="Z14" s="83"/>
      <c r="AA14" s="83"/>
      <c r="AB14" s="83"/>
      <c r="AC14" s="83"/>
      <c r="AD14" s="83"/>
      <c r="AE14" s="83"/>
      <c r="AF14" s="83"/>
    </row>
    <row r="15" spans="1:32" ht="14.25" customHeight="1">
      <c r="A15" s="26" t="s">
        <v>34</v>
      </c>
      <c r="B15" s="26" t="s">
        <v>43</v>
      </c>
      <c r="C15" s="26" t="s">
        <v>44</v>
      </c>
      <c r="D15" s="26" t="s">
        <v>45</v>
      </c>
      <c r="E15" s="39"/>
      <c r="F15" s="90">
        <f>SUMIFS(
   'Data Repository Table'!$I:$I,
   'Data Repository Table'!$C:$C, $A15,
   'Data Repository Table'!$B:$B, $B$15,
   'Data Repository Table'!$F:$F, $C15,
   'Data Repository Table'!$G:$G, $D15,
   'Data Repository Table'!$D:$D, $F$12)</f>
        <v>593751.84077137313</v>
      </c>
      <c r="G15" s="34">
        <f>SUMIFS(
   'Data Repository Table'!$I:$I,
   'Data Repository Table'!$C:$C, $A15,
   'Data Repository Table'!$B:$B, $B$15,
   'Data Repository Table'!$F:$F, $C15,
   'Data Repository Table'!$G:$G, $D15,
   'Data Repository Table'!$D:$D, $G$12)</f>
        <v>820393.03401412489</v>
      </c>
      <c r="H15" s="34">
        <f>SUMIFS(
   'Data Repository Table'!$I:$I,
   'Data Repository Table'!$C:$C, $A15,
   'Data Repository Table'!$B:$B, $B$15,
   'Data Repository Table'!$F:$F, $C15,
   'Data Repository Table'!$G:$G, $D15,
   'Data Repository Table'!$D:$D, $H$12)</f>
        <v>642291.58212862327</v>
      </c>
      <c r="I15" s="34">
        <f>SUMIFS(
   'Data Repository Table'!$I:$I,
   'Data Repository Table'!$C:$C, $A15,
   'Data Repository Table'!$B:$B, $B$15,
   'Data Repository Table'!$F:$F, $C15,
   'Data Repository Table'!$G:$G, $D15,
   'Data Repository Table'!$D:$D, $I$12)</f>
        <v>609639.97288837493</v>
      </c>
      <c r="J15" s="34">
        <f>SUMIFS(
   'Data Repository Table'!$I:$I,
   'Data Repository Table'!$C:$C, $A15,
   'Data Repository Table'!$B:$B, $B$15,
   'Data Repository Table'!$F:$F, $C15,
   'Data Repository Table'!$G:$G, $D15,
   'Data Repository Table'!$D:$D, $J$12)</f>
        <v>626073.16897124995</v>
      </c>
      <c r="K15" s="34">
        <f>SUMIFS(
   'Data Repository Table'!$I:$I,
   'Data Repository Table'!$C:$C, $A15,
   'Data Repository Table'!$B:$B, $B$15,
   'Data Repository Table'!$F:$F, $C15,
   'Data Repository Table'!$G:$G, $D15,
   'Data Repository Table'!$D:$D, $K$12)</f>
        <v>602153.37789750006</v>
      </c>
      <c r="L15" s="34">
        <f>SUMIFS(
   'Data Repository Table'!$I:$I,
   'Data Repository Table'!$C:$C, $A15,
   'Data Repository Table'!$B:$B, $B$15,
   'Data Repository Table'!$F:$F, $C15,
   'Data Repository Table'!$G:$G, $D15,
   'Data Repository Table'!$D:$D, $L$12)</f>
        <v>1146143.9846999997</v>
      </c>
      <c r="M15" s="34">
        <f>SUMIFS(
   'Data Repository Table'!$I:$I,
   'Data Repository Table'!$C:$C, $A15,
   'Data Repository Table'!$B:$B, $B$15,
   'Data Repository Table'!$F:$F, $C15,
   'Data Repository Table'!$G:$G, $D15,
   'Data Repository Table'!$D:$D, $M$12)</f>
        <v>964931.83751249989</v>
      </c>
      <c r="N15" s="34">
        <f>SUMIFS(
   'Data Repository Table'!$I:$I,
   'Data Repository Table'!$C:$C, $A15,
   'Data Repository Table'!$B:$B, $B$15,
   'Data Repository Table'!$F:$F, $C15,
   'Data Repository Table'!$G:$G, $D15,
   'Data Repository Table'!$D:$D, $N$12)</f>
        <v>962733.95790000004</v>
      </c>
      <c r="O15" s="34">
        <f>SUMIFS(
   'Data Repository Table'!$I:$I,
   'Data Repository Table'!$C:$C, $A15,
   'Data Repository Table'!$B:$B, $B$15,
   'Data Repository Table'!$F:$F, $C15,
   'Data Repository Table'!$G:$G, $D15,
   'Data Repository Table'!$D:$D, $O$12)</f>
        <v>964825.21760624985</v>
      </c>
      <c r="P15" s="34">
        <f>SUMIFS(
   'Data Repository Table'!$I:$I,
   'Data Repository Table'!$C:$C, $A15,
   'Data Repository Table'!$B:$B, $B$15,
   'Data Repository Table'!$F:$F, $C15,
   'Data Repository Table'!$G:$G, $D15,
   'Data Repository Table'!$D:$D, $P$12)</f>
        <v>1024534.78359375</v>
      </c>
      <c r="Q15" s="34">
        <f>SUMIFS(
   'Data Repository Table'!$I:$I,
   'Data Repository Table'!$C:$C, $A15,
   'Data Repository Table'!$B:$B, $B$15,
   'Data Repository Table'!$F:$F, $C15,
   'Data Repository Table'!$G:$G, $D15,
   'Data Repository Table'!$D:$D, $Q$12)</f>
        <v>1168045.22566875</v>
      </c>
      <c r="R15" s="34">
        <f t="shared" ref="R15:R22" si="0">SUM(F15:Q15)</f>
        <v>10125517.983652497</v>
      </c>
      <c r="S15" s="4"/>
      <c r="T15" s="4"/>
      <c r="U15" s="4"/>
      <c r="V15" s="4"/>
      <c r="W15" s="4"/>
      <c r="X15" s="83"/>
      <c r="Y15" s="83"/>
      <c r="Z15" s="83"/>
      <c r="AA15" s="83"/>
      <c r="AB15" s="83"/>
      <c r="AC15" s="83"/>
      <c r="AD15" s="83"/>
      <c r="AE15" s="83"/>
      <c r="AF15" s="83"/>
    </row>
    <row r="16" spans="1:32" ht="14.25" customHeight="1">
      <c r="A16" s="26" t="s">
        <v>34</v>
      </c>
      <c r="B16" s="26" t="s">
        <v>43</v>
      </c>
      <c r="C16" s="26" t="s">
        <v>46</v>
      </c>
      <c r="D16" s="26" t="s">
        <v>47</v>
      </c>
      <c r="E16" s="39"/>
      <c r="F16" s="90">
        <f>SUMIFS(
   'Data Repository Table'!$I:$I,
   'Data Repository Table'!$C:$C, $A16,
   'Data Repository Table'!$B:$B, $B$15,
   'Data Repository Table'!$F:$F, $C16,
   'Data Repository Table'!$G:$G, $D16,
   'Data Repository Table'!$D:$D, $F$12)</f>
        <v>276807.38497499918</v>
      </c>
      <c r="G16" s="34">
        <f>SUMIFS(
   'Data Repository Table'!$I:$I,
   'Data Repository Table'!$C:$C, $A16,
   'Data Repository Table'!$B:$B, $B$15,
   'Data Repository Table'!$F:$F, $C16,
   'Data Repository Table'!$G:$G, $D16,
   'Data Repository Table'!$D:$D, $G$12)</f>
        <v>382467.614925</v>
      </c>
      <c r="H16" s="34">
        <f>SUMIFS(
   'Data Repository Table'!$I:$I,
   'Data Repository Table'!$C:$C, $A16,
   'Data Repository Table'!$B:$B, $B$15,
   'Data Repository Table'!$F:$F, $C16,
   'Data Repository Table'!$G:$G, $D16,
   'Data Repository Table'!$D:$D, $H$12)</f>
        <v>299436.63502499921</v>
      </c>
      <c r="I16" s="34">
        <f>SUMIFS(
   'Data Repository Table'!$I:$I,
   'Data Repository Table'!$C:$C, $A16,
   'Data Repository Table'!$B:$B, $B$15,
   'Data Repository Table'!$F:$F, $C16,
   'Data Repository Table'!$G:$G, $D16,
   'Data Repository Table'!$D:$D, $I$12)</f>
        <v>284214.43957499997</v>
      </c>
      <c r="J16" s="34">
        <f>SUMIFS(
   'Data Repository Table'!$I:$I,
   'Data Repository Table'!$C:$C, $A16,
   'Data Repository Table'!$B:$B, $B$15,
   'Data Repository Table'!$F:$F, $C16,
   'Data Repository Table'!$G:$G, $D16,
   'Data Repository Table'!$D:$D, $J$12)</f>
        <v>291875.60325000004</v>
      </c>
      <c r="K16" s="34">
        <f>SUMIFS(
   'Data Repository Table'!$I:$I,
   'Data Repository Table'!$C:$C, $A16,
   'Data Repository Table'!$B:$B, $B$15,
   'Data Repository Table'!$F:$F, $C16,
   'Data Repository Table'!$G:$G, $D16,
   'Data Repository Table'!$D:$D, $K$12)</f>
        <v>280724.18550000002</v>
      </c>
      <c r="L16" s="34">
        <f>SUMIFS(
   'Data Repository Table'!$I:$I,
   'Data Repository Table'!$C:$C, $A16,
   'Data Repository Table'!$B:$B, $B$15,
   'Data Repository Table'!$F:$F, $C16,
   'Data Repository Table'!$G:$G, $D16,
   'Data Repository Table'!$D:$D, $L$12)</f>
        <v>534332.85999999987</v>
      </c>
      <c r="M16" s="34">
        <f>SUMIFS(
   'Data Repository Table'!$I:$I,
   'Data Repository Table'!$C:$C, $A16,
   'Data Repository Table'!$B:$B, $B$15,
   'Data Repository Table'!$F:$F, $C16,
   'Data Repository Table'!$G:$G, $D16,
   'Data Repository Table'!$D:$D, $M$12)</f>
        <v>449851.67249999999</v>
      </c>
      <c r="N16" s="34">
        <f>SUMIFS(
   'Data Repository Table'!$I:$I,
   'Data Repository Table'!$C:$C, $A16,
   'Data Repository Table'!$B:$B, $B$15,
   'Data Repository Table'!$F:$F, $C16,
   'Data Repository Table'!$G:$G, $D16,
   'Data Repository Table'!$D:$D, $N$12)</f>
        <v>448827.02</v>
      </c>
      <c r="O16" s="34">
        <f>SUMIFS(
   'Data Repository Table'!$I:$I,
   'Data Repository Table'!$C:$C, $A16,
   'Data Repository Table'!$B:$B, $B$15,
   'Data Repository Table'!$F:$F, $C16,
   'Data Repository Table'!$G:$G, $D16,
   'Data Repository Table'!$D:$D, $O$12)</f>
        <v>449801.96625</v>
      </c>
      <c r="P16" s="34">
        <f>SUMIFS(
   'Data Repository Table'!$I:$I,
   'Data Repository Table'!$C:$C, $A16,
   'Data Repository Table'!$B:$B, $B$15,
   'Data Repository Table'!$F:$F, $C16,
   'Data Repository Table'!$G:$G, $D16,
   'Data Repository Table'!$D:$D, $P$12)</f>
        <v>477638.59375</v>
      </c>
      <c r="Q16" s="34">
        <f>SUMIFS(
   'Data Repository Table'!$I:$I,
   'Data Repository Table'!$C:$C, $A16,
   'Data Repository Table'!$B:$B, $B$15,
   'Data Repository Table'!$F:$F, $C16,
   'Data Repository Table'!$G:$G, $D16,
   'Data Repository Table'!$D:$D, $Q$12)</f>
        <v>544543.22875000001</v>
      </c>
      <c r="R16" s="34">
        <f t="shared" si="0"/>
        <v>4720521.2044999981</v>
      </c>
      <c r="S16" s="4"/>
      <c r="T16" s="4"/>
      <c r="U16" s="4"/>
      <c r="V16" s="4"/>
      <c r="W16" s="4"/>
      <c r="X16" s="83"/>
      <c r="Y16" s="83"/>
      <c r="Z16" s="83"/>
      <c r="AA16" s="83"/>
      <c r="AB16" s="83"/>
      <c r="AC16" s="83"/>
      <c r="AD16" s="83"/>
      <c r="AE16" s="83"/>
      <c r="AF16" s="83"/>
    </row>
    <row r="17" spans="1:32" ht="14.25" customHeight="1">
      <c r="A17" s="26" t="s">
        <v>34</v>
      </c>
      <c r="B17" s="26" t="s">
        <v>43</v>
      </c>
      <c r="C17" s="26" t="s">
        <v>46</v>
      </c>
      <c r="D17" s="26" t="s">
        <v>48</v>
      </c>
      <c r="E17" s="39"/>
      <c r="F17" s="90">
        <f>SUMIFS(
   'Data Repository Table'!$I:$I,
   'Data Repository Table'!$C:$C, $A17,
   'Data Repository Table'!$B:$B, $B$15,
   'Data Repository Table'!$F:$F, $C17,
   'Data Repository Table'!$G:$G, $D17,
   'Data Repository Table'!$D:$D, $F$12)</f>
        <v>415211.07746249868</v>
      </c>
      <c r="G17" s="34">
        <f>SUMIFS(
   'Data Repository Table'!$I:$I,
   'Data Repository Table'!$C:$C, $A17,
   'Data Repository Table'!$B:$B, $B$15,
   'Data Repository Table'!$F:$F, $C17,
   'Data Repository Table'!$G:$G, $D17,
   'Data Repository Table'!$D:$D, $G$12)</f>
        <v>573701.42238750006</v>
      </c>
      <c r="H17" s="34">
        <f>SUMIFS(
   'Data Repository Table'!$I:$I,
   'Data Repository Table'!$C:$C, $A17,
   'Data Repository Table'!$B:$B, $B$15,
   'Data Repository Table'!$F:$F, $C17,
   'Data Repository Table'!$G:$G, $D17,
   'Data Repository Table'!$D:$D, $H$12)</f>
        <v>449154.95253749873</v>
      </c>
      <c r="I17" s="34">
        <f>SUMIFS(
   'Data Repository Table'!$I:$I,
   'Data Repository Table'!$C:$C, $A17,
   'Data Repository Table'!$B:$B, $B$15,
   'Data Repository Table'!$F:$F, $C17,
   'Data Repository Table'!$G:$G, $D17,
   'Data Repository Table'!$D:$D, $I$12)</f>
        <v>426321.65936249989</v>
      </c>
      <c r="J17" s="34">
        <f>SUMIFS(
   'Data Repository Table'!$I:$I,
   'Data Repository Table'!$C:$C, $A17,
   'Data Repository Table'!$B:$B, $B$15,
   'Data Repository Table'!$F:$F, $C17,
   'Data Repository Table'!$G:$G, $D17,
   'Data Repository Table'!$D:$D, $J$12)</f>
        <v>437813.40487499995</v>
      </c>
      <c r="K17" s="34">
        <f>SUMIFS(
   'Data Repository Table'!$I:$I,
   'Data Repository Table'!$C:$C, $A17,
   'Data Repository Table'!$B:$B, $B$15,
   'Data Repository Table'!$F:$F, $C17,
   'Data Repository Table'!$G:$G, $D17,
   'Data Repository Table'!$D:$D, $K$12)</f>
        <v>421086.27824999997</v>
      </c>
      <c r="L17" s="34">
        <f>SUMIFS(
   'Data Repository Table'!$I:$I,
   'Data Repository Table'!$C:$C, $A17,
   'Data Repository Table'!$B:$B, $B$15,
   'Data Repository Table'!$F:$F, $C17,
   'Data Repository Table'!$G:$G, $D17,
   'Data Repository Table'!$D:$D, $L$12)</f>
        <v>801499.2899999998</v>
      </c>
      <c r="M17" s="34">
        <f>SUMIFS(
   'Data Repository Table'!$I:$I,
   'Data Repository Table'!$C:$C, $A17,
   'Data Repository Table'!$B:$B, $B$15,
   'Data Repository Table'!$F:$F, $C17,
   'Data Repository Table'!$G:$G, $D17,
   'Data Repository Table'!$D:$D, $M$12)</f>
        <v>674777.50874999992</v>
      </c>
      <c r="N17" s="34">
        <f>SUMIFS(
   'Data Repository Table'!$I:$I,
   'Data Repository Table'!$C:$C, $A17,
   'Data Repository Table'!$B:$B, $B$15,
   'Data Repository Table'!$F:$F, $C17,
   'Data Repository Table'!$G:$G, $D17,
   'Data Repository Table'!$D:$D, $N$12)</f>
        <v>673240.53</v>
      </c>
      <c r="O17" s="34">
        <f>SUMIFS(
   'Data Repository Table'!$I:$I,
   'Data Repository Table'!$C:$C, $A17,
   'Data Repository Table'!$B:$B, $B$15,
   'Data Repository Table'!$F:$F, $C17,
   'Data Repository Table'!$G:$G, $D17,
   'Data Repository Table'!$D:$D, $O$12)</f>
        <v>674702.94937499997</v>
      </c>
      <c r="P17" s="34">
        <f>SUMIFS(
   'Data Repository Table'!$I:$I,
   'Data Repository Table'!$C:$C, $A17,
   'Data Repository Table'!$B:$B, $B$15,
   'Data Repository Table'!$F:$F, $C17,
   'Data Repository Table'!$G:$G, $D17,
   'Data Repository Table'!$D:$D, $P$12)</f>
        <v>716457.890625</v>
      </c>
      <c r="Q17" s="34">
        <f>SUMIFS(
   'Data Repository Table'!$I:$I,
   'Data Repository Table'!$C:$C, $A17,
   'Data Repository Table'!$B:$B, $B$15,
   'Data Repository Table'!$F:$F, $C17,
   'Data Repository Table'!$G:$G, $D17,
   'Data Repository Table'!$D:$D, $Q$12)</f>
        <v>816814.8431249999</v>
      </c>
      <c r="R17" s="34">
        <f t="shared" si="0"/>
        <v>7080781.8067499967</v>
      </c>
      <c r="S17" s="4"/>
      <c r="T17" s="4"/>
      <c r="U17" s="4"/>
      <c r="V17" s="4"/>
      <c r="W17" s="4"/>
      <c r="X17" s="83"/>
      <c r="Y17" s="83"/>
      <c r="Z17" s="83"/>
      <c r="AA17" s="83"/>
      <c r="AB17" s="83"/>
      <c r="AC17" s="83"/>
      <c r="AD17" s="83"/>
      <c r="AE17" s="83"/>
      <c r="AF17" s="83"/>
    </row>
    <row r="18" spans="1:32" ht="14.25" customHeight="1">
      <c r="A18" s="26" t="s">
        <v>34</v>
      </c>
      <c r="B18" s="26" t="s">
        <v>43</v>
      </c>
      <c r="C18" s="26" t="s">
        <v>49</v>
      </c>
      <c r="D18" s="26" t="s">
        <v>50</v>
      </c>
      <c r="E18" s="39"/>
      <c r="F18" s="90">
        <f>SUMIFS(
   'Data Repository Table'!$I:$I,
   'Data Repository Table'!$C:$C, $A18,
   'Data Repository Table'!$B:$B, $B$15,
   'Data Repository Table'!$F:$F, $C18,
   'Data Repository Table'!$G:$G, $D18,
   'Data Repository Table'!$D:$D, $F$12)</f>
        <v>360688.41072499886</v>
      </c>
      <c r="G18" s="34">
        <f>SUMIFS(
   'Data Repository Table'!$I:$I,
   'Data Repository Table'!$C:$C, $A18,
   'Data Repository Table'!$B:$B, $B$15,
   'Data Repository Table'!$F:$F, $C18,
   'Data Repository Table'!$G:$G, $D18,
   'Data Repository Table'!$D:$D, $G$12)</f>
        <v>498366.89217499993</v>
      </c>
      <c r="H18" s="34">
        <f>SUMIFS(
   'Data Repository Table'!$I:$I,
   'Data Repository Table'!$C:$C, $A18,
   'Data Repository Table'!$B:$B, $B$15,
   'Data Repository Table'!$F:$F, $C18,
   'Data Repository Table'!$G:$G, $D18,
   'Data Repository Table'!$D:$D, $H$12)</f>
        <v>390175.00927499885</v>
      </c>
      <c r="I18" s="34">
        <f>SUMIFS(
   'Data Repository Table'!$I:$I,
   'Data Repository Table'!$C:$C, $A18,
   'Data Repository Table'!$B:$B, $B$15,
   'Data Repository Table'!$F:$F, $C18,
   'Data Repository Table'!$G:$G, $D18,
   'Data Repository Table'!$D:$D, $I$12)</f>
        <v>370340.02732499992</v>
      </c>
      <c r="J18" s="34">
        <f>SUMIFS(
   'Data Repository Table'!$I:$I,
   'Data Repository Table'!$C:$C, $A18,
   'Data Repository Table'!$B:$B, $B$15,
   'Data Repository Table'!$F:$F, $C18,
   'Data Repository Table'!$G:$G, $D18,
   'Data Repository Table'!$D:$D, $J$12)</f>
        <v>380322.75574999995</v>
      </c>
      <c r="K18" s="34">
        <f>SUMIFS(
   'Data Repository Table'!$I:$I,
   'Data Repository Table'!$C:$C, $A18,
   'Data Repository Table'!$B:$B, $B$15,
   'Data Repository Table'!$F:$F, $C18,
   'Data Repository Table'!$G:$G, $D18,
   'Data Repository Table'!$D:$D, $K$12)</f>
        <v>365792.12049999996</v>
      </c>
      <c r="L18" s="34">
        <f>SUMIFS(
   'Data Repository Table'!$I:$I,
   'Data Repository Table'!$C:$C, $A18,
   'Data Repository Table'!$B:$B, $B$15,
   'Data Repository Table'!$F:$F, $C18,
   'Data Repository Table'!$G:$G, $D18,
   'Data Repository Table'!$D:$D, $L$12)</f>
        <v>459526.25959999987</v>
      </c>
      <c r="M18" s="34">
        <f>SUMIFS(
   'Data Repository Table'!$I:$I,
   'Data Repository Table'!$C:$C, $A18,
   'Data Repository Table'!$B:$B, $B$15,
   'Data Repository Table'!$F:$F, $C18,
   'Data Repository Table'!$G:$G, $D18,
   'Data Repository Table'!$D:$D, $M$12)</f>
        <v>386872.43834999995</v>
      </c>
      <c r="N18" s="34">
        <f>SUMIFS(
   'Data Repository Table'!$I:$I,
   'Data Repository Table'!$C:$C, $A18,
   'Data Repository Table'!$B:$B, $B$15,
   'Data Repository Table'!$F:$F, $C18,
   'Data Repository Table'!$G:$G, $D18,
   'Data Repository Table'!$D:$D, $N$12)</f>
        <v>385991.23719999997</v>
      </c>
      <c r="O18" s="34">
        <f>SUMIFS(
   'Data Repository Table'!$I:$I,
   'Data Repository Table'!$C:$C, $A18,
   'Data Repository Table'!$B:$B, $B$15,
   'Data Repository Table'!$F:$F, $C18,
   'Data Repository Table'!$G:$G, $D18,
   'Data Repository Table'!$D:$D, $O$12)</f>
        <v>386829.69097499992</v>
      </c>
      <c r="P18" s="34">
        <f>SUMIFS(
   'Data Repository Table'!$I:$I,
   'Data Repository Table'!$C:$C, $A18,
   'Data Repository Table'!$B:$B, $B$15,
   'Data Repository Table'!$F:$F, $C18,
   'Data Repository Table'!$G:$G, $D18,
   'Data Repository Table'!$D:$D, $P$12)</f>
        <v>410769.19062499999</v>
      </c>
      <c r="Q18" s="34">
        <f>SUMIFS(
   'Data Repository Table'!$I:$I,
   'Data Repository Table'!$C:$C, $A18,
   'Data Repository Table'!$B:$B, $B$15,
   'Data Repository Table'!$F:$F, $C18,
   'Data Repository Table'!$G:$G, $D18,
   'Data Repository Table'!$D:$D, $Q$12)</f>
        <v>468307.17672499991</v>
      </c>
      <c r="R18" s="34">
        <f t="shared" si="0"/>
        <v>4863981.2092249971</v>
      </c>
      <c r="S18" s="4"/>
      <c r="T18" s="4"/>
      <c r="U18" s="4"/>
      <c r="V18" s="4"/>
      <c r="W18" s="4"/>
      <c r="X18" s="83"/>
      <c r="Y18" s="83"/>
      <c r="Z18" s="83"/>
      <c r="AA18" s="83"/>
      <c r="AB18" s="83"/>
      <c r="AC18" s="83"/>
      <c r="AD18" s="83"/>
      <c r="AE18" s="83"/>
      <c r="AF18" s="83"/>
    </row>
    <row r="19" spans="1:32" ht="14.25" customHeight="1">
      <c r="A19" s="26" t="s">
        <v>34</v>
      </c>
      <c r="B19" s="26" t="s">
        <v>43</v>
      </c>
      <c r="C19" s="26" t="s">
        <v>49</v>
      </c>
      <c r="D19" s="26" t="s">
        <v>51</v>
      </c>
      <c r="E19" s="39"/>
      <c r="F19" s="90">
        <f>SUMIFS(
   'Data Repository Table'!$I:$I,
   'Data Repository Table'!$C:$C, $A19,
   'Data Repository Table'!$B:$B, $B$15,
   'Data Repository Table'!$F:$F, $C19,
   'Data Repository Table'!$G:$G, $D19,
   'Data Repository Table'!$D:$D, $F$12)</f>
        <v>226478.76952499934</v>
      </c>
      <c r="G19" s="34">
        <f>SUMIFS(
   'Data Repository Table'!$I:$I,
   'Data Repository Table'!$C:$C, $A19,
   'Data Repository Table'!$B:$B, $B$15,
   'Data Repository Table'!$F:$F, $C19,
   'Data Repository Table'!$G:$G, $D19,
   'Data Repository Table'!$D:$D, $G$12)</f>
        <v>312928.04857500002</v>
      </c>
      <c r="H19" s="34">
        <f>SUMIFS(
   'Data Repository Table'!$I:$I,
   'Data Repository Table'!$C:$C, $A19,
   'Data Repository Table'!$B:$B, $B$15,
   'Data Repository Table'!$F:$F, $C19,
   'Data Repository Table'!$G:$G, $D19,
   'Data Repository Table'!$D:$D, $H$12)</f>
        <v>244993.61047499935</v>
      </c>
      <c r="I19" s="34">
        <f>SUMIFS(
   'Data Repository Table'!$I:$I,
   'Data Repository Table'!$C:$C, $A19,
   'Data Repository Table'!$B:$B, $B$15,
   'Data Repository Table'!$F:$F, $C19,
   'Data Repository Table'!$G:$G, $D19,
   'Data Repository Table'!$D:$D, $I$12)</f>
        <v>232539.08692499998</v>
      </c>
      <c r="J19" s="34">
        <f>SUMIFS(
   'Data Repository Table'!$I:$I,
   'Data Repository Table'!$C:$C, $A19,
   'Data Repository Table'!$B:$B, $B$15,
   'Data Repository Table'!$F:$F, $C19,
   'Data Repository Table'!$G:$G, $D19,
   'Data Repository Table'!$D:$D, $J$12)</f>
        <v>238807.31175000002</v>
      </c>
      <c r="K19" s="34">
        <f>SUMIFS(
   'Data Repository Table'!$I:$I,
   'Data Repository Table'!$C:$C, $A19,
   'Data Repository Table'!$B:$B, $B$15,
   'Data Repository Table'!$F:$F, $C19,
   'Data Repository Table'!$G:$G, $D19,
   'Data Repository Table'!$D:$D, $K$12)</f>
        <v>229683.42450000002</v>
      </c>
      <c r="L19" s="34">
        <f>SUMIFS(
   'Data Repository Table'!$I:$I,
   'Data Repository Table'!$C:$C, $A19,
   'Data Repository Table'!$B:$B, $B$15,
   'Data Repository Table'!$F:$F, $C19,
   'Data Repository Table'!$G:$G, $D19,
   'Data Repository Table'!$D:$D, $L$12)</f>
        <v>288539.74439999997</v>
      </c>
      <c r="M19" s="34">
        <f>SUMIFS(
   'Data Repository Table'!$I:$I,
   'Data Repository Table'!$C:$C, $A19,
   'Data Repository Table'!$B:$B, $B$15,
   'Data Repository Table'!$F:$F, $C19,
   'Data Repository Table'!$G:$G, $D19,
   'Data Repository Table'!$D:$D, $M$12)</f>
        <v>242919.90315</v>
      </c>
      <c r="N19" s="34">
        <f>SUMIFS(
   'Data Repository Table'!$I:$I,
   'Data Repository Table'!$C:$C, $A19,
   'Data Repository Table'!$B:$B, $B$15,
   'Data Repository Table'!$F:$F, $C19,
   'Data Repository Table'!$G:$G, $D19,
   'Data Repository Table'!$D:$D, $N$12)</f>
        <v>242366.59080000003</v>
      </c>
      <c r="O19" s="34">
        <f>SUMIFS(
   'Data Repository Table'!$I:$I,
   'Data Repository Table'!$C:$C, $A19,
   'Data Repository Table'!$B:$B, $B$15,
   'Data Repository Table'!$F:$F, $C19,
   'Data Repository Table'!$G:$G, $D19,
   'Data Repository Table'!$D:$D, $O$12)</f>
        <v>242893.06177500001</v>
      </c>
      <c r="P19" s="34">
        <f>SUMIFS(
   'Data Repository Table'!$I:$I,
   'Data Repository Table'!$C:$C, $A19,
   'Data Repository Table'!$B:$B, $B$15,
   'Data Repository Table'!$F:$F, $C19,
   'Data Repository Table'!$G:$G, $D19,
   'Data Repository Table'!$D:$D, $P$12)</f>
        <v>257924.84062500004</v>
      </c>
      <c r="Q19" s="34">
        <f>SUMIFS(
   'Data Repository Table'!$I:$I,
   'Data Repository Table'!$C:$C, $A19,
   'Data Repository Table'!$B:$B, $B$15,
   'Data Repository Table'!$F:$F, $C19,
   'Data Repository Table'!$G:$G, $D19,
   'Data Repository Table'!$D:$D, $Q$12)</f>
        <v>294053.34352500003</v>
      </c>
      <c r="R19" s="34">
        <f t="shared" si="0"/>
        <v>3054127.7360249986</v>
      </c>
      <c r="S19" s="4"/>
      <c r="T19" s="4"/>
      <c r="U19" s="4"/>
      <c r="V19" s="4"/>
      <c r="W19" s="4"/>
      <c r="X19" s="83"/>
      <c r="Y19" s="83"/>
      <c r="Z19" s="83"/>
      <c r="AA19" s="83"/>
      <c r="AB19" s="83"/>
      <c r="AC19" s="83"/>
      <c r="AD19" s="83"/>
      <c r="AE19" s="83"/>
      <c r="AF19" s="83"/>
    </row>
    <row r="20" spans="1:32" ht="14.25" customHeight="1">
      <c r="A20" s="26" t="s">
        <v>34</v>
      </c>
      <c r="B20" s="26" t="s">
        <v>43</v>
      </c>
      <c r="C20" s="26" t="s">
        <v>49</v>
      </c>
      <c r="D20" s="26" t="s">
        <v>52</v>
      </c>
      <c r="E20" s="39"/>
      <c r="F20" s="90">
        <f>SUMIFS(
   'Data Repository Table'!$I:$I,
   'Data Repository Table'!$C:$C, $A20,
   'Data Repository Table'!$B:$B, $B$15,
   'Data Repository Table'!$F:$F, $C20,
   'Data Repository Table'!$G:$G, $D20,
   'Data Repository Table'!$D:$D, $F$12)</f>
        <v>255837.1285374992</v>
      </c>
      <c r="G20" s="34">
        <f>SUMIFS(
   'Data Repository Table'!$I:$I,
   'Data Repository Table'!$C:$C, $A20,
   'Data Repository Table'!$B:$B, $B$15,
   'Data Repository Table'!$F:$F, $C20,
   'Data Repository Table'!$G:$G, $D20,
   'Data Repository Table'!$D:$D, $G$12)</f>
        <v>353492.79561249999</v>
      </c>
      <c r="H20" s="34">
        <f>SUMIFS(
   'Data Repository Table'!$I:$I,
   'Data Repository Table'!$C:$C, $A20,
   'Data Repository Table'!$B:$B, $B$15,
   'Data Repository Table'!$F:$F, $C20,
   'Data Repository Table'!$G:$G, $D20,
   'Data Repository Table'!$D:$D, $H$12)</f>
        <v>276752.04146249924</v>
      </c>
      <c r="I20" s="34">
        <f>SUMIFS(
   'Data Repository Table'!$I:$I,
   'Data Repository Table'!$C:$C, $A20,
   'Data Repository Table'!$B:$B, $B$15,
   'Data Repository Table'!$F:$F, $C20,
   'Data Repository Table'!$G:$G, $D20,
   'Data Repository Table'!$D:$D, $I$12)</f>
        <v>262683.04263749992</v>
      </c>
      <c r="J20" s="34">
        <f>SUMIFS(
   'Data Repository Table'!$I:$I,
   'Data Repository Table'!$C:$C, $A20,
   'Data Repository Table'!$B:$B, $B$15,
   'Data Repository Table'!$F:$F, $C20,
   'Data Repository Table'!$G:$G, $D20,
   'Data Repository Table'!$D:$D, $J$12)</f>
        <v>269763.81512500002</v>
      </c>
      <c r="K20" s="34">
        <f>SUMIFS(
   'Data Repository Table'!$I:$I,
   'Data Repository Table'!$C:$C, $A20,
   'Data Repository Table'!$B:$B, $B$15,
   'Data Repository Table'!$F:$F, $C20,
   'Data Repository Table'!$G:$G, $D20,
   'Data Repository Table'!$D:$D, $K$12)</f>
        <v>259457.20175000001</v>
      </c>
      <c r="L20" s="34">
        <f>SUMIFS(
   'Data Repository Table'!$I:$I,
   'Data Repository Table'!$C:$C, $A20,
   'Data Repository Table'!$B:$B, $B$15,
   'Data Repository Table'!$F:$F, $C20,
   'Data Repository Table'!$G:$G, $D20,
   'Data Repository Table'!$D:$D, $L$12)</f>
        <v>325943.04459999991</v>
      </c>
      <c r="M20" s="34">
        <f>SUMIFS(
   'Data Repository Table'!$I:$I,
   'Data Repository Table'!$C:$C, $A20,
   'Data Repository Table'!$B:$B, $B$15,
   'Data Repository Table'!$F:$F, $C20,
   'Data Repository Table'!$G:$G, $D20,
   'Data Repository Table'!$D:$D, $M$12)</f>
        <v>274409.52022499999</v>
      </c>
      <c r="N20" s="34">
        <f>SUMIFS(
   'Data Repository Table'!$I:$I,
   'Data Repository Table'!$C:$C, $A20,
   'Data Repository Table'!$B:$B, $B$15,
   'Data Repository Table'!$F:$F, $C20,
   'Data Repository Table'!$G:$G, $D20,
   'Data Repository Table'!$D:$D, $N$12)</f>
        <v>273784.48220000003</v>
      </c>
      <c r="O20" s="34">
        <f>SUMIFS(
   'Data Repository Table'!$I:$I,
   'Data Repository Table'!$C:$C, $A20,
   'Data Repository Table'!$B:$B, $B$15,
   'Data Repository Table'!$F:$F, $C20,
   'Data Repository Table'!$G:$G, $D20,
   'Data Repository Table'!$D:$D, $O$12)</f>
        <v>274379.19941249996</v>
      </c>
      <c r="P20" s="34">
        <f>SUMIFS(
   'Data Repository Table'!$I:$I,
   'Data Repository Table'!$C:$C, $A20,
   'Data Repository Table'!$B:$B, $B$15,
   'Data Repository Table'!$F:$F, $C20,
   'Data Repository Table'!$G:$G, $D20,
   'Data Repository Table'!$D:$D, $P$12)</f>
        <v>291359.54218749999</v>
      </c>
      <c r="Q20" s="34">
        <f>SUMIFS(
   'Data Repository Table'!$I:$I,
   'Data Repository Table'!$C:$C, $A20,
   'Data Repository Table'!$B:$B, $B$15,
   'Data Repository Table'!$F:$F, $C20,
   'Data Repository Table'!$G:$G, $D20,
   'Data Repository Table'!$D:$D, $Q$12)</f>
        <v>332171.36953749997</v>
      </c>
      <c r="R20" s="34">
        <f t="shared" si="0"/>
        <v>3450033.1832874976</v>
      </c>
      <c r="S20" s="4"/>
      <c r="T20" s="4"/>
      <c r="U20" s="4"/>
      <c r="V20" s="4"/>
      <c r="W20" s="4"/>
      <c r="X20" s="83"/>
      <c r="Y20" s="83"/>
      <c r="Z20" s="83"/>
      <c r="AA20" s="83"/>
      <c r="AB20" s="83"/>
      <c r="AC20" s="83"/>
      <c r="AD20" s="83"/>
      <c r="AE20" s="83"/>
      <c r="AF20" s="83"/>
    </row>
    <row r="21" spans="1:32" ht="14.25" customHeight="1">
      <c r="A21" s="26" t="s">
        <v>34</v>
      </c>
      <c r="B21" s="26" t="s">
        <v>43</v>
      </c>
      <c r="C21" s="26" t="s">
        <v>49</v>
      </c>
      <c r="D21" s="26" t="s">
        <v>53</v>
      </c>
      <c r="E21" s="39"/>
      <c r="F21" s="90">
        <f>SUMIFS(
   'Data Repository Table'!$I:$I,
   'Data Repository Table'!$C:$C, $A21,
   'Data Repository Table'!$B:$B, $B$15,
   'Data Repository Table'!$F:$F, $C21,
   'Data Repository Table'!$G:$G, $D21,
   'Data Repository Table'!$D:$D, $F$12)</f>
        <v>176150.15407499947</v>
      </c>
      <c r="G21" s="34">
        <f>SUMIFS(
   'Data Repository Table'!$I:$I,
   'Data Repository Table'!$C:$C, $A21,
   'Data Repository Table'!$B:$B, $B$15,
   'Data Repository Table'!$F:$F, $C21,
   'Data Repository Table'!$G:$G, $D21,
   'Data Repository Table'!$D:$D, $G$12)</f>
        <v>243388.48222500001</v>
      </c>
      <c r="H21" s="34">
        <f>SUMIFS(
   'Data Repository Table'!$I:$I,
   'Data Repository Table'!$C:$C, $A21,
   'Data Repository Table'!$B:$B, $B$15,
   'Data Repository Table'!$F:$F, $C21,
   'Data Repository Table'!$G:$G, $D21,
   'Data Repository Table'!$D:$D, $H$12)</f>
        <v>190550.58592499947</v>
      </c>
      <c r="I21" s="34">
        <f>SUMIFS(
   'Data Repository Table'!$I:$I,
   'Data Repository Table'!$C:$C, $A21,
   'Data Repository Table'!$B:$B, $B$15,
   'Data Repository Table'!$F:$F, $C21,
   'Data Repository Table'!$G:$G, $D21,
   'Data Repository Table'!$D:$D, $I$12)</f>
        <v>180863.73427499997</v>
      </c>
      <c r="J21" s="34">
        <f>SUMIFS(
   'Data Repository Table'!$I:$I,
   'Data Repository Table'!$C:$C, $A21,
   'Data Repository Table'!$B:$B, $B$15,
   'Data Repository Table'!$F:$F, $C21,
   'Data Repository Table'!$G:$G, $D21,
   'Data Repository Table'!$D:$D, $J$12)</f>
        <v>185739.02025</v>
      </c>
      <c r="K21" s="34">
        <f>SUMIFS(
   'Data Repository Table'!$I:$I,
   'Data Repository Table'!$C:$C, $A21,
   'Data Repository Table'!$B:$B, $B$15,
   'Data Repository Table'!$F:$F, $C21,
   'Data Repository Table'!$G:$G, $D21,
   'Data Repository Table'!$D:$D, $K$12)</f>
        <v>178642.66350000002</v>
      </c>
      <c r="L21" s="34">
        <f>SUMIFS(
   'Data Repository Table'!$I:$I,
   'Data Repository Table'!$C:$C, $A21,
   'Data Repository Table'!$B:$B, $B$15,
   'Data Repository Table'!$F:$F, $C21,
   'Data Repository Table'!$G:$G, $D21,
   'Data Repository Table'!$D:$D, $L$12)</f>
        <v>224419.80119999996</v>
      </c>
      <c r="M21" s="34">
        <f>SUMIFS(
   'Data Repository Table'!$I:$I,
   'Data Repository Table'!$C:$C, $A21,
   'Data Repository Table'!$B:$B, $B$15,
   'Data Repository Table'!$F:$F, $C21,
   'Data Repository Table'!$G:$G, $D21,
   'Data Repository Table'!$D:$D, $M$12)</f>
        <v>188937.70244999998</v>
      </c>
      <c r="N21" s="34">
        <f>SUMIFS(
   'Data Repository Table'!$I:$I,
   'Data Repository Table'!$C:$C, $A21,
   'Data Repository Table'!$B:$B, $B$15,
   'Data Repository Table'!$F:$F, $C21,
   'Data Repository Table'!$G:$G, $D21,
   'Data Repository Table'!$D:$D, $N$12)</f>
        <v>188507.34840000002</v>
      </c>
      <c r="O21" s="34">
        <f>SUMIFS(
   'Data Repository Table'!$I:$I,
   'Data Repository Table'!$C:$C, $A21,
   'Data Repository Table'!$B:$B, $B$15,
   'Data Repository Table'!$F:$F, $C21,
   'Data Repository Table'!$G:$G, $D21,
   'Data Repository Table'!$D:$D, $O$12)</f>
        <v>188916.82582500001</v>
      </c>
      <c r="P21" s="34">
        <f>SUMIFS(
   'Data Repository Table'!$I:$I,
   'Data Repository Table'!$C:$C, $A21,
   'Data Repository Table'!$B:$B, $B$15,
   'Data Repository Table'!$F:$F, $C21,
   'Data Repository Table'!$G:$G, $D21,
   'Data Repository Table'!$D:$D, $P$12)</f>
        <v>200608.20937500001</v>
      </c>
      <c r="Q21" s="34">
        <f>SUMIFS(
   'Data Repository Table'!$I:$I,
   'Data Repository Table'!$C:$C, $A21,
   'Data Repository Table'!$B:$B, $B$15,
   'Data Repository Table'!$F:$F, $C21,
   'Data Repository Table'!$G:$G, $D21,
   'Data Repository Table'!$D:$D, $Q$12)</f>
        <v>228708.15607500001</v>
      </c>
      <c r="R21" s="34">
        <f t="shared" si="0"/>
        <v>2375432.6835749988</v>
      </c>
      <c r="S21" s="4"/>
      <c r="T21" s="4"/>
      <c r="U21" s="4"/>
      <c r="V21" s="4"/>
      <c r="W21" s="4"/>
      <c r="X21" s="83"/>
      <c r="Y21" s="83"/>
      <c r="Z21" s="83"/>
      <c r="AA21" s="83"/>
      <c r="AB21" s="83"/>
      <c r="AC21" s="83"/>
      <c r="AD21" s="83"/>
      <c r="AE21" s="83"/>
      <c r="AF21" s="83"/>
    </row>
    <row r="22" spans="1:32" ht="14.25" customHeight="1" thickBot="1">
      <c r="A22" s="26" t="s">
        <v>34</v>
      </c>
      <c r="B22" s="26" t="s">
        <v>43</v>
      </c>
      <c r="C22" s="26" t="s">
        <v>54</v>
      </c>
      <c r="D22" s="26" t="s">
        <v>55</v>
      </c>
      <c r="E22" s="40"/>
      <c r="F22" s="90">
        <f>SUMIFS(
   'Data Repository Table'!$I:$I,
   'Data Repository Table'!$C:$C, $A22,
   'Data Repository Table'!$B:$B, $B$15,
   'Data Repository Table'!$F:$F, $C22,
   'Data Repository Table'!$G:$G, $D22,
   'Data Repository Table'!$D:$D, $F$12)</f>
        <v>1153364.1040624965</v>
      </c>
      <c r="G22" s="34">
        <f>SUMIFS(
   'Data Repository Table'!$I:$I,
   'Data Repository Table'!$C:$C, $A22,
   'Data Repository Table'!$B:$B, $B$15,
   'Data Repository Table'!$F:$F, $C22,
   'Data Repository Table'!$G:$G, $D22,
   'Data Repository Table'!$D:$D, $G$12)</f>
        <v>1593615.0621875001</v>
      </c>
      <c r="H22" s="34">
        <f>SUMIFS(
   'Data Repository Table'!$I:$I,
   'Data Repository Table'!$C:$C, $A22,
   'Data Repository Table'!$B:$B, $B$15,
   'Data Repository Table'!$F:$F, $C22,
   'Data Repository Table'!$G:$G, $D22,
   'Data Repository Table'!$D:$D, $H$12)</f>
        <v>1247652.6459374966</v>
      </c>
      <c r="I22" s="34">
        <f>SUMIFS(
   'Data Repository Table'!$I:$I,
   'Data Repository Table'!$C:$C, $A22,
   'Data Repository Table'!$B:$B, $B$15,
   'Data Repository Table'!$F:$F, $C22,
   'Data Repository Table'!$G:$G, $D22,
   'Data Repository Table'!$D:$D, $I$12)</f>
        <v>1184226.8315625</v>
      </c>
      <c r="J22" s="34">
        <f>SUMIFS(
   'Data Repository Table'!$I:$I,
   'Data Repository Table'!$C:$C, $A22,
   'Data Repository Table'!$B:$B, $B$15,
   'Data Repository Table'!$F:$F, $C22,
   'Data Repository Table'!$G:$G, $D22,
   'Data Repository Table'!$D:$D, $J$12)</f>
        <v>1216148.346875</v>
      </c>
      <c r="K22" s="34">
        <f>SUMIFS(
   'Data Repository Table'!$I:$I,
   'Data Repository Table'!$C:$C, $A22,
   'Data Repository Table'!$B:$B, $B$15,
   'Data Repository Table'!$F:$F, $C22,
   'Data Repository Table'!$G:$G, $D22,
   'Data Repository Table'!$D:$D, $K$12)</f>
        <v>1169684.1062500002</v>
      </c>
      <c r="L22" s="34">
        <f>SUMIFS(
   'Data Repository Table'!$I:$I,
   'Data Repository Table'!$C:$C, $A22,
   'Data Repository Table'!$B:$B, $B$15,
   'Data Repository Table'!$F:$F, $C22,
   'Data Repository Table'!$G:$G, $D22,
   'Data Repository Table'!$D:$D, $L$12)</f>
        <v>1469415.3649999998</v>
      </c>
      <c r="M22" s="34">
        <f>SUMIFS(
   'Data Repository Table'!$I:$I,
   'Data Repository Table'!$C:$C, $A22,
   'Data Repository Table'!$B:$B, $B$15,
   'Data Repository Table'!$F:$F, $C22,
   'Data Repository Table'!$G:$G, $D22,
   'Data Repository Table'!$D:$D, $M$12)</f>
        <v>1237092.099375</v>
      </c>
      <c r="N22" s="34">
        <f>SUMIFS(
   'Data Repository Table'!$I:$I,
   'Data Repository Table'!$C:$C, $A22,
   'Data Repository Table'!$B:$B, $B$15,
   'Data Repository Table'!$F:$F, $C22,
   'Data Repository Table'!$G:$G, $D22,
   'Data Repository Table'!$D:$D, $N$12)</f>
        <v>1234274.3050000002</v>
      </c>
      <c r="O22" s="34">
        <f>SUMIFS(
   'Data Repository Table'!$I:$I,
   'Data Repository Table'!$C:$C, $A22,
   'Data Repository Table'!$B:$B, $B$15,
   'Data Repository Table'!$F:$F, $C22,
   'Data Repository Table'!$G:$G, $D22,
   'Data Repository Table'!$D:$D, $O$12)</f>
        <v>1236955.4071875</v>
      </c>
      <c r="P22" s="34">
        <f>SUMIFS(
   'Data Repository Table'!$I:$I,
   'Data Repository Table'!$C:$C, $A22,
   'Data Repository Table'!$B:$B, $B$15,
   'Data Repository Table'!$F:$F, $C22,
   'Data Repository Table'!$G:$G, $D22,
   'Data Repository Table'!$D:$D, $P$12)</f>
        <v>1313506.1328125</v>
      </c>
      <c r="Q22" s="34">
        <f>SUMIFS(
   'Data Repository Table'!$I:$I,
   'Data Repository Table'!$C:$C, $A22,
   'Data Repository Table'!$B:$B, $B$15,
   'Data Repository Table'!$F:$F, $C22,
   'Data Repository Table'!$G:$G, $D22,
   'Data Repository Table'!$D:$D, $Q$12)</f>
        <v>1497493.8790625001</v>
      </c>
      <c r="R22" s="34">
        <f t="shared" si="0"/>
        <v>15553428.285312492</v>
      </c>
      <c r="S22" s="4"/>
      <c r="T22" s="4"/>
      <c r="U22" s="4"/>
      <c r="V22" s="4"/>
      <c r="W22" s="4"/>
      <c r="X22" s="83"/>
      <c r="Y22" s="83"/>
      <c r="Z22" s="83"/>
      <c r="AA22" s="83"/>
      <c r="AB22" s="83"/>
      <c r="AC22" s="83"/>
      <c r="AD22" s="83"/>
      <c r="AE22" s="83"/>
      <c r="AF22" s="83"/>
    </row>
    <row r="23" spans="1:32" ht="14.25" customHeight="1" thickTop="1" thickBot="1">
      <c r="A23" s="41" t="s">
        <v>68</v>
      </c>
      <c r="B23" s="41"/>
      <c r="C23" s="41"/>
      <c r="D23" s="42" t="s">
        <v>68</v>
      </c>
      <c r="E23" s="41"/>
      <c r="F23" s="43">
        <f t="shared" ref="F23:R23" si="1">SUM(F15:F22)</f>
        <v>3458288.8701338647</v>
      </c>
      <c r="G23" s="43">
        <f t="shared" si="1"/>
        <v>4778353.3521016249</v>
      </c>
      <c r="H23" s="43">
        <f t="shared" si="1"/>
        <v>3741007.0627661142</v>
      </c>
      <c r="I23" s="43">
        <f t="shared" si="1"/>
        <v>3550828.7945508747</v>
      </c>
      <c r="J23" s="43">
        <f t="shared" si="1"/>
        <v>3646543.42684625</v>
      </c>
      <c r="K23" s="43">
        <f t="shared" si="1"/>
        <v>3507223.3581475001</v>
      </c>
      <c r="L23" s="43">
        <f t="shared" si="1"/>
        <v>5249820.3494999986</v>
      </c>
      <c r="M23" s="43">
        <f t="shared" si="1"/>
        <v>4419792.6823125007</v>
      </c>
      <c r="N23" s="43">
        <f t="shared" si="1"/>
        <v>4409725.4715</v>
      </c>
      <c r="O23" s="43">
        <f>SUM(O15:O22)</f>
        <v>4419304.3184062503</v>
      </c>
      <c r="P23" s="43">
        <f t="shared" si="1"/>
        <v>4692799.18359375</v>
      </c>
      <c r="Q23" s="43">
        <f t="shared" si="1"/>
        <v>5350137.2224687496</v>
      </c>
      <c r="R23" s="43">
        <f t="shared" si="1"/>
        <v>51223824.092327476</v>
      </c>
      <c r="S23" s="44"/>
      <c r="T23" s="44"/>
      <c r="U23" s="44"/>
      <c r="V23" s="44"/>
      <c r="W23" s="44"/>
      <c r="X23" s="45"/>
      <c r="Y23" s="45"/>
      <c r="Z23" s="45"/>
      <c r="AA23" s="45"/>
      <c r="AB23" s="45"/>
      <c r="AC23" s="45"/>
      <c r="AD23" s="45"/>
      <c r="AE23" s="45"/>
      <c r="AF23" s="45"/>
    </row>
    <row r="24" spans="1:32" ht="14.25" customHeight="1" thickTop="1">
      <c r="A24" s="106"/>
      <c r="B24" s="106"/>
      <c r="C24" s="106"/>
      <c r="D24" s="106"/>
      <c r="E24" s="106"/>
      <c r="F24" s="126"/>
      <c r="G24" s="126"/>
      <c r="H24" s="126"/>
      <c r="I24" s="126"/>
      <c r="J24" s="126"/>
      <c r="K24" s="126"/>
      <c r="L24" s="126"/>
      <c r="M24" s="126"/>
      <c r="N24" s="126"/>
      <c r="O24" s="126"/>
      <c r="P24" s="126"/>
      <c r="Q24" s="126"/>
      <c r="R24" s="123"/>
      <c r="S24" s="108"/>
      <c r="T24" s="108"/>
      <c r="U24" s="108"/>
      <c r="V24" s="108"/>
      <c r="W24" s="108"/>
      <c r="X24" s="83"/>
      <c r="Y24" s="83"/>
      <c r="Z24" s="83"/>
      <c r="AA24" s="83"/>
      <c r="AB24" s="83"/>
      <c r="AC24" s="83"/>
      <c r="AD24" s="83"/>
      <c r="AE24" s="83"/>
      <c r="AF24" s="83"/>
    </row>
    <row r="25" spans="1:32" ht="14.25" customHeight="1">
      <c r="A25" s="26" t="s">
        <v>41</v>
      </c>
      <c r="B25" s="26" t="s">
        <v>43</v>
      </c>
      <c r="C25" s="26" t="s">
        <v>44</v>
      </c>
      <c r="D25" s="26" t="s">
        <v>45</v>
      </c>
      <c r="E25" s="39"/>
      <c r="F25" s="34">
        <f>SUMIFS(
   'Data Repository Table'!$I:$I,
   'Data Repository Table'!$C:$C, $A25,
   'Data Repository Table'!$B:$B, $B$25,
   'Data Repository Table'!$F:$F, $C25,
   'Data Repository Table'!$G:$G, $D25,
   'Data Repository Table'!$D:$D, $F$12)</f>
        <v>2533034.5131168002</v>
      </c>
      <c r="G25" s="34">
        <f>SUMIFS(
   'Data Repository Table'!$I:$I,
   'Data Repository Table'!$C:$C, $A25,
   'Data Repository Table'!$B:$B, $B$25,
   'Data Repository Table'!$F:$F, $C25,
   'Data Repository Table'!$G:$G, $D25,
   'Data Repository Table'!$D:$D, $G$12)</f>
        <v>3051574.1625600001</v>
      </c>
      <c r="H25" s="34">
        <f>SUMIFS(
   'Data Repository Table'!$I:$I,
   'Data Repository Table'!$C:$C, $A25,
   'Data Repository Table'!$B:$B, $B$25,
   'Data Repository Table'!$F:$F, $C25,
   'Data Repository Table'!$G:$G, $D25,
   'Data Repository Table'!$D:$D, $H$12)</f>
        <v>3084202.7580672004</v>
      </c>
      <c r="I25" s="34">
        <f>SUMIFS(
   'Data Repository Table'!$I:$I,
   'Data Repository Table'!$C:$C, $A25,
   'Data Repository Table'!$B:$B, $B$25,
   'Data Repository Table'!$F:$F, $C25,
   'Data Repository Table'!$G:$G, $D25,
   'Data Repository Table'!$D:$D, $I$12)</f>
        <v>4135202.765971201</v>
      </c>
      <c r="J25" s="34">
        <f>SUMIFS(
   'Data Repository Table'!$I:$I,
   'Data Repository Table'!$C:$C, $A25,
   'Data Repository Table'!$B:$B, $B$25,
   'Data Repository Table'!$F:$F, $C25,
   'Data Repository Table'!$G:$G, $D25,
   'Data Repository Table'!$D:$D, $J$12)</f>
        <v>4473275.8948415993</v>
      </c>
      <c r="K25" s="34">
        <f>SUMIFS(
   'Data Repository Table'!$I:$I,
   'Data Repository Table'!$C:$C, $A25,
   'Data Repository Table'!$B:$B, $B$25,
   'Data Repository Table'!$F:$F, $C25,
   'Data Repository Table'!$G:$G, $D25,
   'Data Repository Table'!$D:$D, $K$12)</f>
        <v>3464957.9260800011</v>
      </c>
      <c r="L25" s="34">
        <f>SUMIFS(
   'Data Repository Table'!$I:$I,
   'Data Repository Table'!$C:$C, $A25,
   'Data Repository Table'!$B:$B, $B$25,
   'Data Repository Table'!$F:$F, $C25,
   'Data Repository Table'!$G:$G, $D25,
   'Data Repository Table'!$D:$D, $L$12)</f>
        <v>4049642.8266000003</v>
      </c>
      <c r="M25" s="34">
        <f>SUMIFS(
   'Data Repository Table'!$I:$I,
   'Data Repository Table'!$C:$C, $A25,
   'Data Repository Table'!$B:$B, $B$25,
   'Data Repository Table'!$F:$F, $C25,
   'Data Repository Table'!$G:$G, $D25,
   'Data Repository Table'!$D:$D, $M$12)</f>
        <v>4767948.2214000002</v>
      </c>
      <c r="N25" s="34">
        <f>SUMIFS(
   'Data Repository Table'!$I:$I,
   'Data Repository Table'!$C:$C, $A25,
   'Data Repository Table'!$B:$B, $B$25,
   'Data Repository Table'!$F:$F, $C25,
   'Data Repository Table'!$G:$G, $D25,
   'Data Repository Table'!$D:$D, $N$12)</f>
        <v>4346722.8083999995</v>
      </c>
      <c r="O25" s="34">
        <f>SUMIFS(
   'Data Repository Table'!$I:$I,
   'Data Repository Table'!$C:$C, $A25,
   'Data Repository Table'!$B:$B, $B$25,
   'Data Repository Table'!$F:$F, $C25,
   'Data Repository Table'!$G:$G, $D25,
   'Data Repository Table'!$D:$D, $O$12)</f>
        <v>4671541.1274000006</v>
      </c>
      <c r="P25" s="34">
        <f>SUMIFS(
   'Data Repository Table'!$I:$I,
   'Data Repository Table'!$C:$C, $A25,
   'Data Repository Table'!$B:$B, $B$25,
   'Data Repository Table'!$F:$F, $C25,
   'Data Repository Table'!$G:$G, $D25,
   'Data Repository Table'!$D:$D, $P$12)</f>
        <v>5478104.6040000012</v>
      </c>
      <c r="Q25" s="34">
        <f>SUMIFS(
   'Data Repository Table'!$I:$I,
   'Data Repository Table'!$C:$C, $A25,
   'Data Repository Table'!$B:$B, $B$25,
   'Data Repository Table'!$F:$F, $C25,
   'Data Repository Table'!$G:$G, $D25,
   'Data Repository Table'!$D:$D, $Q$12)</f>
        <v>2269805.1667200001</v>
      </c>
      <c r="R25" s="34">
        <f t="shared" ref="R25:R32" si="2">SUM(F25:Q25)</f>
        <v>46326012.775156811</v>
      </c>
      <c r="S25" s="4"/>
      <c r="T25" s="4"/>
      <c r="U25" s="4"/>
      <c r="V25" s="4"/>
      <c r="W25" s="4"/>
      <c r="X25" s="83"/>
      <c r="Y25" s="83"/>
      <c r="Z25" s="83"/>
      <c r="AA25" s="83"/>
      <c r="AB25" s="83"/>
      <c r="AC25" s="83"/>
      <c r="AD25" s="83"/>
      <c r="AE25" s="83"/>
      <c r="AF25" s="83"/>
    </row>
    <row r="26" spans="1:32" ht="14.25" customHeight="1">
      <c r="A26" s="26" t="s">
        <v>41</v>
      </c>
      <c r="B26" s="26" t="s">
        <v>43</v>
      </c>
      <c r="C26" s="26" t="s">
        <v>46</v>
      </c>
      <c r="D26" s="26" t="s">
        <v>47</v>
      </c>
      <c r="E26" s="39"/>
      <c r="F26" s="34">
        <f>SUMIFS(
   'Data Repository Table'!$I:$I,
   'Data Repository Table'!$C:$C, $A26,
   'Data Repository Table'!$B:$B, $B$25,
   'Data Repository Table'!$F:$F, $C26,
   'Data Repository Table'!$G:$G, $D26,
   'Data Repository Table'!$D:$D, $F$12)</f>
        <v>1266517.2565584001</v>
      </c>
      <c r="G26" s="34">
        <f>SUMIFS(
   'Data Repository Table'!$I:$I,
   'Data Repository Table'!$C:$C, $A26,
   'Data Repository Table'!$B:$B, $B$25,
   'Data Repository Table'!$F:$F, $C26,
   'Data Repository Table'!$G:$G, $D26,
   'Data Repository Table'!$D:$D, $G$12)</f>
        <v>1525787.08128</v>
      </c>
      <c r="H26" s="34">
        <f>SUMIFS(
   'Data Repository Table'!$I:$I,
   'Data Repository Table'!$C:$C, $A26,
   'Data Repository Table'!$B:$B, $B$25,
   'Data Repository Table'!$F:$F, $C26,
   'Data Repository Table'!$G:$G, $D26,
   'Data Repository Table'!$D:$D, $H$12)</f>
        <v>1542101.3790336002</v>
      </c>
      <c r="I26" s="34">
        <f>SUMIFS(
   'Data Repository Table'!$I:$I,
   'Data Repository Table'!$C:$C, $A26,
   'Data Repository Table'!$B:$B, $B$25,
   'Data Repository Table'!$F:$F, $C26,
   'Data Repository Table'!$G:$G, $D26,
   'Data Repository Table'!$D:$D, $I$12)</f>
        <v>2067601.3829856005</v>
      </c>
      <c r="J26" s="34">
        <f>SUMIFS(
   'Data Repository Table'!$I:$I,
   'Data Repository Table'!$C:$C, $A26,
   'Data Repository Table'!$B:$B, $B$25,
   'Data Repository Table'!$F:$F, $C26,
   'Data Repository Table'!$G:$G, $D26,
   'Data Repository Table'!$D:$D, $J$12)</f>
        <v>2236637.9474207996</v>
      </c>
      <c r="K26" s="34">
        <f>SUMIFS(
   'Data Repository Table'!$I:$I,
   'Data Repository Table'!$C:$C, $A26,
   'Data Repository Table'!$B:$B, $B$25,
   'Data Repository Table'!$F:$F, $C26,
   'Data Repository Table'!$G:$G, $D26,
   'Data Repository Table'!$D:$D, $K$12)</f>
        <v>1732478.9630400005</v>
      </c>
      <c r="L26" s="34">
        <f>SUMIFS(
   'Data Repository Table'!$I:$I,
   'Data Repository Table'!$C:$C, $A26,
   'Data Repository Table'!$B:$B, $B$25,
   'Data Repository Table'!$F:$F, $C26,
   'Data Repository Table'!$G:$G, $D26,
   'Data Repository Table'!$D:$D, $L$12)</f>
        <v>2024821.4133000001</v>
      </c>
      <c r="M26" s="34">
        <f>SUMIFS(
   'Data Repository Table'!$I:$I,
   'Data Repository Table'!$C:$C, $A26,
   'Data Repository Table'!$B:$B, $B$25,
   'Data Repository Table'!$F:$F, $C26,
   'Data Repository Table'!$G:$G, $D26,
   'Data Repository Table'!$D:$D, $M$12)</f>
        <v>2383974.1107000001</v>
      </c>
      <c r="N26" s="34">
        <f>SUMIFS(
   'Data Repository Table'!$I:$I,
   'Data Repository Table'!$C:$C, $A26,
   'Data Repository Table'!$B:$B, $B$25,
   'Data Repository Table'!$F:$F, $C26,
   'Data Repository Table'!$G:$G, $D26,
   'Data Repository Table'!$D:$D, $N$12)</f>
        <v>2173361.4041999998</v>
      </c>
      <c r="O26" s="34">
        <f>SUMIFS(
   'Data Repository Table'!$I:$I,
   'Data Repository Table'!$C:$C, $A26,
   'Data Repository Table'!$B:$B, $B$25,
   'Data Repository Table'!$F:$F, $C26,
   'Data Repository Table'!$G:$G, $D26,
   'Data Repository Table'!$D:$D, $O$12)</f>
        <v>2335770.5637000003</v>
      </c>
      <c r="P26" s="34">
        <f>SUMIFS(
   'Data Repository Table'!$I:$I,
   'Data Repository Table'!$C:$C, $A26,
   'Data Repository Table'!$B:$B, $B$25,
   'Data Repository Table'!$F:$F, $C26,
   'Data Repository Table'!$G:$G, $D26,
   'Data Repository Table'!$D:$D, $P$12)</f>
        <v>2739052.3020000006</v>
      </c>
      <c r="Q26" s="34">
        <f>SUMIFS(
   'Data Repository Table'!$I:$I,
   'Data Repository Table'!$C:$C, $A26,
   'Data Repository Table'!$B:$B, $B$25,
   'Data Repository Table'!$F:$F, $C26,
   'Data Repository Table'!$G:$G, $D26,
   'Data Repository Table'!$D:$D, $Q$12)</f>
        <v>1134902.58336</v>
      </c>
      <c r="R26" s="34">
        <f t="shared" si="2"/>
        <v>23163006.387578405</v>
      </c>
      <c r="S26" s="4"/>
      <c r="T26" s="4"/>
      <c r="U26" s="4"/>
      <c r="V26" s="4"/>
      <c r="W26" s="4"/>
      <c r="X26" s="83"/>
      <c r="Y26" s="83"/>
      <c r="Z26" s="83"/>
      <c r="AA26" s="83"/>
      <c r="AB26" s="83"/>
      <c r="AC26" s="83"/>
      <c r="AD26" s="83"/>
      <c r="AE26" s="83"/>
      <c r="AF26" s="83"/>
    </row>
    <row r="27" spans="1:32" ht="14.25" customHeight="1">
      <c r="A27" s="26" t="s">
        <v>41</v>
      </c>
      <c r="B27" s="26" t="s">
        <v>43</v>
      </c>
      <c r="C27" s="26" t="s">
        <v>46</v>
      </c>
      <c r="D27" s="26" t="s">
        <v>48</v>
      </c>
      <c r="E27" s="39"/>
      <c r="F27" s="34">
        <f>SUMIFS(
   'Data Repository Table'!$I:$I,
   'Data Repository Table'!$C:$C, $A27,
   'Data Repository Table'!$B:$B, $B$25,
   'Data Repository Table'!$F:$F, $C27,
   'Data Repository Table'!$G:$G, $D27,
   'Data Repository Table'!$D:$D, $F$12)</f>
        <v>1055431.0471320001</v>
      </c>
      <c r="G27" s="34">
        <f>SUMIFS(
   'Data Repository Table'!$I:$I,
   'Data Repository Table'!$C:$C, $A27,
   'Data Repository Table'!$B:$B, $B$25,
   'Data Repository Table'!$F:$F, $C27,
   'Data Repository Table'!$G:$G, $D27,
   'Data Repository Table'!$D:$D, $G$12)</f>
        <v>1271489.2344000002</v>
      </c>
      <c r="H27" s="34">
        <f>SUMIFS(
   'Data Repository Table'!$I:$I,
   'Data Repository Table'!$C:$C, $A27,
   'Data Repository Table'!$B:$B, $B$25,
   'Data Repository Table'!$F:$F, $C27,
   'Data Repository Table'!$G:$G, $D27,
   'Data Repository Table'!$D:$D, $H$12)</f>
        <v>1285084.4825280001</v>
      </c>
      <c r="I27" s="34">
        <f>SUMIFS(
   'Data Repository Table'!$I:$I,
   'Data Repository Table'!$C:$C, $A27,
   'Data Repository Table'!$B:$B, $B$25,
   'Data Repository Table'!$F:$F, $C27,
   'Data Repository Table'!$G:$G, $D27,
   'Data Repository Table'!$D:$D, $I$12)</f>
        <v>1723001.1524880002</v>
      </c>
      <c r="J27" s="34">
        <f>SUMIFS(
   'Data Repository Table'!$I:$I,
   'Data Repository Table'!$C:$C, $A27,
   'Data Repository Table'!$B:$B, $B$25,
   'Data Repository Table'!$F:$F, $C27,
   'Data Repository Table'!$G:$G, $D27,
   'Data Repository Table'!$D:$D, $J$12)</f>
        <v>1863864.9561839998</v>
      </c>
      <c r="K27" s="34">
        <f>SUMIFS(
   'Data Repository Table'!$I:$I,
   'Data Repository Table'!$C:$C, $A27,
   'Data Repository Table'!$B:$B, $B$25,
   'Data Repository Table'!$F:$F, $C27,
   'Data Repository Table'!$G:$G, $D27,
   'Data Repository Table'!$D:$D, $K$12)</f>
        <v>1443732.4692000004</v>
      </c>
      <c r="L27" s="34">
        <f>SUMIFS(
   'Data Repository Table'!$I:$I,
   'Data Repository Table'!$C:$C, $A27,
   'Data Repository Table'!$B:$B, $B$25,
   'Data Repository Table'!$F:$F, $C27,
   'Data Repository Table'!$G:$G, $D27,
   'Data Repository Table'!$D:$D, $L$12)</f>
        <v>1687351.1777500003</v>
      </c>
      <c r="M27" s="34">
        <f>SUMIFS(
   'Data Repository Table'!$I:$I,
   'Data Repository Table'!$C:$C, $A27,
   'Data Repository Table'!$B:$B, $B$25,
   'Data Repository Table'!$F:$F, $C27,
   'Data Repository Table'!$G:$G, $D27,
   'Data Repository Table'!$D:$D, $M$12)</f>
        <v>1986645.0922500002</v>
      </c>
      <c r="N27" s="34">
        <f>SUMIFS(
   'Data Repository Table'!$I:$I,
   'Data Repository Table'!$C:$C, $A27,
   'Data Repository Table'!$B:$B, $B$25,
   'Data Repository Table'!$F:$F, $C27,
   'Data Repository Table'!$G:$G, $D27,
   'Data Repository Table'!$D:$D, $N$12)</f>
        <v>1811134.5035000001</v>
      </c>
      <c r="O27" s="34">
        <f>SUMIFS(
   'Data Repository Table'!$I:$I,
   'Data Repository Table'!$C:$C, $A27,
   'Data Repository Table'!$B:$B, $B$25,
   'Data Repository Table'!$F:$F, $C27,
   'Data Repository Table'!$G:$G, $D27,
   'Data Repository Table'!$D:$D, $O$12)</f>
        <v>1946475.4697500004</v>
      </c>
      <c r="P27" s="34">
        <f>SUMIFS(
   'Data Repository Table'!$I:$I,
   'Data Repository Table'!$C:$C, $A27,
   'Data Repository Table'!$B:$B, $B$25,
   'Data Repository Table'!$F:$F, $C27,
   'Data Repository Table'!$G:$G, $D27,
   'Data Repository Table'!$D:$D, $P$12)</f>
        <v>2282543.5850000004</v>
      </c>
      <c r="Q27" s="34">
        <f>SUMIFS(
   'Data Repository Table'!$I:$I,
   'Data Repository Table'!$C:$C, $A27,
   'Data Repository Table'!$B:$B, $B$25,
   'Data Repository Table'!$F:$F, $C27,
   'Data Repository Table'!$G:$G, $D27,
   'Data Repository Table'!$D:$D, $Q$12)</f>
        <v>945752.15280000004</v>
      </c>
      <c r="R27" s="34">
        <f t="shared" si="2"/>
        <v>19302505.322982002</v>
      </c>
      <c r="S27" s="4"/>
      <c r="T27" s="4"/>
      <c r="U27" s="4"/>
      <c r="V27" s="4"/>
      <c r="W27" s="4"/>
      <c r="X27" s="83"/>
      <c r="Y27" s="83"/>
      <c r="Z27" s="83"/>
      <c r="AA27" s="83"/>
      <c r="AB27" s="83"/>
      <c r="AC27" s="83"/>
      <c r="AD27" s="83"/>
      <c r="AE27" s="83"/>
      <c r="AF27" s="83"/>
    </row>
    <row r="28" spans="1:32" ht="14.25" customHeight="1">
      <c r="A28" s="26" t="s">
        <v>41</v>
      </c>
      <c r="B28" s="26" t="s">
        <v>43</v>
      </c>
      <c r="C28" s="26" t="s">
        <v>49</v>
      </c>
      <c r="D28" s="26" t="s">
        <v>50</v>
      </c>
      <c r="E28" s="39"/>
      <c r="F28" s="34">
        <f>SUMIFS(
   'Data Repository Table'!$I:$I,
   'Data Repository Table'!$C:$C, $A28,
   'Data Repository Table'!$B:$B, $B$25,
   'Data Repository Table'!$F:$F, $C28,
   'Data Repository Table'!$G:$G, $D28,
   'Data Repository Table'!$D:$D, $F$12)</f>
        <v>996326.908492608</v>
      </c>
      <c r="G28" s="34">
        <f>SUMIFS(
   'Data Repository Table'!$I:$I,
   'Data Repository Table'!$C:$C, $A28,
   'Data Repository Table'!$B:$B, $B$25,
   'Data Repository Table'!$F:$F, $C28,
   'Data Repository Table'!$G:$G, $D28,
   'Data Repository Table'!$D:$D, $G$12)</f>
        <v>1200285.8372736</v>
      </c>
      <c r="H28" s="34">
        <f>SUMIFS(
   'Data Repository Table'!$I:$I,
   'Data Repository Table'!$C:$C, $A28,
   'Data Repository Table'!$B:$B, $B$25,
   'Data Repository Table'!$F:$F, $C28,
   'Data Repository Table'!$G:$G, $D28,
   'Data Repository Table'!$D:$D, $H$12)</f>
        <v>1213119.7515064322</v>
      </c>
      <c r="I28" s="34">
        <f>SUMIFS(
   'Data Repository Table'!$I:$I,
   'Data Repository Table'!$C:$C, $A28,
   'Data Repository Table'!$B:$B, $B$25,
   'Data Repository Table'!$F:$F, $C28,
   'Data Repository Table'!$G:$G, $D28,
   'Data Repository Table'!$D:$D, $I$12)</f>
        <v>1626513.0879486722</v>
      </c>
      <c r="J28" s="34">
        <f>SUMIFS(
   'Data Repository Table'!$I:$I,
   'Data Repository Table'!$C:$C, $A28,
   'Data Repository Table'!$B:$B, $B$25,
   'Data Repository Table'!$F:$F, $C28,
   'Data Repository Table'!$G:$G, $D28,
   'Data Repository Table'!$D:$D, $J$12)</f>
        <v>1759488.5186376958</v>
      </c>
      <c r="K28" s="34">
        <f>SUMIFS(
   'Data Repository Table'!$I:$I,
   'Data Repository Table'!$C:$C, $A28,
   'Data Repository Table'!$B:$B, $B$25,
   'Data Repository Table'!$F:$F, $C28,
   'Data Repository Table'!$G:$G, $D28,
   'Data Repository Table'!$D:$D, $K$12)</f>
        <v>1362883.4509248002</v>
      </c>
      <c r="L28" s="34">
        <f>SUMIFS(
   'Data Repository Table'!$I:$I,
   'Data Repository Table'!$C:$C, $A28,
   'Data Repository Table'!$B:$B, $B$25,
   'Data Repository Table'!$F:$F, $C28,
   'Data Repository Table'!$G:$G, $D28,
   'Data Repository Table'!$D:$D, $L$12)</f>
        <v>1592859.5117959999</v>
      </c>
      <c r="M28" s="34">
        <f>SUMIFS(
   'Data Repository Table'!$I:$I,
   'Data Repository Table'!$C:$C, $A28,
   'Data Repository Table'!$B:$B, $B$25,
   'Data Repository Table'!$F:$F, $C28,
   'Data Repository Table'!$G:$G, $D28,
   'Data Repository Table'!$D:$D, $M$12)</f>
        <v>1875392.9670840001</v>
      </c>
      <c r="N28" s="34">
        <f>SUMIFS(
   'Data Repository Table'!$I:$I,
   'Data Repository Table'!$C:$C, $A28,
   'Data Repository Table'!$B:$B, $B$25,
   'Data Repository Table'!$F:$F, $C28,
   'Data Repository Table'!$G:$G, $D28,
   'Data Repository Table'!$D:$D, $N$12)</f>
        <v>1709710.9713039999</v>
      </c>
      <c r="O28" s="34">
        <f>SUMIFS(
   'Data Repository Table'!$I:$I,
   'Data Repository Table'!$C:$C, $A28,
   'Data Repository Table'!$B:$B, $B$25,
   'Data Repository Table'!$F:$F, $C28,
   'Data Repository Table'!$G:$G, $D28,
   'Data Repository Table'!$D:$D, $O$12)</f>
        <v>1837472.8434440002</v>
      </c>
      <c r="P28" s="34">
        <f>SUMIFS(
   'Data Repository Table'!$I:$I,
   'Data Repository Table'!$C:$C, $A28,
   'Data Repository Table'!$B:$B, $B$25,
   'Data Repository Table'!$F:$F, $C28,
   'Data Repository Table'!$G:$G, $D28,
   'Data Repository Table'!$D:$D, $P$12)</f>
        <v>2154721.1442400003</v>
      </c>
      <c r="Q28" s="34">
        <f>SUMIFS(
   'Data Repository Table'!$I:$I,
   'Data Repository Table'!$C:$C, $A28,
   'Data Repository Table'!$B:$B, $B$25,
   'Data Repository Table'!$F:$F, $C28,
   'Data Repository Table'!$G:$G, $D28,
   'Data Repository Table'!$D:$D, $Q$12)</f>
        <v>892790.0322432</v>
      </c>
      <c r="R28" s="34">
        <f t="shared" si="2"/>
        <v>18221565.024895009</v>
      </c>
      <c r="S28" s="4"/>
      <c r="T28" s="4"/>
      <c r="U28" s="4"/>
      <c r="V28" s="4"/>
      <c r="W28" s="4"/>
      <c r="X28" s="83"/>
      <c r="Y28" s="83"/>
      <c r="Z28" s="83"/>
      <c r="AA28" s="83"/>
      <c r="AB28" s="83"/>
      <c r="AC28" s="83"/>
      <c r="AD28" s="83"/>
      <c r="AE28" s="83"/>
      <c r="AF28" s="83"/>
    </row>
    <row r="29" spans="1:32" ht="14.25" customHeight="1">
      <c r="A29" s="26" t="s">
        <v>41</v>
      </c>
      <c r="B29" s="26" t="s">
        <v>43</v>
      </c>
      <c r="C29" s="26" t="s">
        <v>49</v>
      </c>
      <c r="D29" s="26" t="s">
        <v>51</v>
      </c>
      <c r="E29" s="39"/>
      <c r="F29" s="34">
        <f>SUMIFS(
   'Data Repository Table'!$I:$I,
   'Data Repository Table'!$C:$C, $A29,
   'Data Repository Table'!$B:$B, $B$25,
   'Data Repository Table'!$F:$F, $C29,
   'Data Repository Table'!$G:$G, $D29,
   'Data Repository Table'!$D:$D, $F$12)</f>
        <v>869931.04490880016</v>
      </c>
      <c r="G29" s="34">
        <f>SUMIFS(
   'Data Repository Table'!$I:$I,
   'Data Repository Table'!$C:$C, $A29,
   'Data Repository Table'!$B:$B, $B$25,
   'Data Repository Table'!$F:$F, $C29,
   'Data Repository Table'!$G:$G, $D29,
   'Data Repository Table'!$D:$D, $G$12)</f>
        <v>1048015.3689600001</v>
      </c>
      <c r="H29" s="34">
        <f>SUMIFS(
   'Data Repository Table'!$I:$I,
   'Data Repository Table'!$C:$C, $A29,
   'Data Repository Table'!$B:$B, $B$25,
   'Data Repository Table'!$F:$F, $C29,
   'Data Repository Table'!$G:$G, $D29,
   'Data Repository Table'!$D:$D, $H$12)</f>
        <v>1059221.1492352001</v>
      </c>
      <c r="I29" s="34">
        <f>SUMIFS(
   'Data Repository Table'!$I:$I,
   'Data Repository Table'!$C:$C, $A29,
   'Data Repository Table'!$B:$B, $B$25,
   'Data Repository Table'!$F:$F, $C29,
   'Data Repository Table'!$G:$G, $D29,
   'Data Repository Table'!$D:$D, $I$12)</f>
        <v>1420170.6468992003</v>
      </c>
      <c r="J29" s="34">
        <f>SUMIFS(
   'Data Repository Table'!$I:$I,
   'Data Repository Table'!$C:$C, $A29,
   'Data Repository Table'!$B:$B, $B$25,
   'Data Repository Table'!$F:$F, $C29,
   'Data Repository Table'!$G:$G, $D29,
   'Data Repository Table'!$D:$D, $J$12)</f>
        <v>1536276.5699455999</v>
      </c>
      <c r="K29" s="34">
        <f>SUMIFS(
   'Data Repository Table'!$I:$I,
   'Data Repository Table'!$C:$C, $A29,
   'Data Repository Table'!$B:$B, $B$25,
   'Data Repository Table'!$F:$F, $C29,
   'Data Repository Table'!$G:$G, $D29,
   'Data Repository Table'!$D:$D, $K$12)</f>
        <v>785390.46324480022</v>
      </c>
      <c r="L29" s="34">
        <f>SUMIFS(
   'Data Repository Table'!$I:$I,
   'Data Repository Table'!$C:$C, $A29,
   'Data Repository Table'!$B:$B, $B$25,
   'Data Repository Table'!$F:$F, $C29,
   'Data Repository Table'!$G:$G, $D29,
   'Data Repository Table'!$D:$D, $L$12)</f>
        <v>734335.23255680013</v>
      </c>
      <c r="M29" s="34">
        <f>SUMIFS(
   'Data Repository Table'!$I:$I,
   'Data Repository Table'!$C:$C, $A29,
   'Data Repository Table'!$B:$B, $B$25,
   'Data Repository Table'!$F:$F, $C29,
   'Data Repository Table'!$G:$G, $D29,
   'Data Repository Table'!$D:$D, $M$12)</f>
        <v>864587.94414720009</v>
      </c>
      <c r="N29" s="34">
        <f>SUMIFS(
   'Data Repository Table'!$I:$I,
   'Data Repository Table'!$C:$C, $A29,
   'Data Repository Table'!$B:$B, $B$25,
   'Data Repository Table'!$F:$F, $C29,
   'Data Repository Table'!$G:$G, $D29,
   'Data Repository Table'!$D:$D, $N$12)</f>
        <v>788205.73592320003</v>
      </c>
      <c r="O29" s="34">
        <f>SUMIFS(
   'Data Repository Table'!$I:$I,
   'Data Repository Table'!$C:$C, $A29,
   'Data Repository Table'!$B:$B, $B$25,
   'Data Repository Table'!$F:$F, $C29,
   'Data Repository Table'!$G:$G, $D29,
   'Data Repository Table'!$D:$D, $O$12)</f>
        <v>847106.12443520024</v>
      </c>
      <c r="P29" s="34">
        <f>SUMIFS(
   'Data Repository Table'!$I:$I,
   'Data Repository Table'!$C:$C, $A29,
   'Data Repository Table'!$B:$B, $B$25,
   'Data Repository Table'!$F:$F, $C29,
   'Data Repository Table'!$G:$G, $D29,
   'Data Repository Table'!$D:$D, $P$12)</f>
        <v>993362.96819200017</v>
      </c>
      <c r="Q29" s="34">
        <f>SUMIFS(
   'Data Repository Table'!$I:$I,
   'Data Repository Table'!$C:$C, $A29,
   'Data Repository Table'!$B:$B, $B$25,
   'Data Repository Table'!$F:$F, $C29,
   'Data Repository Table'!$G:$G, $D29,
   'Data Repository Table'!$D:$D, $Q$12)</f>
        <v>514489.17112320004</v>
      </c>
      <c r="R29" s="34">
        <f t="shared" si="2"/>
        <v>11461092.4195712</v>
      </c>
      <c r="S29" s="4"/>
      <c r="T29" s="4"/>
      <c r="U29" s="4"/>
      <c r="V29" s="4"/>
      <c r="W29" s="4"/>
      <c r="X29" s="83"/>
      <c r="Y29" s="83"/>
      <c r="Z29" s="83"/>
      <c r="AA29" s="83"/>
      <c r="AB29" s="83"/>
      <c r="AC29" s="83"/>
      <c r="AD29" s="83"/>
      <c r="AE29" s="83"/>
      <c r="AF29" s="83"/>
    </row>
    <row r="30" spans="1:32" ht="14.25" customHeight="1">
      <c r="A30" s="26" t="s">
        <v>41</v>
      </c>
      <c r="B30" s="26" t="s">
        <v>43</v>
      </c>
      <c r="C30" s="26" t="s">
        <v>49</v>
      </c>
      <c r="D30" s="26" t="s">
        <v>52</v>
      </c>
      <c r="E30" s="39"/>
      <c r="F30" s="34">
        <f>SUMIFS(
   'Data Repository Table'!$I:$I,
   'Data Repository Table'!$C:$C, $A30,
   'Data Repository Table'!$B:$B, $B$25,
   'Data Repository Table'!$F:$F, $C30,
   'Data Repository Table'!$G:$G, $D30,
   'Data Repository Table'!$D:$D, $F$12)</f>
        <v>921103.45931519999</v>
      </c>
      <c r="G30" s="34">
        <f>SUMIFS(
   'Data Repository Table'!$I:$I,
   'Data Repository Table'!$C:$C, $A30,
   'Data Repository Table'!$B:$B, $B$25,
   'Data Repository Table'!$F:$F, $C30,
   'Data Repository Table'!$G:$G, $D30,
   'Data Repository Table'!$D:$D, $G$12)</f>
        <v>1109663.3318399999</v>
      </c>
      <c r="H30" s="34">
        <f>SUMIFS(
   'Data Repository Table'!$I:$I,
   'Data Repository Table'!$C:$C, $A30,
   'Data Repository Table'!$B:$B, $B$25,
   'Data Repository Table'!$F:$F, $C30,
   'Data Repository Table'!$G:$G, $D30,
   'Data Repository Table'!$D:$D, $H$12)</f>
        <v>1121528.2756608</v>
      </c>
      <c r="I30" s="34">
        <f>SUMIFS(
   'Data Repository Table'!$I:$I,
   'Data Repository Table'!$C:$C, $A30,
   'Data Repository Table'!$B:$B, $B$25,
   'Data Repository Table'!$F:$F, $C30,
   'Data Repository Table'!$G:$G, $D30,
   'Data Repository Table'!$D:$D, $I$12)</f>
        <v>1503710.0967168</v>
      </c>
      <c r="J30" s="34">
        <f>SUMIFS(
   'Data Repository Table'!$I:$I,
   'Data Repository Table'!$C:$C, $A30,
   'Data Repository Table'!$B:$B, $B$25,
   'Data Repository Table'!$F:$F, $C30,
   'Data Repository Table'!$G:$G, $D30,
   'Data Repository Table'!$D:$D, $J$12)</f>
        <v>1626645.7799423998</v>
      </c>
      <c r="K30" s="34">
        <f>SUMIFS(
   'Data Repository Table'!$I:$I,
   'Data Repository Table'!$C:$C, $A30,
   'Data Repository Table'!$B:$B, $B$25,
   'Data Repository Table'!$F:$F, $C30,
   'Data Repository Table'!$G:$G, $D30,
   'Data Repository Table'!$D:$D, $K$12)</f>
        <v>831589.90225920011</v>
      </c>
      <c r="L30" s="34">
        <f>SUMIFS(
   'Data Repository Table'!$I:$I,
   'Data Repository Table'!$C:$C, $A30,
   'Data Repository Table'!$B:$B, $B$25,
   'Data Repository Table'!$F:$F, $C30,
   'Data Repository Table'!$G:$G, $D30,
   'Data Repository Table'!$D:$D, $L$12)</f>
        <v>777531.42270720005</v>
      </c>
      <c r="M30" s="34">
        <f>SUMIFS(
   'Data Repository Table'!$I:$I,
   'Data Repository Table'!$C:$C, $A30,
   'Data Repository Table'!$B:$B, $B$25,
   'Data Repository Table'!$F:$F, $C30,
   'Data Repository Table'!$G:$G, $D30,
   'Data Repository Table'!$D:$D, $M$12)</f>
        <v>915446.05850879999</v>
      </c>
      <c r="N30" s="34">
        <f>SUMIFS(
   'Data Repository Table'!$I:$I,
   'Data Repository Table'!$C:$C, $A30,
   'Data Repository Table'!$B:$B, $B$25,
   'Data Repository Table'!$F:$F, $C30,
   'Data Repository Table'!$G:$G, $D30,
   'Data Repository Table'!$D:$D, $N$12)</f>
        <v>834570.77921279997</v>
      </c>
      <c r="O30" s="34">
        <f>SUMIFS(
   'Data Repository Table'!$I:$I,
   'Data Repository Table'!$C:$C, $A30,
   'Data Repository Table'!$B:$B, $B$25,
   'Data Repository Table'!$F:$F, $C30,
   'Data Repository Table'!$G:$G, $D30,
   'Data Repository Table'!$D:$D, $O$12)</f>
        <v>896935.89646080008</v>
      </c>
      <c r="P30" s="34">
        <f>SUMIFS(
   'Data Repository Table'!$I:$I,
   'Data Repository Table'!$C:$C, $A30,
   'Data Repository Table'!$B:$B, $B$25,
   'Data Repository Table'!$F:$F, $C30,
   'Data Repository Table'!$G:$G, $D30,
   'Data Repository Table'!$D:$D, $P$12)</f>
        <v>1051796.083968</v>
      </c>
      <c r="Q30" s="34">
        <f>SUMIFS(
   'Data Repository Table'!$I:$I,
   'Data Repository Table'!$C:$C, $A30,
   'Data Repository Table'!$B:$B, $B$25,
   'Data Repository Table'!$F:$F, $C30,
   'Data Repository Table'!$G:$G, $D30,
   'Data Repository Table'!$D:$D, $Q$12)</f>
        <v>544753.24001279997</v>
      </c>
      <c r="R30" s="34">
        <f t="shared" si="2"/>
        <v>12135274.3266048</v>
      </c>
      <c r="S30" s="4"/>
      <c r="T30" s="4"/>
      <c r="U30" s="4"/>
      <c r="V30" s="4"/>
      <c r="W30" s="4"/>
      <c r="X30" s="83"/>
      <c r="Y30" s="83"/>
      <c r="Z30" s="83"/>
      <c r="AA30" s="83"/>
      <c r="AB30" s="83"/>
      <c r="AC30" s="83"/>
      <c r="AD30" s="83"/>
      <c r="AE30" s="83"/>
      <c r="AF30" s="83"/>
    </row>
    <row r="31" spans="1:32" ht="14.25" customHeight="1">
      <c r="A31" s="26" t="s">
        <v>41</v>
      </c>
      <c r="B31" s="26" t="s">
        <v>43</v>
      </c>
      <c r="C31" s="26" t="s">
        <v>49</v>
      </c>
      <c r="D31" s="26" t="s">
        <v>53</v>
      </c>
      <c r="E31" s="39"/>
      <c r="F31" s="34">
        <f>SUMIFS(
   'Data Repository Table'!$I:$I,
   'Data Repository Table'!$C:$C, $A31,
   'Data Repository Table'!$B:$B, $B$25,
   'Data Repository Table'!$F:$F, $C31,
   'Data Repository Table'!$G:$G, $D31,
   'Data Repository Table'!$D:$D, $F$12)</f>
        <v>498931.04046240001</v>
      </c>
      <c r="G31" s="34">
        <f>SUMIFS(
   'Data Repository Table'!$I:$I,
   'Data Repository Table'!$C:$C, $A31,
   'Data Repository Table'!$B:$B, $B$25,
   'Data Repository Table'!$F:$F, $C31,
   'Data Repository Table'!$G:$G, $D31,
   'Data Repository Table'!$D:$D, $G$12)</f>
        <v>601067.63808000006</v>
      </c>
      <c r="H31" s="34">
        <f>SUMIFS(
   'Data Repository Table'!$I:$I,
   'Data Repository Table'!$C:$C, $A31,
   'Data Repository Table'!$B:$B, $B$25,
   'Data Repository Table'!$F:$F, $C31,
   'Data Repository Table'!$G:$G, $D31,
   'Data Repository Table'!$D:$D, $H$12)</f>
        <v>607494.48264960002</v>
      </c>
      <c r="I31" s="34">
        <f>SUMIFS(
   'Data Repository Table'!$I:$I,
   'Data Repository Table'!$C:$C, $A31,
   'Data Repository Table'!$B:$B, $B$25,
   'Data Repository Table'!$F:$F, $C31,
   'Data Repository Table'!$G:$G, $D31,
   'Data Repository Table'!$D:$D, $I$12)</f>
        <v>814509.63572160015</v>
      </c>
      <c r="J31" s="34">
        <f>SUMIFS(
   'Data Repository Table'!$I:$I,
   'Data Repository Table'!$C:$C, $A31,
   'Data Repository Table'!$B:$B, $B$25,
   'Data Repository Table'!$F:$F, $C31,
   'Data Repository Table'!$G:$G, $D31,
   'Data Repository Table'!$D:$D, $J$12)</f>
        <v>881099.79746879986</v>
      </c>
      <c r="K31" s="34">
        <f>SUMIFS(
   'Data Repository Table'!$I:$I,
   'Data Repository Table'!$C:$C, $A31,
   'Data Repository Table'!$B:$B, $B$25,
   'Data Repository Table'!$F:$F, $C31,
   'Data Repository Table'!$G:$G, $D31,
   'Data Repository Table'!$D:$D, $K$12)</f>
        <v>450444.53039040015</v>
      </c>
      <c r="L31" s="34">
        <f>SUMIFS(
   'Data Repository Table'!$I:$I,
   'Data Repository Table'!$C:$C, $A31,
   'Data Repository Table'!$B:$B, $B$25,
   'Data Repository Table'!$F:$F, $C31,
   'Data Repository Table'!$G:$G, $D31,
   'Data Repository Table'!$D:$D, $L$12)</f>
        <v>421162.85396640003</v>
      </c>
      <c r="M31" s="34">
        <f>SUMIFS(
   'Data Repository Table'!$I:$I,
   'Data Repository Table'!$C:$C, $A31,
   'Data Repository Table'!$B:$B, $B$25,
   'Data Repository Table'!$F:$F, $C31,
   'Data Repository Table'!$G:$G, $D31,
   'Data Repository Table'!$D:$D, $M$12)</f>
        <v>495866.61502560001</v>
      </c>
      <c r="N31" s="34">
        <f>SUMIFS(
   'Data Repository Table'!$I:$I,
   'Data Repository Table'!$C:$C, $A31,
   'Data Repository Table'!$B:$B, $B$25,
   'Data Repository Table'!$F:$F, $C31,
   'Data Repository Table'!$G:$G, $D31,
   'Data Repository Table'!$D:$D, $N$12)</f>
        <v>452059.1720736</v>
      </c>
      <c r="O31" s="34">
        <f>SUMIFS(
   'Data Repository Table'!$I:$I,
   'Data Repository Table'!$C:$C, $A31,
   'Data Repository Table'!$B:$B, $B$25,
   'Data Repository Table'!$F:$F, $C31,
   'Data Repository Table'!$G:$G, $D31,
   'Data Repository Table'!$D:$D, $O$12)</f>
        <v>485840.2772496001</v>
      </c>
      <c r="P31" s="34">
        <f>SUMIFS(
   'Data Repository Table'!$I:$I,
   'Data Repository Table'!$C:$C, $A31,
   'Data Repository Table'!$B:$B, $B$25,
   'Data Repository Table'!$F:$F, $C31,
   'Data Repository Table'!$G:$G, $D31,
   'Data Repository Table'!$D:$D, $P$12)</f>
        <v>569722.87881600007</v>
      </c>
      <c r="Q31" s="34">
        <f>SUMIFS(
   'Data Repository Table'!$I:$I,
   'Data Repository Table'!$C:$C, $A31,
   'Data Repository Table'!$B:$B, $B$25,
   'Data Repository Table'!$F:$F, $C31,
   'Data Repository Table'!$G:$G, $D31,
   'Data Repository Table'!$D:$D, $Q$12)</f>
        <v>295074.67167360004</v>
      </c>
      <c r="R31" s="34">
        <f>SUM(F31:Q31)</f>
        <v>6573273.5935776001</v>
      </c>
      <c r="S31" s="4"/>
      <c r="T31" s="4"/>
      <c r="U31" s="4"/>
      <c r="V31" s="4"/>
      <c r="W31" s="4"/>
      <c r="X31" s="83"/>
      <c r="Y31" s="83"/>
      <c r="Z31" s="83"/>
      <c r="AA31" s="83"/>
      <c r="AB31" s="83"/>
      <c r="AC31" s="83"/>
      <c r="AD31" s="83"/>
      <c r="AE31" s="83"/>
      <c r="AF31" s="83"/>
    </row>
    <row r="32" spans="1:32" ht="14.25" customHeight="1" thickBot="1">
      <c r="A32" s="26" t="s">
        <v>41</v>
      </c>
      <c r="B32" s="26" t="s">
        <v>43</v>
      </c>
      <c r="C32" s="26" t="s">
        <v>54</v>
      </c>
      <c r="D32" s="26" t="s">
        <v>55</v>
      </c>
      <c r="E32" s="40"/>
      <c r="F32" s="34">
        <f>SUMIFS(
   'Data Repository Table'!$I:$I,
   'Data Repository Table'!$C:$C, $A32,
   'Data Repository Table'!$B:$B, $B$25,
   'Data Repository Table'!$F:$F, $C32,
   'Data Repository Table'!$G:$G, $D32,
   'Data Repository Table'!$D:$D, $F$12)</f>
        <v>3198275.9004000002</v>
      </c>
      <c r="G32" s="34">
        <f>SUMIFS(
   'Data Repository Table'!$I:$I,
   'Data Repository Table'!$C:$C, $A32,
   'Data Repository Table'!$B:$B, $B$25,
   'Data Repository Table'!$F:$F, $C32,
   'Data Repository Table'!$G:$G, $D32,
   'Data Repository Table'!$D:$D, $G$12)</f>
        <v>3852997.68</v>
      </c>
      <c r="H32" s="34">
        <f>SUMIFS(
   'Data Repository Table'!$I:$I,
   'Data Repository Table'!$C:$C, $A32,
   'Data Repository Table'!$B:$B, $B$25,
   'Data Repository Table'!$F:$F, $C32,
   'Data Repository Table'!$G:$G, $D32,
   'Data Repository Table'!$D:$D, $H$12)</f>
        <v>3894195.4016000004</v>
      </c>
      <c r="I32" s="34">
        <f>SUMIFS(
   'Data Repository Table'!$I:$I,
   'Data Repository Table'!$C:$C, $A32,
   'Data Repository Table'!$B:$B, $B$25,
   'Data Repository Table'!$F:$F, $C32,
   'Data Repository Table'!$G:$G, $D32,
   'Data Repository Table'!$D:$D, $I$12)</f>
        <v>5221215.6136000007</v>
      </c>
      <c r="J32" s="34">
        <f>SUMIFS(
   'Data Repository Table'!$I:$I,
   'Data Repository Table'!$C:$C, $A32,
   'Data Repository Table'!$B:$B, $B$25,
   'Data Repository Table'!$F:$F, $C32,
   'Data Repository Table'!$G:$G, $D32,
   'Data Repository Table'!$D:$D, $J$12)</f>
        <v>5648075.6247999994</v>
      </c>
      <c r="K32" s="34">
        <f>SUMIFS(
   'Data Repository Table'!$I:$I,
   'Data Repository Table'!$C:$C, $A32,
   'Data Repository Table'!$B:$B, $B$25,
   'Data Repository Table'!$F:$F, $C32,
   'Data Repository Table'!$G:$G, $D32,
   'Data Repository Table'!$D:$D, $K$12)</f>
        <v>2887464.9384000008</v>
      </c>
      <c r="L32" s="34">
        <f>SUMIFS(
   'Data Repository Table'!$I:$I,
   'Data Repository Table'!$C:$C, $A32,
   'Data Repository Table'!$B:$B, $B$25,
   'Data Repository Table'!$F:$F, $C32,
   'Data Repository Table'!$G:$G, $D32,
   'Data Repository Table'!$D:$D, $L$12)</f>
        <v>2699761.8844000003</v>
      </c>
      <c r="M32" s="34">
        <f>SUMIFS(
   'Data Repository Table'!$I:$I,
   'Data Repository Table'!$C:$C, $A32,
   'Data Repository Table'!$B:$B, $B$25,
   'Data Repository Table'!$F:$F, $C32,
   'Data Repository Table'!$G:$G, $D32,
   'Data Repository Table'!$D:$D, $M$12)</f>
        <v>3178632.1476000003</v>
      </c>
      <c r="N32" s="34">
        <f>SUMIFS(
   'Data Repository Table'!$I:$I,
   'Data Repository Table'!$C:$C, $A32,
   'Data Repository Table'!$B:$B, $B$25,
   'Data Repository Table'!$F:$F, $C32,
   'Data Repository Table'!$G:$G, $D32,
   'Data Repository Table'!$D:$D, $N$12)</f>
        <v>2897815.2056</v>
      </c>
      <c r="O32" s="34">
        <f>SUMIFS(
   'Data Repository Table'!$I:$I,
   'Data Repository Table'!$C:$C, $A32,
   'Data Repository Table'!$B:$B, $B$25,
   'Data Repository Table'!$F:$F, $C32,
   'Data Repository Table'!$G:$G, $D32,
   'Data Repository Table'!$D:$D, $O$12)</f>
        <v>3114360.7516000005</v>
      </c>
      <c r="P32" s="34">
        <f>SUMIFS(
   'Data Repository Table'!$I:$I,
   'Data Repository Table'!$C:$C, $A32,
   'Data Repository Table'!$B:$B, $B$25,
   'Data Repository Table'!$F:$F, $C32,
   'Data Repository Table'!$G:$G, $D32,
   'Data Repository Table'!$D:$D, $P$12)</f>
        <v>3652069.7360000005</v>
      </c>
      <c r="Q32" s="34">
        <f>SUMIFS(
   'Data Repository Table'!$I:$I,
   'Data Repository Table'!$C:$C, $A32,
   'Data Repository Table'!$B:$B, $B$25,
   'Data Repository Table'!$F:$F, $C32,
   'Data Repository Table'!$G:$G, $D32,
   'Data Repository Table'!$D:$D, $Q$12)</f>
        <v>1891504.3056000001</v>
      </c>
      <c r="R32" s="34">
        <f t="shared" si="2"/>
        <v>42136369.189600006</v>
      </c>
      <c r="S32" s="4"/>
      <c r="T32" s="4"/>
      <c r="U32" s="4"/>
      <c r="V32" s="4"/>
      <c r="W32" s="4"/>
      <c r="X32" s="83"/>
      <c r="Y32" s="83"/>
      <c r="Z32" s="83"/>
      <c r="AA32" s="83"/>
      <c r="AB32" s="83"/>
      <c r="AC32" s="83"/>
      <c r="AD32" s="83"/>
      <c r="AE32" s="83"/>
      <c r="AF32" s="83"/>
    </row>
    <row r="33" spans="1:32" ht="14.25" customHeight="1" thickTop="1" thickBot="1">
      <c r="A33" s="41"/>
      <c r="B33" s="41"/>
      <c r="C33" s="41"/>
      <c r="D33" s="42" t="s">
        <v>68</v>
      </c>
      <c r="E33" s="41"/>
      <c r="F33" s="43">
        <f t="shared" ref="F33:R33" si="3">SUM(F25:F32)</f>
        <v>11339551.170386208</v>
      </c>
      <c r="G33" s="43">
        <f>SUM(G25:G32)</f>
        <v>13660880.3343936</v>
      </c>
      <c r="H33" s="43">
        <f t="shared" si="3"/>
        <v>13806947.680280834</v>
      </c>
      <c r="I33" s="43">
        <f t="shared" si="3"/>
        <v>18511924.382331077</v>
      </c>
      <c r="J33" s="43">
        <f t="shared" si="3"/>
        <v>20025365.089240894</v>
      </c>
      <c r="K33" s="43">
        <f t="shared" si="3"/>
        <v>12958942.643539203</v>
      </c>
      <c r="L33" s="43">
        <f t="shared" si="3"/>
        <v>13987466.323076401</v>
      </c>
      <c r="M33" s="43">
        <f t="shared" si="3"/>
        <v>16468493.156715602</v>
      </c>
      <c r="N33" s="43">
        <f t="shared" si="3"/>
        <v>15013580.580213603</v>
      </c>
      <c r="O33" s="43">
        <f t="shared" si="3"/>
        <v>16135503.054039603</v>
      </c>
      <c r="P33" s="43">
        <f t="shared" si="3"/>
        <v>18921373.302216005</v>
      </c>
      <c r="Q33" s="43">
        <f t="shared" si="3"/>
        <v>8489071.3235327993</v>
      </c>
      <c r="R33" s="43">
        <f t="shared" si="3"/>
        <v>179319099.03996587</v>
      </c>
      <c r="S33" s="44"/>
      <c r="T33" s="44"/>
      <c r="U33" s="44"/>
      <c r="V33" s="44"/>
      <c r="W33" s="44"/>
      <c r="X33" s="45"/>
      <c r="Y33" s="45"/>
      <c r="Z33" s="45"/>
      <c r="AA33" s="45"/>
      <c r="AB33" s="45"/>
      <c r="AC33" s="45"/>
      <c r="AD33" s="45"/>
      <c r="AE33" s="45"/>
      <c r="AF33" s="45"/>
    </row>
    <row r="34" spans="1:32" ht="14.25" customHeight="1" thickTop="1">
      <c r="A34" s="106"/>
      <c r="B34" s="106"/>
      <c r="C34" s="106"/>
      <c r="D34" s="106"/>
      <c r="E34" s="106"/>
      <c r="F34" s="126"/>
      <c r="G34" s="126"/>
      <c r="H34" s="126"/>
      <c r="I34" s="126"/>
      <c r="J34" s="126"/>
      <c r="K34" s="126"/>
      <c r="L34" s="126"/>
      <c r="M34" s="126"/>
      <c r="N34" s="126"/>
      <c r="O34" s="126"/>
      <c r="P34" s="126"/>
      <c r="Q34" s="126"/>
      <c r="R34" s="123" t="s">
        <v>68</v>
      </c>
      <c r="S34" s="108"/>
      <c r="T34" s="108"/>
      <c r="U34" s="108"/>
      <c r="V34" s="108"/>
      <c r="W34" s="108"/>
      <c r="X34" s="83"/>
      <c r="Y34" s="83"/>
      <c r="Z34" s="83"/>
      <c r="AA34" s="83"/>
      <c r="AB34" s="83"/>
      <c r="AC34" s="83"/>
      <c r="AD34" s="83"/>
      <c r="AE34" s="83"/>
      <c r="AF34" s="83"/>
    </row>
    <row r="35" spans="1:32" ht="14.25" customHeight="1">
      <c r="A35" s="26" t="s">
        <v>42</v>
      </c>
      <c r="B35" s="26" t="s">
        <v>43</v>
      </c>
      <c r="C35" s="26" t="s">
        <v>44</v>
      </c>
      <c r="D35" s="26" t="s">
        <v>45</v>
      </c>
      <c r="E35" s="39"/>
      <c r="F35" s="34">
        <f>SUMIFS(
   'Data Repository Table'!$I:$I,
   'Data Repository Table'!$C:$C, $A35,
   'Data Repository Table'!$B:$B, $B$35,
   'Data Repository Table'!$F:$F, $C35,
   'Data Repository Table'!$G:$G, $D35,
   'Data Repository Table'!$D:$D, $F$12)</f>
        <v>1625596.3356633</v>
      </c>
      <c r="G35" s="34">
        <f>SUMIFS(
   'Data Repository Table'!$I:$I,
   'Data Repository Table'!$C:$C, $A35,
   'Data Repository Table'!$B:$B, $B$35,
   'Data Repository Table'!$F:$F, $C35,
   'Data Repository Table'!$G:$G, $D35,
   'Data Repository Table'!$D:$D, $G$12)</f>
        <v>1295067.8472731998</v>
      </c>
      <c r="H35" s="34">
        <f>SUMIFS(
   'Data Repository Table'!$I:$I,
   'Data Repository Table'!$C:$C, $A35,
   'Data Repository Table'!$B:$B, $B$35,
   'Data Repository Table'!$F:$F, $C35,
   'Data Repository Table'!$G:$G, $D35,
   'Data Repository Table'!$D:$D, $H$12)</f>
        <v>1750624.8818057997</v>
      </c>
      <c r="I35" s="34">
        <f>SUMIFS(
   'Data Repository Table'!$I:$I,
   'Data Repository Table'!$C:$C, $A35,
   'Data Repository Table'!$B:$B, $B$35,
   'Data Repository Table'!$F:$F, $C35,
   'Data Repository Table'!$G:$G, $D35,
   'Data Repository Table'!$D:$D, $I$12)</f>
        <v>1472529.3869285996</v>
      </c>
      <c r="J35" s="34">
        <f>SUMIFS(
   'Data Repository Table'!$I:$I,
   'Data Repository Table'!$C:$C, $A35,
   'Data Repository Table'!$B:$B, $B$35,
   'Data Repository Table'!$F:$F, $C35,
   'Data Repository Table'!$G:$G, $D35,
   'Data Repository Table'!$D:$D, $J$12)</f>
        <v>1252200.4923928501</v>
      </c>
      <c r="K35" s="34">
        <f>SUMIFS(
   'Data Repository Table'!$I:$I,
   'Data Repository Table'!$C:$C, $A35,
   'Data Repository Table'!$B:$B, $B$35,
   'Data Repository Table'!$F:$F, $C35,
   'Data Repository Table'!$G:$G, $D35,
   'Data Repository Table'!$D:$D, $K$12)</f>
        <v>1406782.6738875001</v>
      </c>
      <c r="L35" s="34">
        <f>SUMIFS(
   'Data Repository Table'!$I:$I,
   'Data Repository Table'!$C:$C, $A35,
   'Data Repository Table'!$B:$B, $B$35,
   'Data Repository Table'!$F:$F, $C35,
   'Data Repository Table'!$G:$G, $D35,
   'Data Repository Table'!$D:$D, $L$12)</f>
        <v>1877449.5046125001</v>
      </c>
      <c r="M35" s="34">
        <f>SUMIFS(
   'Data Repository Table'!$I:$I,
   'Data Repository Table'!$C:$C, $A35,
   'Data Repository Table'!$B:$B, $B$35,
   'Data Repository Table'!$F:$F, $C35,
   'Data Repository Table'!$G:$G, $D35,
   'Data Repository Table'!$D:$D, $M$12)</f>
        <v>1912219.1750437501</v>
      </c>
      <c r="N35" s="34">
        <f>SUMIFS(
   'Data Repository Table'!$I:$I,
   'Data Repository Table'!$C:$C, $A35,
   'Data Repository Table'!$B:$B, $B$35,
   'Data Repository Table'!$F:$F, $C35,
   'Data Repository Table'!$G:$G, $D35,
   'Data Repository Table'!$D:$D, $N$12)</f>
        <v>2266625.1980531253</v>
      </c>
      <c r="O35" s="34">
        <f>SUMIFS(
   'Data Repository Table'!$I:$I,
   'Data Repository Table'!$C:$C, $A35,
   'Data Repository Table'!$B:$B, $B$35,
   'Data Repository Table'!$F:$F, $C35,
   'Data Repository Table'!$G:$G, $D35,
   'Data Repository Table'!$D:$D, $O$12)</f>
        <v>2234200.5744250002</v>
      </c>
      <c r="P35" s="34">
        <f>SUMIFS(
   'Data Repository Table'!$I:$I,
   'Data Repository Table'!$C:$C, $A35,
   'Data Repository Table'!$B:$B, $B$35,
   'Data Repository Table'!$F:$F, $C35,
   'Data Repository Table'!$G:$G, $D35,
   'Data Repository Table'!$D:$D, $P$12)</f>
        <v>2593715.6428375002</v>
      </c>
      <c r="Q35" s="34">
        <f>SUMIFS(
   'Data Repository Table'!$I:$I,
   'Data Repository Table'!$C:$C, $A35,
   'Data Repository Table'!$B:$B, $B$35,
   'Data Repository Table'!$F:$F, $C35,
   'Data Repository Table'!$G:$G, $D35,
   'Data Repository Table'!$D:$D, $Q$12)</f>
        <v>2274807.7859325004</v>
      </c>
      <c r="R35" s="34">
        <f t="shared" ref="R35:R42" si="4">SUM(F35:Q35)</f>
        <v>21961819.498855624</v>
      </c>
      <c r="S35" s="4"/>
      <c r="T35" s="4"/>
      <c r="U35" s="4"/>
      <c r="V35" s="4"/>
      <c r="W35" s="4"/>
      <c r="X35" s="83"/>
      <c r="Y35" s="83"/>
      <c r="Z35" s="83"/>
      <c r="AA35" s="83"/>
      <c r="AB35" s="83"/>
      <c r="AC35" s="83"/>
      <c r="AD35" s="83"/>
      <c r="AE35" s="83"/>
      <c r="AF35" s="83"/>
    </row>
    <row r="36" spans="1:32" ht="14.25" customHeight="1">
      <c r="A36" s="26" t="s">
        <v>42</v>
      </c>
      <c r="B36" s="26" t="s">
        <v>43</v>
      </c>
      <c r="C36" s="26" t="s">
        <v>46</v>
      </c>
      <c r="D36" s="26" t="s">
        <v>47</v>
      </c>
      <c r="E36" s="39"/>
      <c r="F36" s="34">
        <f>SUMIFS(
   'Data Repository Table'!$I:$I,
   'Data Repository Table'!$C:$C, $A36,
   'Data Repository Table'!$B:$B, $B$35,
   'Data Repository Table'!$F:$F, $C36,
   'Data Repository Table'!$G:$G, $D36,
   'Data Repository Table'!$D:$D, $F$12)</f>
        <v>895736.75638589996</v>
      </c>
      <c r="G36" s="34">
        <f>SUMIFS(
   'Data Repository Table'!$I:$I,
   'Data Repository Table'!$C:$C, $A36,
   'Data Repository Table'!$B:$B, $B$35,
   'Data Repository Table'!$F:$F, $C36,
   'Data Repository Table'!$G:$G, $D36,
   'Data Repository Table'!$D:$D, $G$12)</f>
        <v>713608.81380359991</v>
      </c>
      <c r="H36" s="34">
        <f>SUMIFS(
   'Data Repository Table'!$I:$I,
   'Data Repository Table'!$C:$C, $A36,
   'Data Repository Table'!$B:$B, $B$35,
   'Data Repository Table'!$F:$F, $C36,
   'Data Repository Table'!$G:$G, $D36,
   'Data Repository Table'!$D:$D, $H$12)</f>
        <v>964630.03691340005</v>
      </c>
      <c r="I36" s="34">
        <f>SUMIFS(
   'Data Repository Table'!$I:$I,
   'Data Repository Table'!$C:$C, $A36,
   'Data Repository Table'!$B:$B, $B$35,
   'Data Repository Table'!$F:$F, $C36,
   'Data Repository Table'!$G:$G, $D36,
   'Data Repository Table'!$D:$D, $I$12)</f>
        <v>811393.74381779996</v>
      </c>
      <c r="J36" s="34">
        <f>SUMIFS(
   'Data Repository Table'!$I:$I,
   'Data Repository Table'!$C:$C, $A36,
   'Data Repository Table'!$B:$B, $B$35,
   'Data Repository Table'!$F:$F, $C36,
   'Data Repository Table'!$G:$G, $D36,
   'Data Repository Table'!$D:$D, $J$12)</f>
        <v>689988.02642055007</v>
      </c>
      <c r="K36" s="34">
        <f>SUMIFS(
   'Data Repository Table'!$I:$I,
   'Data Repository Table'!$C:$C, $A36,
   'Data Repository Table'!$B:$B, $B$35,
   'Data Repository Table'!$F:$F, $C36,
   'Data Repository Table'!$G:$G, $D36,
   'Data Repository Table'!$D:$D, $K$12)</f>
        <v>775165.96316250006</v>
      </c>
      <c r="L36" s="34">
        <f>SUMIFS(
   'Data Repository Table'!$I:$I,
   'Data Repository Table'!$C:$C, $A36,
   'Data Repository Table'!$B:$B, $B$35,
   'Data Repository Table'!$F:$F, $C36,
   'Data Repository Table'!$G:$G, $D36,
   'Data Repository Table'!$D:$D, $L$12)</f>
        <v>1034512.9923375</v>
      </c>
      <c r="M36" s="34">
        <f>SUMIFS(
   'Data Repository Table'!$I:$I,
   'Data Repository Table'!$C:$C, $A36,
   'Data Repository Table'!$B:$B, $B$35,
   'Data Repository Table'!$F:$F, $C36,
   'Data Repository Table'!$G:$G, $D36,
   'Data Repository Table'!$D:$D, $M$12)</f>
        <v>888365.66788124992</v>
      </c>
      <c r="N36" s="34">
        <f>SUMIFS(
   'Data Repository Table'!$I:$I,
   'Data Repository Table'!$C:$C, $A36,
   'Data Repository Table'!$B:$B, $B$35,
   'Data Repository Table'!$F:$F, $C36,
   'Data Repository Table'!$G:$G, $D36,
   'Data Repository Table'!$D:$D, $N$12)</f>
        <v>1248956.7417843752</v>
      </c>
      <c r="O36" s="34">
        <f>SUMIFS(
   'Data Repository Table'!$I:$I,
   'Data Repository Table'!$C:$C, $A36,
   'Data Repository Table'!$B:$B, $B$35,
   'Data Repository Table'!$F:$F, $C36,
   'Data Repository Table'!$G:$G, $D36,
   'Data Repository Table'!$D:$D, $O$12)</f>
        <v>680069.70427499991</v>
      </c>
      <c r="P36" s="34">
        <f>SUMIFS(
   'Data Repository Table'!$I:$I,
   'Data Repository Table'!$C:$C, $A36,
   'Data Repository Table'!$B:$B, $B$35,
   'Data Repository Table'!$F:$F, $C36,
   'Data Repository Table'!$G:$G, $D36,
   'Data Repository Table'!$D:$D, $P$12)</f>
        <v>878169.84401249979</v>
      </c>
      <c r="Q36" s="34">
        <f>SUMIFS(
   'Data Repository Table'!$I:$I,
   'Data Repository Table'!$C:$C, $A36,
   'Data Repository Table'!$B:$B, $B$35,
   'Data Repository Table'!$F:$F, $C36,
   'Data Repository Table'!$G:$G, $D36,
   'Data Repository Table'!$D:$D, $Q$12)</f>
        <v>1253465.5146975003</v>
      </c>
      <c r="R36" s="34">
        <f t="shared" si="4"/>
        <v>10834063.805491872</v>
      </c>
      <c r="S36" s="4"/>
      <c r="T36" s="4"/>
      <c r="U36" s="4"/>
      <c r="V36" s="4"/>
      <c r="W36" s="4"/>
      <c r="X36" s="83"/>
      <c r="Y36" s="83"/>
      <c r="Z36" s="83"/>
      <c r="AA36" s="83"/>
      <c r="AB36" s="83"/>
      <c r="AC36" s="83"/>
      <c r="AD36" s="83"/>
      <c r="AE36" s="83"/>
      <c r="AF36" s="83"/>
    </row>
    <row r="37" spans="1:32" ht="14.25" customHeight="1">
      <c r="A37" s="26" t="s">
        <v>42</v>
      </c>
      <c r="B37" s="26" t="s">
        <v>43</v>
      </c>
      <c r="C37" s="26" t="s">
        <v>46</v>
      </c>
      <c r="D37" s="26" t="s">
        <v>48</v>
      </c>
      <c r="E37" s="39"/>
      <c r="F37" s="34">
        <f>SUMIFS(
   'Data Repository Table'!$I:$I,
   'Data Repository Table'!$C:$C, $A37,
   'Data Repository Table'!$B:$B, $B$35,
   'Data Repository Table'!$F:$F, $C37,
   'Data Repository Table'!$G:$G, $D37,
   'Data Repository Table'!$D:$D, $F$12)</f>
        <v>829385.88554250007</v>
      </c>
      <c r="G37" s="34">
        <f>SUMIFS(
   'Data Repository Table'!$I:$I,
   'Data Repository Table'!$C:$C, $A37,
   'Data Repository Table'!$B:$B, $B$35,
   'Data Repository Table'!$F:$F, $C37,
   'Data Repository Table'!$G:$G, $D37,
   'Data Repository Table'!$D:$D, $G$12)</f>
        <v>660748.90166999993</v>
      </c>
      <c r="H37" s="34">
        <f>SUMIFS(
   'Data Repository Table'!$I:$I,
   'Data Repository Table'!$C:$C, $A37,
   'Data Repository Table'!$B:$B, $B$35,
   'Data Repository Table'!$F:$F, $C37,
   'Data Repository Table'!$G:$G, $D37,
   'Data Repository Table'!$D:$D, $H$12)</f>
        <v>893175.96010499995</v>
      </c>
      <c r="I37" s="34">
        <f>SUMIFS(
   'Data Repository Table'!$I:$I,
   'Data Repository Table'!$C:$C, $A37,
   'Data Repository Table'!$B:$B, $B$35,
   'Data Repository Table'!$F:$F, $C37,
   'Data Repository Table'!$G:$G, $D37,
   'Data Repository Table'!$D:$D, $I$12)</f>
        <v>751290.50353499991</v>
      </c>
      <c r="J37" s="34">
        <f>SUMIFS(
   'Data Repository Table'!$I:$I,
   'Data Repository Table'!$C:$C, $A37,
   'Data Repository Table'!$B:$B, $B$35,
   'Data Repository Table'!$F:$F, $C37,
   'Data Repository Table'!$G:$G, $D37,
   'Data Repository Table'!$D:$D, $J$12)</f>
        <v>638877.80224125006</v>
      </c>
      <c r="K37" s="34">
        <f>SUMIFS(
   'Data Repository Table'!$I:$I,
   'Data Repository Table'!$C:$C, $A37,
   'Data Repository Table'!$B:$B, $B$35,
   'Data Repository Table'!$F:$F, $C37,
   'Data Repository Table'!$G:$G, $D37,
   'Data Repository Table'!$D:$D, $K$12)</f>
        <v>717746.26218750002</v>
      </c>
      <c r="L37" s="34">
        <f>SUMIFS(
   'Data Repository Table'!$I:$I,
   'Data Repository Table'!$C:$C, $A37,
   'Data Repository Table'!$B:$B, $B$35,
   'Data Repository Table'!$F:$F, $C37,
   'Data Repository Table'!$G:$G, $D37,
   'Data Repository Table'!$D:$D, $L$12)</f>
        <v>957882.40031249996</v>
      </c>
      <c r="M37" s="34">
        <f>SUMIFS(
   'Data Repository Table'!$I:$I,
   'Data Repository Table'!$C:$C, $A37,
   'Data Repository Table'!$B:$B, $B$35,
   'Data Repository Table'!$F:$F, $C37,
   'Data Repository Table'!$G:$G, $D37,
   'Data Repository Table'!$D:$D, $M$12)</f>
        <v>822560.80359374988</v>
      </c>
      <c r="N37" s="34">
        <f>SUMIFS(
   'Data Repository Table'!$I:$I,
   'Data Repository Table'!$C:$C, $A37,
   'Data Repository Table'!$B:$B, $B$35,
   'Data Repository Table'!$F:$F, $C37,
   'Data Repository Table'!$G:$G, $D37,
   'Data Repository Table'!$D:$D, $N$12)</f>
        <v>1156441.4275781249</v>
      </c>
      <c r="O37" s="34">
        <f>SUMIFS(
   'Data Repository Table'!$I:$I,
   'Data Repository Table'!$C:$C, $A37,
   'Data Repository Table'!$B:$B, $B$35,
   'Data Repository Table'!$F:$F, $C37,
   'Data Repository Table'!$G:$G, $D37,
   'Data Repository Table'!$D:$D, $O$12)</f>
        <v>629694.17062500003</v>
      </c>
      <c r="P37" s="34">
        <f>SUMIFS(
   'Data Repository Table'!$I:$I,
   'Data Repository Table'!$C:$C, $A37,
   'Data Repository Table'!$B:$B, $B$35,
   'Data Repository Table'!$F:$F, $C37,
   'Data Repository Table'!$G:$G, $D37,
   'Data Repository Table'!$D:$D, $P$12)</f>
        <v>813120.22593749978</v>
      </c>
      <c r="Q37" s="34">
        <f>SUMIFS(
   'Data Repository Table'!$I:$I,
   'Data Repository Table'!$C:$C, $A37,
   'Data Repository Table'!$B:$B, $B$35,
   'Data Repository Table'!$F:$F, $C37,
   'Data Repository Table'!$G:$G, $D37,
   'Data Repository Table'!$D:$D, $Q$12)</f>
        <v>1160616.2173125001</v>
      </c>
      <c r="R37" s="34">
        <f t="shared" si="4"/>
        <v>10031540.560640626</v>
      </c>
      <c r="S37" s="4"/>
      <c r="T37" s="4"/>
      <c r="U37" s="4"/>
      <c r="V37" s="4"/>
      <c r="W37" s="4"/>
      <c r="X37" s="83"/>
      <c r="Y37" s="83"/>
      <c r="Z37" s="83"/>
      <c r="AA37" s="83"/>
      <c r="AB37" s="83"/>
      <c r="AC37" s="83"/>
      <c r="AD37" s="83"/>
      <c r="AE37" s="83"/>
      <c r="AF37" s="83"/>
    </row>
    <row r="38" spans="1:32" ht="14.25" customHeight="1">
      <c r="A38" s="26" t="s">
        <v>42</v>
      </c>
      <c r="B38" s="26" t="s">
        <v>43</v>
      </c>
      <c r="C38" s="26" t="s">
        <v>49</v>
      </c>
      <c r="D38" s="26" t="s">
        <v>50</v>
      </c>
      <c r="E38" s="39"/>
      <c r="F38" s="34">
        <f>SUMIFS(
   'Data Repository Table'!$I:$I,
   'Data Repository Table'!$C:$C, $A38,
   'Data Repository Table'!$B:$B, $B$35,
   'Data Repository Table'!$F:$F, $C38,
   'Data Repository Table'!$G:$G, $D38,
   'Data Repository Table'!$D:$D, $F$12)</f>
        <v>716589.40510871995</v>
      </c>
      <c r="G38" s="34">
        <f>SUMIFS(
   'Data Repository Table'!$I:$I,
   'Data Repository Table'!$C:$C, $A38,
   'Data Repository Table'!$B:$B, $B$35,
   'Data Repository Table'!$F:$F, $C38,
   'Data Repository Table'!$G:$G, $D38,
   'Data Repository Table'!$D:$D, $G$12)</f>
        <v>570887.05104287993</v>
      </c>
      <c r="H38" s="34">
        <f>SUMIFS(
   'Data Repository Table'!$I:$I,
   'Data Repository Table'!$C:$C, $A38,
   'Data Repository Table'!$B:$B, $B$35,
   'Data Repository Table'!$F:$F, $C38,
   'Data Repository Table'!$G:$G, $D38,
   'Data Repository Table'!$D:$D, $H$12)</f>
        <v>771704.02953071985</v>
      </c>
      <c r="I38" s="34">
        <f>SUMIFS(
   'Data Repository Table'!$I:$I,
   'Data Repository Table'!$C:$C, $A38,
   'Data Repository Table'!$B:$B, $B$35,
   'Data Repository Table'!$F:$F, $C38,
   'Data Repository Table'!$G:$G, $D38,
   'Data Repository Table'!$D:$D, $I$12)</f>
        <v>649114.99505423987</v>
      </c>
      <c r="J38" s="34">
        <f>SUMIFS(
   'Data Repository Table'!$I:$I,
   'Data Repository Table'!$C:$C, $A38,
   'Data Repository Table'!$B:$B, $B$35,
   'Data Repository Table'!$F:$F, $C38,
   'Data Repository Table'!$G:$G, $D38,
   'Data Repository Table'!$D:$D, $J$12)</f>
        <v>551990.42113644001</v>
      </c>
      <c r="K38" s="34">
        <f>SUMIFS(
   'Data Repository Table'!$I:$I,
   'Data Repository Table'!$C:$C, $A38,
   'Data Repository Table'!$B:$B, $B$35,
   'Data Repository Table'!$F:$F, $C38,
   'Data Repository Table'!$G:$G, $D38,
   'Data Repository Table'!$D:$D, $K$12)</f>
        <v>620132.77052999998</v>
      </c>
      <c r="L38" s="34">
        <f>SUMIFS(
   'Data Repository Table'!$I:$I,
   'Data Repository Table'!$C:$C, $A38,
   'Data Repository Table'!$B:$B, $B$35,
   'Data Repository Table'!$F:$F, $C38,
   'Data Repository Table'!$G:$G, $D38,
   'Data Repository Table'!$D:$D, $L$12)</f>
        <v>827610.39387000003</v>
      </c>
      <c r="M38" s="34">
        <f>SUMIFS(
   'Data Repository Table'!$I:$I,
   'Data Repository Table'!$C:$C, $A38,
   'Data Repository Table'!$B:$B, $B$35,
   'Data Repository Table'!$F:$F, $C38,
   'Data Repository Table'!$G:$G, $D38,
   'Data Repository Table'!$D:$D, $M$12)</f>
        <v>710692.53430499986</v>
      </c>
      <c r="N38" s="34">
        <f>SUMIFS(
   'Data Repository Table'!$I:$I,
   'Data Repository Table'!$C:$C, $A38,
   'Data Repository Table'!$B:$B, $B$35,
   'Data Repository Table'!$F:$F, $C38,
   'Data Repository Table'!$G:$G, $D38,
   'Data Repository Table'!$D:$D, $N$12)</f>
        <v>999165.39342749992</v>
      </c>
      <c r="O38" s="34">
        <f>SUMIFS(
   'Data Repository Table'!$I:$I,
   'Data Repository Table'!$C:$C, $A38,
   'Data Repository Table'!$B:$B, $B$35,
   'Data Repository Table'!$F:$F, $C38,
   'Data Repository Table'!$G:$G, $D38,
   'Data Repository Table'!$D:$D, $O$12)</f>
        <v>544055.76341999997</v>
      </c>
      <c r="P38" s="34">
        <f>SUMIFS(
   'Data Repository Table'!$I:$I,
   'Data Repository Table'!$C:$C, $A38,
   'Data Repository Table'!$B:$B, $B$35,
   'Data Repository Table'!$F:$F, $C38,
   'Data Repository Table'!$G:$G, $D38,
   'Data Repository Table'!$D:$D, $P$12)</f>
        <v>702535.87520999974</v>
      </c>
      <c r="Q38" s="34">
        <f>SUMIFS(
   'Data Repository Table'!$I:$I,
   'Data Repository Table'!$C:$C, $A38,
   'Data Repository Table'!$B:$B, $B$35,
   'Data Repository Table'!$F:$F, $C38,
   'Data Repository Table'!$G:$G, $D38,
   'Data Repository Table'!$D:$D, $Q$12)</f>
        <v>1002772.411758</v>
      </c>
      <c r="R38" s="34">
        <f t="shared" si="4"/>
        <v>8667251.0443934985</v>
      </c>
      <c r="S38" s="4"/>
      <c r="T38" s="4"/>
      <c r="U38" s="4"/>
      <c r="V38" s="4"/>
      <c r="W38" s="4"/>
      <c r="X38" s="83"/>
      <c r="Y38" s="83"/>
      <c r="Z38" s="83"/>
      <c r="AA38" s="83"/>
      <c r="AB38" s="83"/>
      <c r="AC38" s="83"/>
      <c r="AD38" s="83"/>
      <c r="AE38" s="83"/>
      <c r="AF38" s="83"/>
    </row>
    <row r="39" spans="1:32" ht="14.25" customHeight="1">
      <c r="A39" s="26" t="s">
        <v>42</v>
      </c>
      <c r="B39" s="26" t="s">
        <v>43</v>
      </c>
      <c r="C39" s="26" t="s">
        <v>49</v>
      </c>
      <c r="D39" s="26" t="s">
        <v>51</v>
      </c>
      <c r="E39" s="39"/>
      <c r="F39" s="34">
        <f>SUMIFS(
   'Data Repository Table'!$I:$I,
   'Data Repository Table'!$C:$C, $A39,
   'Data Repository Table'!$B:$B, $B$35,
   'Data Repository Table'!$F:$F, $C39,
   'Data Repository Table'!$G:$G, $D39,
   'Data Repository Table'!$D:$D, $F$12)</f>
        <v>251329.05622500001</v>
      </c>
      <c r="G39" s="34">
        <f>SUMIFS(
   'Data Repository Table'!$I:$I,
   'Data Repository Table'!$C:$C, $A39,
   'Data Repository Table'!$B:$B, $B$35,
   'Data Repository Table'!$F:$F, $C39,
   'Data Repository Table'!$G:$G, $D39,
   'Data Repository Table'!$D:$D, $G$12)</f>
        <v>200226.9399</v>
      </c>
      <c r="H39" s="34">
        <f>SUMIFS(
   'Data Repository Table'!$I:$I,
   'Data Repository Table'!$C:$C, $A39,
   'Data Repository Table'!$B:$B, $B$35,
   'Data Repository Table'!$F:$F, $C39,
   'Data Repository Table'!$G:$G, $D39,
   'Data Repository Table'!$D:$D, $H$12)</f>
        <v>270659.38184999995</v>
      </c>
      <c r="I39" s="34">
        <f>SUMIFS(
   'Data Repository Table'!$I:$I,
   'Data Repository Table'!$C:$C, $A39,
   'Data Repository Table'!$B:$B, $B$35,
   'Data Repository Table'!$F:$F, $C39,
   'Data Repository Table'!$G:$G, $D39,
   'Data Repository Table'!$D:$D, $I$12)</f>
        <v>227663.78894999996</v>
      </c>
      <c r="J39" s="34">
        <f>SUMIFS(
   'Data Repository Table'!$I:$I,
   'Data Repository Table'!$C:$C, $A39,
   'Data Repository Table'!$B:$B, $B$35,
   'Data Repository Table'!$F:$F, $C39,
   'Data Repository Table'!$G:$G, $D39,
   'Data Repository Table'!$D:$D, $J$12)</f>
        <v>193599.33401250001</v>
      </c>
      <c r="K39" s="34">
        <f>SUMIFS(
   'Data Repository Table'!$I:$I,
   'Data Repository Table'!$C:$C, $A39,
   'Data Repository Table'!$B:$B, $B$35,
   'Data Repository Table'!$F:$F, $C39,
   'Data Repository Table'!$G:$G, $D39,
   'Data Repository Table'!$D:$D, $K$12)</f>
        <v>143549.25243750002</v>
      </c>
      <c r="L39" s="34">
        <f>SUMIFS(
   'Data Repository Table'!$I:$I,
   'Data Repository Table'!$C:$C, $A39,
   'Data Repository Table'!$B:$B, $B$35,
   'Data Repository Table'!$F:$F, $C39,
   'Data Repository Table'!$G:$G, $D39,
   'Data Repository Table'!$D:$D, $L$12)</f>
        <v>153261.18405000001</v>
      </c>
      <c r="M39" s="34">
        <f>SUMIFS(
   'Data Repository Table'!$I:$I,
   'Data Repository Table'!$C:$C, $A39,
   'Data Repository Table'!$B:$B, $B$35,
   'Data Repository Table'!$F:$F, $C39,
   'Data Repository Table'!$G:$G, $D39,
   'Data Repository Table'!$D:$D, $M$12)</f>
        <v>131609.72857499999</v>
      </c>
      <c r="N39" s="34">
        <f>SUMIFS(
   'Data Repository Table'!$I:$I,
   'Data Repository Table'!$C:$C, $A39,
   'Data Repository Table'!$B:$B, $B$35,
   'Data Repository Table'!$F:$F, $C39,
   'Data Repository Table'!$G:$G, $D39,
   'Data Repository Table'!$D:$D, $N$12)</f>
        <v>185030.62841250002</v>
      </c>
      <c r="O39" s="34">
        <f>SUMIFS(
   'Data Repository Table'!$I:$I,
   'Data Repository Table'!$C:$C, $A39,
   'Data Repository Table'!$B:$B, $B$35,
   'Data Repository Table'!$F:$F, $C39,
   'Data Repository Table'!$G:$G, $D39,
   'Data Repository Table'!$D:$D, $O$12)</f>
        <v>100751.0673</v>
      </c>
      <c r="P39" s="34">
        <f>SUMIFS(
   'Data Repository Table'!$I:$I,
   'Data Repository Table'!$C:$C, $A39,
   'Data Repository Table'!$B:$B, $B$35,
   'Data Repository Table'!$F:$F, $C39,
   'Data Repository Table'!$G:$G, $D39,
   'Data Repository Table'!$D:$D, $P$12)</f>
        <v>130099.23614999997</v>
      </c>
      <c r="Q39" s="34">
        <f>SUMIFS(
   'Data Repository Table'!$I:$I,
   'Data Repository Table'!$C:$C, $A39,
   'Data Repository Table'!$B:$B, $B$35,
   'Data Repository Table'!$F:$F, $C39,
   'Data Repository Table'!$G:$G, $D39,
   'Data Repository Table'!$D:$D, $Q$12)</f>
        <v>232123.24346250005</v>
      </c>
      <c r="R39" s="34">
        <f t="shared" si="4"/>
        <v>2219902.8413250004</v>
      </c>
      <c r="S39" s="4"/>
      <c r="T39" s="4"/>
      <c r="U39" s="4"/>
      <c r="V39" s="4"/>
      <c r="W39" s="4"/>
      <c r="X39" s="83"/>
      <c r="Y39" s="83"/>
      <c r="Z39" s="83"/>
      <c r="AA39" s="83"/>
      <c r="AB39" s="83"/>
      <c r="AC39" s="83"/>
      <c r="AD39" s="83"/>
      <c r="AE39" s="83"/>
      <c r="AF39" s="83"/>
    </row>
    <row r="40" spans="1:32" ht="14.25" customHeight="1">
      <c r="A40" s="26" t="s">
        <v>42</v>
      </c>
      <c r="B40" s="26" t="s">
        <v>43</v>
      </c>
      <c r="C40" s="26" t="s">
        <v>49</v>
      </c>
      <c r="D40" s="26" t="s">
        <v>52</v>
      </c>
      <c r="E40" s="39"/>
      <c r="F40" s="34">
        <f>SUMIFS(
   'Data Repository Table'!$I:$I,
   'Data Repository Table'!$C:$C, $A40,
   'Data Repository Table'!$B:$B, $B$35,
   'Data Repository Table'!$F:$F, $C40,
   'Data Repository Table'!$G:$G, $D40,
   'Data Repository Table'!$D:$D, $F$12)</f>
        <v>623296.05943799997</v>
      </c>
      <c r="G40" s="34">
        <f>SUMIFS(
   'Data Repository Table'!$I:$I,
   'Data Repository Table'!$C:$C, $A40,
   'Data Repository Table'!$B:$B, $B$35,
   'Data Repository Table'!$F:$F, $C40,
   'Data Repository Table'!$G:$G, $D40,
   'Data Repository Table'!$D:$D, $G$12)</f>
        <v>496562.81095199991</v>
      </c>
      <c r="H40" s="34">
        <f>SUMIFS(
   'Data Repository Table'!$I:$I,
   'Data Repository Table'!$C:$C, $A40,
   'Data Repository Table'!$B:$B, $B$35,
   'Data Repository Table'!$F:$F, $C40,
   'Data Repository Table'!$G:$G, $D40,
   'Data Repository Table'!$D:$D, $H$12)</f>
        <v>671235.2669879999</v>
      </c>
      <c r="I40" s="34">
        <f>SUMIFS(
   'Data Repository Table'!$I:$I,
   'Data Repository Table'!$C:$C, $A40,
   'Data Repository Table'!$B:$B, $B$35,
   'Data Repository Table'!$F:$F, $C40,
   'Data Repository Table'!$G:$G, $D40,
   'Data Repository Table'!$D:$D, $I$12)</f>
        <v>564606.19659599988</v>
      </c>
      <c r="J40" s="34">
        <f>SUMIFS(
   'Data Repository Table'!$I:$I,
   'Data Repository Table'!$C:$C, $A40,
   'Data Repository Table'!$B:$B, $B$35,
   'Data Repository Table'!$F:$F, $C40,
   'Data Repository Table'!$G:$G, $D40,
   'Data Repository Table'!$D:$D, $J$12)</f>
        <v>480126.34835100005</v>
      </c>
      <c r="K40" s="34">
        <f>SUMIFS(
   'Data Repository Table'!$I:$I,
   'Data Repository Table'!$C:$C, $A40,
   'Data Repository Table'!$B:$B, $B$35,
   'Data Repository Table'!$F:$F, $C40,
   'Data Repository Table'!$G:$G, $D40,
   'Data Repository Table'!$D:$D, $K$12)</f>
        <v>356002.146045</v>
      </c>
      <c r="L40" s="34">
        <f>SUMIFS(
   'Data Repository Table'!$I:$I,
   'Data Repository Table'!$C:$C, $A40,
   'Data Repository Table'!$B:$B, $B$35,
   'Data Repository Table'!$F:$F, $C40,
   'Data Repository Table'!$G:$G, $D40,
   'Data Repository Table'!$D:$D, $L$12)</f>
        <v>380087.73644399998</v>
      </c>
      <c r="M40" s="34">
        <f>SUMIFS(
   'Data Repository Table'!$I:$I,
   'Data Repository Table'!$C:$C, $A40,
   'Data Repository Table'!$B:$B, $B$35,
   'Data Repository Table'!$F:$F, $C40,
   'Data Repository Table'!$G:$G, $D40,
   'Data Repository Table'!$D:$D, $M$12)</f>
        <v>326392.12686599995</v>
      </c>
      <c r="N40" s="34">
        <f>SUMIFS(
   'Data Repository Table'!$I:$I,
   'Data Repository Table'!$C:$C, $A40,
   'Data Repository Table'!$B:$B, $B$35,
   'Data Repository Table'!$F:$F, $C40,
   'Data Repository Table'!$G:$G, $D40,
   'Data Repository Table'!$D:$D, $N$12)</f>
        <v>458875.95846300002</v>
      </c>
      <c r="O40" s="34">
        <f>SUMIFS(
   'Data Repository Table'!$I:$I,
   'Data Repository Table'!$C:$C, $A40,
   'Data Repository Table'!$B:$B, $B$35,
   'Data Repository Table'!$F:$F, $C40,
   'Data Repository Table'!$G:$G, $D40,
   'Data Repository Table'!$D:$D, $O$12)</f>
        <v>249862.64690399999</v>
      </c>
      <c r="P40" s="34">
        <f>SUMIFS(
   'Data Repository Table'!$I:$I,
   'Data Repository Table'!$C:$C, $A40,
   'Data Repository Table'!$B:$B, $B$35,
   'Data Repository Table'!$F:$F, $C40,
   'Data Repository Table'!$G:$G, $D40,
   'Data Repository Table'!$D:$D, $P$12)</f>
        <v>322646.10565199988</v>
      </c>
      <c r="Q40" s="34">
        <f>SUMIFS(
   'Data Repository Table'!$I:$I,
   'Data Repository Table'!$C:$C, $A40,
   'Data Repository Table'!$B:$B, $B$35,
   'Data Repository Table'!$F:$F, $C40,
   'Data Repository Table'!$G:$G, $D40,
   'Data Repository Table'!$D:$D, $Q$12)</f>
        <v>575665.6437870001</v>
      </c>
      <c r="R40" s="34">
        <f t="shared" si="4"/>
        <v>5505359.0464859996</v>
      </c>
      <c r="S40" s="4"/>
      <c r="T40" s="4"/>
      <c r="U40" s="4"/>
      <c r="V40" s="4"/>
      <c r="W40" s="4"/>
      <c r="X40" s="83"/>
      <c r="Y40" s="83"/>
      <c r="Z40" s="83"/>
      <c r="AA40" s="83"/>
      <c r="AB40" s="83"/>
      <c r="AC40" s="83"/>
      <c r="AD40" s="83"/>
      <c r="AE40" s="83"/>
      <c r="AF40" s="83"/>
    </row>
    <row r="41" spans="1:32" ht="14.25" customHeight="1">
      <c r="A41" s="26" t="s">
        <v>42</v>
      </c>
      <c r="B41" s="26" t="s">
        <v>43</v>
      </c>
      <c r="C41" s="26" t="s">
        <v>49</v>
      </c>
      <c r="D41" s="26" t="s">
        <v>53</v>
      </c>
      <c r="E41" s="39"/>
      <c r="F41" s="34">
        <f>SUMIFS(
   'Data Repository Table'!$I:$I,
   'Data Repository Table'!$C:$C, $A41,
   'Data Repository Table'!$B:$B, $B$35,
   'Data Repository Table'!$F:$F, $C41,
   'Data Repository Table'!$G:$G, $D41,
   'Data Repository Table'!$D:$D, $F$12)</f>
        <v>211116.407229</v>
      </c>
      <c r="G41" s="34">
        <f>SUMIFS(
   'Data Repository Table'!$I:$I,
   'Data Repository Table'!$C:$C, $A41,
   'Data Repository Table'!$B:$B, $B$35,
   'Data Repository Table'!$F:$F, $C41,
   'Data Repository Table'!$G:$G, $D41,
   'Data Repository Table'!$D:$D, $G$12)</f>
        <v>168190.62951599999</v>
      </c>
      <c r="H41" s="34">
        <f>SUMIFS(
   'Data Repository Table'!$I:$I,
   'Data Repository Table'!$C:$C, $A41,
   'Data Repository Table'!$B:$B, $B$35,
   'Data Repository Table'!$F:$F, $C41,
   'Data Repository Table'!$G:$G, $D41,
   'Data Repository Table'!$D:$D, $H$12)</f>
        <v>227353.88075399998</v>
      </c>
      <c r="I41" s="34">
        <f>SUMIFS(
   'Data Repository Table'!$I:$I,
   'Data Repository Table'!$C:$C, $A41,
   'Data Repository Table'!$B:$B, $B$35,
   'Data Repository Table'!$F:$F, $C41,
   'Data Repository Table'!$G:$G, $D41,
   'Data Repository Table'!$D:$D, $I$12)</f>
        <v>191237.58271799999</v>
      </c>
      <c r="J41" s="34">
        <f>SUMIFS(
   'Data Repository Table'!$I:$I,
   'Data Repository Table'!$C:$C, $A41,
   'Data Repository Table'!$B:$B, $B$35,
   'Data Repository Table'!$F:$F, $C41,
   'Data Repository Table'!$G:$G, $D41,
   'Data Repository Table'!$D:$D, $J$12)</f>
        <v>162623.44057050001</v>
      </c>
      <c r="K41" s="34">
        <f>SUMIFS(
   'Data Repository Table'!$I:$I,
   'Data Repository Table'!$C:$C, $A41,
   'Data Repository Table'!$B:$B, $B$35,
   'Data Repository Table'!$F:$F, $C41,
   'Data Repository Table'!$G:$G, $D41,
   'Data Repository Table'!$D:$D, $K$12)</f>
        <v>120581.37204750002</v>
      </c>
      <c r="L41" s="34">
        <f>SUMIFS(
   'Data Repository Table'!$I:$I,
   'Data Repository Table'!$C:$C, $A41,
   'Data Repository Table'!$B:$B, $B$35,
   'Data Repository Table'!$F:$F, $C41,
   'Data Repository Table'!$G:$G, $D41,
   'Data Repository Table'!$D:$D, $L$12)</f>
        <v>128739.394602</v>
      </c>
      <c r="M41" s="34">
        <f>SUMIFS(
   'Data Repository Table'!$I:$I,
   'Data Repository Table'!$C:$C, $A41,
   'Data Repository Table'!$B:$B, $B$35,
   'Data Repository Table'!$F:$F, $C41,
   'Data Repository Table'!$G:$G, $D41,
   'Data Repository Table'!$D:$D, $M$12)</f>
        <v>110552.17200299999</v>
      </c>
      <c r="N41" s="34">
        <f>SUMIFS(
   'Data Repository Table'!$I:$I,
   'Data Repository Table'!$C:$C, $A41,
   'Data Repository Table'!$B:$B, $B$35,
   'Data Repository Table'!$F:$F, $C41,
   'Data Repository Table'!$G:$G, $D41,
   'Data Repository Table'!$D:$D, $N$12)</f>
        <v>155425.7278665</v>
      </c>
      <c r="O41" s="34">
        <f>SUMIFS(
   'Data Repository Table'!$I:$I,
   'Data Repository Table'!$C:$C, $A41,
   'Data Repository Table'!$B:$B, $B$35,
   'Data Repository Table'!$F:$F, $C41,
   'Data Repository Table'!$G:$G, $D41,
   'Data Repository Table'!$D:$D, $O$12)</f>
        <v>84630.896531999999</v>
      </c>
      <c r="P41" s="34">
        <f>SUMIFS(
   'Data Repository Table'!$I:$I,
   'Data Repository Table'!$C:$C, $A41,
   'Data Repository Table'!$B:$B, $B$35,
   'Data Repository Table'!$F:$F, $C41,
   'Data Repository Table'!$G:$G, $D41,
   'Data Repository Table'!$D:$D, $P$12)</f>
        <v>109283.35836599997</v>
      </c>
      <c r="Q41" s="34">
        <f>SUMIFS(
   'Data Repository Table'!$I:$I,
   'Data Repository Table'!$C:$C, $A41,
   'Data Repository Table'!$B:$B, $B$35,
   'Data Repository Table'!$F:$F, $C41,
   'Data Repository Table'!$G:$G, $D41,
   'Data Repository Table'!$D:$D, $Q$12)</f>
        <v>194983.52450850004</v>
      </c>
      <c r="R41" s="34">
        <f t="shared" si="4"/>
        <v>1864718.386713</v>
      </c>
      <c r="S41" s="4"/>
      <c r="T41" s="4"/>
      <c r="U41" s="4"/>
      <c r="V41" s="4"/>
      <c r="W41" s="4"/>
      <c r="X41" s="83"/>
      <c r="Y41" s="83"/>
      <c r="Z41" s="83"/>
      <c r="AA41" s="83"/>
      <c r="AB41" s="83"/>
      <c r="AC41" s="83"/>
      <c r="AD41" s="83"/>
      <c r="AE41" s="83"/>
      <c r="AF41" s="83"/>
    </row>
    <row r="42" spans="1:32" ht="14.25" customHeight="1" thickBot="1">
      <c r="A42" s="26" t="s">
        <v>42</v>
      </c>
      <c r="B42" s="26" t="s">
        <v>43</v>
      </c>
      <c r="C42" s="26" t="s">
        <v>54</v>
      </c>
      <c r="D42" s="26" t="s">
        <v>55</v>
      </c>
      <c r="E42" s="40"/>
      <c r="F42" s="34">
        <f>SUMIFS(
   'Data Repository Table'!$I:$I,
   'Data Repository Table'!$C:$C, $A42,
   'Data Repository Table'!$B:$B, $B$35,
   'Data Repository Table'!$F:$F, $C42,
   'Data Repository Table'!$G:$G, $D42,
   'Data Repository Table'!$D:$D, $F$12)</f>
        <v>3015948.6746999999</v>
      </c>
      <c r="G42" s="34">
        <f>SUMIFS(
   'Data Repository Table'!$I:$I,
   'Data Repository Table'!$C:$C, $A42,
   'Data Repository Table'!$B:$B, $B$35,
   'Data Repository Table'!$F:$F, $C42,
   'Data Repository Table'!$G:$G, $D42,
   'Data Repository Table'!$D:$D, $G$12)</f>
        <v>2402723.2787999995</v>
      </c>
      <c r="H42" s="34">
        <f>SUMIFS(
   'Data Repository Table'!$I:$I,
   'Data Repository Table'!$C:$C, $A42,
   'Data Repository Table'!$B:$B, $B$35,
   'Data Repository Table'!$F:$F, $C42,
   'Data Repository Table'!$G:$G, $D42,
   'Data Repository Table'!$D:$D, $H$12)</f>
        <v>3247912.5821999996</v>
      </c>
      <c r="I42" s="34">
        <f>SUMIFS(
   'Data Repository Table'!$I:$I,
   'Data Repository Table'!$C:$C, $A42,
   'Data Repository Table'!$B:$B, $B$35,
   'Data Repository Table'!$F:$F, $C42,
   'Data Repository Table'!$G:$G, $D42,
   'Data Repository Table'!$D:$D, $I$12)</f>
        <v>2731965.4673999995</v>
      </c>
      <c r="J42" s="34">
        <f>SUMIFS(
   'Data Repository Table'!$I:$I,
   'Data Repository Table'!$C:$C, $A42,
   'Data Repository Table'!$B:$B, $B$35,
   'Data Repository Table'!$F:$F, $C42,
   'Data Repository Table'!$G:$G, $D42,
   'Data Repository Table'!$D:$D, $J$12)</f>
        <v>2323192.0081500001</v>
      </c>
      <c r="K42" s="34">
        <f>SUMIFS(
   'Data Repository Table'!$I:$I,
   'Data Repository Table'!$C:$C, $A42,
   'Data Repository Table'!$B:$B, $B$35,
   'Data Repository Table'!$F:$F, $C42,
   'Data Repository Table'!$G:$G, $D42,
   'Data Repository Table'!$D:$D, $K$12)</f>
        <v>1722591.0292499999</v>
      </c>
      <c r="L42" s="34">
        <f>SUMIFS(
   'Data Repository Table'!$I:$I,
   'Data Repository Table'!$C:$C, $A42,
   'Data Repository Table'!$B:$B, $B$35,
   'Data Repository Table'!$F:$F, $C42,
   'Data Repository Table'!$G:$G, $D42,
   'Data Repository Table'!$D:$D, $L$12)</f>
        <v>1839134.2085999998</v>
      </c>
      <c r="M42" s="34">
        <f>SUMIFS(
   'Data Repository Table'!$I:$I,
   'Data Repository Table'!$C:$C, $A42,
   'Data Repository Table'!$B:$B, $B$35,
   'Data Repository Table'!$F:$F, $C42,
   'Data Repository Table'!$G:$G, $D42,
   'Data Repository Table'!$D:$D, $M$12)</f>
        <v>2579316.7429</v>
      </c>
      <c r="N42" s="34">
        <f>SUMIFS(
   'Data Repository Table'!$I:$I,
   'Data Repository Table'!$C:$C, $A42,
   'Data Repository Table'!$B:$B, $B$35,
   'Data Repository Table'!$F:$F, $C42,
   'Data Repository Table'!$G:$G, $D42,
   'Data Repository Table'!$D:$D, $N$12)</f>
        <v>2220367.5409499998</v>
      </c>
      <c r="O42" s="34">
        <f>SUMIFS(
   'Data Repository Table'!$I:$I,
   'Data Repository Table'!$C:$C, $A42,
   'Data Repository Table'!$B:$B, $B$35,
   'Data Repository Table'!$F:$F, $C42,
   'Data Repository Table'!$G:$G, $D42,
   'Data Repository Table'!$D:$D, $O$12)</f>
        <v>2209012.8075999999</v>
      </c>
      <c r="P42" s="34">
        <f>SUMIFS(
   'Data Repository Table'!$I:$I,
   'Data Repository Table'!$C:$C, $A42,
   'Data Repository Table'!$B:$B, $B$35,
   'Data Repository Table'!$F:$F, $C42,
   'Data Repository Table'!$G:$G, $D42,
   'Data Repository Table'!$D:$D, $P$12)</f>
        <v>2561190.8338000001</v>
      </c>
      <c r="Q42" s="34">
        <f>SUMIFS(
   'Data Repository Table'!$I:$I,
   'Data Repository Table'!$C:$C, $A42,
   'Data Repository Table'!$B:$B, $B$35,
   'Data Repository Table'!$F:$F, $C42,
   'Data Repository Table'!$G:$G, $D42,
   'Data Repository Table'!$D:$D, $Q$12)</f>
        <v>2785478.9215500001</v>
      </c>
      <c r="R42" s="34">
        <f t="shared" si="4"/>
        <v>29638834.095899999</v>
      </c>
      <c r="S42" s="4"/>
      <c r="T42" s="4"/>
      <c r="U42" s="4"/>
      <c r="V42" s="4"/>
      <c r="W42" s="4"/>
      <c r="X42" s="83"/>
      <c r="Y42" s="83"/>
      <c r="Z42" s="83"/>
      <c r="AA42" s="83"/>
      <c r="AB42" s="83"/>
      <c r="AC42" s="83"/>
      <c r="AD42" s="83"/>
      <c r="AE42" s="83"/>
      <c r="AF42" s="83"/>
    </row>
    <row r="43" spans="1:32" ht="14.25" customHeight="1" thickTop="1" thickBot="1">
      <c r="A43" s="44"/>
      <c r="B43" s="44"/>
      <c r="C43" s="44"/>
      <c r="D43" s="42" t="s">
        <v>68</v>
      </c>
      <c r="E43" s="44"/>
      <c r="F43" s="43">
        <f t="shared" ref="F43:R43" si="5">SUM(F35:F42)</f>
        <v>8168998.5802924205</v>
      </c>
      <c r="G43" s="43">
        <f t="shared" si="5"/>
        <v>6508016.2729576789</v>
      </c>
      <c r="H43" s="43">
        <f t="shared" si="5"/>
        <v>8797296.0201469176</v>
      </c>
      <c r="I43" s="43">
        <f t="shared" si="5"/>
        <v>7399801.6649996387</v>
      </c>
      <c r="J43" s="43">
        <f t="shared" si="5"/>
        <v>6292597.87327509</v>
      </c>
      <c r="K43" s="43">
        <f>SUM(K35:K42)</f>
        <v>5862551.4695474999</v>
      </c>
      <c r="L43" s="43">
        <f>SUM(L35:L42)</f>
        <v>7198677.8148285002</v>
      </c>
      <c r="M43" s="43">
        <f t="shared" si="5"/>
        <v>7481708.9511677492</v>
      </c>
      <c r="N43" s="43">
        <f t="shared" si="5"/>
        <v>8690888.6165351253</v>
      </c>
      <c r="O43" s="43">
        <f t="shared" si="5"/>
        <v>6732277.631081</v>
      </c>
      <c r="P43" s="43">
        <f t="shared" si="5"/>
        <v>8110761.1219654996</v>
      </c>
      <c r="Q43" s="43">
        <f t="shared" si="5"/>
        <v>9479913.2630085014</v>
      </c>
      <c r="R43" s="43">
        <f t="shared" si="5"/>
        <v>90723489.279805601</v>
      </c>
      <c r="S43" s="44"/>
      <c r="T43" s="44"/>
      <c r="U43" s="44"/>
      <c r="V43" s="44"/>
      <c r="W43" s="44"/>
      <c r="X43" s="45"/>
      <c r="Y43" s="45"/>
      <c r="Z43" s="45"/>
      <c r="AA43" s="45"/>
      <c r="AB43" s="45"/>
      <c r="AC43" s="45"/>
      <c r="AD43" s="45"/>
      <c r="AE43" s="45"/>
      <c r="AF43" s="45"/>
    </row>
    <row r="44" spans="1:32" ht="62.25" customHeight="1" thickTop="1">
      <c r="A44" s="177" t="s">
        <v>88</v>
      </c>
      <c r="B44" s="165"/>
      <c r="C44" s="165"/>
      <c r="D44" s="165"/>
      <c r="E44" s="165"/>
      <c r="F44" s="165"/>
      <c r="G44" s="165"/>
      <c r="H44" s="165"/>
      <c r="I44" s="165"/>
      <c r="J44" s="165"/>
      <c r="K44" s="165"/>
      <c r="L44" s="165"/>
      <c r="M44" s="165"/>
      <c r="N44" s="165"/>
      <c r="O44" s="165"/>
      <c r="P44" s="165"/>
      <c r="Q44" s="165"/>
      <c r="R44" s="165"/>
      <c r="S44" s="165"/>
      <c r="T44" s="165"/>
      <c r="U44" s="165"/>
      <c r="V44" s="165"/>
      <c r="W44" s="113"/>
      <c r="X44" s="121"/>
      <c r="Y44" s="121"/>
      <c r="Z44" s="121"/>
      <c r="AA44" s="121"/>
      <c r="AB44" s="121"/>
      <c r="AC44" s="121"/>
      <c r="AD44" s="121"/>
      <c r="AE44" s="121"/>
      <c r="AF44" s="121"/>
    </row>
    <row r="45" spans="1:32" ht="44.25" customHeight="1">
      <c r="A45" s="177" t="s">
        <v>89</v>
      </c>
      <c r="B45" s="165"/>
      <c r="C45" s="165"/>
      <c r="D45" s="165"/>
      <c r="E45" s="165"/>
      <c r="F45" s="165"/>
      <c r="G45" s="165"/>
      <c r="H45" s="165"/>
      <c r="I45" s="165"/>
      <c r="J45" s="165"/>
      <c r="K45" s="165"/>
      <c r="L45" s="165"/>
      <c r="M45" s="165"/>
      <c r="N45" s="165"/>
      <c r="O45" s="165"/>
      <c r="P45" s="165"/>
      <c r="Q45" s="165"/>
      <c r="R45" s="165"/>
      <c r="S45" s="165"/>
      <c r="T45" s="165"/>
      <c r="U45" s="165"/>
      <c r="V45" s="165"/>
      <c r="W45" s="165"/>
      <c r="X45" s="121"/>
      <c r="Y45" s="121"/>
      <c r="Z45" s="121"/>
      <c r="AA45" s="121"/>
      <c r="AB45" s="121"/>
      <c r="AC45" s="121"/>
      <c r="AD45" s="121"/>
      <c r="AE45" s="121"/>
      <c r="AF45" s="121"/>
    </row>
    <row r="46" spans="1:32" ht="14.25" customHeight="1">
      <c r="A46" s="104" t="s">
        <v>16</v>
      </c>
      <c r="B46" s="104" t="s">
        <v>67</v>
      </c>
      <c r="C46" s="104" t="s">
        <v>22</v>
      </c>
      <c r="D46" s="104" t="s">
        <v>24</v>
      </c>
      <c r="E46" s="108"/>
      <c r="F46" s="122">
        <v>41456</v>
      </c>
      <c r="G46" s="122">
        <v>41487</v>
      </c>
      <c r="H46" s="122">
        <v>41518</v>
      </c>
      <c r="I46" s="122">
        <v>41548</v>
      </c>
      <c r="J46" s="122">
        <v>41579</v>
      </c>
      <c r="K46" s="122">
        <v>41609</v>
      </c>
      <c r="L46" s="122">
        <v>41640</v>
      </c>
      <c r="M46" s="122">
        <v>41671</v>
      </c>
      <c r="N46" s="122">
        <v>41699</v>
      </c>
      <c r="O46" s="122">
        <v>41730</v>
      </c>
      <c r="P46" s="122">
        <v>41760</v>
      </c>
      <c r="Q46" s="122">
        <v>41791</v>
      </c>
      <c r="R46" s="127"/>
      <c r="S46" s="108"/>
      <c r="T46" s="108"/>
      <c r="U46" s="108"/>
      <c r="V46" s="108"/>
      <c r="W46" s="108"/>
      <c r="X46" s="83"/>
      <c r="Y46" s="83"/>
      <c r="Z46" s="83"/>
      <c r="AA46" s="83"/>
      <c r="AB46" s="83"/>
      <c r="AC46" s="83"/>
      <c r="AD46" s="83"/>
      <c r="AE46" s="83"/>
      <c r="AF46" s="83"/>
    </row>
    <row r="47" spans="1:32" ht="14.25" customHeight="1">
      <c r="A47" s="104"/>
      <c r="B47" s="104"/>
      <c r="C47" s="104"/>
      <c r="D47" s="108"/>
      <c r="E47" s="108"/>
      <c r="F47" s="127"/>
      <c r="G47" s="127"/>
      <c r="H47" s="127"/>
      <c r="I47" s="127"/>
      <c r="J47" s="127"/>
      <c r="K47" s="127"/>
      <c r="L47" s="127"/>
      <c r="M47" s="127"/>
      <c r="N47" s="127"/>
      <c r="O47" s="127"/>
      <c r="P47" s="127"/>
      <c r="Q47" s="127"/>
      <c r="R47" s="123" t="s">
        <v>68</v>
      </c>
      <c r="S47" s="108"/>
      <c r="T47" s="108"/>
      <c r="U47" s="108"/>
      <c r="V47" s="108"/>
      <c r="W47" s="108"/>
      <c r="X47" s="83"/>
      <c r="Y47" s="83"/>
      <c r="Z47" s="83"/>
      <c r="AA47" s="83"/>
      <c r="AB47" s="83"/>
      <c r="AC47" s="83"/>
      <c r="AD47" s="83"/>
      <c r="AE47" s="83"/>
      <c r="AF47" s="83"/>
    </row>
    <row r="48" spans="1:32" ht="14.25" customHeight="1">
      <c r="A48" s="26" t="s">
        <v>90</v>
      </c>
      <c r="B48" s="26" t="s">
        <v>43</v>
      </c>
      <c r="C48" s="26" t="s">
        <v>44</v>
      </c>
      <c r="D48" s="26" t="s">
        <v>45</v>
      </c>
      <c r="E48" s="4"/>
      <c r="F48" s="34">
        <f>SUMIFS(
   'Data Repository Table'!$I:$I,
   'Data Repository Table'!$B:$B, $B$48,
   'Data Repository Table'!$F:$F, $C48,
   'Data Repository Table'!$G:$G, $D48,
   'Data Repository Table'!$D:$D, $F$12)</f>
        <v>4752382.6895514736</v>
      </c>
      <c r="G48" s="34">
        <f>SUMIFS(
   'Data Repository Table'!$I:$I,
   'Data Repository Table'!$B:$B, $B$48,
   'Data Repository Table'!$F:$F, $C48,
   'Data Repository Table'!$G:$G, $D48,
   'Data Repository Table'!$D:$D, $G$12)</f>
        <v>5167035.0438473243</v>
      </c>
      <c r="H48" s="34">
        <f>SUMIFS(
   'Data Repository Table'!$I:$I,
   'Data Repository Table'!$B:$B, $B$48,
   'Data Repository Table'!$F:$F, $C48,
   'Data Repository Table'!$G:$G, $D48,
   'Data Repository Table'!$D:$D, $H$12)</f>
        <v>5477119.2220016234</v>
      </c>
      <c r="I48" s="34">
        <f>SUMIFS(
   'Data Repository Table'!$I:$I,
   'Data Repository Table'!$B:$B, $B$48,
   'Data Repository Table'!$F:$F, $C48,
   'Data Repository Table'!$G:$G, $D48,
   'Data Repository Table'!$D:$D, $I$12)</f>
        <v>6217372.1257881755</v>
      </c>
      <c r="J48" s="34">
        <f>SUMIFS(
   'Data Repository Table'!$I:$I,
   'Data Repository Table'!$B:$B, $B$48,
   'Data Repository Table'!$F:$F, $C48,
   'Data Repository Table'!$G:$G, $D48,
   'Data Repository Table'!$D:$D, $J$12)</f>
        <v>6351549.5562056992</v>
      </c>
      <c r="K48" s="34">
        <f>SUMIFS(
   'Data Repository Table'!$I:$I,
   'Data Repository Table'!$B:$B, $B$48,
   'Data Repository Table'!$F:$F, $C48,
   'Data Repository Table'!$G:$G, $D48,
   'Data Repository Table'!$D:$D, $K$12)</f>
        <v>5473893.9778650012</v>
      </c>
      <c r="L48" s="34">
        <f>SUMIFS(
   'Data Repository Table'!$I:$I,
   'Data Repository Table'!$B:$B, $B$48,
   'Data Repository Table'!$F:$F, $C48,
   'Data Repository Table'!$G:$G, $D48,
   'Data Repository Table'!$D:$D, $L$12)</f>
        <v>7073236.3159125</v>
      </c>
      <c r="M48" s="34">
        <f>SUMIFS(
   'Data Repository Table'!$I:$I,
   'Data Repository Table'!$B:$B, $B$48,
   'Data Repository Table'!$F:$F, $C48,
   'Data Repository Table'!$G:$G, $D48,
   'Data Repository Table'!$D:$D, $M$12)</f>
        <v>7645099.2339562494</v>
      </c>
      <c r="N48" s="34">
        <f>SUMIFS(
   'Data Repository Table'!$I:$I,
   'Data Repository Table'!$B:$B, $B$48,
   'Data Repository Table'!$F:$F, $C48,
   'Data Repository Table'!$G:$G, $D48,
   'Data Repository Table'!$D:$D, $N$12)</f>
        <v>7576081.9643531246</v>
      </c>
      <c r="O48" s="34">
        <f>SUMIFS(
   'Data Repository Table'!$I:$I,
   'Data Repository Table'!$B:$B, $B$48,
   'Data Repository Table'!$F:$F, $C48,
   'Data Repository Table'!$G:$G, $D48,
   'Data Repository Table'!$D:$D, $O$12)</f>
        <v>7870566.9194312505</v>
      </c>
      <c r="P48" s="34">
        <f>SUMIFS(
   'Data Repository Table'!$I:$I,
   'Data Repository Table'!$B:$B, $B$48,
   'Data Repository Table'!$F:$F, $C48,
   'Data Repository Table'!$G:$G, $D48,
   'Data Repository Table'!$D:$D, $P$12)</f>
        <v>9096355.030431252</v>
      </c>
      <c r="Q48" s="34">
        <f>SUMIFS(
   'Data Repository Table'!$I:$I,
   'Data Repository Table'!$B:$B, $B$48,
   'Data Repository Table'!$F:$F, $C48,
   'Data Repository Table'!$G:$G, $D48,
   'Data Repository Table'!$D:$D, $Q$12)</f>
        <v>5712658.1783212498</v>
      </c>
      <c r="R48" s="34">
        <f t="shared" ref="R48:R56" si="6">SUM(F48:Q48)</f>
        <v>78413350.257664919</v>
      </c>
      <c r="S48" s="4"/>
      <c r="T48" s="4"/>
      <c r="U48" s="4"/>
      <c r="V48" s="4"/>
      <c r="W48" s="4"/>
      <c r="X48" s="83"/>
      <c r="Y48" s="83"/>
      <c r="Z48" s="83"/>
      <c r="AA48" s="83"/>
      <c r="AB48" s="83"/>
      <c r="AC48" s="83"/>
      <c r="AD48" s="83"/>
      <c r="AE48" s="83"/>
      <c r="AF48" s="83"/>
    </row>
    <row r="49" spans="1:32" ht="14.25" customHeight="1">
      <c r="A49" s="26" t="s">
        <v>90</v>
      </c>
      <c r="B49" s="26" t="s">
        <v>43</v>
      </c>
      <c r="C49" s="26" t="s">
        <v>46</v>
      </c>
      <c r="D49" s="26" t="s">
        <v>47</v>
      </c>
      <c r="E49" s="4"/>
      <c r="F49" s="34">
        <f>SUMIFS(
   'Data Repository Table'!$I:$I,
   'Data Repository Table'!$B:$B, $B$48,
   'Data Repository Table'!$F:$F, $C49,
   'Data Repository Table'!$G:$G, $D49,
   'Data Repository Table'!$D:$D, $F$12)</f>
        <v>2439061.3979192991</v>
      </c>
      <c r="G49" s="34">
        <f>SUMIFS(
   'Data Repository Table'!$I:$I,
   'Data Repository Table'!$B:$B, $B$48,
   'Data Repository Table'!$F:$F, $C49,
   'Data Repository Table'!$G:$G, $D49,
   'Data Repository Table'!$D:$D, $G$12)</f>
        <v>2621863.5100085996</v>
      </c>
      <c r="H49" s="34">
        <f>SUMIFS(
   'Data Repository Table'!$I:$I,
   'Data Repository Table'!$B:$B, $B$48,
   'Data Repository Table'!$F:$F, $C49,
   'Data Repository Table'!$G:$G, $D49,
   'Data Repository Table'!$D:$D, $H$12)</f>
        <v>2806168.0509719998</v>
      </c>
      <c r="I49" s="34">
        <f>SUMIFS(
   'Data Repository Table'!$I:$I,
   'Data Repository Table'!$B:$B, $B$48,
   'Data Repository Table'!$F:$F, $C49,
   'Data Repository Table'!$G:$G, $D49,
   'Data Repository Table'!$D:$D, $I$12)</f>
        <v>3163209.5663784007</v>
      </c>
      <c r="J49" s="34">
        <f>SUMIFS(
   'Data Repository Table'!$I:$I,
   'Data Repository Table'!$B:$B, $B$48,
   'Data Repository Table'!$F:$F, $C49,
   'Data Repository Table'!$G:$G, $D49,
   'Data Repository Table'!$D:$D, $J$12)</f>
        <v>3218501.5770913498</v>
      </c>
      <c r="K49" s="34">
        <f>SUMIFS(
   'Data Repository Table'!$I:$I,
   'Data Repository Table'!$B:$B, $B$48,
   'Data Repository Table'!$F:$F, $C49,
   'Data Repository Table'!$G:$G, $D49,
   'Data Repository Table'!$D:$D, $K$12)</f>
        <v>2788369.1117025004</v>
      </c>
      <c r="L49" s="34">
        <f>SUMIFS(
   'Data Repository Table'!$I:$I,
   'Data Repository Table'!$B:$B, $B$48,
   'Data Repository Table'!$F:$F, $C49,
   'Data Repository Table'!$G:$G, $D49,
   'Data Repository Table'!$D:$D, $L$12)</f>
        <v>3593667.2656375002</v>
      </c>
      <c r="M49" s="34">
        <f>SUMIFS(
   'Data Repository Table'!$I:$I,
   'Data Repository Table'!$B:$B, $B$48,
   'Data Repository Table'!$F:$F, $C49,
   'Data Repository Table'!$G:$G, $D49,
   'Data Repository Table'!$D:$D, $M$12)</f>
        <v>3722191.4510812499</v>
      </c>
      <c r="N49" s="34">
        <f>SUMIFS(
   'Data Repository Table'!$I:$I,
   'Data Repository Table'!$B:$B, $B$48,
   'Data Repository Table'!$F:$F, $C49,
   'Data Repository Table'!$G:$G, $D49,
   'Data Repository Table'!$D:$D, $N$12)</f>
        <v>3871145.1659843749</v>
      </c>
      <c r="O49" s="34">
        <f>SUMIFS(
   'Data Repository Table'!$I:$I,
   'Data Repository Table'!$B:$B, $B$48,
   'Data Repository Table'!$F:$F, $C49,
   'Data Repository Table'!$G:$G, $D49,
   'Data Repository Table'!$D:$D, $O$12)</f>
        <v>3465642.2342250003</v>
      </c>
      <c r="P49" s="34">
        <f>SUMIFS(
   'Data Repository Table'!$I:$I,
   'Data Repository Table'!$B:$B, $B$48,
   'Data Repository Table'!$F:$F, $C49,
   'Data Repository Table'!$G:$G, $D49,
   'Data Repository Table'!$D:$D, $P$12)</f>
        <v>4094860.7397625004</v>
      </c>
      <c r="Q49" s="34">
        <f>SUMIFS(
   'Data Repository Table'!$I:$I,
   'Data Repository Table'!$B:$B, $B$48,
   'Data Repository Table'!$F:$F, $C49,
   'Data Repository Table'!$G:$G, $D49,
   'Data Repository Table'!$D:$D, $Q$12)</f>
        <v>2932911.3268075003</v>
      </c>
      <c r="R49" s="34">
        <f t="shared" si="6"/>
        <v>38717591.397570275</v>
      </c>
      <c r="S49" s="4"/>
      <c r="T49" s="46"/>
      <c r="U49" s="4"/>
      <c r="V49" s="4"/>
      <c r="W49" s="4"/>
      <c r="X49" s="83"/>
      <c r="Y49" s="83"/>
      <c r="Z49" s="83"/>
      <c r="AA49" s="83"/>
      <c r="AB49" s="83"/>
      <c r="AC49" s="83"/>
      <c r="AD49" s="83"/>
      <c r="AE49" s="83"/>
      <c r="AF49" s="83"/>
    </row>
    <row r="50" spans="1:32" ht="14.25" customHeight="1">
      <c r="A50" s="26" t="s">
        <v>90</v>
      </c>
      <c r="B50" s="26" t="s">
        <v>43</v>
      </c>
      <c r="C50" s="26" t="s">
        <v>46</v>
      </c>
      <c r="D50" s="26" t="s">
        <v>48</v>
      </c>
      <c r="E50" s="4"/>
      <c r="F50" s="34">
        <f>SUMIFS(
   'Data Repository Table'!$I:$I,
   'Data Repository Table'!$B:$B, $B$48,
   'Data Repository Table'!$F:$F, $C50,
   'Data Repository Table'!$G:$G, $D50,
   'Data Repository Table'!$D:$D, $F$12)</f>
        <v>2300028.0101369992</v>
      </c>
      <c r="G50" s="34">
        <f>SUMIFS(
   'Data Repository Table'!$I:$I,
   'Data Repository Table'!$B:$B, $B$48,
   'Data Repository Table'!$F:$F, $C50,
   'Data Repository Table'!$G:$G, $D50,
   'Data Repository Table'!$D:$D, $G$12)</f>
        <v>2505939.5584575003</v>
      </c>
      <c r="H50" s="34">
        <f>SUMIFS(
   'Data Repository Table'!$I:$I,
   'Data Repository Table'!$B:$B, $B$48,
   'Data Repository Table'!$F:$F, $C50,
   'Data Repository Table'!$G:$G, $D50,
   'Data Repository Table'!$D:$D, $H$12)</f>
        <v>2627415.3951704986</v>
      </c>
      <c r="I50" s="34">
        <f>SUMIFS(
   'Data Repository Table'!$I:$I,
   'Data Repository Table'!$B:$B, $B$48,
   'Data Repository Table'!$F:$F, $C50,
   'Data Repository Table'!$G:$G, $D50,
   'Data Repository Table'!$D:$D, $I$12)</f>
        <v>2900613.3153855</v>
      </c>
      <c r="J50" s="34">
        <f>SUMIFS(
   'Data Repository Table'!$I:$I,
   'Data Repository Table'!$B:$B, $B$48,
   'Data Repository Table'!$F:$F, $C50,
   'Data Repository Table'!$G:$G, $D50,
   'Data Repository Table'!$D:$D, $J$12)</f>
        <v>2940556.1633002497</v>
      </c>
      <c r="K50" s="34">
        <f>SUMIFS(
   'Data Repository Table'!$I:$I,
   'Data Repository Table'!$B:$B, $B$48,
   'Data Repository Table'!$F:$F, $C50,
   'Data Repository Table'!$G:$G, $D50,
   'Data Repository Table'!$D:$D, $K$12)</f>
        <v>2582565.0096375002</v>
      </c>
      <c r="L50" s="34">
        <f>SUMIFS(
   'Data Repository Table'!$I:$I,
   'Data Repository Table'!$B:$B, $B$48,
   'Data Repository Table'!$F:$F, $C50,
   'Data Repository Table'!$G:$G, $D50,
   'Data Repository Table'!$D:$D, $L$12)</f>
        <v>3446732.8680624999</v>
      </c>
      <c r="M50" s="34">
        <f>SUMIFS(
   'Data Repository Table'!$I:$I,
   'Data Repository Table'!$B:$B, $B$48,
   'Data Repository Table'!$F:$F, $C50,
   'Data Repository Table'!$G:$G, $D50,
   'Data Repository Table'!$D:$D, $M$12)</f>
        <v>3483983.4045937499</v>
      </c>
      <c r="N50" s="34">
        <f>SUMIFS(
   'Data Repository Table'!$I:$I,
   'Data Repository Table'!$B:$B, $B$48,
   'Data Repository Table'!$F:$F, $C50,
   'Data Repository Table'!$G:$G, $D50,
   'Data Repository Table'!$D:$D, $N$12)</f>
        <v>3640816.4610781251</v>
      </c>
      <c r="O50" s="34">
        <f>SUMIFS(
   'Data Repository Table'!$I:$I,
   'Data Repository Table'!$B:$B, $B$48,
   'Data Repository Table'!$F:$F, $C50,
   'Data Repository Table'!$G:$G, $D50,
   'Data Repository Table'!$D:$D, $O$12)</f>
        <v>3250872.5897500003</v>
      </c>
      <c r="P50" s="34">
        <f>SUMIFS(
   'Data Repository Table'!$I:$I,
   'Data Repository Table'!$B:$B, $B$48,
   'Data Repository Table'!$F:$F, $C50,
   'Data Repository Table'!$G:$G, $D50,
   'Data Repository Table'!$D:$D, $P$12)</f>
        <v>3812121.7015625001</v>
      </c>
      <c r="Q50" s="34">
        <f>SUMIFS(
   'Data Repository Table'!$I:$I,
   'Data Repository Table'!$B:$B, $B$48,
   'Data Repository Table'!$F:$F, $C50,
   'Data Repository Table'!$G:$G, $D50,
   'Data Repository Table'!$D:$D, $Q$12)</f>
        <v>2923183.2132374998</v>
      </c>
      <c r="R50" s="34">
        <f t="shared" si="6"/>
        <v>36414827.690372624</v>
      </c>
      <c r="S50" s="4"/>
      <c r="T50" s="4"/>
      <c r="U50" s="4"/>
      <c r="V50" s="4"/>
      <c r="W50" s="4"/>
      <c r="X50" s="83"/>
      <c r="Y50" s="83"/>
      <c r="Z50" s="83"/>
      <c r="AA50" s="83"/>
      <c r="AB50" s="83"/>
      <c r="AC50" s="83"/>
      <c r="AD50" s="83"/>
      <c r="AE50" s="83"/>
      <c r="AF50" s="83"/>
    </row>
    <row r="51" spans="1:32" ht="14.25" customHeight="1">
      <c r="A51" s="26" t="s">
        <v>90</v>
      </c>
      <c r="B51" s="26" t="s">
        <v>43</v>
      </c>
      <c r="C51" s="26" t="s">
        <v>49</v>
      </c>
      <c r="D51" s="26" t="s">
        <v>50</v>
      </c>
      <c r="E51" s="4"/>
      <c r="F51" s="34">
        <f>SUMIFS(
   'Data Repository Table'!$I:$I,
   'Data Repository Table'!$B:$B, $B$48,
   'Data Repository Table'!$F:$F, $C51,
   'Data Repository Table'!$G:$G, $D51,
   'Data Repository Table'!$D:$D, $F$12)</f>
        <v>2073604.724326327</v>
      </c>
      <c r="G51" s="34">
        <f>SUMIFS(
   'Data Repository Table'!$I:$I,
   'Data Repository Table'!$B:$B, $B$48,
   'Data Repository Table'!$F:$F, $C51,
   'Data Repository Table'!$G:$G, $D51,
   'Data Repository Table'!$D:$D, $G$12)</f>
        <v>2269539.7804914797</v>
      </c>
      <c r="H51" s="34">
        <f>SUMIFS(
   'Data Repository Table'!$I:$I,
   'Data Repository Table'!$B:$B, $B$48,
   'Data Repository Table'!$F:$F, $C51,
   'Data Repository Table'!$G:$G, $D51,
   'Data Repository Table'!$D:$D, $H$12)</f>
        <v>2374998.790312151</v>
      </c>
      <c r="I51" s="34">
        <f>SUMIFS(
   'Data Repository Table'!$I:$I,
   'Data Repository Table'!$B:$B, $B$48,
   'Data Repository Table'!$F:$F, $C51,
   'Data Repository Table'!$G:$G, $D51,
   'Data Repository Table'!$D:$D, $I$12)</f>
        <v>2645968.110327912</v>
      </c>
      <c r="J51" s="34">
        <f>SUMIFS(
   'Data Repository Table'!$I:$I,
   'Data Repository Table'!$B:$B, $B$48,
   'Data Repository Table'!$F:$F, $C51,
   'Data Repository Table'!$G:$G, $D51,
   'Data Repository Table'!$D:$D, $J$12)</f>
        <v>2691801.6955241356</v>
      </c>
      <c r="K51" s="34">
        <f>SUMIFS(
   'Data Repository Table'!$I:$I,
   'Data Repository Table'!$B:$B, $B$48,
   'Data Repository Table'!$F:$F, $C51,
   'Data Repository Table'!$G:$G, $D51,
   'Data Repository Table'!$D:$D, $K$12)</f>
        <v>2348808.3419548003</v>
      </c>
      <c r="L51" s="34">
        <f>SUMIFS(
   'Data Repository Table'!$I:$I,
   'Data Repository Table'!$B:$B, $B$48,
   'Data Repository Table'!$F:$F, $C51,
   'Data Repository Table'!$G:$G, $D51,
   'Data Repository Table'!$D:$D, $L$12)</f>
        <v>2879996.1652659997</v>
      </c>
      <c r="M51" s="34">
        <f>SUMIFS(
   'Data Repository Table'!$I:$I,
   'Data Repository Table'!$B:$B, $B$48,
   'Data Repository Table'!$F:$F, $C51,
   'Data Repository Table'!$G:$G, $D51,
   'Data Repository Table'!$D:$D, $M$12)</f>
        <v>2972957.9397390001</v>
      </c>
      <c r="N51" s="34">
        <f>SUMIFS(
   'Data Repository Table'!$I:$I,
   'Data Repository Table'!$B:$B, $B$48,
   'Data Repository Table'!$F:$F, $C51,
   'Data Repository Table'!$G:$G, $D51,
   'Data Repository Table'!$D:$D, $N$12)</f>
        <v>3094867.6019314998</v>
      </c>
      <c r="O51" s="34">
        <f>SUMIFS(
   'Data Repository Table'!$I:$I,
   'Data Repository Table'!$B:$B, $B$48,
   'Data Repository Table'!$F:$F, $C51,
   'Data Repository Table'!$G:$G, $D51,
   'Data Repository Table'!$D:$D, $O$12)</f>
        <v>2768358.2978389999</v>
      </c>
      <c r="P51" s="34">
        <f>SUMIFS(
   'Data Repository Table'!$I:$I,
   'Data Repository Table'!$B:$B, $B$48,
   'Data Repository Table'!$F:$F, $C51,
   'Data Repository Table'!$G:$G, $D51,
   'Data Repository Table'!$D:$D, $P$12)</f>
        <v>3268026.2100749998</v>
      </c>
      <c r="Q51" s="34">
        <f>SUMIFS(
   'Data Repository Table'!$I:$I,
   'Data Repository Table'!$B:$B, $B$48,
   'Data Repository Table'!$F:$F, $C51,
   'Data Repository Table'!$G:$G, $D51,
   'Data Repository Table'!$D:$D, $Q$12)</f>
        <v>2363869.6207261998</v>
      </c>
      <c r="R51" s="34">
        <f t="shared" si="6"/>
        <v>31752797.278513506</v>
      </c>
      <c r="S51" s="4"/>
      <c r="T51" s="4"/>
      <c r="U51" s="4"/>
      <c r="V51" s="4"/>
      <c r="W51" s="4"/>
      <c r="X51" s="83"/>
      <c r="Y51" s="83"/>
      <c r="Z51" s="83"/>
      <c r="AA51" s="83"/>
      <c r="AB51" s="83"/>
      <c r="AC51" s="83"/>
      <c r="AD51" s="83"/>
      <c r="AE51" s="83"/>
      <c r="AF51" s="83"/>
    </row>
    <row r="52" spans="1:32" ht="14.25" customHeight="1">
      <c r="A52" s="26" t="s">
        <v>90</v>
      </c>
      <c r="B52" s="26" t="s">
        <v>43</v>
      </c>
      <c r="C52" s="26" t="s">
        <v>49</v>
      </c>
      <c r="D52" s="26" t="s">
        <v>51</v>
      </c>
      <c r="E52" s="4"/>
      <c r="F52" s="34">
        <f>SUMIFS(
   'Data Repository Table'!$I:$I,
   'Data Repository Table'!$B:$B, $B$48,
   'Data Repository Table'!$F:$F, $C52,
   'Data Repository Table'!$G:$G, $D52,
   'Data Repository Table'!$D:$D, $F$12)</f>
        <v>1347738.8706587995</v>
      </c>
      <c r="G52" s="34">
        <f>SUMIFS(
   'Data Repository Table'!$I:$I,
   'Data Repository Table'!$B:$B, $B$48,
   'Data Repository Table'!$F:$F, $C52,
   'Data Repository Table'!$G:$G, $D52,
   'Data Repository Table'!$D:$D, $G$12)</f>
        <v>1561170.3574350001</v>
      </c>
      <c r="H52" s="34">
        <f>SUMIFS(
   'Data Repository Table'!$I:$I,
   'Data Repository Table'!$B:$B, $B$48,
   'Data Repository Table'!$F:$F, $C52,
   'Data Repository Table'!$G:$G, $D52,
   'Data Repository Table'!$D:$D, $H$12)</f>
        <v>1574874.1415601994</v>
      </c>
      <c r="I52" s="34">
        <f>SUMIFS(
   'Data Repository Table'!$I:$I,
   'Data Repository Table'!$B:$B, $B$48,
   'Data Repository Table'!$F:$F, $C52,
   'Data Repository Table'!$G:$G, $D52,
   'Data Repository Table'!$D:$D, $I$12)</f>
        <v>1880373.5227742002</v>
      </c>
      <c r="J52" s="34">
        <f>SUMIFS(
   'Data Repository Table'!$I:$I,
   'Data Repository Table'!$B:$B, $B$48,
   'Data Repository Table'!$F:$F, $C52,
   'Data Repository Table'!$G:$G, $D52,
   'Data Repository Table'!$D:$D, $J$12)</f>
        <v>1968683.2157081</v>
      </c>
      <c r="K52" s="34">
        <f>SUMIFS(
   'Data Repository Table'!$I:$I,
   'Data Repository Table'!$B:$B, $B$48,
   'Data Repository Table'!$F:$F, $C52,
   'Data Repository Table'!$G:$G, $D52,
   'Data Repository Table'!$D:$D, $K$12)</f>
        <v>1158623.1401823002</v>
      </c>
      <c r="L52" s="34">
        <f>SUMIFS(
   'Data Repository Table'!$I:$I,
   'Data Repository Table'!$B:$B, $B$48,
   'Data Repository Table'!$F:$F, $C52,
   'Data Repository Table'!$G:$G, $D52,
   'Data Repository Table'!$D:$D, $L$12)</f>
        <v>1176136.1610068001</v>
      </c>
      <c r="M52" s="34">
        <f>SUMIFS(
   'Data Repository Table'!$I:$I,
   'Data Repository Table'!$B:$B, $B$48,
   'Data Repository Table'!$F:$F, $C52,
   'Data Repository Table'!$G:$G, $D52,
   'Data Repository Table'!$D:$D, $M$12)</f>
        <v>1239117.5758722001</v>
      </c>
      <c r="N52" s="34">
        <f>SUMIFS(
   'Data Repository Table'!$I:$I,
   'Data Repository Table'!$B:$B, $B$48,
   'Data Repository Table'!$F:$F, $C52,
   'Data Repository Table'!$G:$G, $D52,
   'Data Repository Table'!$D:$D, $N$12)</f>
        <v>1215602.9551357001</v>
      </c>
      <c r="O52" s="34">
        <f>SUMIFS(
   'Data Repository Table'!$I:$I,
   'Data Repository Table'!$B:$B, $B$48,
   'Data Repository Table'!$F:$F, $C52,
   'Data Repository Table'!$G:$G, $D52,
   'Data Repository Table'!$D:$D, $O$12)</f>
        <v>1190750.2535102002</v>
      </c>
      <c r="P52" s="34">
        <f>SUMIFS(
   'Data Repository Table'!$I:$I,
   'Data Repository Table'!$B:$B, $B$48,
   'Data Repository Table'!$F:$F, $C52,
   'Data Repository Table'!$G:$G, $D52,
   'Data Repository Table'!$D:$D, $P$12)</f>
        <v>1381387.0449670001</v>
      </c>
      <c r="Q52" s="34">
        <f>SUMIFS(
   'Data Repository Table'!$I:$I,
   'Data Repository Table'!$B:$B, $B$48,
   'Data Repository Table'!$F:$F, $C52,
   'Data Repository Table'!$G:$G, $D52,
   'Data Repository Table'!$D:$D, $Q$12)</f>
        <v>1040665.7581107001</v>
      </c>
      <c r="R52" s="34">
        <f t="shared" si="6"/>
        <v>16735122.996921198</v>
      </c>
      <c r="S52" s="4"/>
      <c r="T52" s="4"/>
      <c r="U52" s="4"/>
      <c r="V52" s="4"/>
      <c r="W52" s="4"/>
      <c r="X52" s="83"/>
      <c r="Y52" s="83"/>
      <c r="Z52" s="83"/>
      <c r="AA52" s="83"/>
      <c r="AB52" s="83"/>
      <c r="AC52" s="83"/>
      <c r="AD52" s="83"/>
      <c r="AE52" s="83"/>
      <c r="AF52" s="83"/>
    </row>
    <row r="53" spans="1:32" ht="14.25" customHeight="1">
      <c r="A53" s="26" t="s">
        <v>90</v>
      </c>
      <c r="B53" s="26" t="s">
        <v>43</v>
      </c>
      <c r="C53" s="26" t="s">
        <v>49</v>
      </c>
      <c r="D53" s="26" t="s">
        <v>52</v>
      </c>
      <c r="E53" s="4"/>
      <c r="F53" s="34">
        <f>SUMIFS(
   'Data Repository Table'!$I:$I,
   'Data Repository Table'!$B:$B, $B$48,
   'Data Repository Table'!$F:$F, $C53,
   'Data Repository Table'!$G:$G, $D53,
   'Data Repository Table'!$D:$D, $F$12)</f>
        <v>1800236.6472906992</v>
      </c>
      <c r="G53" s="34">
        <f>SUMIFS(
   'Data Repository Table'!$I:$I,
   'Data Repository Table'!$B:$B, $B$48,
   'Data Repository Table'!$F:$F, $C53,
   'Data Repository Table'!$G:$G, $D53,
   'Data Repository Table'!$D:$D, $G$12)</f>
        <v>1959718.9384044998</v>
      </c>
      <c r="H53" s="34">
        <f>SUMIFS(
   'Data Repository Table'!$I:$I,
   'Data Repository Table'!$B:$B, $B$48,
   'Data Repository Table'!$F:$F, $C53,
   'Data Repository Table'!$G:$G, $D53,
   'Data Repository Table'!$D:$D, $H$12)</f>
        <v>2069515.5841112991</v>
      </c>
      <c r="I53" s="34">
        <f>SUMIFS(
   'Data Repository Table'!$I:$I,
   'Data Repository Table'!$B:$B, $B$48,
   'Data Repository Table'!$F:$F, $C53,
   'Data Repository Table'!$G:$G, $D53,
   'Data Repository Table'!$D:$D, $I$12)</f>
        <v>2330999.3359503001</v>
      </c>
      <c r="J53" s="34">
        <f>SUMIFS(
   'Data Repository Table'!$I:$I,
   'Data Repository Table'!$B:$B, $B$48,
   'Data Repository Table'!$F:$F, $C53,
   'Data Repository Table'!$G:$G, $D53,
   'Data Repository Table'!$D:$D, $J$12)</f>
        <v>2376535.9434183999</v>
      </c>
      <c r="K53" s="34">
        <f>SUMIFS(
   'Data Repository Table'!$I:$I,
   'Data Repository Table'!$B:$B, $B$48,
   'Data Repository Table'!$F:$F, $C53,
   'Data Repository Table'!$G:$G, $D53,
   'Data Repository Table'!$D:$D, $K$12)</f>
        <v>1447049.2500542002</v>
      </c>
      <c r="L53" s="34">
        <f>SUMIFS(
   'Data Repository Table'!$I:$I,
   'Data Repository Table'!$B:$B, $B$48,
   'Data Repository Table'!$F:$F, $C53,
   'Data Repository Table'!$G:$G, $D53,
   'Data Repository Table'!$D:$D, $L$12)</f>
        <v>1483562.2037511999</v>
      </c>
      <c r="M53" s="34">
        <f>SUMIFS(
   'Data Repository Table'!$I:$I,
   'Data Repository Table'!$B:$B, $B$48,
   'Data Repository Table'!$F:$F, $C53,
   'Data Repository Table'!$G:$G, $D53,
   'Data Repository Table'!$D:$D, $M$12)</f>
        <v>1516247.7055998</v>
      </c>
      <c r="N53" s="34">
        <f>SUMIFS(
   'Data Repository Table'!$I:$I,
   'Data Repository Table'!$B:$B, $B$48,
   'Data Repository Table'!$F:$F, $C53,
   'Data Repository Table'!$G:$G, $D53,
   'Data Repository Table'!$D:$D, $N$12)</f>
        <v>1567231.2198758</v>
      </c>
      <c r="O53" s="34">
        <f>SUMIFS(
   'Data Repository Table'!$I:$I,
   'Data Repository Table'!$B:$B, $B$48,
   'Data Repository Table'!$F:$F, $C53,
   'Data Repository Table'!$G:$G, $D53,
   'Data Repository Table'!$D:$D, $O$12)</f>
        <v>1421177.7427773001</v>
      </c>
      <c r="P53" s="34">
        <f>SUMIFS(
   'Data Repository Table'!$I:$I,
   'Data Repository Table'!$B:$B, $B$48,
   'Data Repository Table'!$F:$F, $C53,
   'Data Repository Table'!$G:$G, $D53,
   'Data Repository Table'!$D:$D, $P$12)</f>
        <v>1665801.7318074999</v>
      </c>
      <c r="Q53" s="34">
        <f>SUMIFS(
   'Data Repository Table'!$I:$I,
   'Data Repository Table'!$B:$B, $B$48,
   'Data Repository Table'!$F:$F, $C53,
   'Data Repository Table'!$G:$G, $D53,
   'Data Repository Table'!$D:$D, $Q$12)</f>
        <v>1452590.2533372999</v>
      </c>
      <c r="R53" s="34">
        <f t="shared" si="6"/>
        <v>21090666.556378298</v>
      </c>
      <c r="S53" s="4"/>
      <c r="T53" s="4"/>
      <c r="U53" s="4"/>
      <c r="V53" s="4"/>
      <c r="W53" s="4"/>
      <c r="X53" s="83"/>
      <c r="Y53" s="83"/>
      <c r="Z53" s="83"/>
      <c r="AA53" s="83"/>
      <c r="AB53" s="83"/>
      <c r="AC53" s="83"/>
      <c r="AD53" s="83"/>
      <c r="AE53" s="83"/>
      <c r="AF53" s="83"/>
    </row>
    <row r="54" spans="1:32" ht="14.25" customHeight="1">
      <c r="A54" s="26" t="s">
        <v>90</v>
      </c>
      <c r="B54" s="26" t="s">
        <v>43</v>
      </c>
      <c r="C54" s="26" t="s">
        <v>49</v>
      </c>
      <c r="D54" s="26" t="s">
        <v>53</v>
      </c>
      <c r="E54" s="4"/>
      <c r="F54" s="34">
        <f>SUMIFS(
   'Data Repository Table'!$I:$I,
   'Data Repository Table'!$B:$B, $B$48,
   'Data Repository Table'!$F:$F, $C54,
   'Data Repository Table'!$G:$G, $D54,
   'Data Repository Table'!$D:$D, $F$12)</f>
        <v>886197.60176639946</v>
      </c>
      <c r="G54" s="34">
        <f>SUMIFS(
   'Data Repository Table'!$I:$I,
   'Data Repository Table'!$B:$B, $B$48,
   'Data Repository Table'!$F:$F, $C54,
   'Data Repository Table'!$G:$G, $D54,
   'Data Repository Table'!$D:$D, $G$12)</f>
        <v>1012646.749821</v>
      </c>
      <c r="H54" s="34">
        <f>SUMIFS(
   'Data Repository Table'!$I:$I,
   'Data Repository Table'!$B:$B, $B$48,
   'Data Repository Table'!$F:$F, $C54,
   'Data Repository Table'!$G:$G, $D54,
   'Data Repository Table'!$D:$D, $H$12)</f>
        <v>1025398.9493285995</v>
      </c>
      <c r="I54" s="34">
        <f>SUMIFS(
   'Data Repository Table'!$I:$I,
   'Data Repository Table'!$B:$B, $B$48,
   'Data Repository Table'!$F:$F, $C54,
   'Data Repository Table'!$G:$G, $D54,
   'Data Repository Table'!$D:$D, $I$12)</f>
        <v>1186610.9527146001</v>
      </c>
      <c r="J54" s="34">
        <f>SUMIFS(
   'Data Repository Table'!$I:$I,
   'Data Repository Table'!$B:$B, $B$48,
   'Data Repository Table'!$F:$F, $C54,
   'Data Repository Table'!$G:$G, $D54,
   'Data Repository Table'!$D:$D, $J$12)</f>
        <v>1229462.2582892999</v>
      </c>
      <c r="K54" s="34">
        <f>SUMIFS(
   'Data Repository Table'!$I:$I,
   'Data Repository Table'!$B:$B, $B$48,
   'Data Repository Table'!$F:$F, $C54,
   'Data Repository Table'!$G:$G, $D54,
   'Data Repository Table'!$D:$D, $K$12)</f>
        <v>749668.56593790022</v>
      </c>
      <c r="L54" s="34">
        <f>SUMIFS(
   'Data Repository Table'!$I:$I,
   'Data Repository Table'!$B:$B, $B$48,
   'Data Repository Table'!$F:$F, $C54,
   'Data Repository Table'!$G:$G, $D54,
   'Data Repository Table'!$D:$D, $L$12)</f>
        <v>774322.04976840003</v>
      </c>
      <c r="M54" s="34">
        <f>SUMIFS(
   'Data Repository Table'!$I:$I,
   'Data Repository Table'!$B:$B, $B$48,
   'Data Repository Table'!$F:$F, $C54,
   'Data Repository Table'!$G:$G, $D54,
   'Data Repository Table'!$D:$D, $M$12)</f>
        <v>795356.48947859998</v>
      </c>
      <c r="N54" s="34">
        <f>SUMIFS(
   'Data Repository Table'!$I:$I,
   'Data Repository Table'!$B:$B, $B$48,
   'Data Repository Table'!$F:$F, $C54,
   'Data Repository Table'!$G:$G, $D54,
   'Data Repository Table'!$D:$D, $N$12)</f>
        <v>795992.24834010005</v>
      </c>
      <c r="O54" s="34">
        <f>SUMIFS(
   'Data Repository Table'!$I:$I,
   'Data Repository Table'!$B:$B, $B$48,
   'Data Repository Table'!$F:$F, $C54,
   'Data Repository Table'!$G:$G, $D54,
   'Data Repository Table'!$D:$D, $O$12)</f>
        <v>759387.99960660015</v>
      </c>
      <c r="P54" s="34">
        <f>SUMIFS(
   'Data Repository Table'!$I:$I,
   'Data Repository Table'!$B:$B, $B$48,
   'Data Repository Table'!$F:$F, $C54,
   'Data Repository Table'!$G:$G, $D54,
   'Data Repository Table'!$D:$D, $P$12)</f>
        <v>879614.44655700005</v>
      </c>
      <c r="Q54" s="34">
        <f>SUMIFS(
   'Data Repository Table'!$I:$I,
   'Data Repository Table'!$B:$B, $B$48,
   'Data Repository Table'!$F:$F, $C54,
   'Data Repository Table'!$G:$G, $D54,
   'Data Repository Table'!$D:$D, $Q$12)</f>
        <v>718766.35225710005</v>
      </c>
      <c r="R54" s="34">
        <f t="shared" si="6"/>
        <v>10813424.6638656</v>
      </c>
      <c r="S54" s="4"/>
      <c r="T54" s="4"/>
      <c r="U54" s="4"/>
      <c r="V54" s="4"/>
      <c r="W54" s="4"/>
      <c r="X54" s="83"/>
      <c r="Y54" s="83"/>
      <c r="Z54" s="83"/>
      <c r="AA54" s="83"/>
      <c r="AB54" s="83"/>
      <c r="AC54" s="83"/>
      <c r="AD54" s="83"/>
      <c r="AE54" s="83"/>
      <c r="AF54" s="83"/>
    </row>
    <row r="55" spans="1:32" ht="14.25" customHeight="1">
      <c r="A55" s="26" t="s">
        <v>90</v>
      </c>
      <c r="B55" s="26" t="s">
        <v>43</v>
      </c>
      <c r="C55" s="26" t="s">
        <v>54</v>
      </c>
      <c r="D55" s="26" t="s">
        <v>55</v>
      </c>
      <c r="E55" s="4"/>
      <c r="F55" s="34">
        <f>SUMIFS(
   'Data Repository Table'!$I:$I,
   'Data Repository Table'!$B:$B, $B$48,
   'Data Repository Table'!$F:$F, $C55,
   'Data Repository Table'!$G:$G, $D55,
   'Data Repository Table'!$D:$D, $F$12)</f>
        <v>7367588.6791624967</v>
      </c>
      <c r="G55" s="34">
        <f>SUMIFS(
   'Data Repository Table'!$I:$I,
   'Data Repository Table'!$B:$B, $B$48,
   'Data Repository Table'!$F:$F, $C55,
   'Data Repository Table'!$G:$G, $D55,
   'Data Repository Table'!$D:$D, $G$12)</f>
        <v>7849336.0209874995</v>
      </c>
      <c r="H55" s="34">
        <f>SUMIFS(
   'Data Repository Table'!$I:$I,
   'Data Repository Table'!$B:$B, $B$48,
   'Data Repository Table'!$F:$F, $C55,
   'Data Repository Table'!$G:$G, $D55,
   'Data Repository Table'!$D:$D, $H$12)</f>
        <v>8389760.6297374964</v>
      </c>
      <c r="I55" s="34">
        <f>SUMIFS(
   'Data Repository Table'!$I:$I,
   'Data Repository Table'!$B:$B, $B$48,
   'Data Repository Table'!$F:$F, $C55,
   'Data Repository Table'!$G:$G, $D55,
   'Data Repository Table'!$D:$D, $I$12)</f>
        <v>9137407.9125625007</v>
      </c>
      <c r="J55" s="34">
        <f>SUMIFS(
   'Data Repository Table'!$I:$I,
   'Data Repository Table'!$B:$B, $B$48,
   'Data Repository Table'!$F:$F, $C55,
   'Data Repository Table'!$G:$G, $D55,
   'Data Repository Table'!$D:$D, $J$12)</f>
        <v>9187415.9798249993</v>
      </c>
      <c r="K55" s="34">
        <f>SUMIFS(
   'Data Repository Table'!$I:$I,
   'Data Repository Table'!$B:$B, $B$48,
   'Data Repository Table'!$F:$F, $C55,
   'Data Repository Table'!$G:$G, $D55,
   'Data Repository Table'!$D:$D, $K$12)</f>
        <v>5779740.0739000011</v>
      </c>
      <c r="L55" s="34">
        <f>SUMIFS(
   'Data Repository Table'!$I:$I,
   'Data Repository Table'!$B:$B, $B$48,
   'Data Repository Table'!$F:$F, $C55,
   'Data Repository Table'!$G:$G, $D55,
   'Data Repository Table'!$D:$D, $L$12)</f>
        <v>6008311.4579999996</v>
      </c>
      <c r="M55" s="34">
        <f>SUMIFS(
   'Data Repository Table'!$I:$I,
   'Data Repository Table'!$B:$B, $B$48,
   'Data Repository Table'!$F:$F, $C55,
   'Data Repository Table'!$G:$G, $D55,
   'Data Repository Table'!$D:$D, $M$12)</f>
        <v>6995040.989875</v>
      </c>
      <c r="N55" s="34">
        <f>SUMIFS(
   'Data Repository Table'!$I:$I,
   'Data Repository Table'!$B:$B, $B$48,
   'Data Repository Table'!$F:$F, $C55,
   'Data Repository Table'!$G:$G, $D55,
   'Data Repository Table'!$D:$D, $N$12)</f>
        <v>6352457.05155</v>
      </c>
      <c r="O55" s="34">
        <f>SUMIFS(
   'Data Repository Table'!$I:$I,
   'Data Repository Table'!$B:$B, $B$48,
   'Data Repository Table'!$F:$F, $C55,
   'Data Repository Table'!$G:$G, $D55,
   'Data Repository Table'!$D:$D, $O$12)</f>
        <v>6560328.9663875001</v>
      </c>
      <c r="P55" s="34">
        <f>SUMIFS(
   'Data Repository Table'!$I:$I,
   'Data Repository Table'!$B:$B, $B$48,
   'Data Repository Table'!$F:$F, $C55,
   'Data Repository Table'!$G:$G, $D55,
   'Data Repository Table'!$D:$D, $P$12)</f>
        <v>7526766.7026125006</v>
      </c>
      <c r="Q55" s="34">
        <f>SUMIFS(
   'Data Repository Table'!$I:$I,
   'Data Repository Table'!$B:$B, $B$48,
   'Data Repository Table'!$F:$F, $C55,
   'Data Repository Table'!$G:$G, $D55,
   'Data Repository Table'!$D:$D, $Q$12)</f>
        <v>6174477.1062125005</v>
      </c>
      <c r="R55" s="34">
        <f t="shared" si="6"/>
        <v>87328631.570812494</v>
      </c>
      <c r="S55" s="4"/>
      <c r="T55" s="4"/>
      <c r="U55" s="4"/>
      <c r="V55" s="4"/>
      <c r="W55" s="4"/>
      <c r="X55" s="83"/>
      <c r="Y55" s="83"/>
      <c r="Z55" s="83"/>
      <c r="AA55" s="83"/>
      <c r="AB55" s="83"/>
      <c r="AC55" s="83"/>
      <c r="AD55" s="83"/>
      <c r="AE55" s="83"/>
      <c r="AF55" s="83"/>
    </row>
    <row r="56" spans="1:32" ht="14.25" customHeight="1">
      <c r="A56" s="42" t="s">
        <v>68</v>
      </c>
      <c r="B56" s="42" t="s">
        <v>68</v>
      </c>
      <c r="C56" s="42" t="s">
        <v>68</v>
      </c>
      <c r="D56" s="42" t="s">
        <v>68</v>
      </c>
      <c r="E56" s="44"/>
      <c r="F56" s="43">
        <f t="shared" ref="F56:Q56" si="7">SUM(F48:F55)</f>
        <v>22966838.620812498</v>
      </c>
      <c r="G56" s="43">
        <f t="shared" si="7"/>
        <v>24947249.959452901</v>
      </c>
      <c r="H56" s="43">
        <f t="shared" si="7"/>
        <v>26345250.763193868</v>
      </c>
      <c r="I56" s="43">
        <f t="shared" si="7"/>
        <v>29462554.841881588</v>
      </c>
      <c r="J56" s="43">
        <f t="shared" si="7"/>
        <v>29964506.389362231</v>
      </c>
      <c r="K56" s="43">
        <f t="shared" si="7"/>
        <v>22328717.471234206</v>
      </c>
      <c r="L56" s="43">
        <f t="shared" si="7"/>
        <v>26435964.487404898</v>
      </c>
      <c r="M56" s="43">
        <f t="shared" si="7"/>
        <v>28369994.790195849</v>
      </c>
      <c r="N56" s="43">
        <f t="shared" si="7"/>
        <v>28114194.668248728</v>
      </c>
      <c r="O56" s="43">
        <f t="shared" si="7"/>
        <v>27287085.003526852</v>
      </c>
      <c r="P56" s="43">
        <f t="shared" si="7"/>
        <v>31724933.607775252</v>
      </c>
      <c r="Q56" s="43">
        <f t="shared" si="7"/>
        <v>23319121.809010051</v>
      </c>
      <c r="R56" s="43">
        <f t="shared" si="6"/>
        <v>321266412.41209894</v>
      </c>
      <c r="S56" s="44"/>
      <c r="T56" s="44"/>
      <c r="U56" s="44"/>
      <c r="V56" s="44"/>
      <c r="W56" s="44"/>
      <c r="X56" s="45"/>
      <c r="Y56" s="45"/>
      <c r="Z56" s="45"/>
      <c r="AA56" s="45"/>
      <c r="AB56" s="45"/>
      <c r="AC56" s="45"/>
      <c r="AD56" s="45"/>
      <c r="AE56" s="45"/>
      <c r="AF56" s="45"/>
    </row>
    <row r="57" spans="1:32" ht="14.25" customHeight="1">
      <c r="A57" s="47"/>
      <c r="B57" s="83"/>
      <c r="C57" s="83"/>
      <c r="D57" s="83"/>
      <c r="E57" s="83"/>
      <c r="F57" s="83"/>
      <c r="G57" s="83"/>
      <c r="H57" s="83"/>
      <c r="I57" s="83"/>
      <c r="J57" s="83"/>
      <c r="K57" s="83"/>
      <c r="L57" s="83"/>
      <c r="M57" s="83"/>
      <c r="N57" s="83"/>
      <c r="O57" s="83"/>
      <c r="P57" s="83"/>
      <c r="Q57" s="83"/>
      <c r="R57" s="83"/>
      <c r="S57" s="83"/>
      <c r="T57" s="128"/>
      <c r="U57" s="128"/>
      <c r="V57" s="128"/>
      <c r="W57" s="128"/>
      <c r="X57" s="83"/>
      <c r="Y57" s="83"/>
      <c r="Z57" s="83"/>
      <c r="AA57" s="83"/>
      <c r="AB57" s="83"/>
      <c r="AC57" s="83"/>
      <c r="AD57" s="83"/>
      <c r="AE57" s="83"/>
      <c r="AF57" s="83"/>
    </row>
    <row r="58" spans="1:32" ht="14.25" customHeight="1">
      <c r="A58" s="47"/>
      <c r="B58" s="83"/>
      <c r="C58" s="83"/>
      <c r="D58" s="83"/>
      <c r="E58" s="83"/>
      <c r="F58" s="83"/>
      <c r="G58" s="83"/>
      <c r="H58" s="83"/>
      <c r="I58" s="83"/>
      <c r="J58" s="83"/>
      <c r="K58" s="83"/>
      <c r="L58" s="83"/>
      <c r="M58" s="83"/>
      <c r="N58" s="83"/>
      <c r="O58" s="83"/>
      <c r="P58" s="83"/>
      <c r="Q58" s="83"/>
      <c r="R58" s="83"/>
      <c r="S58" s="83"/>
      <c r="T58" s="128"/>
      <c r="U58" s="128"/>
      <c r="V58" s="128"/>
      <c r="W58" s="128"/>
      <c r="X58" s="83"/>
      <c r="Y58" s="83"/>
      <c r="Z58" s="83"/>
      <c r="AA58" s="83"/>
      <c r="AB58" s="83"/>
      <c r="AC58" s="83"/>
      <c r="AD58" s="83"/>
      <c r="AE58" s="83"/>
      <c r="AF58" s="83"/>
    </row>
    <row r="59" spans="1:32" ht="14.25" customHeight="1">
      <c r="A59" s="47"/>
      <c r="B59" s="83"/>
      <c r="C59" s="83"/>
      <c r="D59" s="83"/>
      <c r="E59" s="83"/>
      <c r="F59" s="83"/>
      <c r="G59" s="83"/>
      <c r="H59" s="83"/>
      <c r="I59" s="83"/>
      <c r="J59" s="83"/>
      <c r="K59" s="83"/>
      <c r="L59" s="83"/>
      <c r="M59" s="83"/>
      <c r="N59" s="83"/>
      <c r="O59" s="83"/>
      <c r="P59" s="83"/>
      <c r="Q59" s="83"/>
      <c r="R59" s="83"/>
      <c r="S59" s="83"/>
      <c r="T59" s="128"/>
      <c r="U59" s="128"/>
      <c r="V59" s="128"/>
      <c r="W59" s="128"/>
      <c r="X59" s="83"/>
      <c r="Y59" s="83"/>
      <c r="Z59" s="83"/>
      <c r="AA59" s="83"/>
      <c r="AB59" s="83"/>
      <c r="AC59" s="83"/>
      <c r="AD59" s="83"/>
      <c r="AE59" s="83"/>
      <c r="AF59" s="83"/>
    </row>
    <row r="60" spans="1:32" ht="14.25" customHeight="1">
      <c r="A60" s="47"/>
      <c r="B60" s="83"/>
      <c r="C60" s="83"/>
      <c r="D60" s="83"/>
      <c r="E60" s="83"/>
      <c r="F60" s="83"/>
      <c r="G60" s="83"/>
      <c r="H60" s="83"/>
      <c r="I60" s="83"/>
      <c r="J60" s="83"/>
      <c r="K60" s="83"/>
      <c r="L60" s="83"/>
      <c r="M60" s="83"/>
      <c r="N60" s="83"/>
      <c r="O60" s="83"/>
      <c r="P60" s="83"/>
      <c r="Q60" s="83"/>
      <c r="R60" s="83"/>
      <c r="S60" s="83"/>
      <c r="T60" s="128"/>
      <c r="U60" s="128"/>
      <c r="V60" s="128"/>
      <c r="W60" s="128"/>
      <c r="X60" s="83"/>
      <c r="Y60" s="83"/>
      <c r="Z60" s="83"/>
      <c r="AA60" s="83"/>
      <c r="AB60" s="83"/>
      <c r="AC60" s="83"/>
      <c r="AD60" s="83"/>
      <c r="AE60" s="83"/>
      <c r="AF60" s="83"/>
    </row>
    <row r="61" spans="1:32" ht="14.25" customHeight="1">
      <c r="A61" s="47"/>
      <c r="B61" s="83"/>
      <c r="C61" s="83"/>
      <c r="D61" s="83"/>
      <c r="E61" s="83"/>
      <c r="F61" s="83"/>
      <c r="G61" s="83"/>
      <c r="H61" s="83"/>
      <c r="I61" s="83"/>
      <c r="J61" s="83"/>
      <c r="K61" s="83"/>
      <c r="L61" s="83"/>
      <c r="M61" s="83"/>
      <c r="N61" s="83"/>
      <c r="O61" s="83"/>
      <c r="P61" s="83"/>
      <c r="Q61" s="83"/>
      <c r="R61" s="83"/>
      <c r="S61" s="83"/>
      <c r="T61" s="128"/>
      <c r="U61" s="128"/>
      <c r="V61" s="128"/>
      <c r="W61" s="128"/>
      <c r="X61" s="83"/>
      <c r="Y61" s="83"/>
      <c r="Z61" s="83"/>
      <c r="AA61" s="83"/>
      <c r="AB61" s="83"/>
      <c r="AC61" s="83"/>
      <c r="AD61" s="83"/>
      <c r="AE61" s="83"/>
      <c r="AF61" s="83"/>
    </row>
    <row r="62" spans="1:32" ht="14.25" customHeight="1">
      <c r="A62" s="4"/>
      <c r="B62" s="4"/>
      <c r="C62" s="4"/>
      <c r="D62" s="4"/>
      <c r="E62" s="4"/>
      <c r="F62" s="5"/>
      <c r="G62" s="5"/>
      <c r="H62" s="5"/>
      <c r="I62" s="5"/>
      <c r="J62" s="5"/>
      <c r="K62" s="5"/>
      <c r="L62" s="5"/>
      <c r="M62" s="5"/>
      <c r="N62" s="5"/>
      <c r="O62" s="5"/>
      <c r="P62" s="5"/>
      <c r="Q62" s="5"/>
      <c r="R62" s="5"/>
      <c r="S62" s="4"/>
      <c r="T62" s="4"/>
      <c r="U62" s="4"/>
      <c r="V62" s="4"/>
      <c r="W62" s="4"/>
      <c r="X62" s="83"/>
      <c r="Y62" s="83"/>
      <c r="Z62" s="83"/>
      <c r="AA62" s="83"/>
      <c r="AB62" s="83"/>
      <c r="AC62" s="83"/>
      <c r="AD62" s="83"/>
      <c r="AE62" s="83"/>
      <c r="AF62" s="83"/>
    </row>
    <row r="63" spans="1:32" ht="14.25" customHeight="1">
      <c r="A63" s="4"/>
      <c r="B63" s="4"/>
      <c r="C63" s="4"/>
      <c r="D63" s="4"/>
      <c r="E63" s="4"/>
      <c r="F63" s="5"/>
      <c r="G63" s="5"/>
      <c r="H63" s="5"/>
      <c r="I63" s="5"/>
      <c r="J63" s="5"/>
      <c r="K63" s="5"/>
      <c r="L63" s="5"/>
      <c r="M63" s="5"/>
      <c r="N63" s="5"/>
      <c r="O63" s="5"/>
      <c r="P63" s="5"/>
      <c r="Q63" s="5"/>
      <c r="R63" s="5"/>
      <c r="S63" s="4"/>
      <c r="T63" s="4"/>
      <c r="U63" s="4"/>
      <c r="V63" s="4"/>
      <c r="W63" s="4"/>
      <c r="X63" s="83"/>
      <c r="Y63" s="83"/>
      <c r="Z63" s="83"/>
      <c r="AA63" s="83"/>
      <c r="AB63" s="83"/>
      <c r="AC63" s="83"/>
      <c r="AD63" s="83"/>
      <c r="AE63" s="83"/>
      <c r="AF63" s="83"/>
    </row>
    <row r="64" spans="1:32" ht="14.25" customHeight="1">
      <c r="A64" s="4"/>
      <c r="B64" s="4"/>
      <c r="C64" s="4"/>
      <c r="D64" s="4"/>
      <c r="E64" s="4"/>
      <c r="F64" s="5"/>
      <c r="G64" s="5"/>
      <c r="H64" s="5"/>
      <c r="I64" s="5"/>
      <c r="J64" s="5"/>
      <c r="K64" s="5"/>
      <c r="L64" s="5"/>
      <c r="M64" s="5"/>
      <c r="N64" s="5"/>
      <c r="O64" s="5"/>
      <c r="P64" s="5"/>
      <c r="Q64" s="5"/>
      <c r="R64" s="5"/>
      <c r="S64" s="4"/>
      <c r="T64" s="4"/>
      <c r="U64" s="4"/>
      <c r="V64" s="4"/>
      <c r="W64" s="4"/>
      <c r="X64" s="83"/>
      <c r="Y64" s="83"/>
      <c r="Z64" s="83"/>
      <c r="AA64" s="83"/>
      <c r="AB64" s="83"/>
      <c r="AC64" s="83"/>
      <c r="AD64" s="83"/>
      <c r="AE64" s="83"/>
      <c r="AF64" s="83"/>
    </row>
    <row r="65" spans="1:32" ht="14.25" customHeight="1">
      <c r="A65" s="4"/>
      <c r="B65" s="4"/>
      <c r="C65" s="4"/>
      <c r="D65" s="4"/>
      <c r="E65" s="4"/>
      <c r="F65" s="5"/>
      <c r="G65" s="5"/>
      <c r="H65" s="5"/>
      <c r="I65" s="5"/>
      <c r="J65" s="5"/>
      <c r="K65" s="5"/>
      <c r="L65" s="5"/>
      <c r="M65" s="5"/>
      <c r="N65" s="5"/>
      <c r="O65" s="5"/>
      <c r="P65" s="5"/>
      <c r="Q65" s="5"/>
      <c r="R65" s="5"/>
      <c r="S65" s="4"/>
      <c r="T65" s="4"/>
      <c r="U65" s="4"/>
      <c r="V65" s="4"/>
      <c r="W65" s="4"/>
      <c r="X65" s="83"/>
      <c r="Y65" s="83"/>
      <c r="Z65" s="83"/>
      <c r="AA65" s="83"/>
      <c r="AB65" s="83"/>
      <c r="AC65" s="83"/>
      <c r="AD65" s="83"/>
      <c r="AE65" s="83"/>
      <c r="AF65" s="83"/>
    </row>
    <row r="66" spans="1:32" ht="14.25" customHeight="1">
      <c r="A66" s="4"/>
      <c r="B66" s="4"/>
      <c r="C66" s="4"/>
      <c r="D66" s="4"/>
      <c r="E66" s="4"/>
      <c r="F66" s="5"/>
      <c r="G66" s="5"/>
      <c r="H66" s="5"/>
      <c r="I66" s="5"/>
      <c r="J66" s="5"/>
      <c r="K66" s="5"/>
      <c r="L66" s="5"/>
      <c r="M66" s="5"/>
      <c r="N66" s="5"/>
      <c r="O66" s="5"/>
      <c r="P66" s="5"/>
      <c r="Q66" s="5"/>
      <c r="R66" s="5"/>
      <c r="S66" s="4"/>
      <c r="T66" s="4"/>
      <c r="U66" s="4"/>
      <c r="V66" s="4"/>
      <c r="W66" s="4"/>
      <c r="X66" s="83"/>
      <c r="Y66" s="83"/>
      <c r="Z66" s="83"/>
      <c r="AA66" s="83"/>
      <c r="AB66" s="83"/>
      <c r="AC66" s="83"/>
      <c r="AD66" s="83"/>
      <c r="AE66" s="83"/>
      <c r="AF66" s="83"/>
    </row>
    <row r="67" spans="1:32" ht="14.25" customHeight="1">
      <c r="A67" s="4"/>
      <c r="B67" s="4"/>
      <c r="C67" s="4"/>
      <c r="D67" s="4"/>
      <c r="E67" s="4"/>
      <c r="F67" s="5"/>
      <c r="G67" s="5"/>
      <c r="H67" s="5"/>
      <c r="I67" s="5"/>
      <c r="J67" s="5"/>
      <c r="K67" s="5"/>
      <c r="L67" s="5"/>
      <c r="M67" s="5"/>
      <c r="N67" s="5"/>
      <c r="O67" s="5"/>
      <c r="P67" s="5"/>
      <c r="Q67" s="5"/>
      <c r="R67" s="5"/>
      <c r="S67" s="4"/>
      <c r="T67" s="4"/>
      <c r="U67" s="4"/>
      <c r="V67" s="4"/>
      <c r="W67" s="4"/>
      <c r="X67" s="83"/>
      <c r="Y67" s="83"/>
      <c r="Z67" s="83"/>
      <c r="AA67" s="83"/>
      <c r="AB67" s="83"/>
      <c r="AC67" s="83"/>
      <c r="AD67" s="83"/>
      <c r="AE67" s="83"/>
      <c r="AF67" s="83"/>
    </row>
    <row r="68" spans="1:32" ht="14.25" customHeight="1">
      <c r="A68" s="4"/>
      <c r="B68" s="4"/>
      <c r="C68" s="4"/>
      <c r="D68" s="4"/>
      <c r="E68" s="4"/>
      <c r="F68" s="5"/>
      <c r="G68" s="5"/>
      <c r="H68" s="5"/>
      <c r="I68" s="5"/>
      <c r="J68" s="5"/>
      <c r="K68" s="5"/>
      <c r="L68" s="5"/>
      <c r="M68" s="5"/>
      <c r="N68" s="5"/>
      <c r="O68" s="5"/>
      <c r="P68" s="5"/>
      <c r="Q68" s="5"/>
      <c r="R68" s="5"/>
      <c r="S68" s="4"/>
      <c r="T68" s="4"/>
      <c r="U68" s="4"/>
      <c r="V68" s="4"/>
      <c r="W68" s="4"/>
      <c r="X68" s="83"/>
      <c r="Y68" s="83"/>
      <c r="Z68" s="83"/>
      <c r="AA68" s="83"/>
      <c r="AB68" s="83"/>
      <c r="AC68" s="83"/>
      <c r="AD68" s="83"/>
      <c r="AE68" s="83"/>
      <c r="AF68" s="83"/>
    </row>
    <row r="69" spans="1:32" ht="14.25" customHeight="1">
      <c r="A69" s="4"/>
      <c r="B69" s="4"/>
      <c r="C69" s="4"/>
      <c r="D69" s="4"/>
      <c r="E69" s="4"/>
      <c r="F69" s="5"/>
      <c r="G69" s="5"/>
      <c r="H69" s="5"/>
      <c r="I69" s="5"/>
      <c r="J69" s="5"/>
      <c r="K69" s="5"/>
      <c r="L69" s="5"/>
      <c r="M69" s="5"/>
      <c r="N69" s="5"/>
      <c r="O69" s="5"/>
      <c r="P69" s="5"/>
      <c r="Q69" s="5"/>
      <c r="R69" s="5"/>
      <c r="S69" s="4"/>
      <c r="T69" s="4"/>
      <c r="U69" s="4"/>
      <c r="V69" s="4"/>
      <c r="W69" s="4"/>
      <c r="X69" s="83"/>
      <c r="Y69" s="83"/>
      <c r="Z69" s="83"/>
      <c r="AA69" s="83"/>
      <c r="AB69" s="83"/>
      <c r="AC69" s="83"/>
      <c r="AD69" s="83"/>
      <c r="AE69" s="83"/>
      <c r="AF69" s="83"/>
    </row>
    <row r="70" spans="1:32" ht="14.25" customHeight="1">
      <c r="A70" s="4"/>
      <c r="B70" s="4"/>
      <c r="C70" s="4"/>
      <c r="D70" s="4"/>
      <c r="E70" s="4"/>
      <c r="F70" s="5"/>
      <c r="G70" s="5"/>
      <c r="H70" s="5"/>
      <c r="I70" s="5"/>
      <c r="J70" s="5"/>
      <c r="K70" s="5"/>
      <c r="L70" s="5"/>
      <c r="M70" s="5"/>
      <c r="N70" s="5"/>
      <c r="O70" s="5"/>
      <c r="P70" s="5"/>
      <c r="Q70" s="5"/>
      <c r="R70" s="5"/>
      <c r="S70" s="4"/>
      <c r="T70" s="4"/>
      <c r="U70" s="4"/>
      <c r="V70" s="4"/>
      <c r="W70" s="4"/>
      <c r="X70" s="83"/>
      <c r="Y70" s="83"/>
      <c r="Z70" s="83"/>
      <c r="AA70" s="83"/>
      <c r="AB70" s="83"/>
      <c r="AC70" s="83"/>
      <c r="AD70" s="83"/>
      <c r="AE70" s="83"/>
      <c r="AF70" s="83"/>
    </row>
    <row r="71" spans="1:32" ht="14.25" customHeight="1">
      <c r="A71" s="4"/>
      <c r="B71" s="4"/>
      <c r="C71" s="4"/>
      <c r="D71" s="4"/>
      <c r="E71" s="4"/>
      <c r="F71" s="5"/>
      <c r="G71" s="5"/>
      <c r="H71" s="5"/>
      <c r="I71" s="5"/>
      <c r="J71" s="5"/>
      <c r="K71" s="5"/>
      <c r="L71" s="5"/>
      <c r="M71" s="5"/>
      <c r="N71" s="5"/>
      <c r="O71" s="5"/>
      <c r="P71" s="5"/>
      <c r="Q71" s="5"/>
      <c r="R71" s="5"/>
      <c r="S71" s="4"/>
      <c r="T71" s="4"/>
      <c r="U71" s="4"/>
      <c r="V71" s="4"/>
      <c r="W71" s="4"/>
      <c r="X71" s="83"/>
      <c r="Y71" s="83"/>
      <c r="Z71" s="83"/>
      <c r="AA71" s="83"/>
      <c r="AB71" s="83"/>
      <c r="AC71" s="83"/>
      <c r="AD71" s="83"/>
      <c r="AE71" s="83"/>
      <c r="AF71" s="83"/>
    </row>
    <row r="72" spans="1:32" ht="14.25" customHeight="1">
      <c r="A72" s="4"/>
      <c r="B72" s="4"/>
      <c r="C72" s="4"/>
      <c r="D72" s="4"/>
      <c r="E72" s="4"/>
      <c r="F72" s="5"/>
      <c r="G72" s="5"/>
      <c r="H72" s="5"/>
      <c r="I72" s="5"/>
      <c r="J72" s="5"/>
      <c r="K72" s="5"/>
      <c r="L72" s="5"/>
      <c r="M72" s="5"/>
      <c r="N72" s="5"/>
      <c r="O72" s="5"/>
      <c r="P72" s="5"/>
      <c r="Q72" s="5"/>
      <c r="R72" s="5"/>
      <c r="S72" s="4"/>
      <c r="T72" s="4"/>
      <c r="U72" s="4"/>
      <c r="V72" s="4"/>
      <c r="W72" s="4"/>
      <c r="X72" s="83"/>
      <c r="Y72" s="83"/>
      <c r="Z72" s="83"/>
      <c r="AA72" s="83"/>
      <c r="AB72" s="83"/>
      <c r="AC72" s="83"/>
      <c r="AD72" s="83"/>
      <c r="AE72" s="83"/>
      <c r="AF72" s="83"/>
    </row>
    <row r="73" spans="1:32" ht="14.25" customHeight="1">
      <c r="A73" s="4"/>
      <c r="B73" s="4"/>
      <c r="C73" s="4"/>
      <c r="D73" s="4"/>
      <c r="E73" s="4"/>
      <c r="F73" s="5"/>
      <c r="G73" s="5"/>
      <c r="H73" s="5"/>
      <c r="I73" s="5"/>
      <c r="J73" s="5"/>
      <c r="K73" s="5"/>
      <c r="L73" s="5"/>
      <c r="M73" s="5"/>
      <c r="N73" s="5"/>
      <c r="O73" s="5"/>
      <c r="P73" s="5"/>
      <c r="Q73" s="5"/>
      <c r="R73" s="5"/>
      <c r="S73" s="4"/>
      <c r="T73" s="4"/>
      <c r="U73" s="4"/>
      <c r="V73" s="4"/>
      <c r="W73" s="4"/>
      <c r="X73" s="83"/>
      <c r="Y73" s="83"/>
      <c r="Z73" s="83"/>
      <c r="AA73" s="83"/>
      <c r="AB73" s="83"/>
      <c r="AC73" s="83"/>
      <c r="AD73" s="83"/>
      <c r="AE73" s="83"/>
      <c r="AF73" s="83"/>
    </row>
    <row r="74" spans="1:32" ht="14.25" customHeight="1">
      <c r="A74" s="4"/>
      <c r="B74" s="4"/>
      <c r="C74" s="4"/>
      <c r="D74" s="4"/>
      <c r="E74" s="4"/>
      <c r="F74" s="5"/>
      <c r="G74" s="5"/>
      <c r="H74" s="5"/>
      <c r="I74" s="5"/>
      <c r="J74" s="5"/>
      <c r="K74" s="5"/>
      <c r="L74" s="5"/>
      <c r="M74" s="5"/>
      <c r="N74" s="5"/>
      <c r="O74" s="5"/>
      <c r="P74" s="5"/>
      <c r="Q74" s="5"/>
      <c r="R74" s="5"/>
      <c r="S74" s="4"/>
      <c r="T74" s="4"/>
      <c r="U74" s="4"/>
      <c r="V74" s="4"/>
      <c r="W74" s="4"/>
      <c r="X74" s="83"/>
      <c r="Y74" s="83"/>
      <c r="Z74" s="83"/>
      <c r="AA74" s="83"/>
      <c r="AB74" s="83"/>
      <c r="AC74" s="83"/>
      <c r="AD74" s="83"/>
      <c r="AE74" s="83"/>
      <c r="AF74" s="83"/>
    </row>
    <row r="75" spans="1:32" ht="20.25" customHeight="1">
      <c r="A75" s="177" t="s">
        <v>91</v>
      </c>
      <c r="B75" s="165"/>
      <c r="C75" s="165"/>
      <c r="D75" s="165"/>
      <c r="E75" s="165"/>
      <c r="F75" s="165"/>
      <c r="G75" s="165"/>
      <c r="H75" s="165"/>
      <c r="I75" s="165"/>
      <c r="J75" s="165"/>
      <c r="K75" s="165"/>
      <c r="L75" s="165"/>
      <c r="M75" s="165"/>
      <c r="N75" s="165"/>
      <c r="O75" s="165"/>
      <c r="P75" s="165"/>
      <c r="Q75" s="165"/>
      <c r="R75" s="165"/>
      <c r="S75" s="165"/>
      <c r="T75" s="165"/>
      <c r="U75" s="165"/>
      <c r="V75" s="165"/>
      <c r="W75" s="113"/>
      <c r="X75" s="121"/>
      <c r="Y75" s="121"/>
      <c r="Z75" s="121"/>
      <c r="AA75" s="121"/>
      <c r="AB75" s="121"/>
      <c r="AC75" s="121"/>
      <c r="AD75" s="121"/>
      <c r="AE75" s="121"/>
      <c r="AF75" s="121"/>
    </row>
    <row r="76" spans="1:32" ht="20.25" customHeight="1">
      <c r="A76" s="177" t="s">
        <v>92</v>
      </c>
      <c r="B76" s="165"/>
      <c r="C76" s="165"/>
      <c r="D76" s="165"/>
      <c r="E76" s="165"/>
      <c r="F76" s="165"/>
      <c r="G76" s="165"/>
      <c r="H76" s="165"/>
      <c r="I76" s="165"/>
      <c r="J76" s="165"/>
      <c r="K76" s="165"/>
      <c r="L76" s="165"/>
      <c r="M76" s="165"/>
      <c r="N76" s="165"/>
      <c r="O76" s="165"/>
      <c r="P76" s="165"/>
      <c r="Q76" s="165"/>
      <c r="R76" s="165"/>
      <c r="S76" s="165"/>
      <c r="T76" s="165"/>
      <c r="U76" s="165"/>
      <c r="V76" s="165"/>
      <c r="W76" s="113"/>
      <c r="X76" s="121"/>
      <c r="Y76" s="121"/>
      <c r="Z76" s="121"/>
      <c r="AA76" s="121"/>
      <c r="AB76" s="121"/>
      <c r="AC76" s="121"/>
      <c r="AD76" s="121"/>
      <c r="AE76" s="121"/>
      <c r="AF76" s="121"/>
    </row>
    <row r="77" spans="1:32" ht="20.25" customHeight="1">
      <c r="A77" s="177" t="s">
        <v>93</v>
      </c>
      <c r="B77" s="165"/>
      <c r="C77" s="165"/>
      <c r="D77" s="165"/>
      <c r="E77" s="165"/>
      <c r="F77" s="165"/>
      <c r="G77" s="165"/>
      <c r="H77" s="165"/>
      <c r="I77" s="165"/>
      <c r="J77" s="165"/>
      <c r="K77" s="165"/>
      <c r="L77" s="165"/>
      <c r="M77" s="165"/>
      <c r="N77" s="165"/>
      <c r="O77" s="165"/>
      <c r="P77" s="165"/>
      <c r="Q77" s="165"/>
      <c r="R77" s="165"/>
      <c r="S77" s="165"/>
      <c r="T77" s="165"/>
      <c r="U77" s="129"/>
      <c r="V77" s="129"/>
      <c r="W77" s="113"/>
      <c r="X77" s="121"/>
      <c r="Y77" s="121"/>
      <c r="Z77" s="121"/>
      <c r="AA77" s="121"/>
      <c r="AB77" s="121"/>
      <c r="AC77" s="121"/>
      <c r="AD77" s="121"/>
      <c r="AE77" s="121"/>
      <c r="AF77" s="121"/>
    </row>
    <row r="78" spans="1:32" ht="20.25" customHeight="1">
      <c r="A78" s="177" t="s">
        <v>94</v>
      </c>
      <c r="B78" s="165"/>
      <c r="C78" s="165"/>
      <c r="D78" s="165"/>
      <c r="E78" s="165"/>
      <c r="F78" s="165"/>
      <c r="G78" s="165"/>
      <c r="H78" s="165"/>
      <c r="I78" s="165"/>
      <c r="J78" s="165"/>
      <c r="K78" s="165"/>
      <c r="L78" s="165"/>
      <c r="M78" s="165"/>
      <c r="N78" s="165"/>
      <c r="O78" s="165"/>
      <c r="P78" s="165"/>
      <c r="Q78" s="165"/>
      <c r="R78" s="165"/>
      <c r="S78" s="165"/>
      <c r="T78" s="165"/>
      <c r="U78" s="165"/>
      <c r="V78" s="165"/>
      <c r="W78" s="165"/>
      <c r="X78" s="121"/>
      <c r="Y78" s="121"/>
      <c r="Z78" s="121"/>
      <c r="AA78" s="121"/>
      <c r="AB78" s="121"/>
      <c r="AC78" s="121"/>
      <c r="AD78" s="121"/>
      <c r="AE78" s="121"/>
      <c r="AF78" s="121"/>
    </row>
    <row r="79" spans="1:32" ht="31.5" customHeight="1">
      <c r="A79" s="177" t="s">
        <v>95</v>
      </c>
      <c r="B79" s="165"/>
      <c r="C79" s="165"/>
      <c r="D79" s="165"/>
      <c r="E79" s="165"/>
      <c r="F79" s="165"/>
      <c r="G79" s="165"/>
      <c r="H79" s="165"/>
      <c r="I79" s="165"/>
      <c r="J79" s="165"/>
      <c r="K79" s="165"/>
      <c r="L79" s="165"/>
      <c r="M79" s="165"/>
      <c r="N79" s="165"/>
      <c r="O79" s="165"/>
      <c r="P79" s="165"/>
      <c r="Q79" s="165"/>
      <c r="R79" s="165"/>
      <c r="S79" s="165"/>
      <c r="T79" s="165"/>
      <c r="U79" s="165"/>
      <c r="V79" s="165"/>
      <c r="W79" s="165"/>
      <c r="X79" s="121"/>
      <c r="Y79" s="121"/>
      <c r="Z79" s="121"/>
      <c r="AA79" s="121"/>
      <c r="AB79" s="121"/>
      <c r="AC79" s="121"/>
      <c r="AD79" s="121"/>
      <c r="AE79" s="121"/>
      <c r="AF79" s="121"/>
    </row>
    <row r="80" spans="1:32" ht="14.25" customHeight="1">
      <c r="A80" s="4"/>
      <c r="B80" s="4"/>
      <c r="C80" s="4"/>
      <c r="D80" s="4"/>
      <c r="E80" s="4"/>
      <c r="F80" s="5"/>
      <c r="G80" s="5"/>
      <c r="H80" s="5"/>
      <c r="I80" s="5"/>
      <c r="J80" s="5"/>
      <c r="K80" s="5"/>
      <c r="L80" s="5"/>
      <c r="M80" s="5"/>
      <c r="N80" s="5"/>
      <c r="O80" s="5"/>
      <c r="P80" s="5"/>
      <c r="Q80" s="5"/>
      <c r="R80" s="5"/>
      <c r="S80" s="4"/>
      <c r="T80" s="4"/>
      <c r="U80" s="4"/>
      <c r="V80" s="4"/>
      <c r="W80" s="4"/>
      <c r="X80" s="83"/>
      <c r="Y80" s="83"/>
      <c r="Z80" s="83"/>
      <c r="AA80" s="83"/>
      <c r="AB80" s="83"/>
      <c r="AC80" s="83"/>
      <c r="AD80" s="83"/>
      <c r="AE80" s="83"/>
      <c r="AF80" s="83"/>
    </row>
    <row r="81" spans="1:23" ht="14.25" customHeight="1">
      <c r="A81" s="104" t="s">
        <v>16</v>
      </c>
      <c r="B81" s="104" t="s">
        <v>14</v>
      </c>
      <c r="C81" s="104" t="s">
        <v>22</v>
      </c>
      <c r="D81" s="104" t="s">
        <v>24</v>
      </c>
      <c r="E81" s="104"/>
      <c r="F81" s="122">
        <v>41456</v>
      </c>
      <c r="G81" s="122">
        <v>41487</v>
      </c>
      <c r="H81" s="122">
        <v>41518</v>
      </c>
      <c r="I81" s="122">
        <v>41548</v>
      </c>
      <c r="J81" s="122">
        <v>41579</v>
      </c>
      <c r="K81" s="122">
        <v>41609</v>
      </c>
      <c r="L81" s="122">
        <v>41640</v>
      </c>
      <c r="M81" s="122">
        <v>41671</v>
      </c>
      <c r="N81" s="122">
        <v>41699</v>
      </c>
      <c r="O81" s="122">
        <v>41730</v>
      </c>
      <c r="P81" s="122">
        <v>41760</v>
      </c>
      <c r="Q81" s="122">
        <v>41791</v>
      </c>
      <c r="R81" s="123" t="s">
        <v>68</v>
      </c>
      <c r="S81" s="4"/>
      <c r="T81" s="4"/>
      <c r="U81" s="4"/>
      <c r="V81" s="4"/>
      <c r="W81" s="4"/>
    </row>
    <row r="82" spans="1:23" ht="14.25" customHeight="1">
      <c r="A82" s="41" t="s">
        <v>34</v>
      </c>
      <c r="B82" s="41"/>
      <c r="C82" s="41"/>
      <c r="D82" s="42" t="s">
        <v>68</v>
      </c>
      <c r="E82" s="41"/>
      <c r="F82" s="91">
        <f>SUMIFS('Data Repository Table'!$I:$I,'Data Repository Table'!$C:$C,'Expenses Analysis'!$A82,'Data Repository Table'!$D:$D,'Expenses Analysis'!F$81)</f>
        <v>9373052.0010949373</v>
      </c>
      <c r="G82" s="91">
        <f>SUMIFS('Data Repository Table'!$I:$I,'Data Repository Table'!$C:$C,'Expenses Analysis'!$A82,'Data Repository Table'!$D:$D,'Expenses Analysis'!G$81)</f>
        <v>10475205.036020556</v>
      </c>
      <c r="H82" s="91">
        <f>SUMIFS('Data Repository Table'!$I:$I,'Data Repository Table'!$C:$C,'Expenses Analysis'!$A82,'Data Repository Table'!$D:$D,'Expenses Analysis'!H$81)</f>
        <v>9001873.6662303638</v>
      </c>
      <c r="I82" s="91">
        <f>SUMIFS('Data Repository Table'!$I:$I,'Data Repository Table'!$C:$C,'Expenses Analysis'!$A82,'Data Repository Table'!$D:$D,'Expenses Analysis'!I$81)</f>
        <v>8772975.8280905727</v>
      </c>
      <c r="J82" s="91">
        <f>SUMIFS('Data Repository Table'!$I:$I,'Data Repository Table'!$C:$C,'Expenses Analysis'!$A82,'Data Repository Table'!$D:$D,'Expenses Analysis'!J$81)</f>
        <v>9160788.693702925</v>
      </c>
      <c r="K82" s="91">
        <f>SUMIFS('Data Repository Table'!$I:$I,'Data Repository Table'!$C:$C,'Expenses Analysis'!$A82,'Data Repository Table'!$D:$D,'Expenses Analysis'!K$81)</f>
        <v>8888300.8651867565</v>
      </c>
      <c r="L82" s="91">
        <f>SUMIFS('Data Repository Table'!$I:$I,'Data Repository Table'!$C:$C,'Expenses Analysis'!$A82,'Data Repository Table'!$D:$D,'Expenses Analysis'!L$81)</f>
        <v>13072606.97096863</v>
      </c>
      <c r="M82" s="91">
        <f>SUMIFS('Data Repository Table'!$I:$I,'Data Repository Table'!$C:$C,'Expenses Analysis'!$A82,'Data Repository Table'!$D:$D,'Expenses Analysis'!M$81)</f>
        <v>11344275.901368823</v>
      </c>
      <c r="N82" s="91">
        <f>SUMIFS('Data Repository Table'!$I:$I,'Data Repository Table'!$C:$C,'Expenses Analysis'!$A82,'Data Repository Table'!$D:$D,'Expenses Analysis'!N$81)</f>
        <v>11707706.266478637</v>
      </c>
      <c r="O82" s="91">
        <f>SUMIFS('Data Repository Table'!$I:$I,'Data Repository Table'!$C:$C,'Expenses Analysis'!$A82,'Data Repository Table'!$D:$D,'Expenses Analysis'!O$81)</f>
        <v>9751715.7948728539</v>
      </c>
      <c r="P82" s="91">
        <f>SUMIFS('Data Repository Table'!$I:$I,'Data Repository Table'!$C:$C,'Expenses Analysis'!$A82,'Data Repository Table'!$D:$D,'Expenses Analysis'!P$81)</f>
        <v>10087885.606281338</v>
      </c>
      <c r="Q82" s="91">
        <f>SUMIFS('Data Repository Table'!$I:$I,'Data Repository Table'!$C:$C,'Expenses Analysis'!$A82,'Data Repository Table'!$D:$D,'Expenses Analysis'!Q$81)</f>
        <v>10534443.600543039</v>
      </c>
      <c r="R82" s="43">
        <v>51223824.092327476</v>
      </c>
      <c r="S82" s="4"/>
      <c r="T82" s="4"/>
      <c r="U82" s="4"/>
      <c r="V82" s="4"/>
      <c r="W82" s="4"/>
    </row>
    <row r="83" spans="1:23" ht="14.25" customHeight="1">
      <c r="A83" s="41" t="s">
        <v>41</v>
      </c>
      <c r="B83" s="41"/>
      <c r="C83" s="41"/>
      <c r="D83" s="42" t="s">
        <v>68</v>
      </c>
      <c r="E83" s="41"/>
      <c r="F83" s="91">
        <f>SUMIFS('Data Repository Table'!$I:$I,'Data Repository Table'!$C:$C,'Expenses Analysis'!$A83,'Data Repository Table'!$D:$D,'Expenses Analysis'!F$81)</f>
        <v>28667817.112385202</v>
      </c>
      <c r="G83" s="91">
        <f>SUMIFS('Data Repository Table'!$I:$I,'Data Repository Table'!$C:$C,'Expenses Analysis'!$A83,'Data Repository Table'!$D:$D,'Expenses Analysis'!G$81)</f>
        <v>28265422.969444603</v>
      </c>
      <c r="H83" s="91">
        <f>SUMIFS('Data Repository Table'!$I:$I,'Data Repository Table'!$C:$C,'Expenses Analysis'!$A83,'Data Repository Table'!$D:$D,'Expenses Analysis'!H$81)</f>
        <v>29943064.335747834</v>
      </c>
      <c r="I83" s="91">
        <f>SUMIFS('Data Repository Table'!$I:$I,'Data Repository Table'!$C:$C,'Expenses Analysis'!$A83,'Data Repository Table'!$D:$D,'Expenses Analysis'!I$81)</f>
        <v>33663794.41460707</v>
      </c>
      <c r="J83" s="91">
        <f>SUMIFS('Data Repository Table'!$I:$I,'Data Repository Table'!$C:$C,'Expenses Analysis'!$A83,'Data Repository Table'!$D:$D,'Expenses Analysis'!J$81)</f>
        <v>33858497.944104888</v>
      </c>
      <c r="K83" s="91">
        <f>SUMIFS('Data Repository Table'!$I:$I,'Data Repository Table'!$C:$C,'Expenses Analysis'!$A83,'Data Repository Table'!$D:$D,'Expenses Analysis'!K$81)</f>
        <v>28522142.477699198</v>
      </c>
      <c r="L83" s="91">
        <f>SUMIFS('Data Repository Table'!$I:$I,'Data Repository Table'!$C:$C,'Expenses Analysis'!$A83,'Data Repository Table'!$D:$D,'Expenses Analysis'!L$81)</f>
        <v>36341812.103625409</v>
      </c>
      <c r="M83" s="91">
        <f>SUMIFS('Data Repository Table'!$I:$I,'Data Repository Table'!$C:$C,'Expenses Analysis'!$A83,'Data Repository Table'!$D:$D,'Expenses Analysis'!M$81)</f>
        <v>35049750.771239601</v>
      </c>
      <c r="N83" s="91">
        <f>SUMIFS('Data Repository Table'!$I:$I,'Data Repository Table'!$C:$C,'Expenses Analysis'!$A83,'Data Repository Table'!$D:$D,'Expenses Analysis'!N$81)</f>
        <v>34658629.012219593</v>
      </c>
      <c r="O83" s="91">
        <f>SUMIFS('Data Repository Table'!$I:$I,'Data Repository Table'!$C:$C,'Expenses Analysis'!$A83,'Data Repository Table'!$D:$D,'Expenses Analysis'!O$81)</f>
        <v>34404290.09020561</v>
      </c>
      <c r="P83" s="91">
        <f>SUMIFS('Data Repository Table'!$I:$I,'Data Repository Table'!$C:$C,'Expenses Analysis'!$A83,'Data Repository Table'!$D:$D,'Expenses Analysis'!P$81)</f>
        <v>33549034.616216004</v>
      </c>
      <c r="Q83" s="91">
        <f>SUMIFS('Data Repository Table'!$I:$I,'Data Repository Table'!$C:$C,'Expenses Analysis'!$A83,'Data Repository Table'!$D:$D,'Expenses Analysis'!Q$81)</f>
        <v>24653498.909832798</v>
      </c>
      <c r="R83" s="43">
        <v>179319099.03996587</v>
      </c>
      <c r="S83" s="4"/>
      <c r="T83" s="4"/>
      <c r="U83" s="4"/>
      <c r="V83" s="4"/>
      <c r="W83" s="4"/>
    </row>
    <row r="84" spans="1:23" ht="14.25" customHeight="1">
      <c r="A84" s="41" t="s">
        <v>42</v>
      </c>
      <c r="B84" s="41"/>
      <c r="C84" s="41"/>
      <c r="D84" s="42" t="s">
        <v>68</v>
      </c>
      <c r="E84" s="41"/>
      <c r="F84" s="91">
        <f>SUMIFS('Data Repository Table'!$I:$I,'Data Repository Table'!$C:$C,'Expenses Analysis'!$A84,'Data Repository Table'!$D:$D,'Expenses Analysis'!F$81)</f>
        <v>20886095.615283418</v>
      </c>
      <c r="G84" s="91">
        <f>SUMIFS('Data Repository Table'!$I:$I,'Data Repository Table'!$C:$C,'Expenses Analysis'!$A84,'Data Repository Table'!$D:$D,'Expenses Analysis'!G$81)</f>
        <v>19558466.894660681</v>
      </c>
      <c r="H84" s="91">
        <f>SUMIFS('Data Repository Table'!$I:$I,'Data Repository Table'!$C:$C,'Expenses Analysis'!$A84,'Data Repository Table'!$D:$D,'Expenses Analysis'!H$81)</f>
        <v>22032970.174607921</v>
      </c>
      <c r="I84" s="91">
        <f>SUMIFS('Data Repository Table'!$I:$I,'Data Repository Table'!$C:$C,'Expenses Analysis'!$A84,'Data Repository Table'!$D:$D,'Expenses Analysis'!I$81)</f>
        <v>19215738.30156564</v>
      </c>
      <c r="J84" s="91">
        <f>SUMIFS('Data Repository Table'!$I:$I,'Data Repository Table'!$C:$C,'Expenses Analysis'!$A84,'Data Repository Table'!$D:$D,'Expenses Analysis'!J$81)</f>
        <v>18174526.409325093</v>
      </c>
      <c r="K84" s="91">
        <f>SUMIFS('Data Repository Table'!$I:$I,'Data Repository Table'!$C:$C,'Expenses Analysis'!$A84,'Data Repository Table'!$D:$D,'Expenses Analysis'!K$81)</f>
        <v>16989829.6382135</v>
      </c>
      <c r="L84" s="91">
        <f>SUMIFS('Data Repository Table'!$I:$I,'Data Repository Table'!$C:$C,'Expenses Analysis'!$A84,'Data Repository Table'!$D:$D,'Expenses Analysis'!L$81)</f>
        <v>22689971.421325497</v>
      </c>
      <c r="M84" s="91">
        <f>SUMIFS('Data Repository Table'!$I:$I,'Data Repository Table'!$C:$C,'Expenses Analysis'!$A84,'Data Repository Table'!$D:$D,'Expenses Analysis'!M$81)</f>
        <v>23258769.610366751</v>
      </c>
      <c r="N84" s="91">
        <f>SUMIFS('Data Repository Table'!$I:$I,'Data Repository Table'!$C:$C,'Expenses Analysis'!$A84,'Data Repository Table'!$D:$D,'Expenses Analysis'!N$81)</f>
        <v>22842911.235735122</v>
      </c>
      <c r="O84" s="91">
        <f>SUMIFS('Data Repository Table'!$I:$I,'Data Repository Table'!$C:$C,'Expenses Analysis'!$A84,'Data Repository Table'!$D:$D,'Expenses Analysis'!O$81)</f>
        <v>21743875.864216998</v>
      </c>
      <c r="P84" s="91">
        <f>SUMIFS('Data Repository Table'!$I:$I,'Data Repository Table'!$C:$C,'Expenses Analysis'!$A84,'Data Repository Table'!$D:$D,'Expenses Analysis'!P$81)</f>
        <v>22397637.8763345</v>
      </c>
      <c r="Q84" s="91">
        <f>SUMIFS('Data Repository Table'!$I:$I,'Data Repository Table'!$C:$C,'Expenses Analysis'!$A84,'Data Repository Table'!$D:$D,'Expenses Analysis'!Q$81)</f>
        <v>24600455.494342495</v>
      </c>
      <c r="R84" s="43">
        <v>90723489.279805601</v>
      </c>
      <c r="S84" s="4"/>
      <c r="T84" s="4"/>
      <c r="U84" s="4"/>
      <c r="V84" s="4"/>
      <c r="W84" s="4"/>
    </row>
    <row r="85" spans="1:23" ht="14.25" customHeight="1">
      <c r="A85" s="41" t="s">
        <v>96</v>
      </c>
      <c r="B85" s="41"/>
      <c r="C85" s="41"/>
      <c r="D85" s="42" t="s">
        <v>68</v>
      </c>
      <c r="E85" s="41"/>
      <c r="F85" s="91">
        <f>SUM(F82:F84)</f>
        <v>58926964.728763551</v>
      </c>
      <c r="G85" s="91">
        <f t="shared" ref="G85:Q85" si="8">SUM(G82:G84)</f>
        <v>58299094.900125839</v>
      </c>
      <c r="H85" s="91">
        <f t="shared" si="8"/>
        <v>60977908.176586121</v>
      </c>
      <c r="I85" s="91">
        <f t="shared" si="8"/>
        <v>61652508.544263281</v>
      </c>
      <c r="J85" s="91">
        <f t="shared" si="8"/>
        <v>61193813.047132909</v>
      </c>
      <c r="K85" s="91">
        <f t="shared" si="8"/>
        <v>54400272.981099457</v>
      </c>
      <c r="L85" s="91">
        <f t="shared" si="8"/>
        <v>72104390.495919526</v>
      </c>
      <c r="M85" s="91">
        <f t="shared" si="8"/>
        <v>69652796.282975167</v>
      </c>
      <c r="N85" s="91">
        <f t="shared" si="8"/>
        <v>69209246.514433354</v>
      </c>
      <c r="O85" s="91">
        <f t="shared" si="8"/>
        <v>65899881.749295458</v>
      </c>
      <c r="P85" s="91">
        <f t="shared" si="8"/>
        <v>66034558.098831847</v>
      </c>
      <c r="Q85" s="91">
        <f t="shared" si="8"/>
        <v>59788398.004718333</v>
      </c>
      <c r="R85" s="43">
        <v>321266412.41209894</v>
      </c>
      <c r="S85" s="4"/>
      <c r="T85" s="4"/>
      <c r="U85" s="4"/>
      <c r="V85" s="4"/>
      <c r="W85" s="4"/>
    </row>
    <row r="86" spans="1:23" ht="14.25" customHeight="1">
      <c r="A86" s="4"/>
      <c r="B86" s="4"/>
      <c r="C86" s="4"/>
      <c r="D86" s="4"/>
      <c r="E86" s="4"/>
      <c r="F86" s="5"/>
      <c r="G86" s="5"/>
      <c r="H86" s="5"/>
      <c r="I86" s="5"/>
      <c r="J86" s="5"/>
      <c r="K86" s="5"/>
      <c r="L86" s="5"/>
      <c r="M86" s="5"/>
      <c r="N86" s="5"/>
      <c r="O86" s="5"/>
      <c r="P86" s="5"/>
      <c r="Q86" s="5"/>
      <c r="R86" s="5"/>
      <c r="S86" s="4"/>
      <c r="T86" s="4"/>
      <c r="U86" s="4"/>
      <c r="V86" s="4"/>
      <c r="W86" s="4"/>
    </row>
    <row r="87" spans="1:23" ht="14.25" customHeight="1">
      <c r="A87" s="4"/>
      <c r="B87" s="4"/>
      <c r="C87" s="4"/>
      <c r="D87" s="4"/>
      <c r="E87" s="4"/>
      <c r="F87" s="5"/>
      <c r="G87" s="5"/>
      <c r="H87" s="5"/>
      <c r="I87" s="5"/>
      <c r="J87" s="5"/>
      <c r="K87" s="5"/>
      <c r="L87" s="5"/>
      <c r="M87" s="5"/>
      <c r="N87" s="5"/>
      <c r="O87" s="5"/>
      <c r="P87" s="5"/>
      <c r="Q87" s="5"/>
      <c r="R87" s="5"/>
      <c r="S87" s="4"/>
      <c r="T87" s="4"/>
      <c r="U87" s="4"/>
      <c r="V87" s="4"/>
      <c r="W87" s="4"/>
    </row>
    <row r="88" spans="1:23" ht="14.25" customHeight="1">
      <c r="A88" s="4"/>
      <c r="B88" s="4"/>
      <c r="C88" s="4"/>
      <c r="D88" s="4"/>
      <c r="E88" s="4"/>
      <c r="F88" s="5"/>
      <c r="G88" s="5"/>
      <c r="H88" s="5"/>
      <c r="I88" s="5"/>
      <c r="J88" s="5"/>
      <c r="K88" s="5"/>
      <c r="L88" s="5"/>
      <c r="M88" s="5"/>
      <c r="N88" s="5"/>
      <c r="O88" s="5"/>
      <c r="P88" s="5"/>
      <c r="Q88" s="5"/>
      <c r="R88" s="5"/>
      <c r="S88" s="4"/>
      <c r="T88" s="4"/>
      <c r="U88" s="4"/>
      <c r="V88" s="4"/>
      <c r="W88" s="4"/>
    </row>
    <row r="89" spans="1:23" ht="14.25" customHeight="1">
      <c r="A89" s="4"/>
      <c r="B89" s="4"/>
      <c r="C89" s="4"/>
      <c r="D89" s="4"/>
      <c r="E89" s="4"/>
      <c r="F89" s="5"/>
      <c r="G89" s="5"/>
      <c r="H89" s="5"/>
      <c r="I89" s="5"/>
      <c r="J89" s="5"/>
      <c r="K89" s="5"/>
      <c r="L89" s="5"/>
      <c r="M89" s="5"/>
      <c r="N89" s="5"/>
      <c r="O89" s="5"/>
      <c r="P89" s="5"/>
      <c r="Q89" s="5"/>
      <c r="R89" s="5"/>
      <c r="S89" s="4"/>
      <c r="T89" s="4"/>
      <c r="U89" s="4"/>
      <c r="V89" s="4"/>
      <c r="W89" s="4"/>
    </row>
    <row r="90" spans="1:23" ht="14.25" customHeight="1">
      <c r="A90" s="4"/>
      <c r="B90" s="4"/>
      <c r="C90" s="4"/>
      <c r="D90" s="4"/>
      <c r="E90" s="4"/>
      <c r="F90" s="5"/>
      <c r="G90" s="5"/>
      <c r="H90" s="5"/>
      <c r="I90" s="5"/>
      <c r="J90" s="5"/>
      <c r="K90" s="5"/>
      <c r="L90" s="5"/>
      <c r="M90" s="5"/>
      <c r="N90" s="5"/>
      <c r="O90" s="5"/>
      <c r="P90" s="5"/>
      <c r="Q90" s="5"/>
      <c r="R90" s="5"/>
      <c r="S90" s="4"/>
      <c r="T90" s="4"/>
      <c r="U90" s="4"/>
      <c r="V90" s="4"/>
      <c r="W90" s="4"/>
    </row>
    <row r="91" spans="1:23" ht="14.25" customHeight="1">
      <c r="A91" s="4"/>
      <c r="B91" s="4"/>
      <c r="C91" s="4"/>
      <c r="D91" s="4"/>
      <c r="E91" s="4"/>
      <c r="F91" s="5"/>
      <c r="G91" s="5"/>
      <c r="H91" s="5"/>
      <c r="I91" s="5"/>
      <c r="J91" s="5"/>
      <c r="K91" s="5"/>
      <c r="L91" s="5"/>
      <c r="M91" s="5"/>
      <c r="N91" s="5"/>
      <c r="O91" s="5"/>
      <c r="P91" s="5"/>
      <c r="Q91" s="5"/>
      <c r="R91" s="5"/>
      <c r="S91" s="4"/>
      <c r="T91" s="4"/>
      <c r="U91" s="4"/>
      <c r="V91" s="4"/>
      <c r="W91" s="4"/>
    </row>
    <row r="92" spans="1:23" ht="14.25" customHeight="1">
      <c r="A92" s="4"/>
      <c r="B92" s="4"/>
      <c r="C92" s="4"/>
      <c r="D92" s="4"/>
      <c r="E92" s="4"/>
      <c r="F92" s="5"/>
      <c r="G92" s="5"/>
      <c r="H92" s="5"/>
      <c r="I92" s="5"/>
      <c r="J92" s="5"/>
      <c r="K92" s="5"/>
      <c r="L92" s="5"/>
      <c r="M92" s="5"/>
      <c r="N92" s="5"/>
      <c r="O92" s="5"/>
      <c r="P92" s="5"/>
      <c r="Q92" s="5"/>
      <c r="R92" s="5"/>
      <c r="S92" s="4"/>
      <c r="T92" s="4"/>
      <c r="U92" s="4"/>
      <c r="V92" s="4"/>
      <c r="W92" s="4"/>
    </row>
    <row r="93" spans="1:23" ht="14.25" customHeight="1">
      <c r="A93" s="4"/>
      <c r="B93" s="4"/>
      <c r="C93" s="4"/>
      <c r="D93" s="4"/>
      <c r="E93" s="4"/>
      <c r="F93" s="5"/>
      <c r="G93" s="5"/>
      <c r="H93" s="5"/>
      <c r="I93" s="5"/>
      <c r="J93" s="5"/>
      <c r="K93" s="5"/>
      <c r="L93" s="5"/>
      <c r="M93" s="5"/>
      <c r="N93" s="5"/>
      <c r="O93" s="5"/>
      <c r="P93" s="5"/>
      <c r="Q93" s="5"/>
      <c r="R93" s="5"/>
      <c r="S93" s="4"/>
      <c r="T93" s="4"/>
      <c r="U93" s="4"/>
      <c r="V93" s="4"/>
      <c r="W93" s="4"/>
    </row>
    <row r="94" spans="1:23" ht="14.25" customHeight="1">
      <c r="A94" s="4"/>
      <c r="B94" s="4"/>
      <c r="C94" s="4"/>
      <c r="D94" s="4"/>
      <c r="E94" s="4"/>
      <c r="F94" s="5"/>
      <c r="G94" s="5"/>
      <c r="H94" s="5"/>
      <c r="I94" s="5"/>
      <c r="J94" s="5"/>
      <c r="K94" s="5"/>
      <c r="L94" s="5"/>
      <c r="M94" s="5"/>
      <c r="N94" s="5"/>
      <c r="O94" s="5"/>
      <c r="P94" s="5"/>
      <c r="Q94" s="5"/>
      <c r="R94" s="5"/>
      <c r="S94" s="4"/>
      <c r="T94" s="4"/>
      <c r="U94" s="4"/>
      <c r="V94" s="4"/>
      <c r="W94" s="4"/>
    </row>
    <row r="95" spans="1:23" ht="14.25" customHeight="1">
      <c r="A95" s="4"/>
      <c r="B95" s="4"/>
      <c r="C95" s="4"/>
      <c r="D95" s="4"/>
      <c r="E95" s="4"/>
      <c r="F95" s="5"/>
      <c r="G95" s="5"/>
      <c r="H95" s="5"/>
      <c r="I95" s="5"/>
      <c r="J95" s="5"/>
      <c r="K95" s="5"/>
      <c r="L95" s="5"/>
      <c r="M95" s="5"/>
      <c r="N95" s="5"/>
      <c r="O95" s="5"/>
      <c r="P95" s="5"/>
      <c r="Q95" s="5"/>
      <c r="R95" s="5"/>
      <c r="S95" s="4"/>
      <c r="T95" s="4"/>
      <c r="U95" s="4"/>
      <c r="V95" s="4"/>
      <c r="W95" s="4"/>
    </row>
    <row r="96" spans="1:23" ht="14.25" customHeight="1">
      <c r="A96" s="4"/>
      <c r="B96" s="4"/>
      <c r="C96" s="4"/>
      <c r="D96" s="4"/>
      <c r="E96" s="4"/>
      <c r="F96" s="5"/>
      <c r="G96" s="5"/>
      <c r="H96" s="5"/>
      <c r="I96" s="5"/>
      <c r="J96" s="5"/>
      <c r="K96" s="5"/>
      <c r="L96" s="5"/>
      <c r="M96" s="5"/>
      <c r="N96" s="5"/>
      <c r="O96" s="5"/>
      <c r="P96" s="5"/>
      <c r="Q96" s="5"/>
      <c r="R96" s="5"/>
      <c r="S96" s="4"/>
      <c r="T96" s="4"/>
      <c r="U96" s="4"/>
      <c r="V96" s="4"/>
      <c r="W96" s="4"/>
    </row>
    <row r="97" spans="1:32" ht="14.25" customHeight="1">
      <c r="A97" s="4"/>
      <c r="B97" s="4"/>
      <c r="C97" s="4"/>
      <c r="D97" s="4"/>
      <c r="E97" s="4"/>
      <c r="F97" s="5"/>
      <c r="G97" s="5"/>
      <c r="H97" s="5"/>
      <c r="I97" s="5"/>
      <c r="J97" s="5"/>
      <c r="K97" s="5"/>
      <c r="L97" s="5"/>
      <c r="M97" s="5"/>
      <c r="N97" s="5"/>
      <c r="O97" s="5"/>
      <c r="P97" s="5"/>
      <c r="Q97" s="5"/>
      <c r="R97" s="5"/>
      <c r="S97" s="4"/>
      <c r="T97" s="4"/>
      <c r="U97" s="4"/>
      <c r="V97" s="4"/>
      <c r="W97" s="4"/>
      <c r="X97" s="83"/>
      <c r="Y97" s="83"/>
      <c r="Z97" s="83"/>
      <c r="AA97" s="83"/>
      <c r="AB97" s="83"/>
      <c r="AC97" s="83"/>
      <c r="AD97" s="83"/>
      <c r="AE97" s="83"/>
      <c r="AF97" s="83"/>
    </row>
    <row r="98" spans="1:32" ht="14.25" customHeight="1">
      <c r="A98" s="4"/>
      <c r="B98" s="4"/>
      <c r="C98" s="4"/>
      <c r="D98" s="4"/>
      <c r="E98" s="4"/>
      <c r="F98" s="5"/>
      <c r="G98" s="5"/>
      <c r="H98" s="5"/>
      <c r="I98" s="5"/>
      <c r="J98" s="5"/>
      <c r="K98" s="5"/>
      <c r="L98" s="5"/>
      <c r="M98" s="5"/>
      <c r="N98" s="5"/>
      <c r="O98" s="5"/>
      <c r="P98" s="5"/>
      <c r="Q98" s="5"/>
      <c r="R98" s="5"/>
      <c r="S98" s="4"/>
      <c r="T98" s="4"/>
      <c r="U98" s="4"/>
      <c r="V98" s="4"/>
      <c r="W98" s="4"/>
      <c r="X98" s="83"/>
      <c r="Y98" s="83"/>
      <c r="Z98" s="83"/>
      <c r="AA98" s="83"/>
      <c r="AB98" s="83"/>
      <c r="AC98" s="83"/>
      <c r="AD98" s="83"/>
      <c r="AE98" s="83"/>
      <c r="AF98" s="83"/>
    </row>
    <row r="99" spans="1:32" ht="14.25" customHeight="1">
      <c r="A99" s="4"/>
      <c r="B99" s="4"/>
      <c r="C99" s="4"/>
      <c r="D99" s="4"/>
      <c r="E99" s="4"/>
      <c r="F99" s="5"/>
      <c r="G99" s="5"/>
      <c r="H99" s="5"/>
      <c r="I99" s="5"/>
      <c r="J99" s="5"/>
      <c r="K99" s="5"/>
      <c r="L99" s="5"/>
      <c r="M99" s="5"/>
      <c r="N99" s="5"/>
      <c r="O99" s="5"/>
      <c r="P99" s="5"/>
      <c r="Q99" s="5"/>
      <c r="R99" s="5"/>
      <c r="S99" s="4"/>
      <c r="T99" s="4"/>
      <c r="U99" s="4"/>
      <c r="V99" s="4"/>
      <c r="W99" s="4"/>
      <c r="X99" s="83"/>
      <c r="Y99" s="83"/>
      <c r="Z99" s="83"/>
      <c r="AA99" s="83"/>
      <c r="AB99" s="83"/>
      <c r="AC99" s="83"/>
      <c r="AD99" s="83"/>
      <c r="AE99" s="83"/>
      <c r="AF99" s="83"/>
    </row>
    <row r="100" spans="1:32" ht="14.25" customHeight="1">
      <c r="A100" s="4"/>
      <c r="B100" s="4"/>
      <c r="C100" s="4"/>
      <c r="D100" s="4"/>
      <c r="E100" s="4"/>
      <c r="F100" s="5"/>
      <c r="G100" s="5"/>
      <c r="H100" s="5"/>
      <c r="I100" s="5"/>
      <c r="J100" s="5"/>
      <c r="K100" s="5"/>
      <c r="L100" s="5"/>
      <c r="M100" s="5"/>
      <c r="N100" s="5"/>
      <c r="O100" s="5"/>
      <c r="P100" s="5"/>
      <c r="Q100" s="5"/>
      <c r="R100" s="5"/>
      <c r="S100" s="4"/>
      <c r="T100" s="4"/>
      <c r="U100" s="4"/>
      <c r="V100" s="4"/>
      <c r="W100" s="4"/>
      <c r="X100" s="83"/>
      <c r="Y100" s="83"/>
      <c r="Z100" s="83"/>
      <c r="AA100" s="83"/>
      <c r="AB100" s="83"/>
      <c r="AC100" s="83"/>
      <c r="AD100" s="83"/>
      <c r="AE100" s="83"/>
      <c r="AF100" s="83"/>
    </row>
    <row r="101" spans="1:32" ht="14.25" customHeight="1">
      <c r="A101" s="4"/>
      <c r="B101" s="4"/>
      <c r="C101" s="4"/>
      <c r="D101" s="4"/>
      <c r="E101" s="4"/>
      <c r="F101" s="5"/>
      <c r="G101" s="5"/>
      <c r="H101" s="5"/>
      <c r="I101" s="5"/>
      <c r="J101" s="5"/>
      <c r="K101" s="5"/>
      <c r="L101" s="5"/>
      <c r="M101" s="5"/>
      <c r="N101" s="5"/>
      <c r="O101" s="5"/>
      <c r="P101" s="5"/>
      <c r="Q101" s="5"/>
      <c r="R101" s="5"/>
      <c r="S101" s="4"/>
      <c r="T101" s="4"/>
      <c r="U101" s="4"/>
      <c r="V101" s="4"/>
      <c r="W101" s="4"/>
      <c r="X101" s="83"/>
      <c r="Y101" s="83"/>
      <c r="Z101" s="83"/>
      <c r="AA101" s="83"/>
      <c r="AB101" s="83"/>
      <c r="AC101" s="83"/>
      <c r="AD101" s="83"/>
      <c r="AE101" s="83"/>
      <c r="AF101" s="83"/>
    </row>
    <row r="102" spans="1:32" ht="14.25" customHeight="1">
      <c r="A102" s="4"/>
      <c r="B102" s="4"/>
      <c r="C102" s="4"/>
      <c r="D102" s="4"/>
      <c r="E102" s="4"/>
      <c r="F102" s="5"/>
      <c r="G102" s="5"/>
      <c r="H102" s="5"/>
      <c r="I102" s="5"/>
      <c r="J102" s="5"/>
      <c r="K102" s="5"/>
      <c r="L102" s="5"/>
      <c r="M102" s="5"/>
      <c r="N102" s="5"/>
      <c r="O102" s="5"/>
      <c r="P102" s="5"/>
      <c r="Q102" s="5"/>
      <c r="R102" s="5"/>
      <c r="S102" s="4"/>
      <c r="T102" s="4"/>
      <c r="U102" s="4"/>
      <c r="V102" s="4"/>
      <c r="W102" s="4"/>
      <c r="X102" s="83"/>
      <c r="Y102" s="83"/>
      <c r="Z102" s="83"/>
      <c r="AA102" s="83"/>
      <c r="AB102" s="83"/>
      <c r="AC102" s="83"/>
      <c r="AD102" s="83"/>
      <c r="AE102" s="83"/>
      <c r="AF102" s="83"/>
    </row>
    <row r="103" spans="1:32" ht="14.25" customHeight="1">
      <c r="A103" s="4"/>
      <c r="B103" s="4"/>
      <c r="C103" s="4"/>
      <c r="D103" s="4"/>
      <c r="E103" s="4"/>
      <c r="F103" s="5"/>
      <c r="G103" s="5"/>
      <c r="H103" s="5"/>
      <c r="I103" s="5"/>
      <c r="J103" s="5"/>
      <c r="K103" s="5"/>
      <c r="L103" s="5"/>
      <c r="M103" s="5"/>
      <c r="N103" s="5"/>
      <c r="O103" s="5"/>
      <c r="P103" s="5"/>
      <c r="Q103" s="5"/>
      <c r="R103" s="5"/>
      <c r="S103" s="4"/>
      <c r="T103" s="4"/>
      <c r="U103" s="4"/>
      <c r="V103" s="4"/>
      <c r="W103" s="4"/>
      <c r="X103" s="83"/>
      <c r="Y103" s="83"/>
      <c r="Z103" s="83"/>
      <c r="AA103" s="83"/>
      <c r="AB103" s="83"/>
      <c r="AC103" s="83"/>
      <c r="AD103" s="83"/>
      <c r="AE103" s="83"/>
      <c r="AF103" s="83"/>
    </row>
    <row r="104" spans="1:32" ht="14.25" customHeight="1">
      <c r="A104" s="4"/>
      <c r="B104" s="4"/>
      <c r="C104" s="4"/>
      <c r="D104" s="4"/>
      <c r="E104" s="4"/>
      <c r="F104" s="5"/>
      <c r="G104" s="5"/>
      <c r="H104" s="5"/>
      <c r="I104" s="5"/>
      <c r="J104" s="5"/>
      <c r="K104" s="5"/>
      <c r="L104" s="5"/>
      <c r="M104" s="5"/>
      <c r="N104" s="5"/>
      <c r="O104" s="5"/>
      <c r="P104" s="5"/>
      <c r="Q104" s="5"/>
      <c r="R104" s="5"/>
      <c r="S104" s="4"/>
      <c r="T104" s="4"/>
      <c r="U104" s="4"/>
      <c r="V104" s="4"/>
      <c r="W104" s="4"/>
      <c r="X104" s="83"/>
      <c r="Y104" s="83"/>
      <c r="Z104" s="83"/>
      <c r="AA104" s="83"/>
      <c r="AB104" s="83"/>
      <c r="AC104" s="83"/>
      <c r="AD104" s="83"/>
      <c r="AE104" s="83"/>
      <c r="AF104" s="83"/>
    </row>
    <row r="105" spans="1:32" ht="48" customHeight="1">
      <c r="A105" s="177" t="s">
        <v>97</v>
      </c>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13"/>
      <c r="X105" s="121"/>
      <c r="Y105" s="121"/>
      <c r="Z105" s="121"/>
      <c r="AA105" s="121"/>
      <c r="AB105" s="121"/>
      <c r="AC105" s="121"/>
      <c r="AD105" s="121"/>
      <c r="AE105" s="121"/>
      <c r="AF105" s="121"/>
    </row>
    <row r="106" spans="1:32" ht="51" customHeight="1">
      <c r="A106" s="177" t="s">
        <v>98</v>
      </c>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c r="AD106" s="177"/>
      <c r="AE106" s="177"/>
      <c r="AF106" s="177"/>
    </row>
    <row r="107" spans="1:32" ht="14.25" customHeight="1">
      <c r="A107" s="4"/>
      <c r="B107" s="4"/>
      <c r="C107" s="4"/>
      <c r="D107" s="4"/>
      <c r="E107" s="4"/>
      <c r="F107" s="5"/>
      <c r="G107" s="5"/>
      <c r="H107" s="5"/>
      <c r="I107" s="5"/>
      <c r="J107" s="5"/>
      <c r="K107" s="5"/>
      <c r="L107" s="5"/>
      <c r="M107" s="5"/>
      <c r="N107" s="5"/>
      <c r="O107" s="5"/>
      <c r="P107" s="5"/>
      <c r="Q107" s="5"/>
      <c r="R107" s="5"/>
      <c r="S107" s="4"/>
      <c r="T107" s="4"/>
      <c r="U107" s="4"/>
      <c r="V107" s="4"/>
      <c r="W107" s="4"/>
      <c r="X107" s="83"/>
      <c r="Y107" s="83"/>
      <c r="Z107" s="83"/>
      <c r="AA107" s="83"/>
      <c r="AB107" s="83"/>
      <c r="AC107" s="83"/>
      <c r="AD107" s="83"/>
      <c r="AE107" s="83"/>
      <c r="AF107" s="83"/>
    </row>
    <row r="108" spans="1:32" ht="14.25" customHeight="1">
      <c r="A108" s="4"/>
      <c r="B108" s="4"/>
      <c r="C108" s="4"/>
      <c r="D108" s="4"/>
      <c r="E108" s="4"/>
      <c r="F108" s="5"/>
      <c r="G108" s="5"/>
      <c r="H108" s="5"/>
      <c r="I108" s="5"/>
      <c r="J108" s="5"/>
      <c r="K108" s="5"/>
      <c r="L108" s="5"/>
      <c r="M108" s="5"/>
      <c r="N108" s="5"/>
      <c r="O108" s="5"/>
      <c r="P108" s="5"/>
      <c r="Q108" s="5"/>
      <c r="R108" s="5"/>
      <c r="S108" s="4"/>
      <c r="T108" s="4"/>
      <c r="U108" s="4"/>
      <c r="V108" s="4"/>
      <c r="W108" s="4"/>
      <c r="X108" s="83"/>
      <c r="Y108" s="83"/>
      <c r="Z108" s="83"/>
      <c r="AA108" s="83"/>
      <c r="AB108" s="83"/>
      <c r="AC108" s="83"/>
      <c r="AD108" s="83"/>
      <c r="AE108" s="83"/>
      <c r="AF108" s="83"/>
    </row>
    <row r="109" spans="1:32" ht="14.25" customHeight="1">
      <c r="A109" s="4"/>
      <c r="B109" s="4"/>
      <c r="C109" s="4"/>
      <c r="D109" s="4"/>
      <c r="E109" s="4"/>
      <c r="F109" s="5"/>
      <c r="G109" s="5"/>
      <c r="H109" s="5"/>
      <c r="I109" s="5"/>
      <c r="J109" s="5"/>
      <c r="K109" s="5"/>
      <c r="L109" s="5"/>
      <c r="M109" s="5"/>
      <c r="N109" s="5"/>
      <c r="O109" s="5"/>
      <c r="P109" s="5"/>
      <c r="Q109" s="5"/>
      <c r="R109" s="5"/>
      <c r="S109" s="4"/>
      <c r="T109" s="4"/>
      <c r="U109" s="4"/>
      <c r="V109" s="4"/>
      <c r="W109" s="4"/>
      <c r="X109" s="83"/>
      <c r="Y109" s="83"/>
      <c r="Z109" s="83"/>
      <c r="AA109" s="83"/>
      <c r="AB109" s="83"/>
      <c r="AC109" s="83"/>
      <c r="AD109" s="83"/>
      <c r="AE109" s="83"/>
      <c r="AF109" s="83"/>
    </row>
    <row r="110" spans="1:32" ht="14.25" customHeight="1">
      <c r="A110" s="4"/>
      <c r="B110" s="4"/>
      <c r="C110" s="4"/>
      <c r="D110" s="4"/>
      <c r="E110" s="4"/>
      <c r="F110" s="5"/>
      <c r="G110" s="5"/>
      <c r="H110" s="5"/>
      <c r="I110" s="5"/>
      <c r="J110" s="5"/>
      <c r="K110" s="5"/>
      <c r="L110" s="5"/>
      <c r="M110" s="5"/>
      <c r="N110" s="5"/>
      <c r="O110" s="5"/>
      <c r="P110" s="5"/>
      <c r="Q110" s="5"/>
      <c r="R110" s="5"/>
      <c r="S110" s="4"/>
      <c r="T110" s="4"/>
      <c r="U110" s="4"/>
      <c r="V110" s="4"/>
      <c r="W110" s="4"/>
      <c r="X110" s="83"/>
      <c r="Y110" s="83"/>
      <c r="Z110" s="83"/>
      <c r="AA110" s="83"/>
      <c r="AB110" s="83"/>
      <c r="AC110" s="83"/>
      <c r="AD110" s="83"/>
      <c r="AE110" s="83"/>
      <c r="AF110" s="83"/>
    </row>
    <row r="111" spans="1:32" ht="14.25" customHeight="1">
      <c r="A111" s="4"/>
      <c r="B111" s="4"/>
      <c r="C111" s="4"/>
      <c r="D111" s="4"/>
      <c r="E111" s="4"/>
      <c r="F111" s="5"/>
      <c r="G111" s="5"/>
      <c r="H111" s="5"/>
      <c r="I111" s="5"/>
      <c r="J111" s="5"/>
      <c r="K111" s="5"/>
      <c r="L111" s="5"/>
      <c r="M111" s="5"/>
      <c r="N111" s="5"/>
      <c r="O111" s="5"/>
      <c r="P111" s="5"/>
      <c r="Q111" s="5"/>
      <c r="R111" s="5"/>
      <c r="S111" s="4"/>
      <c r="T111" s="4"/>
      <c r="U111" s="4"/>
      <c r="V111" s="4"/>
      <c r="W111" s="4"/>
      <c r="X111" s="83"/>
      <c r="Y111" s="83"/>
      <c r="Z111" s="83"/>
      <c r="AA111" s="83"/>
      <c r="AB111" s="83"/>
      <c r="AC111" s="83"/>
      <c r="AD111" s="83"/>
      <c r="AE111" s="83"/>
      <c r="AF111" s="83"/>
    </row>
    <row r="112" spans="1:32" ht="14.25" customHeight="1">
      <c r="A112" s="4"/>
      <c r="B112" s="4"/>
      <c r="C112" s="4"/>
      <c r="D112" s="4"/>
      <c r="E112" s="4"/>
      <c r="F112" s="5"/>
      <c r="G112" s="5"/>
      <c r="H112" s="5"/>
      <c r="I112" s="5"/>
      <c r="J112" s="5"/>
      <c r="K112" s="5"/>
      <c r="L112" s="5"/>
      <c r="M112" s="5"/>
      <c r="N112" s="5"/>
      <c r="O112" s="5"/>
      <c r="P112" s="5"/>
      <c r="Q112" s="5"/>
      <c r="R112" s="5"/>
      <c r="S112" s="4"/>
      <c r="T112" s="4"/>
      <c r="U112" s="4"/>
      <c r="V112" s="4"/>
      <c r="W112" s="4"/>
      <c r="X112" s="83"/>
      <c r="Y112" s="83"/>
      <c r="Z112" s="83"/>
      <c r="AA112" s="83"/>
      <c r="AB112" s="83"/>
      <c r="AC112" s="83"/>
      <c r="AD112" s="83"/>
      <c r="AE112" s="83"/>
      <c r="AF112" s="83"/>
    </row>
    <row r="113" spans="1:32" ht="14.25" customHeight="1">
      <c r="A113" s="4"/>
      <c r="B113" s="4"/>
      <c r="C113" s="4"/>
      <c r="D113" s="4"/>
      <c r="E113" s="4"/>
      <c r="F113" s="5"/>
      <c r="G113" s="5"/>
      <c r="H113" s="5"/>
      <c r="I113" s="5"/>
      <c r="J113" s="5"/>
      <c r="K113" s="5"/>
      <c r="L113" s="5"/>
      <c r="M113" s="5"/>
      <c r="N113" s="5"/>
      <c r="O113" s="5"/>
      <c r="P113" s="5"/>
      <c r="Q113" s="5"/>
      <c r="R113" s="5"/>
      <c r="S113" s="4"/>
      <c r="T113" s="4"/>
      <c r="U113" s="4"/>
      <c r="V113" s="4"/>
      <c r="W113" s="4"/>
      <c r="X113" s="83"/>
      <c r="Y113" s="83"/>
      <c r="Z113" s="83"/>
      <c r="AA113" s="83"/>
      <c r="AB113" s="83"/>
      <c r="AC113" s="83"/>
      <c r="AD113" s="83"/>
      <c r="AE113" s="83"/>
      <c r="AF113" s="83"/>
    </row>
    <row r="114" spans="1:32" ht="14.25" customHeight="1">
      <c r="A114" s="4"/>
      <c r="B114" s="4"/>
      <c r="C114" s="4"/>
      <c r="D114" s="4"/>
      <c r="E114" s="4"/>
      <c r="F114" s="5"/>
      <c r="G114" s="5"/>
      <c r="H114" s="5"/>
      <c r="I114" s="5"/>
      <c r="J114" s="5"/>
      <c r="K114" s="5"/>
      <c r="L114" s="5"/>
      <c r="M114" s="5"/>
      <c r="N114" s="5"/>
      <c r="O114" s="5"/>
      <c r="P114" s="5"/>
      <c r="Q114" s="5"/>
      <c r="R114" s="5"/>
      <c r="S114" s="4"/>
      <c r="T114" s="4"/>
      <c r="U114" s="4"/>
      <c r="V114" s="4"/>
      <c r="W114" s="4"/>
      <c r="X114" s="83"/>
      <c r="Y114" s="83"/>
      <c r="Z114" s="83"/>
      <c r="AA114" s="83"/>
      <c r="AB114" s="83"/>
      <c r="AC114" s="83"/>
      <c r="AD114" s="83"/>
      <c r="AE114" s="83"/>
      <c r="AF114" s="83"/>
    </row>
    <row r="115" spans="1:32" ht="14.25" customHeight="1">
      <c r="A115" s="4"/>
      <c r="B115" s="4"/>
      <c r="C115" s="4"/>
      <c r="D115" s="4"/>
      <c r="E115" s="4"/>
      <c r="F115" s="5"/>
      <c r="G115" s="5"/>
      <c r="H115" s="5"/>
      <c r="I115" s="5"/>
      <c r="J115" s="5"/>
      <c r="K115" s="5"/>
      <c r="L115" s="5"/>
      <c r="M115" s="5"/>
      <c r="N115" s="5"/>
      <c r="O115" s="5"/>
      <c r="P115" s="5"/>
      <c r="Q115" s="5"/>
      <c r="R115" s="5"/>
      <c r="S115" s="4"/>
      <c r="T115" s="4"/>
      <c r="U115" s="4"/>
      <c r="V115" s="4"/>
      <c r="W115" s="4"/>
      <c r="X115" s="83"/>
      <c r="Y115" s="83"/>
      <c r="Z115" s="83"/>
      <c r="AA115" s="83"/>
      <c r="AB115" s="83"/>
      <c r="AC115" s="83"/>
      <c r="AD115" s="83"/>
      <c r="AE115" s="83"/>
      <c r="AF115" s="83"/>
    </row>
    <row r="116" spans="1:32" ht="14.25" customHeight="1">
      <c r="A116" s="4"/>
      <c r="B116" s="4"/>
      <c r="C116" s="4"/>
      <c r="D116" s="4"/>
      <c r="E116" s="4"/>
      <c r="F116" s="5"/>
      <c r="G116" s="5"/>
      <c r="H116" s="5"/>
      <c r="I116" s="5"/>
      <c r="J116" s="5"/>
      <c r="K116" s="5"/>
      <c r="L116" s="5"/>
      <c r="M116" s="5"/>
      <c r="N116" s="5"/>
      <c r="O116" s="5"/>
      <c r="P116" s="5"/>
      <c r="Q116" s="5"/>
      <c r="R116" s="5"/>
      <c r="S116" s="4"/>
      <c r="T116" s="4"/>
      <c r="U116" s="4"/>
      <c r="V116" s="4"/>
      <c r="W116" s="4"/>
      <c r="X116" s="83"/>
      <c r="Y116" s="83"/>
      <c r="Z116" s="83"/>
      <c r="AA116" s="83"/>
      <c r="AB116" s="83"/>
      <c r="AC116" s="83"/>
      <c r="AD116" s="83"/>
      <c r="AE116" s="83"/>
      <c r="AF116" s="83"/>
    </row>
    <row r="117" spans="1:32" ht="14.25" customHeight="1">
      <c r="A117" s="4"/>
      <c r="B117" s="4"/>
      <c r="C117" s="4"/>
      <c r="D117" s="4" t="s">
        <v>99</v>
      </c>
      <c r="E117" s="4"/>
      <c r="F117" s="5"/>
      <c r="G117" s="5"/>
      <c r="H117" s="5"/>
      <c r="I117" s="5"/>
      <c r="J117" s="5"/>
      <c r="K117" s="5"/>
      <c r="L117" s="5"/>
      <c r="M117" s="5"/>
      <c r="N117" s="5"/>
      <c r="O117" s="5"/>
      <c r="P117" s="5"/>
      <c r="Q117" s="5"/>
      <c r="R117" s="5"/>
      <c r="S117" s="4"/>
      <c r="T117" s="4"/>
      <c r="U117" s="4"/>
      <c r="V117" s="4"/>
      <c r="W117" s="4"/>
      <c r="X117" s="83"/>
      <c r="Y117" s="83"/>
      <c r="Z117" s="83"/>
      <c r="AA117" s="83"/>
      <c r="AB117" s="83"/>
      <c r="AC117" s="83"/>
      <c r="AD117" s="83"/>
      <c r="AE117" s="83"/>
      <c r="AF117" s="83"/>
    </row>
    <row r="118" spans="1:32" ht="14.25" customHeight="1">
      <c r="A118" s="4"/>
      <c r="B118" s="4"/>
      <c r="C118" s="4"/>
      <c r="D118" s="4"/>
      <c r="E118" s="4"/>
      <c r="F118" s="5"/>
      <c r="G118" s="5"/>
      <c r="H118" s="5"/>
      <c r="I118" s="5"/>
      <c r="J118" s="5"/>
      <c r="K118" s="5"/>
      <c r="L118" s="5"/>
      <c r="M118" s="5"/>
      <c r="N118" s="5"/>
      <c r="O118" s="5"/>
      <c r="P118" s="5"/>
      <c r="Q118" s="5"/>
      <c r="R118" s="5"/>
      <c r="S118" s="4"/>
      <c r="T118" s="4"/>
      <c r="U118" s="4"/>
      <c r="V118" s="4"/>
      <c r="W118" s="4"/>
      <c r="X118" s="83"/>
      <c r="Y118" s="83"/>
      <c r="Z118" s="83"/>
      <c r="AA118" s="83"/>
      <c r="AB118" s="83"/>
      <c r="AC118" s="83"/>
      <c r="AD118" s="83"/>
      <c r="AE118" s="83"/>
      <c r="AF118" s="83"/>
    </row>
    <row r="119" spans="1:32" ht="14.25" customHeight="1">
      <c r="A119" s="4"/>
      <c r="B119" s="4"/>
      <c r="C119" s="4"/>
      <c r="D119" s="4"/>
      <c r="E119" s="4"/>
      <c r="F119" s="5"/>
      <c r="G119" s="5"/>
      <c r="H119" s="5"/>
      <c r="I119" s="5"/>
      <c r="J119" s="5"/>
      <c r="K119" s="5"/>
      <c r="L119" s="5"/>
      <c r="M119" s="5"/>
      <c r="N119" s="5"/>
      <c r="O119" s="5"/>
      <c r="P119" s="5"/>
      <c r="Q119" s="5"/>
      <c r="R119" s="5"/>
      <c r="S119" s="4"/>
      <c r="T119" s="4"/>
      <c r="U119" s="4"/>
      <c r="V119" s="4"/>
      <c r="W119" s="4"/>
      <c r="X119" s="83"/>
      <c r="Y119" s="83"/>
      <c r="Z119" s="83"/>
      <c r="AA119" s="83"/>
      <c r="AB119" s="83"/>
      <c r="AC119" s="83"/>
      <c r="AD119" s="83"/>
      <c r="AE119" s="83"/>
      <c r="AF119" s="83"/>
    </row>
    <row r="120" spans="1:32" ht="14.25" customHeight="1">
      <c r="A120" s="4"/>
      <c r="B120" s="4"/>
      <c r="C120" s="4"/>
      <c r="D120" s="4"/>
      <c r="E120" s="4"/>
      <c r="F120" s="5"/>
      <c r="G120" s="5"/>
      <c r="H120" s="5"/>
      <c r="I120" s="5"/>
      <c r="J120" s="5"/>
      <c r="K120" s="5"/>
      <c r="L120" s="5"/>
      <c r="M120" s="5"/>
      <c r="N120" s="5"/>
      <c r="O120" s="5"/>
      <c r="P120" s="5"/>
      <c r="Q120" s="5"/>
      <c r="R120" s="5"/>
      <c r="S120" s="4"/>
      <c r="T120" s="4"/>
      <c r="U120" s="4"/>
      <c r="V120" s="4"/>
      <c r="W120" s="4"/>
      <c r="X120" s="83"/>
      <c r="Y120" s="83"/>
      <c r="Z120" s="83"/>
      <c r="AA120" s="83"/>
      <c r="AB120" s="83"/>
      <c r="AC120" s="83"/>
      <c r="AD120" s="83"/>
      <c r="AE120" s="83"/>
      <c r="AF120" s="83"/>
    </row>
    <row r="121" spans="1:32" ht="14.25" customHeight="1">
      <c r="A121" s="4"/>
      <c r="B121" s="4"/>
      <c r="C121" s="4"/>
      <c r="D121" s="4"/>
      <c r="E121" s="4"/>
      <c r="F121" s="5"/>
      <c r="G121" s="5"/>
      <c r="H121" s="5"/>
      <c r="I121" s="5"/>
      <c r="J121" s="5"/>
      <c r="K121" s="5"/>
      <c r="L121" s="5"/>
      <c r="M121" s="5"/>
      <c r="N121" s="5"/>
      <c r="O121" s="5"/>
      <c r="P121" s="5"/>
      <c r="Q121" s="5"/>
      <c r="R121" s="5"/>
      <c r="S121" s="4"/>
      <c r="T121" s="4"/>
      <c r="U121" s="4"/>
      <c r="V121" s="4"/>
      <c r="W121" s="4"/>
      <c r="X121" s="83"/>
      <c r="Y121" s="83"/>
      <c r="Z121" s="83"/>
      <c r="AA121" s="83"/>
      <c r="AB121" s="83"/>
      <c r="AC121" s="83"/>
      <c r="AD121" s="83"/>
      <c r="AE121" s="83"/>
      <c r="AF121" s="83"/>
    </row>
    <row r="122" spans="1:32" ht="14.25" customHeight="1">
      <c r="A122" s="4"/>
      <c r="B122" s="4"/>
      <c r="C122" s="4"/>
      <c r="D122" s="4"/>
      <c r="E122" s="4"/>
      <c r="F122" s="5"/>
      <c r="G122" s="5"/>
      <c r="H122" s="5"/>
      <c r="I122" s="5"/>
      <c r="J122" s="5"/>
      <c r="K122" s="5"/>
      <c r="L122" s="5"/>
      <c r="M122" s="5"/>
      <c r="N122" s="5"/>
      <c r="O122" s="5"/>
      <c r="P122" s="5"/>
      <c r="Q122" s="5"/>
      <c r="R122" s="5"/>
      <c r="S122" s="4"/>
      <c r="T122" s="4"/>
      <c r="U122" s="4"/>
      <c r="V122" s="4"/>
      <c r="W122" s="4"/>
      <c r="X122" s="83"/>
      <c r="Y122" s="83"/>
      <c r="Z122" s="83"/>
      <c r="AA122" s="83"/>
      <c r="AB122" s="83"/>
      <c r="AC122" s="83"/>
      <c r="AD122" s="83"/>
      <c r="AE122" s="83"/>
      <c r="AF122" s="83"/>
    </row>
    <row r="123" spans="1:32" ht="14.25" customHeight="1">
      <c r="A123" s="4"/>
      <c r="B123" s="4"/>
      <c r="C123" s="4"/>
      <c r="D123" s="4"/>
      <c r="E123" s="4"/>
      <c r="F123" s="5"/>
      <c r="G123" s="5"/>
      <c r="H123" s="5"/>
      <c r="I123" s="5"/>
      <c r="J123" s="5"/>
      <c r="K123" s="5"/>
      <c r="L123" s="5"/>
      <c r="M123" s="5"/>
      <c r="N123" s="5"/>
      <c r="O123" s="5"/>
      <c r="P123" s="5"/>
      <c r="Q123" s="5"/>
      <c r="R123" s="5"/>
      <c r="S123" s="4"/>
      <c r="T123" s="4"/>
      <c r="U123" s="4"/>
      <c r="V123" s="4"/>
      <c r="W123" s="4"/>
      <c r="X123" s="83"/>
      <c r="Y123" s="83"/>
      <c r="Z123" s="83"/>
      <c r="AA123" s="83"/>
      <c r="AB123" s="83"/>
      <c r="AC123" s="83"/>
      <c r="AD123" s="83"/>
      <c r="AE123" s="83"/>
      <c r="AF123" s="83"/>
    </row>
    <row r="124" spans="1:32" ht="26.25" customHeight="1">
      <c r="A124" s="177" t="s">
        <v>100</v>
      </c>
      <c r="B124" s="177"/>
      <c r="C124" s="177"/>
      <c r="D124" s="177"/>
      <c r="E124" s="177"/>
      <c r="F124" s="177"/>
      <c r="G124" s="177"/>
      <c r="H124" s="177"/>
      <c r="I124" s="177"/>
      <c r="J124" s="177"/>
      <c r="K124" s="177"/>
      <c r="L124" s="177"/>
      <c r="M124" s="177"/>
      <c r="N124" s="177"/>
      <c r="O124" s="177"/>
      <c r="P124" s="177"/>
      <c r="Q124" s="177"/>
      <c r="R124" s="177"/>
      <c r="S124" s="177"/>
      <c r="T124" s="177"/>
      <c r="U124" s="177"/>
      <c r="V124" s="177"/>
      <c r="W124" s="113"/>
      <c r="X124" s="121"/>
      <c r="Y124" s="121"/>
      <c r="Z124" s="121"/>
      <c r="AA124" s="121"/>
      <c r="AB124" s="121"/>
      <c r="AC124" s="121"/>
      <c r="AD124" s="121"/>
      <c r="AE124" s="121"/>
      <c r="AF124" s="121"/>
    </row>
    <row r="125" spans="1:32" ht="21" customHeight="1">
      <c r="A125" s="177" t="s">
        <v>101</v>
      </c>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13"/>
      <c r="X125" s="121"/>
      <c r="Y125" s="121"/>
      <c r="Z125" s="121"/>
      <c r="AA125" s="121"/>
      <c r="AB125" s="121"/>
      <c r="AC125" s="121"/>
      <c r="AD125" s="121"/>
      <c r="AE125" s="121"/>
      <c r="AF125" s="121"/>
    </row>
    <row r="126" spans="1:32" ht="21.75" customHeight="1">
      <c r="A126" s="177" t="s">
        <v>102</v>
      </c>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13"/>
      <c r="X126" s="121"/>
      <c r="Y126" s="121"/>
      <c r="Z126" s="121"/>
      <c r="AA126" s="121"/>
      <c r="AB126" s="121"/>
      <c r="AC126" s="121"/>
      <c r="AD126" s="121"/>
      <c r="AE126" s="121"/>
      <c r="AF126" s="121"/>
    </row>
    <row r="127" spans="1:32" ht="18.75" customHeight="1">
      <c r="A127" s="177" t="s">
        <v>103</v>
      </c>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13"/>
      <c r="X127" s="121"/>
      <c r="Y127" s="121"/>
      <c r="Z127" s="121"/>
      <c r="AA127" s="121"/>
      <c r="AB127" s="121"/>
      <c r="AC127" s="121"/>
      <c r="AD127" s="121"/>
      <c r="AE127" s="121"/>
      <c r="AF127" s="121"/>
    </row>
    <row r="128" spans="1:32" ht="18" customHeight="1">
      <c r="A128" s="177" t="s">
        <v>104</v>
      </c>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13"/>
      <c r="X128" s="121"/>
      <c r="Y128" s="121"/>
      <c r="Z128" s="121"/>
      <c r="AA128" s="121"/>
      <c r="AB128" s="121"/>
      <c r="AC128" s="121"/>
      <c r="AD128" s="121"/>
      <c r="AE128" s="121"/>
      <c r="AF128" s="121"/>
    </row>
    <row r="129" spans="1:32" ht="18" customHeight="1">
      <c r="A129" s="177" t="s">
        <v>105</v>
      </c>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13"/>
      <c r="X129" s="121"/>
      <c r="Y129" s="121"/>
      <c r="Z129" s="121"/>
      <c r="AA129" s="121"/>
      <c r="AB129" s="121"/>
      <c r="AC129" s="121"/>
      <c r="AD129" s="121"/>
      <c r="AE129" s="121"/>
      <c r="AF129" s="121"/>
    </row>
    <row r="130" spans="1:32" ht="54" customHeight="1">
      <c r="A130" s="177" t="s">
        <v>106</v>
      </c>
      <c r="B130" s="165"/>
      <c r="C130" s="165"/>
      <c r="D130" s="165"/>
      <c r="E130" s="165"/>
      <c r="F130" s="165"/>
      <c r="G130" s="165"/>
      <c r="H130" s="165"/>
      <c r="I130" s="165"/>
      <c r="J130" s="165"/>
      <c r="K130" s="165"/>
      <c r="L130" s="165"/>
      <c r="M130" s="165"/>
      <c r="N130" s="165"/>
      <c r="O130" s="165"/>
      <c r="P130" s="113"/>
      <c r="Q130" s="113"/>
      <c r="R130" s="113"/>
      <c r="S130" s="130"/>
      <c r="T130" s="130"/>
      <c r="U130" s="130"/>
      <c r="V130" s="130"/>
      <c r="W130" s="130"/>
      <c r="X130" s="130"/>
      <c r="Y130" s="130"/>
      <c r="Z130" s="130"/>
      <c r="AA130" s="130"/>
      <c r="AB130" s="130"/>
      <c r="AC130" s="130"/>
      <c r="AD130" s="130"/>
      <c r="AE130" s="130"/>
      <c r="AF130" s="130"/>
    </row>
    <row r="131" spans="1:32" ht="14.25" customHeight="1">
      <c r="A131" s="5"/>
      <c r="B131" s="5"/>
      <c r="C131" s="5"/>
      <c r="D131" s="5"/>
      <c r="E131" s="5"/>
      <c r="F131" s="5"/>
      <c r="G131" s="5"/>
      <c r="H131" s="5"/>
      <c r="I131" s="5"/>
      <c r="J131" s="5"/>
      <c r="K131" s="5"/>
      <c r="L131" s="5"/>
      <c r="M131" s="5"/>
      <c r="N131" s="5"/>
      <c r="O131" s="5"/>
      <c r="P131" s="5"/>
      <c r="Q131" s="5"/>
      <c r="R131" s="5"/>
      <c r="S131" s="83"/>
      <c r="T131" s="83"/>
      <c r="U131" s="83"/>
      <c r="V131" s="83"/>
      <c r="W131" s="83"/>
      <c r="X131" s="83"/>
      <c r="Y131" s="83"/>
      <c r="Z131" s="83"/>
      <c r="AA131" s="83"/>
      <c r="AB131" s="83"/>
      <c r="AC131" s="83"/>
      <c r="AD131" s="83"/>
      <c r="AE131" s="83"/>
      <c r="AF131" s="83"/>
    </row>
    <row r="132" spans="1:32" ht="14.25" customHeight="1">
      <c r="A132" s="104" t="s">
        <v>12</v>
      </c>
      <c r="B132" s="104" t="s">
        <v>16</v>
      </c>
      <c r="C132" s="104" t="s">
        <v>67</v>
      </c>
      <c r="D132" s="104" t="s">
        <v>22</v>
      </c>
      <c r="E132" s="104" t="s">
        <v>24</v>
      </c>
      <c r="F132" s="122">
        <v>41456</v>
      </c>
      <c r="G132" s="122">
        <v>41487</v>
      </c>
      <c r="H132" s="122">
        <v>41518</v>
      </c>
      <c r="I132" s="122">
        <v>41548</v>
      </c>
      <c r="J132" s="122">
        <v>41579</v>
      </c>
      <c r="K132" s="122">
        <v>41609</v>
      </c>
      <c r="L132" s="122">
        <v>41640</v>
      </c>
      <c r="M132" s="122">
        <v>41671</v>
      </c>
      <c r="N132" s="122">
        <v>41699</v>
      </c>
      <c r="O132" s="122">
        <v>41730</v>
      </c>
      <c r="P132" s="122">
        <v>41760</v>
      </c>
      <c r="Q132" s="122">
        <v>41791</v>
      </c>
      <c r="R132" s="127"/>
      <c r="S132" s="125"/>
      <c r="T132" s="125"/>
      <c r="U132" s="125"/>
      <c r="V132" s="125"/>
      <c r="W132" s="125"/>
      <c r="X132" s="125"/>
      <c r="Y132" s="125"/>
      <c r="Z132" s="125"/>
      <c r="AA132" s="125"/>
      <c r="AB132" s="125"/>
      <c r="AC132" s="125"/>
      <c r="AD132" s="125"/>
      <c r="AE132" s="125"/>
      <c r="AF132" s="125"/>
    </row>
    <row r="133" spans="1:32" ht="14.25" customHeight="1">
      <c r="A133" s="26" t="s">
        <v>32</v>
      </c>
      <c r="B133" s="26" t="s">
        <v>34</v>
      </c>
      <c r="C133" s="26" t="s">
        <v>43</v>
      </c>
      <c r="D133" s="26" t="s">
        <v>44</v>
      </c>
      <c r="E133" s="26" t="s">
        <v>45</v>
      </c>
      <c r="F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Analysis'!F$132)</f>
        <v>593751.84077137313</v>
      </c>
      <c r="G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Analysis'!G$132)</f>
        <v>820393.03401412489</v>
      </c>
      <c r="H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Analysis'!H$132)</f>
        <v>642291.58212862327</v>
      </c>
      <c r="I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Analysis'!I$132)</f>
        <v>609639.97288837493</v>
      </c>
      <c r="J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Analysis'!J$132)</f>
        <v>626073.16897124995</v>
      </c>
      <c r="K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Analysis'!K$132)</f>
        <v>602153.37789750006</v>
      </c>
      <c r="L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Analysis'!L$132)</f>
        <v>1146143.9846999997</v>
      </c>
      <c r="M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Analysis'!M$132)</f>
        <v>964931.83751249989</v>
      </c>
      <c r="N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Analysis'!N$132)</f>
        <v>962733.95790000004</v>
      </c>
      <c r="O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Analysis'!O$132)</f>
        <v>964825.21760624985</v>
      </c>
      <c r="P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Analysis'!P$132)</f>
        <v>1024534.78359375</v>
      </c>
      <c r="Q133" s="90">
        <f>SUMIFS('Data Repository Table'!$I:$I,'Data Repository Table'!$A:$A,'Expenses Analysis'!$A133,'Data Repository Table'!$C:$C,'Expenses Analysis'!$B133,'Data Repository Table'!$B:$B,'Expenses Analysis'!$C133,'Data Repository Table'!$F:$F,'Expenses Analysis'!$D133,'Data Repository Table'!$G:$G,'Expenses Analysis'!$E133,'Data Repository Table'!$D:$D,'Expenses Analysis'!Q$132)</f>
        <v>1168045.22566875</v>
      </c>
      <c r="R133" s="5"/>
      <c r="S133" s="83"/>
      <c r="T133" s="83"/>
      <c r="U133" s="83"/>
      <c r="V133" s="83"/>
      <c r="W133" s="83"/>
      <c r="X133" s="83"/>
      <c r="Y133" s="83"/>
      <c r="Z133" s="83"/>
      <c r="AA133" s="83"/>
      <c r="AB133" s="83"/>
      <c r="AC133" s="83"/>
      <c r="AD133" s="83"/>
      <c r="AE133" s="83"/>
      <c r="AF133" s="83"/>
    </row>
    <row r="134" spans="1:32" ht="14.25" customHeight="1">
      <c r="A134" s="26" t="s">
        <v>56</v>
      </c>
      <c r="B134" s="26" t="s">
        <v>34</v>
      </c>
      <c r="C134" s="26" t="s">
        <v>57</v>
      </c>
      <c r="D134" s="26" t="s">
        <v>57</v>
      </c>
      <c r="E134" s="26" t="s">
        <v>57</v>
      </c>
      <c r="F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Analysis'!F$132)</f>
        <v>181.933291</v>
      </c>
      <c r="G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Analysis'!G$132)</f>
        <v>187.44394299999999</v>
      </c>
      <c r="H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Analysis'!H$132)</f>
        <v>184.77365699999999</v>
      </c>
      <c r="I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Analysis'!I$132)</f>
        <v>191.54109299999999</v>
      </c>
      <c r="J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Analysis'!J$132)</f>
        <v>98.096062000000003</v>
      </c>
      <c r="K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Analysis'!K$132)</f>
        <v>185.30685299999999</v>
      </c>
      <c r="L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Analysis'!L$132)</f>
        <v>186.90143900000001</v>
      </c>
      <c r="M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Analysis'!M$132)</f>
        <v>158.58676500000001</v>
      </c>
      <c r="N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Analysis'!N$132)</f>
        <v>191.40367599999999</v>
      </c>
      <c r="O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Analysis'!O$132)</f>
        <v>171.057864</v>
      </c>
      <c r="P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Analysis'!P$132)</f>
        <v>169.28699900000001</v>
      </c>
      <c r="Q134" s="90">
        <f>SUMIFS('Data Repository Table'!$I:$I,'Data Repository Table'!$A:$A,'Expenses Analysis'!$A134,'Data Repository Table'!$C:$C,'Expenses Analysis'!$B134,'Data Repository Table'!$B:$B,'Expenses Analysis'!$C134,'Data Repository Table'!$F:$F,'Expenses Analysis'!$D134,'Data Repository Table'!$G:$G,'Expenses Analysis'!$E134,'Data Repository Table'!$D:$D,'Expenses Analysis'!Q$132)</f>
        <v>142.50871699999999</v>
      </c>
      <c r="R134" s="5"/>
      <c r="S134" s="83"/>
      <c r="T134" s="83"/>
      <c r="U134" s="83"/>
      <c r="V134" s="83"/>
      <c r="W134" s="83"/>
      <c r="X134" s="83"/>
      <c r="Y134" s="83"/>
      <c r="Z134" s="83"/>
      <c r="AA134" s="83"/>
      <c r="AB134" s="83"/>
      <c r="AC134" s="83"/>
      <c r="AD134" s="83"/>
      <c r="AE134" s="83"/>
      <c r="AF134" s="83"/>
    </row>
    <row r="135" spans="1:32" ht="14.25" customHeight="1">
      <c r="A135" s="26" t="s">
        <v>32</v>
      </c>
      <c r="B135" s="26" t="s">
        <v>41</v>
      </c>
      <c r="C135" s="26" t="s">
        <v>43</v>
      </c>
      <c r="D135" s="26" t="s">
        <v>44</v>
      </c>
      <c r="E135" s="26" t="s">
        <v>45</v>
      </c>
      <c r="F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Analysis'!F$132)</f>
        <v>2533034.5131168002</v>
      </c>
      <c r="G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Analysis'!G$132)</f>
        <v>3051574.1625600001</v>
      </c>
      <c r="H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Analysis'!H$132)</f>
        <v>3084202.7580672004</v>
      </c>
      <c r="I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Analysis'!I$132)</f>
        <v>4135202.765971201</v>
      </c>
      <c r="J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Analysis'!J$132)</f>
        <v>4473275.8948415993</v>
      </c>
      <c r="K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Analysis'!K$132)</f>
        <v>3464957.9260800011</v>
      </c>
      <c r="L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Analysis'!L$132)</f>
        <v>4049642.8266000003</v>
      </c>
      <c r="M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Analysis'!M$132)</f>
        <v>4767948.2214000002</v>
      </c>
      <c r="N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Analysis'!N$132)</f>
        <v>4346722.8083999995</v>
      </c>
      <c r="O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Analysis'!O$132)</f>
        <v>4671541.1274000006</v>
      </c>
      <c r="P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Analysis'!P$132)</f>
        <v>5478104.6040000012</v>
      </c>
      <c r="Q135" s="90">
        <f>SUMIFS('Data Repository Table'!$I:$I,'Data Repository Table'!$A:$A,'Expenses Analysis'!$A135,'Data Repository Table'!$C:$C,'Expenses Analysis'!$B135,'Data Repository Table'!$B:$B,'Expenses Analysis'!$C135,'Data Repository Table'!$F:$F,'Expenses Analysis'!$D135,'Data Repository Table'!$G:$G,'Expenses Analysis'!$E135,'Data Repository Table'!$D:$D,'Expenses Analysis'!Q$132)</f>
        <v>2269805.1667200001</v>
      </c>
      <c r="R135" s="5"/>
      <c r="S135" s="83"/>
      <c r="T135" s="83"/>
      <c r="U135" s="83"/>
      <c r="V135" s="83"/>
      <c r="W135" s="83"/>
      <c r="X135" s="83"/>
      <c r="Y135" s="83"/>
      <c r="Z135" s="83"/>
      <c r="AA135" s="83"/>
      <c r="AB135" s="83"/>
      <c r="AC135" s="83"/>
      <c r="AD135" s="83"/>
      <c r="AE135" s="83"/>
      <c r="AF135" s="83"/>
    </row>
    <row r="136" spans="1:32" ht="14.25" customHeight="1">
      <c r="A136" s="26" t="s">
        <v>56</v>
      </c>
      <c r="B136" s="26" t="s">
        <v>41</v>
      </c>
      <c r="C136" s="26" t="s">
        <v>57</v>
      </c>
      <c r="D136" s="26" t="s">
        <v>57</v>
      </c>
      <c r="E136" s="26" t="s">
        <v>57</v>
      </c>
      <c r="F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Analysis'!F$132)</f>
        <v>214.968999</v>
      </c>
      <c r="G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Analysis'!G$132)</f>
        <v>228.199051</v>
      </c>
      <c r="H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Analysis'!H$132)</f>
        <v>216.53646700000002</v>
      </c>
      <c r="I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Analysis'!I$132)</f>
        <v>236.760276</v>
      </c>
      <c r="J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Analysis'!J$132)</f>
        <v>232.052864</v>
      </c>
      <c r="K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Analysis'!K$132)</f>
        <v>240.21016</v>
      </c>
      <c r="L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Analysis'!L$132)</f>
        <v>288.160549</v>
      </c>
      <c r="M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Analysis'!M$132)</f>
        <v>306.884524</v>
      </c>
      <c r="N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Analysis'!N$132)</f>
        <v>367.65100600000005</v>
      </c>
      <c r="O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Analysis'!O$132)</f>
        <v>351.99016599999999</v>
      </c>
      <c r="P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Analysis'!P$132)</f>
        <v>362.822</v>
      </c>
      <c r="Q136" s="90">
        <f>SUMIFS('Data Repository Table'!$I:$I,'Data Repository Table'!$A:$A,'Expenses Analysis'!$A136,'Data Repository Table'!$C:$C,'Expenses Analysis'!$B136,'Data Repository Table'!$B:$B,'Expenses Analysis'!$C136,'Data Repository Table'!$F:$F,'Expenses Analysis'!$D136,'Data Repository Table'!$G:$G,'Expenses Analysis'!$E136,'Data Repository Table'!$D:$D,'Expenses Analysis'!Q$132)</f>
        <v>260.31229999999999</v>
      </c>
      <c r="R136" s="5"/>
      <c r="S136" s="83"/>
      <c r="T136" s="83"/>
      <c r="U136" s="83"/>
      <c r="V136" s="83"/>
      <c r="W136" s="83"/>
      <c r="X136" s="83"/>
      <c r="Y136" s="83"/>
      <c r="Z136" s="83"/>
      <c r="AA136" s="83"/>
      <c r="AB136" s="83"/>
      <c r="AC136" s="83"/>
      <c r="AD136" s="83"/>
      <c r="AE136" s="83"/>
      <c r="AF136" s="83"/>
    </row>
    <row r="137" spans="1:32" ht="14.25" customHeight="1">
      <c r="A137" s="26" t="s">
        <v>32</v>
      </c>
      <c r="B137" s="26" t="s">
        <v>42</v>
      </c>
      <c r="C137" s="26" t="s">
        <v>43</v>
      </c>
      <c r="D137" s="26" t="s">
        <v>44</v>
      </c>
      <c r="E137" s="26" t="s">
        <v>45</v>
      </c>
      <c r="F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Analysis'!F$132)</f>
        <v>1625596.3356633</v>
      </c>
      <c r="G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Analysis'!G$132)</f>
        <v>1295067.8472731998</v>
      </c>
      <c r="H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Analysis'!H$132)</f>
        <v>1750624.8818057997</v>
      </c>
      <c r="I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Analysis'!I$132)</f>
        <v>1472529.3869285996</v>
      </c>
      <c r="J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Analysis'!J$132)</f>
        <v>1252200.4923928501</v>
      </c>
      <c r="K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Analysis'!K$132)</f>
        <v>1406782.6738875001</v>
      </c>
      <c r="L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Analysis'!L$132)</f>
        <v>1877449.5046125001</v>
      </c>
      <c r="M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Analysis'!M$132)</f>
        <v>1912219.1750437501</v>
      </c>
      <c r="N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Analysis'!N$132)</f>
        <v>2266625.1980531253</v>
      </c>
      <c r="O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Analysis'!O$132)</f>
        <v>2234200.5744250002</v>
      </c>
      <c r="P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Analysis'!P$132)</f>
        <v>2593715.6428375002</v>
      </c>
      <c r="Q137" s="90">
        <f>SUMIFS('Data Repository Table'!$I:$I,'Data Repository Table'!$A:$A,'Expenses Analysis'!$A137,'Data Repository Table'!$C:$C,'Expenses Analysis'!$B137,'Data Repository Table'!$B:$B,'Expenses Analysis'!$C137,'Data Repository Table'!$F:$F,'Expenses Analysis'!$D137,'Data Repository Table'!$G:$G,'Expenses Analysis'!$E137,'Data Repository Table'!$D:$D,'Expenses Analysis'!Q$132)</f>
        <v>2274807.7859325004</v>
      </c>
      <c r="R137" s="5"/>
      <c r="S137" s="83"/>
      <c r="T137" s="83"/>
      <c r="U137" s="83"/>
      <c r="V137" s="83"/>
      <c r="W137" s="83"/>
      <c r="X137" s="83"/>
      <c r="Y137" s="83"/>
      <c r="Z137" s="83"/>
      <c r="AA137" s="83"/>
      <c r="AB137" s="83"/>
      <c r="AC137" s="83"/>
      <c r="AD137" s="83"/>
      <c r="AE137" s="83"/>
      <c r="AF137" s="83"/>
    </row>
    <row r="138" spans="1:32" ht="14.25" customHeight="1">
      <c r="A138" s="26" t="s">
        <v>56</v>
      </c>
      <c r="B138" s="26" t="s">
        <v>42</v>
      </c>
      <c r="C138" s="26" t="s">
        <v>57</v>
      </c>
      <c r="D138" s="26" t="s">
        <v>57</v>
      </c>
      <c r="E138" s="26" t="s">
        <v>57</v>
      </c>
      <c r="F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Analysis'!F$132)</f>
        <v>250.24199099999998</v>
      </c>
      <c r="G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Analysis'!G$132)</f>
        <v>206.740703</v>
      </c>
      <c r="H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Analysis'!H$132)</f>
        <v>201.23546099999996</v>
      </c>
      <c r="I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Analysis'!I$132)</f>
        <v>174.36956599999999</v>
      </c>
      <c r="J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Analysis'!J$132)</f>
        <v>204.09105</v>
      </c>
      <c r="K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Analysis'!K$132)</f>
        <v>146.35666599999999</v>
      </c>
      <c r="L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Analysis'!L$132)</f>
        <v>204.20249700000002</v>
      </c>
      <c r="M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Analysis'!M$132)</f>
        <v>217.43019900000002</v>
      </c>
      <c r="N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Analysis'!N$132)</f>
        <v>230.98220000000001</v>
      </c>
      <c r="O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Analysis'!O$132)</f>
        <v>236.441136</v>
      </c>
      <c r="P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Analysis'!P$132)</f>
        <v>241.40736899999999</v>
      </c>
      <c r="Q138" s="90">
        <f>SUMIFS('Data Repository Table'!$I:$I,'Data Repository Table'!$A:$A,'Expenses Analysis'!$A138,'Data Repository Table'!$C:$C,'Expenses Analysis'!$B138,'Data Repository Table'!$B:$B,'Expenses Analysis'!$C138,'Data Repository Table'!$F:$F,'Expenses Analysis'!$D138,'Data Repository Table'!$G:$G,'Expenses Analysis'!$E138,'Data Repository Table'!$D:$D,'Expenses Analysis'!Q$132)</f>
        <v>220.380334</v>
      </c>
      <c r="R138" s="5"/>
      <c r="S138" s="83"/>
      <c r="T138" s="83"/>
      <c r="U138" s="83"/>
      <c r="V138" s="83"/>
      <c r="W138" s="83"/>
      <c r="X138" s="83"/>
      <c r="Y138" s="83"/>
      <c r="Z138" s="83"/>
      <c r="AA138" s="83"/>
      <c r="AB138" s="83"/>
      <c r="AC138" s="83"/>
      <c r="AD138" s="83"/>
      <c r="AE138" s="83"/>
      <c r="AF138" s="83"/>
    </row>
    <row r="139" spans="1:32" ht="14.25" customHeight="1">
      <c r="A139" s="26"/>
      <c r="B139" s="26"/>
      <c r="C139" s="26"/>
      <c r="D139" s="26"/>
      <c r="E139" s="26"/>
      <c r="F139" s="48"/>
      <c r="G139" s="48"/>
      <c r="H139" s="48"/>
      <c r="I139" s="48"/>
      <c r="J139" s="48"/>
      <c r="K139" s="48"/>
      <c r="L139" s="48"/>
      <c r="M139" s="48"/>
      <c r="N139" s="48"/>
      <c r="O139" s="48"/>
      <c r="P139" s="48"/>
      <c r="Q139" s="48"/>
      <c r="R139" s="5"/>
      <c r="S139" s="83"/>
      <c r="T139" s="83"/>
      <c r="U139" s="83"/>
      <c r="V139" s="83"/>
      <c r="W139" s="83"/>
      <c r="X139" s="83"/>
      <c r="Y139" s="83"/>
      <c r="Z139" s="83"/>
      <c r="AA139" s="83"/>
      <c r="AB139" s="83"/>
      <c r="AC139" s="83"/>
      <c r="AD139" s="83"/>
      <c r="AE139" s="83"/>
      <c r="AF139" s="83"/>
    </row>
    <row r="140" spans="1:32" ht="14.25" customHeight="1">
      <c r="A140" s="26"/>
      <c r="B140" s="26"/>
      <c r="C140" s="26"/>
      <c r="D140" s="26"/>
      <c r="E140" s="26"/>
      <c r="F140" s="48"/>
      <c r="G140" s="48"/>
      <c r="H140" s="48"/>
      <c r="I140" s="48"/>
      <c r="J140" s="48"/>
      <c r="K140" s="48"/>
      <c r="L140" s="48"/>
      <c r="M140" s="48"/>
      <c r="N140" s="48"/>
      <c r="O140" s="48"/>
      <c r="P140" s="48"/>
      <c r="Q140" s="48"/>
      <c r="R140" s="5"/>
      <c r="S140" s="83"/>
      <c r="T140" s="83"/>
      <c r="U140" s="83"/>
      <c r="V140" s="83"/>
      <c r="W140" s="83"/>
      <c r="X140" s="83"/>
      <c r="Y140" s="83"/>
      <c r="Z140" s="83"/>
      <c r="AA140" s="83"/>
      <c r="AB140" s="83"/>
      <c r="AC140" s="83"/>
      <c r="AD140" s="83"/>
      <c r="AE140" s="83"/>
      <c r="AF140" s="83"/>
    </row>
    <row r="141" spans="1:32" ht="14.25" customHeight="1">
      <c r="A141" s="26"/>
      <c r="B141" s="49"/>
      <c r="C141" s="50"/>
      <c r="D141" s="26"/>
      <c r="E141" s="26"/>
      <c r="F141" s="178" t="s">
        <v>107</v>
      </c>
      <c r="G141" s="165"/>
      <c r="H141" s="165"/>
      <c r="I141" s="165"/>
      <c r="J141" s="51"/>
      <c r="K141" s="178" t="s">
        <v>108</v>
      </c>
      <c r="L141" s="165"/>
      <c r="M141" s="165"/>
      <c r="N141" s="165"/>
      <c r="O141" s="51"/>
      <c r="P141" s="178" t="s">
        <v>109</v>
      </c>
      <c r="Q141" s="165"/>
      <c r="R141" s="165"/>
      <c r="S141" s="165"/>
      <c r="T141" s="83"/>
      <c r="U141" s="83"/>
      <c r="V141" s="83"/>
      <c r="W141" s="83"/>
      <c r="X141" s="83"/>
      <c r="Y141" s="83"/>
      <c r="Z141" s="83"/>
      <c r="AA141" s="83"/>
      <c r="AB141" s="83"/>
      <c r="AC141" s="83"/>
      <c r="AD141" s="83"/>
      <c r="AE141" s="83"/>
      <c r="AF141" s="83"/>
    </row>
    <row r="142" spans="1:32" ht="14.25" customHeight="1">
      <c r="A142" s="26"/>
      <c r="B142" s="26"/>
      <c r="C142" s="26"/>
      <c r="D142" s="26"/>
      <c r="E142" s="26"/>
      <c r="F142" s="106"/>
      <c r="G142" s="106"/>
      <c r="H142" s="106"/>
      <c r="I142" s="106"/>
      <c r="J142" s="48"/>
      <c r="K142" s="106"/>
      <c r="L142" s="106"/>
      <c r="M142" s="106"/>
      <c r="N142" s="106"/>
      <c r="O142" s="48"/>
      <c r="P142" s="106"/>
      <c r="Q142" s="106"/>
      <c r="R142" s="106"/>
      <c r="S142" s="106"/>
      <c r="T142" s="83"/>
      <c r="U142" s="83"/>
      <c r="V142" s="83"/>
      <c r="W142" s="83"/>
      <c r="X142" s="83"/>
      <c r="Y142" s="83"/>
      <c r="Z142" s="83"/>
      <c r="AA142" s="83"/>
      <c r="AB142" s="83"/>
      <c r="AC142" s="83"/>
      <c r="AD142" s="83"/>
      <c r="AE142" s="83"/>
      <c r="AF142" s="83"/>
    </row>
    <row r="143" spans="1:32" ht="14.25" customHeight="1">
      <c r="A143" s="26"/>
      <c r="B143" s="26"/>
      <c r="C143" s="26"/>
      <c r="D143" s="26"/>
      <c r="E143" s="26"/>
      <c r="F143" s="106"/>
      <c r="G143" s="106"/>
      <c r="H143" s="106"/>
      <c r="I143" s="106"/>
      <c r="J143" s="48"/>
      <c r="K143" s="106"/>
      <c r="L143" s="106"/>
      <c r="M143" s="106"/>
      <c r="N143" s="106"/>
      <c r="O143" s="48"/>
      <c r="P143" s="106"/>
      <c r="Q143" s="106"/>
      <c r="R143" s="106"/>
      <c r="S143" s="106"/>
      <c r="T143" s="83"/>
      <c r="U143" s="83"/>
      <c r="V143" s="83"/>
      <c r="W143" s="83"/>
      <c r="X143" s="83"/>
      <c r="Y143" s="83"/>
      <c r="Z143" s="83"/>
      <c r="AA143" s="83"/>
      <c r="AB143" s="83"/>
      <c r="AC143" s="83"/>
      <c r="AD143" s="83"/>
      <c r="AE143" s="83"/>
      <c r="AF143" s="83"/>
    </row>
    <row r="144" spans="1:32" ht="14.25" customHeight="1">
      <c r="A144" s="26"/>
      <c r="B144" s="26"/>
      <c r="C144" s="26"/>
      <c r="D144" s="26"/>
      <c r="E144" s="26"/>
      <c r="F144" s="106"/>
      <c r="G144" s="106"/>
      <c r="H144" s="106"/>
      <c r="I144" s="106"/>
      <c r="J144" s="48"/>
      <c r="K144" s="106"/>
      <c r="L144" s="106"/>
      <c r="M144" s="106"/>
      <c r="N144" s="106"/>
      <c r="O144" s="48"/>
      <c r="P144" s="106"/>
      <c r="Q144" s="106"/>
      <c r="R144" s="106"/>
      <c r="S144" s="106"/>
      <c r="T144" s="83"/>
      <c r="U144" s="83"/>
      <c r="V144" s="83"/>
      <c r="W144" s="83"/>
      <c r="X144" s="83"/>
      <c r="Y144" s="83"/>
      <c r="Z144" s="83"/>
      <c r="AA144" s="83"/>
      <c r="AB144" s="83"/>
      <c r="AC144" s="83"/>
      <c r="AD144" s="83"/>
      <c r="AE144" s="83"/>
      <c r="AF144" s="83"/>
    </row>
    <row r="145" spans="1:19" ht="14.25" customHeight="1">
      <c r="A145" s="26"/>
      <c r="B145" s="26"/>
      <c r="C145" s="26"/>
      <c r="D145" s="26"/>
      <c r="E145" s="26"/>
      <c r="F145" s="106"/>
      <c r="G145" s="106"/>
      <c r="H145" s="106"/>
      <c r="I145" s="106"/>
      <c r="J145" s="48"/>
      <c r="K145" s="106"/>
      <c r="L145" s="106"/>
      <c r="M145" s="106"/>
      <c r="N145" s="106"/>
      <c r="O145" s="48"/>
      <c r="P145" s="106"/>
      <c r="Q145" s="106"/>
      <c r="R145" s="106"/>
      <c r="S145" s="106"/>
    </row>
    <row r="146" spans="1:19" ht="14.25" customHeight="1">
      <c r="A146" s="26"/>
      <c r="B146" s="26"/>
      <c r="C146" s="26"/>
      <c r="D146" s="26"/>
      <c r="E146" s="26"/>
      <c r="F146" s="106"/>
      <c r="G146" s="106"/>
      <c r="H146" s="106"/>
      <c r="I146" s="106"/>
      <c r="J146" s="48"/>
      <c r="K146" s="106"/>
      <c r="L146" s="106"/>
      <c r="M146" s="106"/>
      <c r="N146" s="106"/>
      <c r="O146" s="48"/>
      <c r="P146" s="106"/>
      <c r="Q146" s="106"/>
      <c r="R146" s="106"/>
      <c r="S146" s="106"/>
    </row>
    <row r="147" spans="1:19" ht="14.25" customHeight="1">
      <c r="A147" s="26"/>
      <c r="B147" s="26"/>
      <c r="C147" s="26"/>
      <c r="D147" s="26"/>
      <c r="E147" s="26"/>
      <c r="F147" s="106"/>
      <c r="G147" s="106"/>
      <c r="H147" s="106"/>
      <c r="I147" s="106"/>
      <c r="J147" s="48"/>
      <c r="K147" s="106"/>
      <c r="L147" s="106"/>
      <c r="M147" s="106"/>
      <c r="N147" s="106"/>
      <c r="O147" s="48"/>
      <c r="P147" s="106"/>
      <c r="Q147" s="106"/>
      <c r="R147" s="106"/>
      <c r="S147" s="106"/>
    </row>
    <row r="148" spans="1:19" ht="14.25" customHeight="1">
      <c r="A148" s="26"/>
      <c r="B148" s="26"/>
      <c r="C148" s="26"/>
      <c r="D148" s="26"/>
      <c r="E148" s="26"/>
      <c r="F148" s="106"/>
      <c r="G148" s="106"/>
      <c r="H148" s="106"/>
      <c r="I148" s="106"/>
      <c r="J148" s="48"/>
      <c r="K148" s="106"/>
      <c r="L148" s="106"/>
      <c r="M148" s="106"/>
      <c r="N148" s="106"/>
      <c r="O148" s="48"/>
      <c r="P148" s="106"/>
      <c r="Q148" s="106"/>
      <c r="R148" s="106"/>
      <c r="S148" s="106"/>
    </row>
    <row r="149" spans="1:19" ht="14.25" customHeight="1">
      <c r="A149" s="26"/>
      <c r="B149" s="26"/>
      <c r="C149" s="26"/>
      <c r="D149" s="26"/>
      <c r="E149" s="26"/>
      <c r="F149" s="106"/>
      <c r="G149" s="106"/>
      <c r="H149" s="106"/>
      <c r="I149" s="106"/>
      <c r="J149" s="48"/>
      <c r="K149" s="106"/>
      <c r="L149" s="106"/>
      <c r="M149" s="106"/>
      <c r="N149" s="106"/>
      <c r="O149" s="48"/>
      <c r="P149" s="106"/>
      <c r="Q149" s="106"/>
      <c r="R149" s="106"/>
      <c r="S149" s="106"/>
    </row>
    <row r="150" spans="1:19" ht="14.25" customHeight="1">
      <c r="A150" s="26"/>
      <c r="B150" s="26"/>
      <c r="C150" s="26"/>
      <c r="D150" s="26"/>
      <c r="E150" s="26"/>
      <c r="F150" s="106"/>
      <c r="G150" s="106"/>
      <c r="H150" s="106"/>
      <c r="I150" s="106"/>
      <c r="J150" s="48"/>
      <c r="K150" s="106"/>
      <c r="L150" s="106"/>
      <c r="M150" s="106"/>
      <c r="N150" s="106"/>
      <c r="O150" s="48"/>
      <c r="P150" s="106"/>
      <c r="Q150" s="106"/>
      <c r="R150" s="106"/>
      <c r="S150" s="106"/>
    </row>
    <row r="151" spans="1:19" ht="14.25" customHeight="1">
      <c r="A151" s="26"/>
      <c r="B151" s="26"/>
      <c r="C151" s="26"/>
      <c r="D151" s="26"/>
      <c r="E151" s="26"/>
      <c r="F151" s="106"/>
      <c r="G151" s="106"/>
      <c r="H151" s="106"/>
      <c r="I151" s="106"/>
      <c r="J151" s="48"/>
      <c r="K151" s="106"/>
      <c r="L151" s="106"/>
      <c r="M151" s="106"/>
      <c r="N151" s="106"/>
      <c r="O151" s="48"/>
      <c r="P151" s="106"/>
      <c r="Q151" s="106"/>
      <c r="R151" s="106"/>
      <c r="S151" s="106"/>
    </row>
    <row r="152" spans="1:19" ht="14.25" customHeight="1">
      <c r="A152" s="26"/>
      <c r="B152" s="26"/>
      <c r="C152" s="26"/>
      <c r="D152" s="26"/>
      <c r="E152" s="26"/>
      <c r="F152" s="106"/>
      <c r="G152" s="106"/>
      <c r="H152" s="106"/>
      <c r="I152" s="106"/>
      <c r="J152" s="48"/>
      <c r="K152" s="106"/>
      <c r="L152" s="106"/>
      <c r="M152" s="106"/>
      <c r="N152" s="106"/>
      <c r="O152" s="48"/>
      <c r="P152" s="106"/>
      <c r="Q152" s="106"/>
      <c r="R152" s="106"/>
      <c r="S152" s="106"/>
    </row>
    <row r="153" spans="1:19" ht="14.25" customHeight="1">
      <c r="A153" s="26"/>
      <c r="B153" s="26"/>
      <c r="C153" s="26"/>
      <c r="D153" s="26"/>
      <c r="E153" s="26"/>
      <c r="F153" s="106"/>
      <c r="G153" s="106"/>
      <c r="H153" s="106"/>
      <c r="I153" s="106"/>
      <c r="J153" s="48"/>
      <c r="K153" s="106"/>
      <c r="L153" s="106"/>
      <c r="M153" s="106"/>
      <c r="N153" s="106"/>
      <c r="O153" s="48"/>
      <c r="P153" s="106"/>
      <c r="Q153" s="106"/>
      <c r="R153" s="106"/>
      <c r="S153" s="106"/>
    </row>
    <row r="154" spans="1:19" ht="14.25" customHeight="1">
      <c r="A154" s="26"/>
      <c r="B154" s="26"/>
      <c r="C154" s="26"/>
      <c r="D154" s="26"/>
      <c r="E154" s="26"/>
      <c r="F154" s="106"/>
      <c r="G154" s="106"/>
      <c r="H154" s="106"/>
      <c r="I154" s="106"/>
      <c r="J154" s="48"/>
      <c r="K154" s="106"/>
      <c r="L154" s="106"/>
      <c r="M154" s="106"/>
      <c r="N154" s="106"/>
      <c r="O154" s="48"/>
      <c r="P154" s="106"/>
      <c r="Q154" s="106"/>
      <c r="R154" s="106"/>
      <c r="S154" s="106"/>
    </row>
    <row r="155" spans="1:19" ht="14.25" customHeight="1">
      <c r="A155" s="26"/>
      <c r="B155" s="26"/>
      <c r="C155" s="26"/>
      <c r="D155" s="26"/>
      <c r="E155" s="26"/>
      <c r="F155" s="106"/>
      <c r="G155" s="106"/>
      <c r="H155" s="106"/>
      <c r="I155" s="106"/>
      <c r="J155" s="48"/>
      <c r="K155" s="106"/>
      <c r="L155" s="106"/>
      <c r="M155" s="106"/>
      <c r="N155" s="106"/>
      <c r="O155" s="48"/>
      <c r="P155" s="106"/>
      <c r="Q155" s="106"/>
      <c r="R155" s="106"/>
      <c r="S155" s="106"/>
    </row>
    <row r="156" spans="1:19" ht="14.25" customHeight="1">
      <c r="A156" s="26"/>
      <c r="B156" s="26"/>
      <c r="C156" s="26"/>
      <c r="D156" s="26"/>
      <c r="E156" s="26"/>
      <c r="F156" s="106"/>
      <c r="G156" s="106"/>
      <c r="H156" s="106"/>
      <c r="I156" s="106"/>
      <c r="J156" s="48"/>
      <c r="K156" s="106"/>
      <c r="L156" s="106"/>
      <c r="M156" s="106"/>
      <c r="N156" s="106"/>
      <c r="O156" s="48"/>
      <c r="P156" s="106"/>
      <c r="Q156" s="106"/>
      <c r="R156" s="106"/>
      <c r="S156" s="106"/>
    </row>
    <row r="157" spans="1:19" ht="14.25" customHeight="1">
      <c r="A157" s="26"/>
      <c r="B157" s="26"/>
      <c r="C157" s="26"/>
      <c r="D157" s="26"/>
      <c r="E157" s="26"/>
      <c r="F157" s="106"/>
      <c r="G157" s="106"/>
      <c r="H157" s="106"/>
      <c r="I157" s="106"/>
      <c r="J157" s="48"/>
      <c r="K157" s="106"/>
      <c r="L157" s="106"/>
      <c r="M157" s="106"/>
      <c r="N157" s="106"/>
      <c r="O157" s="48"/>
      <c r="P157" s="106"/>
      <c r="Q157" s="106"/>
      <c r="R157" s="106"/>
      <c r="S157" s="106"/>
    </row>
    <row r="158" spans="1:19" ht="14.25" customHeight="1">
      <c r="A158" s="26"/>
      <c r="B158" s="26"/>
      <c r="C158" s="26"/>
      <c r="D158" s="26"/>
      <c r="E158" s="26"/>
      <c r="F158" s="106"/>
      <c r="G158" s="106"/>
      <c r="H158" s="106"/>
      <c r="I158" s="106"/>
      <c r="J158" s="48"/>
      <c r="K158" s="106"/>
      <c r="L158" s="106"/>
      <c r="M158" s="106"/>
      <c r="N158" s="106"/>
      <c r="O158" s="48"/>
      <c r="P158" s="106"/>
      <c r="Q158" s="106"/>
      <c r="R158" s="106"/>
      <c r="S158" s="106"/>
    </row>
    <row r="159" spans="1:19" ht="14.25" customHeight="1">
      <c r="A159" s="83"/>
      <c r="B159" s="83"/>
      <c r="C159" s="83"/>
      <c r="D159" s="83"/>
      <c r="E159" s="83"/>
      <c r="F159" s="125"/>
      <c r="G159" s="125"/>
      <c r="H159" s="125"/>
      <c r="I159" s="125"/>
      <c r="J159" s="5"/>
      <c r="K159" s="125"/>
      <c r="L159" s="125"/>
      <c r="M159" s="125"/>
      <c r="N159" s="125"/>
      <c r="O159" s="5"/>
      <c r="P159" s="125"/>
      <c r="Q159" s="125"/>
      <c r="R159" s="125"/>
      <c r="S159" s="125"/>
    </row>
    <row r="160" spans="1:19" ht="14.25" customHeight="1">
      <c r="A160" s="83"/>
      <c r="B160" s="83"/>
      <c r="C160" s="83"/>
      <c r="D160" s="83"/>
      <c r="E160" s="83"/>
      <c r="F160" s="125"/>
      <c r="G160" s="125"/>
      <c r="H160" s="125"/>
      <c r="I160" s="125"/>
      <c r="J160" s="5"/>
      <c r="K160" s="125"/>
      <c r="L160" s="125"/>
      <c r="M160" s="125"/>
      <c r="N160" s="125"/>
      <c r="O160" s="5"/>
      <c r="P160" s="125"/>
      <c r="Q160" s="125"/>
      <c r="R160" s="125"/>
      <c r="S160" s="125"/>
    </row>
    <row r="161" spans="1:19" ht="14.25" customHeight="1">
      <c r="A161" s="26"/>
      <c r="B161" s="49"/>
      <c r="C161" s="50"/>
      <c r="D161" s="26"/>
      <c r="E161" s="83"/>
      <c r="F161" s="178" t="s">
        <v>110</v>
      </c>
      <c r="G161" s="165"/>
      <c r="H161" s="165"/>
      <c r="I161" s="165"/>
      <c r="J161" s="52"/>
      <c r="K161" s="178" t="s">
        <v>111</v>
      </c>
      <c r="L161" s="165"/>
      <c r="M161" s="165"/>
      <c r="N161" s="165"/>
      <c r="O161" s="52"/>
      <c r="P161" s="178" t="s">
        <v>112</v>
      </c>
      <c r="Q161" s="165"/>
      <c r="R161" s="165"/>
      <c r="S161" s="165"/>
    </row>
    <row r="162" spans="1:19" ht="14.25" customHeight="1">
      <c r="A162" s="26"/>
      <c r="B162" s="26"/>
      <c r="C162" s="26"/>
      <c r="D162" s="26"/>
      <c r="E162" s="83"/>
      <c r="F162" s="106"/>
      <c r="G162" s="106"/>
      <c r="H162" s="106"/>
      <c r="I162" s="106"/>
      <c r="J162" s="5"/>
      <c r="K162" s="106"/>
      <c r="L162" s="106"/>
      <c r="M162" s="106"/>
      <c r="N162" s="106"/>
      <c r="O162" s="5"/>
      <c r="P162" s="106"/>
      <c r="Q162" s="106"/>
      <c r="R162" s="106"/>
      <c r="S162" s="106"/>
    </row>
    <row r="163" spans="1:19" ht="14.25" customHeight="1">
      <c r="A163" s="26"/>
      <c r="B163" s="26"/>
      <c r="C163" s="26"/>
      <c r="D163" s="26"/>
      <c r="E163" s="83"/>
      <c r="F163" s="106"/>
      <c r="G163" s="106"/>
      <c r="H163" s="106"/>
      <c r="I163" s="106"/>
      <c r="J163" s="5"/>
      <c r="K163" s="106"/>
      <c r="L163" s="106"/>
      <c r="M163" s="106"/>
      <c r="N163" s="106"/>
      <c r="O163" s="5"/>
      <c r="P163" s="106"/>
      <c r="Q163" s="106"/>
      <c r="R163" s="106"/>
      <c r="S163" s="106"/>
    </row>
    <row r="164" spans="1:19" ht="14.25" customHeight="1">
      <c r="A164" s="26"/>
      <c r="B164" s="26"/>
      <c r="C164" s="26"/>
      <c r="D164" s="26"/>
      <c r="E164" s="83"/>
      <c r="F164" s="106"/>
      <c r="G164" s="106"/>
      <c r="H164" s="106"/>
      <c r="I164" s="106"/>
      <c r="J164" s="5"/>
      <c r="K164" s="106"/>
      <c r="L164" s="106"/>
      <c r="M164" s="106"/>
      <c r="N164" s="106"/>
      <c r="O164" s="5"/>
      <c r="P164" s="106"/>
      <c r="Q164" s="106"/>
      <c r="R164" s="106"/>
      <c r="S164" s="106"/>
    </row>
    <row r="165" spans="1:19" ht="14.25" customHeight="1">
      <c r="A165" s="26"/>
      <c r="B165" s="26"/>
      <c r="C165" s="26"/>
      <c r="D165" s="26"/>
      <c r="E165" s="83"/>
      <c r="F165" s="106"/>
      <c r="G165" s="106"/>
      <c r="H165" s="106"/>
      <c r="I165" s="106"/>
      <c r="J165" s="5"/>
      <c r="K165" s="106"/>
      <c r="L165" s="106"/>
      <c r="M165" s="106"/>
      <c r="N165" s="106"/>
      <c r="O165" s="5"/>
      <c r="P165" s="106"/>
      <c r="Q165" s="106"/>
      <c r="R165" s="106"/>
      <c r="S165" s="106"/>
    </row>
    <row r="166" spans="1:19" ht="14.25" customHeight="1">
      <c r="A166" s="26"/>
      <c r="B166" s="26"/>
      <c r="C166" s="26"/>
      <c r="D166" s="26"/>
      <c r="E166" s="83"/>
      <c r="F166" s="106"/>
      <c r="G166" s="106"/>
      <c r="H166" s="106"/>
      <c r="I166" s="106"/>
      <c r="J166" s="5"/>
      <c r="K166" s="106"/>
      <c r="L166" s="106"/>
      <c r="M166" s="106"/>
      <c r="N166" s="106"/>
      <c r="O166" s="5"/>
      <c r="P166" s="106"/>
      <c r="Q166" s="106"/>
      <c r="R166" s="106"/>
      <c r="S166" s="106"/>
    </row>
    <row r="167" spans="1:19" ht="14.25" customHeight="1">
      <c r="A167" s="26"/>
      <c r="B167" s="26"/>
      <c r="C167" s="26"/>
      <c r="D167" s="26"/>
      <c r="E167" s="83"/>
      <c r="F167" s="106"/>
      <c r="G167" s="106"/>
      <c r="H167" s="106"/>
      <c r="I167" s="106"/>
      <c r="J167" s="5"/>
      <c r="K167" s="106"/>
      <c r="L167" s="106"/>
      <c r="M167" s="106"/>
      <c r="N167" s="106"/>
      <c r="O167" s="5"/>
      <c r="P167" s="106"/>
      <c r="Q167" s="106"/>
      <c r="R167" s="106"/>
      <c r="S167" s="106"/>
    </row>
    <row r="168" spans="1:19" ht="14.25" customHeight="1">
      <c r="A168" s="26"/>
      <c r="B168" s="26"/>
      <c r="C168" s="26"/>
      <c r="D168" s="26"/>
      <c r="E168" s="83"/>
      <c r="F168" s="106"/>
      <c r="G168" s="106"/>
      <c r="H168" s="106"/>
      <c r="I168" s="106"/>
      <c r="J168" s="5"/>
      <c r="K168" s="106"/>
      <c r="L168" s="106"/>
      <c r="M168" s="106"/>
      <c r="N168" s="106"/>
      <c r="O168" s="5"/>
      <c r="P168" s="106"/>
      <c r="Q168" s="106"/>
      <c r="R168" s="106"/>
      <c r="S168" s="106"/>
    </row>
    <row r="169" spans="1:19" ht="14.25" customHeight="1">
      <c r="A169" s="26"/>
      <c r="B169" s="26"/>
      <c r="C169" s="26"/>
      <c r="D169" s="26"/>
      <c r="E169" s="83"/>
      <c r="F169" s="106"/>
      <c r="G169" s="106"/>
      <c r="H169" s="106"/>
      <c r="I169" s="106"/>
      <c r="J169" s="5"/>
      <c r="K169" s="106"/>
      <c r="L169" s="106"/>
      <c r="M169" s="106"/>
      <c r="N169" s="106"/>
      <c r="O169" s="5"/>
      <c r="P169" s="106"/>
      <c r="Q169" s="106"/>
      <c r="R169" s="106"/>
      <c r="S169" s="106"/>
    </row>
    <row r="170" spans="1:19" ht="14.25" customHeight="1">
      <c r="A170" s="26"/>
      <c r="B170" s="26"/>
      <c r="C170" s="26"/>
      <c r="D170" s="26"/>
      <c r="E170" s="83"/>
      <c r="F170" s="106"/>
      <c r="G170" s="106"/>
      <c r="H170" s="106"/>
      <c r="I170" s="106"/>
      <c r="J170" s="5"/>
      <c r="K170" s="106"/>
      <c r="L170" s="106"/>
      <c r="M170" s="106"/>
      <c r="N170" s="106"/>
      <c r="O170" s="5"/>
      <c r="P170" s="106"/>
      <c r="Q170" s="106"/>
      <c r="R170" s="106"/>
      <c r="S170" s="106"/>
    </row>
    <row r="171" spans="1:19" ht="14.25" customHeight="1">
      <c r="A171" s="26"/>
      <c r="B171" s="26"/>
      <c r="C171" s="26"/>
      <c r="D171" s="26"/>
      <c r="E171" s="83"/>
      <c r="F171" s="106"/>
      <c r="G171" s="106"/>
      <c r="H171" s="106"/>
      <c r="I171" s="106"/>
      <c r="J171" s="5"/>
      <c r="K171" s="106"/>
      <c r="L171" s="106"/>
      <c r="M171" s="106"/>
      <c r="N171" s="106"/>
      <c r="O171" s="5"/>
      <c r="P171" s="106"/>
      <c r="Q171" s="106"/>
      <c r="R171" s="106"/>
      <c r="S171" s="106"/>
    </row>
    <row r="172" spans="1:19" ht="14.25" customHeight="1">
      <c r="A172" s="26"/>
      <c r="B172" s="26"/>
      <c r="C172" s="26"/>
      <c r="D172" s="26"/>
      <c r="E172" s="83"/>
      <c r="F172" s="106"/>
      <c r="G172" s="106"/>
      <c r="H172" s="106"/>
      <c r="I172" s="106"/>
      <c r="J172" s="5"/>
      <c r="K172" s="106"/>
      <c r="L172" s="106"/>
      <c r="M172" s="106"/>
      <c r="N172" s="106"/>
      <c r="O172" s="5"/>
      <c r="P172" s="106"/>
      <c r="Q172" s="106"/>
      <c r="R172" s="106"/>
      <c r="S172" s="106"/>
    </row>
    <row r="173" spans="1:19" ht="14.25" customHeight="1">
      <c r="A173" s="26"/>
      <c r="B173" s="26"/>
      <c r="C173" s="26"/>
      <c r="D173" s="26"/>
      <c r="E173" s="83"/>
      <c r="F173" s="106"/>
      <c r="G173" s="106"/>
      <c r="H173" s="106"/>
      <c r="I173" s="106"/>
      <c r="J173" s="5"/>
      <c r="K173" s="106"/>
      <c r="L173" s="106"/>
      <c r="M173" s="106"/>
      <c r="N173" s="106"/>
      <c r="O173" s="5"/>
      <c r="P173" s="106"/>
      <c r="Q173" s="106"/>
      <c r="R173" s="106"/>
      <c r="S173" s="106"/>
    </row>
    <row r="174" spans="1:19" ht="14.25" customHeight="1">
      <c r="A174" s="26"/>
      <c r="B174" s="26"/>
      <c r="C174" s="26"/>
      <c r="D174" s="26"/>
      <c r="E174" s="83"/>
      <c r="F174" s="106"/>
      <c r="G174" s="106"/>
      <c r="H174" s="106"/>
      <c r="I174" s="106"/>
      <c r="J174" s="5"/>
      <c r="K174" s="106"/>
      <c r="L174" s="106"/>
      <c r="M174" s="106"/>
      <c r="N174" s="106"/>
      <c r="O174" s="5"/>
      <c r="P174" s="106"/>
      <c r="Q174" s="106"/>
      <c r="R174" s="106"/>
      <c r="S174" s="106"/>
    </row>
    <row r="175" spans="1:19" ht="14.25" customHeight="1">
      <c r="A175" s="26"/>
      <c r="B175" s="26"/>
      <c r="C175" s="26"/>
      <c r="D175" s="26"/>
      <c r="E175" s="83"/>
      <c r="F175" s="106"/>
      <c r="G175" s="106"/>
      <c r="H175" s="106"/>
      <c r="I175" s="106"/>
      <c r="J175" s="5"/>
      <c r="K175" s="106"/>
      <c r="L175" s="106"/>
      <c r="M175" s="106"/>
      <c r="N175" s="106"/>
      <c r="O175" s="5"/>
      <c r="P175" s="106"/>
      <c r="Q175" s="106"/>
      <c r="R175" s="106"/>
      <c r="S175" s="106"/>
    </row>
    <row r="176" spans="1:19" ht="14.25" customHeight="1">
      <c r="A176" s="26"/>
      <c r="B176" s="26"/>
      <c r="C176" s="26"/>
      <c r="D176" s="26"/>
      <c r="E176" s="83"/>
      <c r="F176" s="106"/>
      <c r="G176" s="106"/>
      <c r="H176" s="106"/>
      <c r="I176" s="106"/>
      <c r="J176" s="5"/>
      <c r="K176" s="106"/>
      <c r="L176" s="106"/>
      <c r="M176" s="106"/>
      <c r="N176" s="106"/>
      <c r="O176" s="5"/>
      <c r="P176" s="106"/>
      <c r="Q176" s="106"/>
      <c r="R176" s="106"/>
      <c r="S176" s="106"/>
    </row>
    <row r="177" spans="1:19" ht="14.25" customHeight="1">
      <c r="A177" s="26"/>
      <c r="B177" s="26"/>
      <c r="C177" s="26"/>
      <c r="D177" s="26"/>
      <c r="E177" s="83"/>
      <c r="F177" s="106"/>
      <c r="G177" s="106"/>
      <c r="H177" s="106"/>
      <c r="I177" s="106"/>
      <c r="J177" s="5"/>
      <c r="K177" s="106"/>
      <c r="L177" s="106"/>
      <c r="M177" s="106"/>
      <c r="N177" s="106"/>
      <c r="O177" s="5"/>
      <c r="P177" s="106"/>
      <c r="Q177" s="106"/>
      <c r="R177" s="106"/>
      <c r="S177" s="106"/>
    </row>
    <row r="178" spans="1:19" ht="14.25" customHeight="1">
      <c r="A178" s="26"/>
      <c r="B178" s="26"/>
      <c r="C178" s="26"/>
      <c r="D178" s="26"/>
      <c r="E178" s="83"/>
      <c r="F178" s="106"/>
      <c r="G178" s="106"/>
      <c r="H178" s="106"/>
      <c r="I178" s="106"/>
      <c r="J178" s="5"/>
      <c r="K178" s="106"/>
      <c r="L178" s="106"/>
      <c r="M178" s="106"/>
      <c r="N178" s="106"/>
      <c r="O178" s="5"/>
      <c r="P178" s="106"/>
      <c r="Q178" s="106"/>
      <c r="R178" s="106"/>
      <c r="S178" s="106"/>
    </row>
    <row r="179" spans="1:19" ht="14.25" customHeight="1">
      <c r="A179" s="83"/>
      <c r="B179" s="83"/>
      <c r="C179" s="83"/>
      <c r="D179" s="83"/>
      <c r="E179" s="83"/>
      <c r="F179" s="125"/>
      <c r="G179" s="125"/>
      <c r="H179" s="125"/>
      <c r="I179" s="125"/>
      <c r="J179" s="5"/>
      <c r="K179" s="125"/>
      <c r="L179" s="125"/>
      <c r="M179" s="125"/>
      <c r="N179" s="125"/>
      <c r="O179" s="5"/>
      <c r="P179" s="125"/>
      <c r="Q179" s="125"/>
      <c r="R179" s="125"/>
      <c r="S179" s="125"/>
    </row>
    <row r="180" spans="1:19" ht="14.25" customHeight="1">
      <c r="A180" s="83"/>
      <c r="B180" s="83"/>
      <c r="C180" s="83"/>
      <c r="D180" s="83"/>
      <c r="E180" s="83"/>
      <c r="F180" s="125"/>
      <c r="G180" s="125"/>
      <c r="H180" s="125"/>
      <c r="I180" s="125"/>
      <c r="J180" s="5"/>
      <c r="K180" s="125"/>
      <c r="L180" s="125"/>
      <c r="M180" s="125"/>
      <c r="N180" s="125"/>
      <c r="O180" s="5"/>
      <c r="P180" s="125"/>
      <c r="Q180" s="125"/>
      <c r="R180" s="125"/>
      <c r="S180" s="125"/>
    </row>
    <row r="181" spans="1:19" ht="14.25" customHeight="1">
      <c r="A181" s="83"/>
      <c r="B181" s="83"/>
      <c r="C181" s="83"/>
      <c r="D181" s="83"/>
      <c r="E181" s="83"/>
      <c r="F181" s="5"/>
      <c r="G181" s="5"/>
      <c r="H181" s="5"/>
      <c r="I181" s="5"/>
      <c r="J181" s="5"/>
      <c r="K181" s="5"/>
      <c r="L181" s="5"/>
      <c r="M181" s="5"/>
      <c r="N181" s="5"/>
      <c r="O181" s="5"/>
      <c r="P181" s="5"/>
      <c r="Q181" s="5"/>
      <c r="R181" s="5"/>
      <c r="S181" s="83"/>
    </row>
    <row r="182" spans="1:19" ht="14.25" customHeight="1">
      <c r="A182" s="83"/>
      <c r="B182" s="83"/>
      <c r="C182" s="83"/>
      <c r="D182" s="83"/>
      <c r="E182" s="83"/>
      <c r="F182" s="5"/>
      <c r="G182" s="5"/>
      <c r="H182" s="5"/>
      <c r="I182" s="5"/>
      <c r="J182" s="5"/>
      <c r="K182" s="5"/>
      <c r="L182" s="5"/>
      <c r="M182" s="5"/>
      <c r="N182" s="5"/>
      <c r="O182" s="5"/>
      <c r="P182" s="5"/>
      <c r="Q182" s="5"/>
      <c r="R182" s="5"/>
      <c r="S182" s="83"/>
    </row>
    <row r="183" spans="1:19" ht="14.25" customHeight="1">
      <c r="A183" s="83"/>
      <c r="B183" s="83"/>
      <c r="C183" s="83"/>
      <c r="D183" s="83"/>
      <c r="E183" s="83"/>
      <c r="F183" s="5"/>
      <c r="G183" s="5"/>
      <c r="H183" s="5"/>
      <c r="I183" s="5"/>
      <c r="J183" s="5"/>
      <c r="K183" s="5"/>
      <c r="L183" s="5"/>
      <c r="M183" s="5"/>
      <c r="N183" s="5"/>
      <c r="O183" s="5"/>
      <c r="P183" s="5"/>
      <c r="Q183" s="5"/>
      <c r="R183" s="5"/>
      <c r="S183" s="83"/>
    </row>
    <row r="184" spans="1:19" ht="14.25" customHeight="1">
      <c r="A184" s="83"/>
      <c r="B184" s="83"/>
      <c r="C184" s="83"/>
      <c r="D184" s="83"/>
      <c r="E184" s="83"/>
      <c r="F184" s="5"/>
      <c r="G184" s="5"/>
      <c r="H184" s="5"/>
      <c r="I184" s="5"/>
      <c r="J184" s="5"/>
      <c r="K184" s="5"/>
      <c r="L184" s="5"/>
      <c r="M184" s="5"/>
      <c r="N184" s="5"/>
      <c r="O184" s="5"/>
      <c r="P184" s="5"/>
      <c r="Q184" s="5"/>
      <c r="R184" s="5"/>
      <c r="S184" s="83"/>
    </row>
    <row r="185" spans="1:19" ht="14.25" customHeight="1">
      <c r="A185" s="83"/>
      <c r="B185" s="83"/>
      <c r="C185" s="83"/>
      <c r="D185" s="83"/>
      <c r="E185" s="83"/>
      <c r="F185" s="5"/>
      <c r="G185" s="5"/>
      <c r="H185" s="5"/>
      <c r="I185" s="5"/>
      <c r="J185" s="5"/>
      <c r="K185" s="5"/>
      <c r="L185" s="5"/>
      <c r="M185" s="5"/>
      <c r="N185" s="5"/>
      <c r="O185" s="5"/>
      <c r="P185" s="5"/>
      <c r="Q185" s="5"/>
      <c r="R185" s="5"/>
      <c r="S185" s="83"/>
    </row>
    <row r="186" spans="1:19" ht="14.25" customHeight="1">
      <c r="A186" s="83"/>
      <c r="B186" s="83"/>
      <c r="C186" s="83"/>
      <c r="D186" s="83"/>
      <c r="E186" s="83"/>
      <c r="F186" s="5"/>
      <c r="G186" s="5"/>
      <c r="H186" s="5"/>
      <c r="I186" s="5"/>
      <c r="J186" s="5"/>
      <c r="K186" s="5"/>
      <c r="L186" s="5"/>
      <c r="M186" s="5"/>
      <c r="N186" s="5"/>
      <c r="O186" s="5"/>
      <c r="P186" s="5"/>
      <c r="Q186" s="5"/>
      <c r="R186" s="5"/>
      <c r="S186" s="83"/>
    </row>
    <row r="187" spans="1:19" ht="14.25" customHeight="1">
      <c r="A187" s="83"/>
      <c r="B187" s="83"/>
      <c r="C187" s="83"/>
      <c r="D187" s="83"/>
      <c r="E187" s="83"/>
      <c r="F187" s="5"/>
      <c r="G187" s="5"/>
      <c r="H187" s="5"/>
      <c r="I187" s="5"/>
      <c r="J187" s="5"/>
      <c r="K187" s="5"/>
      <c r="L187" s="5"/>
      <c r="M187" s="5"/>
      <c r="N187" s="5"/>
      <c r="O187" s="5"/>
      <c r="P187" s="5"/>
      <c r="Q187" s="5"/>
      <c r="R187" s="5"/>
      <c r="S187" s="83"/>
    </row>
    <row r="188" spans="1:19" ht="14.25" customHeight="1">
      <c r="A188" s="83"/>
      <c r="B188" s="83"/>
      <c r="C188" s="83"/>
      <c r="D188" s="83"/>
      <c r="E188" s="83"/>
      <c r="F188" s="5"/>
      <c r="G188" s="5"/>
      <c r="H188" s="5"/>
      <c r="I188" s="5"/>
      <c r="J188" s="5"/>
      <c r="K188" s="5"/>
      <c r="L188" s="5"/>
      <c r="M188" s="5"/>
      <c r="N188" s="5"/>
      <c r="O188" s="5"/>
      <c r="P188" s="5"/>
      <c r="Q188" s="5"/>
      <c r="R188" s="5"/>
      <c r="S188" s="83"/>
    </row>
    <row r="189" spans="1:19" ht="14.25" customHeight="1">
      <c r="A189" s="83"/>
      <c r="B189" s="83"/>
      <c r="C189" s="83"/>
      <c r="D189" s="83"/>
      <c r="E189" s="83"/>
      <c r="F189" s="5"/>
      <c r="G189" s="5"/>
      <c r="H189" s="5"/>
      <c r="I189" s="5"/>
      <c r="J189" s="5"/>
      <c r="K189" s="5"/>
      <c r="L189" s="5"/>
      <c r="M189" s="5"/>
      <c r="N189" s="5"/>
      <c r="O189" s="5"/>
      <c r="P189" s="5"/>
      <c r="Q189" s="5"/>
      <c r="R189" s="5"/>
      <c r="S189" s="83"/>
    </row>
    <row r="190" spans="1:19" ht="14.25" customHeight="1">
      <c r="A190" s="83"/>
      <c r="B190" s="83"/>
      <c r="C190" s="83"/>
      <c r="D190" s="83"/>
      <c r="E190" s="83"/>
      <c r="F190" s="5"/>
      <c r="G190" s="5"/>
      <c r="H190" s="5"/>
      <c r="I190" s="5"/>
      <c r="J190" s="5"/>
      <c r="K190" s="5"/>
      <c r="L190" s="5"/>
      <c r="M190" s="5"/>
      <c r="N190" s="5"/>
      <c r="O190" s="5"/>
      <c r="P190" s="5"/>
      <c r="Q190" s="5"/>
      <c r="R190" s="5"/>
      <c r="S190" s="83"/>
    </row>
    <row r="191" spans="1:19" ht="14.25" customHeight="1">
      <c r="A191" s="83"/>
      <c r="B191" s="83"/>
      <c r="C191" s="83"/>
      <c r="D191" s="83"/>
      <c r="E191" s="83"/>
      <c r="F191" s="5"/>
      <c r="G191" s="5"/>
      <c r="H191" s="5"/>
      <c r="I191" s="5"/>
      <c r="J191" s="5"/>
      <c r="K191" s="5"/>
      <c r="L191" s="5"/>
      <c r="M191" s="5"/>
      <c r="N191" s="5"/>
      <c r="O191" s="5"/>
      <c r="P191" s="5"/>
      <c r="Q191" s="5"/>
      <c r="R191" s="5"/>
      <c r="S191" s="83"/>
    </row>
    <row r="192" spans="1:19" ht="14.25" customHeight="1">
      <c r="A192" s="83"/>
      <c r="B192" s="83"/>
      <c r="C192" s="83"/>
      <c r="D192" s="83"/>
      <c r="E192" s="83"/>
      <c r="F192" s="5"/>
      <c r="G192" s="5"/>
      <c r="H192" s="5"/>
      <c r="I192" s="5"/>
      <c r="J192" s="5"/>
      <c r="K192" s="5"/>
      <c r="L192" s="5"/>
      <c r="M192" s="5"/>
      <c r="N192" s="5"/>
      <c r="O192" s="5"/>
      <c r="P192" s="5"/>
      <c r="Q192" s="5"/>
      <c r="R192" s="5"/>
      <c r="S192" s="83"/>
    </row>
    <row r="193" spans="6:18" ht="14.25" customHeight="1">
      <c r="F193" s="5"/>
      <c r="G193" s="5"/>
      <c r="H193" s="5"/>
      <c r="I193" s="5"/>
      <c r="J193" s="5"/>
      <c r="K193" s="5"/>
      <c r="L193" s="5"/>
      <c r="M193" s="5"/>
      <c r="N193" s="5"/>
      <c r="O193" s="5"/>
      <c r="P193" s="5"/>
      <c r="Q193" s="5"/>
      <c r="R193" s="5"/>
    </row>
    <row r="194" spans="6:18" ht="14.25" customHeight="1">
      <c r="F194" s="5"/>
      <c r="G194" s="5"/>
      <c r="H194" s="5"/>
      <c r="I194" s="5"/>
      <c r="J194" s="5"/>
      <c r="K194" s="5"/>
      <c r="L194" s="5"/>
      <c r="M194" s="5"/>
      <c r="N194" s="5"/>
      <c r="O194" s="5"/>
      <c r="P194" s="5"/>
      <c r="Q194" s="5"/>
      <c r="R194" s="5"/>
    </row>
    <row r="195" spans="6:18" ht="14.25" customHeight="1">
      <c r="F195" s="5"/>
      <c r="G195" s="5"/>
      <c r="H195" s="5"/>
      <c r="I195" s="5"/>
      <c r="J195" s="5"/>
      <c r="K195" s="5"/>
      <c r="L195" s="5"/>
      <c r="M195" s="5"/>
      <c r="N195" s="5"/>
      <c r="O195" s="5"/>
      <c r="P195" s="5"/>
      <c r="Q195" s="5"/>
      <c r="R195" s="5"/>
    </row>
    <row r="196" spans="6:18" ht="14.25" customHeight="1">
      <c r="F196" s="5"/>
      <c r="G196" s="5"/>
      <c r="H196" s="5"/>
      <c r="I196" s="5"/>
      <c r="J196" s="5"/>
      <c r="K196" s="5"/>
      <c r="L196" s="5"/>
      <c r="M196" s="5"/>
      <c r="N196" s="5"/>
      <c r="O196" s="5"/>
      <c r="P196" s="5"/>
      <c r="Q196" s="5"/>
      <c r="R196" s="5"/>
    </row>
    <row r="197" spans="6:18" ht="14.25" customHeight="1">
      <c r="F197" s="5"/>
      <c r="G197" s="5"/>
      <c r="H197" s="5"/>
      <c r="I197" s="5"/>
      <c r="J197" s="5"/>
      <c r="K197" s="5"/>
      <c r="L197" s="5"/>
      <c r="M197" s="5"/>
      <c r="N197" s="5"/>
      <c r="O197" s="5"/>
      <c r="P197" s="5"/>
      <c r="Q197" s="5"/>
      <c r="R197" s="5"/>
    </row>
    <row r="198" spans="6:18" ht="14.25" customHeight="1">
      <c r="F198" s="5"/>
      <c r="G198" s="5"/>
      <c r="H198" s="5"/>
      <c r="I198" s="5"/>
      <c r="J198" s="5"/>
      <c r="K198" s="5"/>
      <c r="L198" s="5"/>
      <c r="M198" s="5"/>
      <c r="N198" s="5"/>
      <c r="O198" s="5"/>
      <c r="P198" s="5"/>
      <c r="Q198" s="5"/>
      <c r="R198" s="5"/>
    </row>
    <row r="199" spans="6:18" ht="14.25" customHeight="1">
      <c r="F199" s="5"/>
      <c r="G199" s="5"/>
      <c r="H199" s="5"/>
      <c r="I199" s="5"/>
      <c r="J199" s="5"/>
      <c r="K199" s="5"/>
      <c r="L199" s="5"/>
      <c r="M199" s="5"/>
      <c r="N199" s="5"/>
      <c r="O199" s="5"/>
      <c r="P199" s="5"/>
      <c r="Q199" s="5"/>
      <c r="R199" s="5"/>
    </row>
    <row r="200" spans="6:18" ht="14.25" customHeight="1">
      <c r="F200" s="5"/>
      <c r="G200" s="5"/>
      <c r="H200" s="5"/>
      <c r="I200" s="5"/>
      <c r="J200" s="5"/>
      <c r="K200" s="5"/>
      <c r="L200" s="5"/>
      <c r="M200" s="5"/>
      <c r="N200" s="5"/>
      <c r="O200" s="5"/>
      <c r="P200" s="5"/>
      <c r="Q200" s="5"/>
      <c r="R200" s="5"/>
    </row>
    <row r="201" spans="6:18" ht="14.25" customHeight="1">
      <c r="F201" s="5"/>
      <c r="G201" s="5"/>
      <c r="H201" s="5"/>
      <c r="I201" s="5"/>
      <c r="J201" s="5"/>
      <c r="K201" s="5"/>
      <c r="L201" s="5"/>
      <c r="M201" s="5"/>
      <c r="N201" s="5"/>
      <c r="O201" s="5"/>
      <c r="P201" s="5"/>
      <c r="Q201" s="5"/>
      <c r="R201" s="5"/>
    </row>
    <row r="202" spans="6:18" ht="14.25" customHeight="1">
      <c r="F202" s="5"/>
      <c r="G202" s="5"/>
      <c r="H202" s="5"/>
      <c r="I202" s="5"/>
      <c r="J202" s="5"/>
      <c r="K202" s="5"/>
      <c r="L202" s="5"/>
      <c r="M202" s="5"/>
      <c r="N202" s="5"/>
      <c r="O202" s="5"/>
      <c r="P202" s="5"/>
      <c r="Q202" s="5"/>
      <c r="R202" s="5"/>
    </row>
    <row r="203" spans="6:18" ht="14.25" customHeight="1">
      <c r="F203" s="5"/>
      <c r="G203" s="5"/>
      <c r="H203" s="5"/>
      <c r="I203" s="5"/>
      <c r="J203" s="5"/>
      <c r="K203" s="5"/>
      <c r="L203" s="5"/>
      <c r="M203" s="5"/>
      <c r="N203" s="5"/>
      <c r="O203" s="5"/>
      <c r="P203" s="5"/>
      <c r="Q203" s="5"/>
      <c r="R203" s="5"/>
    </row>
    <row r="204" spans="6:18" ht="14.25" customHeight="1">
      <c r="F204" s="5"/>
      <c r="G204" s="5"/>
      <c r="H204" s="5"/>
      <c r="I204" s="5"/>
      <c r="J204" s="5"/>
      <c r="K204" s="5"/>
      <c r="L204" s="5"/>
      <c r="M204" s="5"/>
      <c r="N204" s="5"/>
      <c r="O204" s="5"/>
      <c r="P204" s="5"/>
      <c r="Q204" s="5"/>
      <c r="R204" s="5"/>
    </row>
    <row r="205" spans="6:18" ht="14.25" customHeight="1">
      <c r="F205" s="5"/>
      <c r="G205" s="5"/>
      <c r="H205" s="5"/>
      <c r="I205" s="5"/>
      <c r="J205" s="5"/>
      <c r="K205" s="5"/>
      <c r="L205" s="5"/>
      <c r="M205" s="5"/>
      <c r="N205" s="5"/>
      <c r="O205" s="5"/>
      <c r="P205" s="5"/>
      <c r="Q205" s="5"/>
      <c r="R205" s="5"/>
    </row>
    <row r="206" spans="6:18" ht="14.25" customHeight="1">
      <c r="F206" s="5"/>
      <c r="G206" s="5"/>
      <c r="H206" s="5"/>
      <c r="I206" s="5"/>
      <c r="J206" s="5"/>
      <c r="K206" s="5"/>
      <c r="L206" s="5"/>
      <c r="M206" s="5"/>
      <c r="N206" s="5"/>
      <c r="O206" s="5"/>
      <c r="P206" s="5"/>
      <c r="Q206" s="5"/>
      <c r="R206" s="5"/>
    </row>
    <row r="207" spans="6:18" ht="14.25" customHeight="1">
      <c r="F207" s="5"/>
      <c r="G207" s="5"/>
      <c r="H207" s="5"/>
      <c r="I207" s="5"/>
      <c r="J207" s="5"/>
      <c r="K207" s="5"/>
      <c r="L207" s="5"/>
      <c r="M207" s="5"/>
      <c r="N207" s="5"/>
      <c r="O207" s="5"/>
      <c r="P207" s="5"/>
      <c r="Q207" s="5"/>
      <c r="R207" s="5"/>
    </row>
    <row r="208" spans="6:18" ht="14.25" customHeight="1">
      <c r="F208" s="5"/>
      <c r="G208" s="5"/>
      <c r="H208" s="5"/>
      <c r="I208" s="5"/>
      <c r="J208" s="5"/>
      <c r="K208" s="5"/>
      <c r="L208" s="5"/>
      <c r="M208" s="5"/>
      <c r="N208" s="5"/>
      <c r="O208" s="5"/>
      <c r="P208" s="5"/>
      <c r="Q208" s="5"/>
      <c r="R208" s="5"/>
    </row>
    <row r="209" spans="6:18" ht="14.25" customHeight="1">
      <c r="F209" s="5"/>
      <c r="G209" s="5"/>
      <c r="H209" s="5"/>
      <c r="I209" s="5"/>
      <c r="J209" s="5"/>
      <c r="K209" s="5"/>
      <c r="L209" s="5"/>
      <c r="M209" s="5"/>
      <c r="N209" s="5"/>
      <c r="O209" s="5"/>
      <c r="P209" s="5"/>
      <c r="Q209" s="5"/>
      <c r="R209" s="5"/>
    </row>
    <row r="210" spans="6:18" ht="14.25" customHeight="1">
      <c r="F210" s="5"/>
      <c r="G210" s="5"/>
      <c r="H210" s="5"/>
      <c r="I210" s="5"/>
      <c r="J210" s="5"/>
      <c r="K210" s="5"/>
      <c r="L210" s="5"/>
      <c r="M210" s="5"/>
      <c r="N210" s="5"/>
      <c r="O210" s="5"/>
      <c r="P210" s="5"/>
      <c r="Q210" s="5"/>
      <c r="R210" s="5"/>
    </row>
    <row r="211" spans="6:18" ht="14.25" customHeight="1">
      <c r="F211" s="5"/>
      <c r="G211" s="5"/>
      <c r="H211" s="5"/>
      <c r="I211" s="5"/>
      <c r="J211" s="5"/>
      <c r="K211" s="5"/>
      <c r="L211" s="5"/>
      <c r="M211" s="5"/>
      <c r="N211" s="5"/>
      <c r="O211" s="5"/>
      <c r="P211" s="5"/>
      <c r="Q211" s="5"/>
      <c r="R211" s="5"/>
    </row>
    <row r="212" spans="6:18" ht="14.25" customHeight="1">
      <c r="F212" s="5"/>
      <c r="G212" s="5"/>
      <c r="H212" s="5"/>
      <c r="I212" s="5"/>
      <c r="J212" s="5"/>
      <c r="K212" s="5"/>
      <c r="L212" s="5"/>
      <c r="M212" s="5"/>
      <c r="N212" s="5"/>
      <c r="O212" s="5"/>
      <c r="P212" s="5"/>
      <c r="Q212" s="5"/>
      <c r="R212" s="5"/>
    </row>
    <row r="213" spans="6:18" ht="14.25" customHeight="1">
      <c r="F213" s="5"/>
      <c r="G213" s="5"/>
      <c r="H213" s="5"/>
      <c r="I213" s="5"/>
      <c r="J213" s="5"/>
      <c r="K213" s="5"/>
      <c r="L213" s="5"/>
      <c r="M213" s="5"/>
      <c r="N213" s="5"/>
      <c r="O213" s="5"/>
      <c r="P213" s="5"/>
      <c r="Q213" s="5"/>
      <c r="R213" s="5"/>
    </row>
    <row r="214" spans="6:18" ht="14.25" customHeight="1">
      <c r="F214" s="5"/>
      <c r="G214" s="5"/>
      <c r="H214" s="5"/>
      <c r="I214" s="5"/>
      <c r="J214" s="5"/>
      <c r="K214" s="5"/>
      <c r="L214" s="5"/>
      <c r="M214" s="5"/>
      <c r="N214" s="5"/>
      <c r="O214" s="5"/>
      <c r="P214" s="5"/>
      <c r="Q214" s="5"/>
      <c r="R214" s="5"/>
    </row>
    <row r="215" spans="6:18" ht="14.25" customHeight="1">
      <c r="F215" s="5"/>
      <c r="G215" s="5"/>
      <c r="H215" s="5"/>
      <c r="I215" s="5"/>
      <c r="J215" s="5"/>
      <c r="K215" s="5"/>
      <c r="L215" s="5"/>
      <c r="M215" s="5"/>
      <c r="N215" s="5"/>
      <c r="O215" s="5"/>
      <c r="P215" s="5"/>
      <c r="Q215" s="5"/>
      <c r="R215" s="5"/>
    </row>
    <row r="216" spans="6:18" ht="14.25" customHeight="1">
      <c r="F216" s="5"/>
      <c r="G216" s="5"/>
      <c r="H216" s="5"/>
      <c r="I216" s="5"/>
      <c r="J216" s="5"/>
      <c r="K216" s="5"/>
      <c r="L216" s="5"/>
      <c r="M216" s="5"/>
      <c r="N216" s="5"/>
      <c r="O216" s="5"/>
      <c r="P216" s="5"/>
      <c r="Q216" s="5"/>
      <c r="R216" s="5"/>
    </row>
    <row r="217" spans="6:18" ht="14.25" customHeight="1">
      <c r="F217" s="5"/>
      <c r="G217" s="5"/>
      <c r="H217" s="5"/>
      <c r="I217" s="5"/>
      <c r="J217" s="5"/>
      <c r="K217" s="5"/>
      <c r="L217" s="5"/>
      <c r="M217" s="5"/>
      <c r="N217" s="5"/>
      <c r="O217" s="5"/>
      <c r="P217" s="5"/>
      <c r="Q217" s="5"/>
      <c r="R217" s="5"/>
    </row>
    <row r="218" spans="6:18" ht="14.25" customHeight="1">
      <c r="F218" s="5"/>
      <c r="G218" s="5"/>
      <c r="H218" s="5"/>
      <c r="I218" s="5"/>
      <c r="J218" s="5"/>
      <c r="K218" s="5"/>
      <c r="L218" s="5"/>
      <c r="M218" s="5"/>
      <c r="N218" s="5"/>
      <c r="O218" s="5"/>
      <c r="P218" s="5"/>
      <c r="Q218" s="5"/>
      <c r="R218" s="5"/>
    </row>
    <row r="219" spans="6:18" ht="14.25" customHeight="1">
      <c r="F219" s="5"/>
      <c r="G219" s="5"/>
      <c r="H219" s="5"/>
      <c r="I219" s="5"/>
      <c r="J219" s="5"/>
      <c r="K219" s="5"/>
      <c r="L219" s="5"/>
      <c r="M219" s="5"/>
      <c r="N219" s="5"/>
      <c r="O219" s="5"/>
      <c r="P219" s="5"/>
      <c r="Q219" s="5"/>
      <c r="R219" s="5"/>
    </row>
    <row r="220" spans="6:18" ht="14.25" customHeight="1">
      <c r="F220" s="5"/>
      <c r="G220" s="5"/>
      <c r="H220" s="5"/>
      <c r="I220" s="5"/>
      <c r="J220" s="5"/>
      <c r="K220" s="5"/>
      <c r="L220" s="5"/>
      <c r="M220" s="5"/>
      <c r="N220" s="5"/>
      <c r="O220" s="5"/>
      <c r="P220" s="5"/>
      <c r="Q220" s="5"/>
      <c r="R220" s="5"/>
    </row>
    <row r="221" spans="6:18" ht="14.25" customHeight="1">
      <c r="F221" s="5"/>
      <c r="G221" s="5"/>
      <c r="H221" s="5"/>
      <c r="I221" s="5"/>
      <c r="J221" s="5"/>
      <c r="K221" s="5"/>
      <c r="L221" s="5"/>
      <c r="M221" s="5"/>
      <c r="N221" s="5"/>
      <c r="O221" s="5"/>
      <c r="P221" s="5"/>
      <c r="Q221" s="5"/>
      <c r="R221" s="5"/>
    </row>
    <row r="222" spans="6:18" ht="14.25" customHeight="1">
      <c r="F222" s="5"/>
      <c r="G222" s="5"/>
      <c r="H222" s="5"/>
      <c r="I222" s="5"/>
      <c r="J222" s="5"/>
      <c r="K222" s="5"/>
      <c r="L222" s="5"/>
      <c r="M222" s="5"/>
      <c r="N222" s="5"/>
      <c r="O222" s="5"/>
      <c r="P222" s="5"/>
      <c r="Q222" s="5"/>
      <c r="R222" s="5"/>
    </row>
    <row r="223" spans="6:18" ht="14.25" customHeight="1">
      <c r="F223" s="5"/>
      <c r="G223" s="5"/>
      <c r="H223" s="5"/>
      <c r="I223" s="5"/>
      <c r="J223" s="5"/>
      <c r="K223" s="5"/>
      <c r="L223" s="5"/>
      <c r="M223" s="5"/>
      <c r="N223" s="5"/>
      <c r="O223" s="5"/>
      <c r="P223" s="5"/>
      <c r="Q223" s="5"/>
      <c r="R223" s="5"/>
    </row>
    <row r="224" spans="6:18" ht="14.25" customHeight="1">
      <c r="F224" s="5"/>
      <c r="G224" s="5"/>
      <c r="H224" s="5"/>
      <c r="I224" s="5"/>
      <c r="J224" s="5"/>
      <c r="K224" s="5"/>
      <c r="L224" s="5"/>
      <c r="M224" s="5"/>
      <c r="N224" s="5"/>
      <c r="O224" s="5"/>
      <c r="P224" s="5"/>
      <c r="Q224" s="5"/>
      <c r="R224" s="5"/>
    </row>
    <row r="225" spans="6:18" ht="14.25" customHeight="1">
      <c r="F225" s="5"/>
      <c r="G225" s="5"/>
      <c r="H225" s="5"/>
      <c r="I225" s="5"/>
      <c r="J225" s="5"/>
      <c r="K225" s="5"/>
      <c r="L225" s="5"/>
      <c r="M225" s="5"/>
      <c r="N225" s="5"/>
      <c r="O225" s="5"/>
      <c r="P225" s="5"/>
      <c r="Q225" s="5"/>
      <c r="R225" s="5"/>
    </row>
    <row r="226" spans="6:18" ht="14.25" customHeight="1">
      <c r="F226" s="5"/>
      <c r="G226" s="5"/>
      <c r="H226" s="5"/>
      <c r="I226" s="5"/>
      <c r="J226" s="5"/>
      <c r="K226" s="5"/>
      <c r="L226" s="5"/>
      <c r="M226" s="5"/>
      <c r="N226" s="5"/>
      <c r="O226" s="5"/>
      <c r="P226" s="5"/>
      <c r="Q226" s="5"/>
      <c r="R226" s="5"/>
    </row>
    <row r="227" spans="6:18" ht="14.25" customHeight="1">
      <c r="F227" s="5"/>
      <c r="G227" s="5"/>
      <c r="H227" s="5"/>
      <c r="I227" s="5"/>
      <c r="J227" s="5"/>
      <c r="K227" s="5"/>
      <c r="L227" s="5"/>
      <c r="M227" s="5"/>
      <c r="N227" s="5"/>
      <c r="O227" s="5"/>
      <c r="P227" s="5"/>
      <c r="Q227" s="5"/>
      <c r="R227" s="5"/>
    </row>
    <row r="228" spans="6:18" ht="14.25" customHeight="1">
      <c r="F228" s="5"/>
      <c r="G228" s="5"/>
      <c r="H228" s="5"/>
      <c r="I228" s="5"/>
      <c r="J228" s="5"/>
      <c r="K228" s="5"/>
      <c r="L228" s="5"/>
      <c r="M228" s="5"/>
      <c r="N228" s="5"/>
      <c r="O228" s="5"/>
      <c r="P228" s="5"/>
      <c r="Q228" s="5"/>
      <c r="R228" s="5"/>
    </row>
    <row r="229" spans="6:18" ht="14.25" customHeight="1">
      <c r="F229" s="5"/>
      <c r="G229" s="5"/>
      <c r="H229" s="5"/>
      <c r="I229" s="5"/>
      <c r="J229" s="5"/>
      <c r="K229" s="5"/>
      <c r="L229" s="5"/>
      <c r="M229" s="5"/>
      <c r="N229" s="5"/>
      <c r="O229" s="5"/>
      <c r="P229" s="5"/>
      <c r="Q229" s="5"/>
      <c r="R229" s="5"/>
    </row>
    <row r="230" spans="6:18" ht="14.25" customHeight="1">
      <c r="F230" s="5"/>
      <c r="G230" s="5"/>
      <c r="H230" s="5"/>
      <c r="I230" s="5"/>
      <c r="J230" s="5"/>
      <c r="K230" s="5"/>
      <c r="L230" s="5"/>
      <c r="M230" s="5"/>
      <c r="N230" s="5"/>
      <c r="O230" s="5"/>
      <c r="P230" s="5"/>
      <c r="Q230" s="5"/>
      <c r="R230" s="5"/>
    </row>
    <row r="231" spans="6:18" ht="14.25" customHeight="1">
      <c r="F231" s="5"/>
      <c r="G231" s="5"/>
      <c r="H231" s="5"/>
      <c r="I231" s="5"/>
      <c r="J231" s="5"/>
      <c r="K231" s="5"/>
      <c r="L231" s="5"/>
      <c r="M231" s="5"/>
      <c r="N231" s="5"/>
      <c r="O231" s="5"/>
      <c r="P231" s="5"/>
      <c r="Q231" s="5"/>
      <c r="R231" s="5"/>
    </row>
    <row r="232" spans="6:18" ht="14.25" customHeight="1">
      <c r="F232" s="5"/>
      <c r="G232" s="5"/>
      <c r="H232" s="5"/>
      <c r="I232" s="5"/>
      <c r="J232" s="5"/>
      <c r="K232" s="5"/>
      <c r="L232" s="5"/>
      <c r="M232" s="5"/>
      <c r="N232" s="5"/>
      <c r="O232" s="5"/>
      <c r="P232" s="5"/>
      <c r="Q232" s="5"/>
      <c r="R232" s="5"/>
    </row>
    <row r="233" spans="6:18" ht="14.25" customHeight="1">
      <c r="F233" s="5"/>
      <c r="G233" s="5"/>
      <c r="H233" s="5"/>
      <c r="I233" s="5"/>
      <c r="J233" s="5"/>
      <c r="K233" s="5"/>
      <c r="L233" s="5"/>
      <c r="M233" s="5"/>
      <c r="N233" s="5"/>
      <c r="O233" s="5"/>
      <c r="P233" s="5"/>
      <c r="Q233" s="5"/>
      <c r="R233" s="5"/>
    </row>
    <row r="234" spans="6:18" ht="14.25" customHeight="1">
      <c r="F234" s="5"/>
      <c r="G234" s="5"/>
      <c r="H234" s="5"/>
      <c r="I234" s="5"/>
      <c r="J234" s="5"/>
      <c r="K234" s="5"/>
      <c r="L234" s="5"/>
      <c r="M234" s="5"/>
      <c r="N234" s="5"/>
      <c r="O234" s="5"/>
      <c r="P234" s="5"/>
      <c r="Q234" s="5"/>
      <c r="R234" s="5"/>
    </row>
    <row r="235" spans="6:18" ht="14.25" customHeight="1">
      <c r="F235" s="5"/>
      <c r="G235" s="5"/>
      <c r="H235" s="5"/>
      <c r="I235" s="5"/>
      <c r="J235" s="5"/>
      <c r="K235" s="5"/>
      <c r="L235" s="5"/>
      <c r="M235" s="5"/>
      <c r="N235" s="5"/>
      <c r="O235" s="5"/>
      <c r="P235" s="5"/>
      <c r="Q235" s="5"/>
      <c r="R235" s="5"/>
    </row>
    <row r="236" spans="6:18" ht="14.25" customHeight="1">
      <c r="F236" s="5"/>
      <c r="G236" s="5"/>
      <c r="H236" s="5"/>
      <c r="I236" s="5"/>
      <c r="J236" s="5"/>
      <c r="K236" s="5"/>
      <c r="L236" s="5"/>
      <c r="M236" s="5"/>
      <c r="N236" s="5"/>
      <c r="O236" s="5"/>
      <c r="P236" s="5"/>
      <c r="Q236" s="5"/>
      <c r="R236" s="5"/>
    </row>
    <row r="237" spans="6:18" ht="14.25" customHeight="1">
      <c r="F237" s="5"/>
      <c r="G237" s="5"/>
      <c r="H237" s="5"/>
      <c r="I237" s="5"/>
      <c r="J237" s="5"/>
      <c r="K237" s="5"/>
      <c r="L237" s="5"/>
      <c r="M237" s="5"/>
      <c r="N237" s="5"/>
      <c r="O237" s="5"/>
      <c r="P237" s="5"/>
      <c r="Q237" s="5"/>
      <c r="R237" s="5"/>
    </row>
    <row r="238" spans="6:18" ht="14.25" customHeight="1">
      <c r="F238" s="5"/>
      <c r="G238" s="5"/>
      <c r="H238" s="5"/>
      <c r="I238" s="5"/>
      <c r="J238" s="5"/>
      <c r="K238" s="5"/>
      <c r="L238" s="5"/>
      <c r="M238" s="5"/>
      <c r="N238" s="5"/>
      <c r="O238" s="5"/>
      <c r="P238" s="5"/>
      <c r="Q238" s="5"/>
      <c r="R238" s="5"/>
    </row>
    <row r="239" spans="6:18" ht="14.25" customHeight="1">
      <c r="F239" s="5"/>
      <c r="G239" s="5"/>
      <c r="H239" s="5"/>
      <c r="I239" s="5"/>
      <c r="J239" s="5"/>
      <c r="K239" s="5"/>
      <c r="L239" s="5"/>
      <c r="M239" s="5"/>
      <c r="N239" s="5"/>
      <c r="O239" s="5"/>
      <c r="P239" s="5"/>
      <c r="Q239" s="5"/>
      <c r="R239" s="5"/>
    </row>
    <row r="240" spans="6:18" ht="14.25" customHeight="1">
      <c r="F240" s="5"/>
      <c r="G240" s="5"/>
      <c r="H240" s="5"/>
      <c r="I240" s="5"/>
      <c r="J240" s="5"/>
      <c r="K240" s="5"/>
      <c r="L240" s="5"/>
      <c r="M240" s="5"/>
      <c r="N240" s="5"/>
      <c r="O240" s="5"/>
      <c r="P240" s="5"/>
      <c r="Q240" s="5"/>
      <c r="R240" s="5"/>
    </row>
    <row r="241" spans="6:18" ht="14.25" customHeight="1">
      <c r="F241" s="5"/>
      <c r="G241" s="5"/>
      <c r="H241" s="5"/>
      <c r="I241" s="5"/>
      <c r="J241" s="5"/>
      <c r="K241" s="5"/>
      <c r="L241" s="5"/>
      <c r="M241" s="5"/>
      <c r="N241" s="5"/>
      <c r="O241" s="5"/>
      <c r="P241" s="5"/>
      <c r="Q241" s="5"/>
      <c r="R241" s="5"/>
    </row>
    <row r="242" spans="6:18" ht="14.25" customHeight="1">
      <c r="F242" s="5"/>
      <c r="G242" s="5"/>
      <c r="H242" s="5"/>
      <c r="I242" s="5"/>
      <c r="J242" s="5"/>
      <c r="K242" s="5"/>
      <c r="L242" s="5"/>
      <c r="M242" s="5"/>
      <c r="N242" s="5"/>
      <c r="O242" s="5"/>
      <c r="P242" s="5"/>
      <c r="Q242" s="5"/>
      <c r="R242" s="5"/>
    </row>
    <row r="243" spans="6:18" ht="14.25" customHeight="1">
      <c r="F243" s="5"/>
      <c r="G243" s="5"/>
      <c r="H243" s="5"/>
      <c r="I243" s="5"/>
      <c r="J243" s="5"/>
      <c r="K243" s="5"/>
      <c r="L243" s="5"/>
      <c r="M243" s="5"/>
      <c r="N243" s="5"/>
      <c r="O243" s="5"/>
      <c r="P243" s="5"/>
      <c r="Q243" s="5"/>
      <c r="R243" s="5"/>
    </row>
    <row r="244" spans="6:18" ht="14.25" customHeight="1">
      <c r="F244" s="5"/>
      <c r="G244" s="5"/>
      <c r="H244" s="5"/>
      <c r="I244" s="5"/>
      <c r="J244" s="5"/>
      <c r="K244" s="5"/>
      <c r="L244" s="5"/>
      <c r="M244" s="5"/>
      <c r="N244" s="5"/>
      <c r="O244" s="5"/>
      <c r="P244" s="5"/>
      <c r="Q244" s="5"/>
      <c r="R244" s="5"/>
    </row>
    <row r="245" spans="6:18" ht="14.25" customHeight="1">
      <c r="F245" s="5"/>
      <c r="G245" s="5"/>
      <c r="H245" s="5"/>
      <c r="I245" s="5"/>
      <c r="J245" s="5"/>
      <c r="K245" s="5"/>
      <c r="L245" s="5"/>
      <c r="M245" s="5"/>
      <c r="N245" s="5"/>
      <c r="O245" s="5"/>
      <c r="P245" s="5"/>
      <c r="Q245" s="5"/>
      <c r="R245" s="5"/>
    </row>
    <row r="246" spans="6:18" ht="14.25" customHeight="1">
      <c r="F246" s="5"/>
      <c r="G246" s="5"/>
      <c r="H246" s="5"/>
      <c r="I246" s="5"/>
      <c r="J246" s="5"/>
      <c r="K246" s="5"/>
      <c r="L246" s="5"/>
      <c r="M246" s="5"/>
      <c r="N246" s="5"/>
      <c r="O246" s="5"/>
      <c r="P246" s="5"/>
      <c r="Q246" s="5"/>
      <c r="R246" s="5"/>
    </row>
    <row r="247" spans="6:18" ht="14.25" customHeight="1">
      <c r="F247" s="5"/>
      <c r="G247" s="5"/>
      <c r="H247" s="5"/>
      <c r="I247" s="5"/>
      <c r="J247" s="5"/>
      <c r="K247" s="5"/>
      <c r="L247" s="5"/>
      <c r="M247" s="5"/>
      <c r="N247" s="5"/>
      <c r="O247" s="5"/>
      <c r="P247" s="5"/>
      <c r="Q247" s="5"/>
      <c r="R247" s="5"/>
    </row>
    <row r="248" spans="6:18" ht="14.25" customHeight="1">
      <c r="F248" s="5"/>
      <c r="G248" s="5"/>
      <c r="H248" s="5"/>
      <c r="I248" s="5"/>
      <c r="J248" s="5"/>
      <c r="K248" s="5"/>
      <c r="L248" s="5"/>
      <c r="M248" s="5"/>
      <c r="N248" s="5"/>
      <c r="O248" s="5"/>
      <c r="P248" s="5"/>
      <c r="Q248" s="5"/>
      <c r="R248" s="5"/>
    </row>
    <row r="249" spans="6:18" ht="14.25" customHeight="1">
      <c r="F249" s="5"/>
      <c r="G249" s="5"/>
      <c r="H249" s="5"/>
      <c r="I249" s="5"/>
      <c r="J249" s="5"/>
      <c r="K249" s="5"/>
      <c r="L249" s="5"/>
      <c r="M249" s="5"/>
      <c r="N249" s="5"/>
      <c r="O249" s="5"/>
      <c r="P249" s="5"/>
      <c r="Q249" s="5"/>
      <c r="R249" s="5"/>
    </row>
    <row r="250" spans="6:18" ht="14.25" customHeight="1">
      <c r="F250" s="5"/>
      <c r="G250" s="5"/>
      <c r="H250" s="5"/>
      <c r="I250" s="5"/>
      <c r="J250" s="5"/>
      <c r="K250" s="5"/>
      <c r="L250" s="5"/>
      <c r="M250" s="5"/>
      <c r="N250" s="5"/>
      <c r="O250" s="5"/>
      <c r="P250" s="5"/>
      <c r="Q250" s="5"/>
      <c r="R250" s="5"/>
    </row>
    <row r="251" spans="6:18" ht="14.25" customHeight="1">
      <c r="F251" s="5"/>
      <c r="G251" s="5"/>
      <c r="H251" s="5"/>
      <c r="I251" s="5"/>
      <c r="J251" s="5"/>
      <c r="K251" s="5"/>
      <c r="L251" s="5"/>
      <c r="M251" s="5"/>
      <c r="N251" s="5"/>
      <c r="O251" s="5"/>
      <c r="P251" s="5"/>
      <c r="Q251" s="5"/>
      <c r="R251" s="5"/>
    </row>
    <row r="252" spans="6:18" ht="14.25" customHeight="1">
      <c r="F252" s="5"/>
      <c r="G252" s="5"/>
      <c r="H252" s="5"/>
      <c r="I252" s="5"/>
      <c r="J252" s="5"/>
      <c r="K252" s="5"/>
      <c r="L252" s="5"/>
      <c r="M252" s="5"/>
      <c r="N252" s="5"/>
      <c r="O252" s="5"/>
      <c r="P252" s="5"/>
      <c r="Q252" s="5"/>
      <c r="R252" s="5"/>
    </row>
    <row r="253" spans="6:18" ht="14.25" customHeight="1">
      <c r="F253" s="5"/>
      <c r="G253" s="5"/>
      <c r="H253" s="5"/>
      <c r="I253" s="5"/>
      <c r="J253" s="5"/>
      <c r="K253" s="5"/>
      <c r="L253" s="5"/>
      <c r="M253" s="5"/>
      <c r="N253" s="5"/>
      <c r="O253" s="5"/>
      <c r="P253" s="5"/>
      <c r="Q253" s="5"/>
      <c r="R253" s="5"/>
    </row>
    <row r="254" spans="6:18" ht="14.25" customHeight="1">
      <c r="F254" s="5"/>
      <c r="G254" s="5"/>
      <c r="H254" s="5"/>
      <c r="I254" s="5"/>
      <c r="J254" s="5"/>
      <c r="K254" s="5"/>
      <c r="L254" s="5"/>
      <c r="M254" s="5"/>
      <c r="N254" s="5"/>
      <c r="O254" s="5"/>
      <c r="P254" s="5"/>
      <c r="Q254" s="5"/>
      <c r="R254" s="5"/>
    </row>
    <row r="255" spans="6:18" ht="14.25" customHeight="1">
      <c r="F255" s="5"/>
      <c r="G255" s="5"/>
      <c r="H255" s="5"/>
      <c r="I255" s="5"/>
      <c r="J255" s="5"/>
      <c r="K255" s="5"/>
      <c r="L255" s="5"/>
      <c r="M255" s="5"/>
      <c r="N255" s="5"/>
      <c r="O255" s="5"/>
      <c r="P255" s="5"/>
      <c r="Q255" s="5"/>
      <c r="R255" s="5"/>
    </row>
    <row r="256" spans="6:18" ht="14.25" customHeight="1">
      <c r="F256" s="5"/>
      <c r="G256" s="5"/>
      <c r="H256" s="5"/>
      <c r="I256" s="5"/>
      <c r="J256" s="5"/>
      <c r="K256" s="5"/>
      <c r="L256" s="5"/>
      <c r="M256" s="5"/>
      <c r="N256" s="5"/>
      <c r="O256" s="5"/>
      <c r="P256" s="5"/>
      <c r="Q256" s="5"/>
      <c r="R256" s="5"/>
    </row>
    <row r="257" spans="6:18" ht="14.25" customHeight="1">
      <c r="F257" s="5"/>
      <c r="G257" s="5"/>
      <c r="H257" s="5"/>
      <c r="I257" s="5"/>
      <c r="J257" s="5"/>
      <c r="K257" s="5"/>
      <c r="L257" s="5"/>
      <c r="M257" s="5"/>
      <c r="N257" s="5"/>
      <c r="O257" s="5"/>
      <c r="P257" s="5"/>
      <c r="Q257" s="5"/>
      <c r="R257" s="5"/>
    </row>
    <row r="258" spans="6:18" ht="14.25" customHeight="1">
      <c r="F258" s="5"/>
      <c r="G258" s="5"/>
      <c r="H258" s="5"/>
      <c r="I258" s="5"/>
      <c r="J258" s="5"/>
      <c r="K258" s="5"/>
      <c r="L258" s="5"/>
      <c r="M258" s="5"/>
      <c r="N258" s="5"/>
      <c r="O258" s="5"/>
      <c r="P258" s="5"/>
      <c r="Q258" s="5"/>
      <c r="R258" s="5"/>
    </row>
    <row r="259" spans="6:18" ht="14.25" customHeight="1">
      <c r="F259" s="5"/>
      <c r="G259" s="5"/>
      <c r="H259" s="5"/>
      <c r="I259" s="5"/>
      <c r="J259" s="5"/>
      <c r="K259" s="5"/>
      <c r="L259" s="5"/>
      <c r="M259" s="5"/>
      <c r="N259" s="5"/>
      <c r="O259" s="5"/>
      <c r="P259" s="5"/>
      <c r="Q259" s="5"/>
      <c r="R259" s="5"/>
    </row>
    <row r="260" spans="6:18" ht="14.25" customHeight="1">
      <c r="F260" s="5"/>
      <c r="G260" s="5"/>
      <c r="H260" s="5"/>
      <c r="I260" s="5"/>
      <c r="J260" s="5"/>
      <c r="K260" s="5"/>
      <c r="L260" s="5"/>
      <c r="M260" s="5"/>
      <c r="N260" s="5"/>
      <c r="O260" s="5"/>
      <c r="P260" s="5"/>
      <c r="Q260" s="5"/>
      <c r="R260" s="5"/>
    </row>
    <row r="261" spans="6:18" ht="14.25" customHeight="1">
      <c r="F261" s="5"/>
      <c r="G261" s="5"/>
      <c r="H261" s="5"/>
      <c r="I261" s="5"/>
      <c r="J261" s="5"/>
      <c r="K261" s="5"/>
      <c r="L261" s="5"/>
      <c r="M261" s="5"/>
      <c r="N261" s="5"/>
      <c r="O261" s="5"/>
      <c r="P261" s="5"/>
      <c r="Q261" s="5"/>
      <c r="R261" s="5"/>
    </row>
    <row r="262" spans="6:18" ht="14.25" customHeight="1">
      <c r="F262" s="5"/>
      <c r="G262" s="5"/>
      <c r="H262" s="5"/>
      <c r="I262" s="5"/>
      <c r="J262" s="5"/>
      <c r="K262" s="5"/>
      <c r="L262" s="5"/>
      <c r="M262" s="5"/>
      <c r="N262" s="5"/>
      <c r="O262" s="5"/>
      <c r="P262" s="5"/>
      <c r="Q262" s="5"/>
      <c r="R262" s="5"/>
    </row>
    <row r="263" spans="6:18" ht="14.25" customHeight="1">
      <c r="F263" s="5"/>
      <c r="G263" s="5"/>
      <c r="H263" s="5"/>
      <c r="I263" s="5"/>
      <c r="J263" s="5"/>
      <c r="K263" s="5"/>
      <c r="L263" s="5"/>
      <c r="M263" s="5"/>
      <c r="N263" s="5"/>
      <c r="O263" s="5"/>
      <c r="P263" s="5"/>
      <c r="Q263" s="5"/>
      <c r="R263" s="5"/>
    </row>
    <row r="264" spans="6:18" ht="14.25" customHeight="1">
      <c r="F264" s="5"/>
      <c r="G264" s="5"/>
      <c r="H264" s="5"/>
      <c r="I264" s="5"/>
      <c r="J264" s="5"/>
      <c r="K264" s="5"/>
      <c r="L264" s="5"/>
      <c r="M264" s="5"/>
      <c r="N264" s="5"/>
      <c r="O264" s="5"/>
      <c r="P264" s="5"/>
      <c r="Q264" s="5"/>
      <c r="R264" s="5"/>
    </row>
    <row r="265" spans="6:18" ht="14.25" customHeight="1">
      <c r="F265" s="5"/>
      <c r="G265" s="5"/>
      <c r="H265" s="5"/>
      <c r="I265" s="5"/>
      <c r="J265" s="5"/>
      <c r="K265" s="5"/>
      <c r="L265" s="5"/>
      <c r="M265" s="5"/>
      <c r="N265" s="5"/>
      <c r="O265" s="5"/>
      <c r="P265" s="5"/>
      <c r="Q265" s="5"/>
      <c r="R265" s="5"/>
    </row>
    <row r="266" spans="6:18" ht="14.25" customHeight="1">
      <c r="F266" s="5"/>
      <c r="G266" s="5"/>
      <c r="H266" s="5"/>
      <c r="I266" s="5"/>
      <c r="J266" s="5"/>
      <c r="K266" s="5"/>
      <c r="L266" s="5"/>
      <c r="M266" s="5"/>
      <c r="N266" s="5"/>
      <c r="O266" s="5"/>
      <c r="P266" s="5"/>
      <c r="Q266" s="5"/>
      <c r="R266" s="5"/>
    </row>
    <row r="267" spans="6:18" ht="14.25" customHeight="1">
      <c r="F267" s="5"/>
      <c r="G267" s="5"/>
      <c r="H267" s="5"/>
      <c r="I267" s="5"/>
      <c r="J267" s="5"/>
      <c r="K267" s="5"/>
      <c r="L267" s="5"/>
      <c r="M267" s="5"/>
      <c r="N267" s="5"/>
      <c r="O267" s="5"/>
      <c r="P267" s="5"/>
      <c r="Q267" s="5"/>
      <c r="R267" s="5"/>
    </row>
    <row r="268" spans="6:18" ht="14.25" customHeight="1">
      <c r="F268" s="5"/>
      <c r="G268" s="5"/>
      <c r="H268" s="5"/>
      <c r="I268" s="5"/>
      <c r="J268" s="5"/>
      <c r="K268" s="5"/>
      <c r="L268" s="5"/>
      <c r="M268" s="5"/>
      <c r="N268" s="5"/>
      <c r="O268" s="5"/>
      <c r="P268" s="5"/>
      <c r="Q268" s="5"/>
      <c r="R268" s="5"/>
    </row>
    <row r="269" spans="6:18" ht="14.25" customHeight="1">
      <c r="F269" s="5"/>
      <c r="G269" s="5"/>
      <c r="H269" s="5"/>
      <c r="I269" s="5"/>
      <c r="J269" s="5"/>
      <c r="K269" s="5"/>
      <c r="L269" s="5"/>
      <c r="M269" s="5"/>
      <c r="N269" s="5"/>
      <c r="O269" s="5"/>
      <c r="P269" s="5"/>
      <c r="Q269" s="5"/>
      <c r="R269" s="5"/>
    </row>
    <row r="270" spans="6:18" ht="14.25" customHeight="1">
      <c r="F270" s="5"/>
      <c r="G270" s="5"/>
      <c r="H270" s="5"/>
      <c r="I270" s="5"/>
      <c r="J270" s="5"/>
      <c r="K270" s="5"/>
      <c r="L270" s="5"/>
      <c r="M270" s="5"/>
      <c r="N270" s="5"/>
      <c r="O270" s="5"/>
      <c r="P270" s="5"/>
      <c r="Q270" s="5"/>
      <c r="R270" s="5"/>
    </row>
    <row r="271" spans="6:18" ht="14.25" customHeight="1">
      <c r="F271" s="5"/>
      <c r="G271" s="5"/>
      <c r="H271" s="5"/>
      <c r="I271" s="5"/>
      <c r="J271" s="5"/>
      <c r="K271" s="5"/>
      <c r="L271" s="5"/>
      <c r="M271" s="5"/>
      <c r="N271" s="5"/>
      <c r="O271" s="5"/>
      <c r="P271" s="5"/>
      <c r="Q271" s="5"/>
      <c r="R271" s="5"/>
    </row>
    <row r="272" spans="6:18" ht="14.25" customHeight="1">
      <c r="F272" s="5"/>
      <c r="G272" s="5"/>
      <c r="H272" s="5"/>
      <c r="I272" s="5"/>
      <c r="J272" s="5"/>
      <c r="K272" s="5"/>
      <c r="L272" s="5"/>
      <c r="M272" s="5"/>
      <c r="N272" s="5"/>
      <c r="O272" s="5"/>
      <c r="P272" s="5"/>
      <c r="Q272" s="5"/>
      <c r="R272" s="5"/>
    </row>
    <row r="273" spans="6:18" ht="14.25" customHeight="1">
      <c r="F273" s="5"/>
      <c r="G273" s="5"/>
      <c r="H273" s="5"/>
      <c r="I273" s="5"/>
      <c r="J273" s="5"/>
      <c r="K273" s="5"/>
      <c r="L273" s="5"/>
      <c r="M273" s="5"/>
      <c r="N273" s="5"/>
      <c r="O273" s="5"/>
      <c r="P273" s="5"/>
      <c r="Q273" s="5"/>
      <c r="R273" s="5"/>
    </row>
    <row r="274" spans="6:18" ht="14.25" customHeight="1">
      <c r="F274" s="5"/>
      <c r="G274" s="5"/>
      <c r="H274" s="5"/>
      <c r="I274" s="5"/>
      <c r="J274" s="5"/>
      <c r="K274" s="5"/>
      <c r="L274" s="5"/>
      <c r="M274" s="5"/>
      <c r="N274" s="5"/>
      <c r="O274" s="5"/>
      <c r="P274" s="5"/>
      <c r="Q274" s="5"/>
      <c r="R274" s="5"/>
    </row>
    <row r="275" spans="6:18" ht="14.25" customHeight="1">
      <c r="F275" s="5"/>
      <c r="G275" s="5"/>
      <c r="H275" s="5"/>
      <c r="I275" s="5"/>
      <c r="J275" s="5"/>
      <c r="K275" s="5"/>
      <c r="L275" s="5"/>
      <c r="M275" s="5"/>
      <c r="N275" s="5"/>
      <c r="O275" s="5"/>
      <c r="P275" s="5"/>
      <c r="Q275" s="5"/>
      <c r="R275" s="5"/>
    </row>
    <row r="276" spans="6:18" ht="14.25" customHeight="1">
      <c r="F276" s="5"/>
      <c r="G276" s="5"/>
      <c r="H276" s="5"/>
      <c r="I276" s="5"/>
      <c r="J276" s="5"/>
      <c r="K276" s="5"/>
      <c r="L276" s="5"/>
      <c r="M276" s="5"/>
      <c r="N276" s="5"/>
      <c r="O276" s="5"/>
      <c r="P276" s="5"/>
      <c r="Q276" s="5"/>
      <c r="R276" s="5"/>
    </row>
    <row r="277" spans="6:18" ht="14.25" customHeight="1">
      <c r="F277" s="5"/>
      <c r="G277" s="5"/>
      <c r="H277" s="5"/>
      <c r="I277" s="5"/>
      <c r="J277" s="5"/>
      <c r="K277" s="5"/>
      <c r="L277" s="5"/>
      <c r="M277" s="5"/>
      <c r="N277" s="5"/>
      <c r="O277" s="5"/>
      <c r="P277" s="5"/>
      <c r="Q277" s="5"/>
      <c r="R277" s="5"/>
    </row>
    <row r="278" spans="6:18" ht="14.25" customHeight="1">
      <c r="F278" s="5"/>
      <c r="G278" s="5"/>
      <c r="H278" s="5"/>
      <c r="I278" s="5"/>
      <c r="J278" s="5"/>
      <c r="K278" s="5"/>
      <c r="L278" s="5"/>
      <c r="M278" s="5"/>
      <c r="N278" s="5"/>
      <c r="O278" s="5"/>
      <c r="P278" s="5"/>
      <c r="Q278" s="5"/>
      <c r="R278" s="5"/>
    </row>
    <row r="279" spans="6:18" ht="14.25" customHeight="1">
      <c r="F279" s="5"/>
      <c r="G279" s="5"/>
      <c r="H279" s="5"/>
      <c r="I279" s="5"/>
      <c r="J279" s="5"/>
      <c r="K279" s="5"/>
      <c r="L279" s="5"/>
      <c r="M279" s="5"/>
      <c r="N279" s="5"/>
      <c r="O279" s="5"/>
      <c r="P279" s="5"/>
      <c r="Q279" s="5"/>
      <c r="R279" s="5"/>
    </row>
    <row r="280" spans="6:18" ht="14.25" customHeight="1">
      <c r="F280" s="5"/>
      <c r="G280" s="5"/>
      <c r="H280" s="5"/>
      <c r="I280" s="5"/>
      <c r="J280" s="5"/>
      <c r="K280" s="5"/>
      <c r="L280" s="5"/>
      <c r="M280" s="5"/>
      <c r="N280" s="5"/>
      <c r="O280" s="5"/>
      <c r="P280" s="5"/>
      <c r="Q280" s="5"/>
      <c r="R280" s="5"/>
    </row>
    <row r="281" spans="6:18" ht="14.25" customHeight="1">
      <c r="F281" s="5"/>
      <c r="G281" s="5"/>
      <c r="H281" s="5"/>
      <c r="I281" s="5"/>
      <c r="J281" s="5"/>
      <c r="K281" s="5"/>
      <c r="L281" s="5"/>
      <c r="M281" s="5"/>
      <c r="N281" s="5"/>
      <c r="O281" s="5"/>
      <c r="P281" s="5"/>
      <c r="Q281" s="5"/>
      <c r="R281" s="5"/>
    </row>
    <row r="282" spans="6:18" ht="14.25" customHeight="1">
      <c r="F282" s="5"/>
      <c r="G282" s="5"/>
      <c r="H282" s="5"/>
      <c r="I282" s="5"/>
      <c r="J282" s="5"/>
      <c r="K282" s="5"/>
      <c r="L282" s="5"/>
      <c r="M282" s="5"/>
      <c r="N282" s="5"/>
      <c r="O282" s="5"/>
      <c r="P282" s="5"/>
      <c r="Q282" s="5"/>
      <c r="R282" s="5"/>
    </row>
    <row r="283" spans="6:18" ht="14.25" customHeight="1">
      <c r="F283" s="5"/>
      <c r="G283" s="5"/>
      <c r="H283" s="5"/>
      <c r="I283" s="5"/>
      <c r="J283" s="5"/>
      <c r="K283" s="5"/>
      <c r="L283" s="5"/>
      <c r="M283" s="5"/>
      <c r="N283" s="5"/>
      <c r="O283" s="5"/>
      <c r="P283" s="5"/>
      <c r="Q283" s="5"/>
      <c r="R283" s="5"/>
    </row>
    <row r="284" spans="6:18" ht="14.25" customHeight="1">
      <c r="F284" s="5"/>
      <c r="G284" s="5"/>
      <c r="H284" s="5"/>
      <c r="I284" s="5"/>
      <c r="J284" s="5"/>
      <c r="K284" s="5"/>
      <c r="L284" s="5"/>
      <c r="M284" s="5"/>
      <c r="N284" s="5"/>
      <c r="O284" s="5"/>
      <c r="P284" s="5"/>
      <c r="Q284" s="5"/>
      <c r="R284" s="5"/>
    </row>
    <row r="285" spans="6:18" ht="14.25" customHeight="1">
      <c r="F285" s="5"/>
      <c r="G285" s="5"/>
      <c r="H285" s="5"/>
      <c r="I285" s="5"/>
      <c r="J285" s="5"/>
      <c r="K285" s="5"/>
      <c r="L285" s="5"/>
      <c r="M285" s="5"/>
      <c r="N285" s="5"/>
      <c r="O285" s="5"/>
      <c r="P285" s="5"/>
      <c r="Q285" s="5"/>
      <c r="R285" s="5"/>
    </row>
    <row r="286" spans="6:18" ht="14.25" customHeight="1">
      <c r="F286" s="5"/>
      <c r="G286" s="5"/>
      <c r="H286" s="5"/>
      <c r="I286" s="5"/>
      <c r="J286" s="5"/>
      <c r="K286" s="5"/>
      <c r="L286" s="5"/>
      <c r="M286" s="5"/>
      <c r="N286" s="5"/>
      <c r="O286" s="5"/>
      <c r="P286" s="5"/>
      <c r="Q286" s="5"/>
      <c r="R286" s="5"/>
    </row>
    <row r="287" spans="6:18" ht="14.25" customHeight="1">
      <c r="F287" s="5"/>
      <c r="G287" s="5"/>
      <c r="H287" s="5"/>
      <c r="I287" s="5"/>
      <c r="J287" s="5"/>
      <c r="K287" s="5"/>
      <c r="L287" s="5"/>
      <c r="M287" s="5"/>
      <c r="N287" s="5"/>
      <c r="O287" s="5"/>
      <c r="P287" s="5"/>
      <c r="Q287" s="5"/>
      <c r="R287" s="5"/>
    </row>
    <row r="288" spans="6:18" ht="14.25" customHeight="1">
      <c r="F288" s="5"/>
      <c r="G288" s="5"/>
      <c r="H288" s="5"/>
      <c r="I288" s="5"/>
      <c r="J288" s="5"/>
      <c r="K288" s="5"/>
      <c r="L288" s="5"/>
      <c r="M288" s="5"/>
      <c r="N288" s="5"/>
      <c r="O288" s="5"/>
      <c r="P288" s="5"/>
      <c r="Q288" s="5"/>
      <c r="R288" s="5"/>
    </row>
    <row r="289" spans="6:18" ht="14.25" customHeight="1">
      <c r="F289" s="5"/>
      <c r="G289" s="5"/>
      <c r="H289" s="5"/>
      <c r="I289" s="5"/>
      <c r="J289" s="5"/>
      <c r="K289" s="5"/>
      <c r="L289" s="5"/>
      <c r="M289" s="5"/>
      <c r="N289" s="5"/>
      <c r="O289" s="5"/>
      <c r="P289" s="5"/>
      <c r="Q289" s="5"/>
      <c r="R289" s="5"/>
    </row>
    <row r="290" spans="6:18" ht="14.25" customHeight="1">
      <c r="F290" s="5"/>
      <c r="G290" s="5"/>
      <c r="H290" s="5"/>
      <c r="I290" s="5"/>
      <c r="J290" s="5"/>
      <c r="K290" s="5"/>
      <c r="L290" s="5"/>
      <c r="M290" s="5"/>
      <c r="N290" s="5"/>
      <c r="O290" s="5"/>
      <c r="P290" s="5"/>
      <c r="Q290" s="5"/>
      <c r="R290" s="5"/>
    </row>
    <row r="291" spans="6:18" ht="14.25" customHeight="1">
      <c r="F291" s="5"/>
      <c r="G291" s="5"/>
      <c r="H291" s="5"/>
      <c r="I291" s="5"/>
      <c r="J291" s="5"/>
      <c r="K291" s="5"/>
      <c r="L291" s="5"/>
      <c r="M291" s="5"/>
      <c r="N291" s="5"/>
      <c r="O291" s="5"/>
      <c r="P291" s="5"/>
      <c r="Q291" s="5"/>
      <c r="R291" s="5"/>
    </row>
    <row r="292" spans="6:18" ht="14.25" customHeight="1">
      <c r="F292" s="5"/>
      <c r="G292" s="5"/>
      <c r="H292" s="5"/>
      <c r="I292" s="5"/>
      <c r="J292" s="5"/>
      <c r="K292" s="5"/>
      <c r="L292" s="5"/>
      <c r="M292" s="5"/>
      <c r="N292" s="5"/>
      <c r="O292" s="5"/>
      <c r="P292" s="5"/>
      <c r="Q292" s="5"/>
      <c r="R292" s="5"/>
    </row>
    <row r="293" spans="6:18" ht="14.25" customHeight="1">
      <c r="F293" s="5"/>
      <c r="G293" s="5"/>
      <c r="H293" s="5"/>
      <c r="I293" s="5"/>
      <c r="J293" s="5"/>
      <c r="K293" s="5"/>
      <c r="L293" s="5"/>
      <c r="M293" s="5"/>
      <c r="N293" s="5"/>
      <c r="O293" s="5"/>
      <c r="P293" s="5"/>
      <c r="Q293" s="5"/>
      <c r="R293" s="5"/>
    </row>
    <row r="294" spans="6:18" ht="14.25" customHeight="1">
      <c r="F294" s="5"/>
      <c r="G294" s="5"/>
      <c r="H294" s="5"/>
      <c r="I294" s="5"/>
      <c r="J294" s="5"/>
      <c r="K294" s="5"/>
      <c r="L294" s="5"/>
      <c r="M294" s="5"/>
      <c r="N294" s="5"/>
      <c r="O294" s="5"/>
      <c r="P294" s="5"/>
      <c r="Q294" s="5"/>
      <c r="R294" s="5"/>
    </row>
    <row r="295" spans="6:18" ht="14.25" customHeight="1">
      <c r="F295" s="5"/>
      <c r="G295" s="5"/>
      <c r="H295" s="5"/>
      <c r="I295" s="5"/>
      <c r="J295" s="5"/>
      <c r="K295" s="5"/>
      <c r="L295" s="5"/>
      <c r="M295" s="5"/>
      <c r="N295" s="5"/>
      <c r="O295" s="5"/>
      <c r="P295" s="5"/>
      <c r="Q295" s="5"/>
      <c r="R295" s="5"/>
    </row>
    <row r="296" spans="6:18" ht="14.25" customHeight="1">
      <c r="F296" s="5"/>
      <c r="G296" s="5"/>
      <c r="H296" s="5"/>
      <c r="I296" s="5"/>
      <c r="J296" s="5"/>
      <c r="K296" s="5"/>
      <c r="L296" s="5"/>
      <c r="M296" s="5"/>
      <c r="N296" s="5"/>
      <c r="O296" s="5"/>
      <c r="P296" s="5"/>
      <c r="Q296" s="5"/>
      <c r="R296" s="5"/>
    </row>
    <row r="297" spans="6:18" ht="14.25" customHeight="1">
      <c r="F297" s="5"/>
      <c r="G297" s="5"/>
      <c r="H297" s="5"/>
      <c r="I297" s="5"/>
      <c r="J297" s="5"/>
      <c r="K297" s="5"/>
      <c r="L297" s="5"/>
      <c r="M297" s="5"/>
      <c r="N297" s="5"/>
      <c r="O297" s="5"/>
      <c r="P297" s="5"/>
      <c r="Q297" s="5"/>
      <c r="R297" s="5"/>
    </row>
    <row r="298" spans="6:18" ht="14.25" customHeight="1">
      <c r="F298" s="5"/>
      <c r="G298" s="5"/>
      <c r="H298" s="5"/>
      <c r="I298" s="5"/>
      <c r="J298" s="5"/>
      <c r="K298" s="5"/>
      <c r="L298" s="5"/>
      <c r="M298" s="5"/>
      <c r="N298" s="5"/>
      <c r="O298" s="5"/>
      <c r="P298" s="5"/>
      <c r="Q298" s="5"/>
      <c r="R298" s="5"/>
    </row>
    <row r="299" spans="6:18" ht="14.25" customHeight="1">
      <c r="F299" s="5"/>
      <c r="G299" s="5"/>
      <c r="H299" s="5"/>
      <c r="I299" s="5"/>
      <c r="J299" s="5"/>
      <c r="K299" s="5"/>
      <c r="L299" s="5"/>
      <c r="M299" s="5"/>
      <c r="N299" s="5"/>
      <c r="O299" s="5"/>
      <c r="P299" s="5"/>
      <c r="Q299" s="5"/>
      <c r="R299" s="5"/>
    </row>
    <row r="300" spans="6:18" ht="14.25" customHeight="1">
      <c r="F300" s="5"/>
      <c r="G300" s="5"/>
      <c r="H300" s="5"/>
      <c r="I300" s="5"/>
      <c r="J300" s="5"/>
      <c r="K300" s="5"/>
      <c r="L300" s="5"/>
      <c r="M300" s="5"/>
      <c r="N300" s="5"/>
      <c r="O300" s="5"/>
      <c r="P300" s="5"/>
      <c r="Q300" s="5"/>
      <c r="R300" s="5"/>
    </row>
    <row r="301" spans="6:18" ht="14.25" customHeight="1">
      <c r="F301" s="5"/>
      <c r="G301" s="5"/>
      <c r="H301" s="5"/>
      <c r="I301" s="5"/>
      <c r="J301" s="5"/>
      <c r="K301" s="5"/>
      <c r="L301" s="5"/>
      <c r="M301" s="5"/>
      <c r="N301" s="5"/>
      <c r="O301" s="5"/>
      <c r="P301" s="5"/>
      <c r="Q301" s="5"/>
      <c r="R301" s="5"/>
    </row>
    <row r="302" spans="6:18" ht="14.25" customHeight="1">
      <c r="F302" s="5"/>
      <c r="G302" s="5"/>
      <c r="H302" s="5"/>
      <c r="I302" s="5"/>
      <c r="J302" s="5"/>
      <c r="K302" s="5"/>
      <c r="L302" s="5"/>
      <c r="M302" s="5"/>
      <c r="N302" s="5"/>
      <c r="O302" s="5"/>
      <c r="P302" s="5"/>
      <c r="Q302" s="5"/>
      <c r="R302" s="5"/>
    </row>
    <row r="303" spans="6:18" ht="14.25" customHeight="1">
      <c r="F303" s="5"/>
      <c r="G303" s="5"/>
      <c r="H303" s="5"/>
      <c r="I303" s="5"/>
      <c r="J303" s="5"/>
      <c r="K303" s="5"/>
      <c r="L303" s="5"/>
      <c r="M303" s="5"/>
      <c r="N303" s="5"/>
      <c r="O303" s="5"/>
      <c r="P303" s="5"/>
      <c r="Q303" s="5"/>
      <c r="R303" s="5"/>
    </row>
    <row r="304" spans="6:18" ht="14.25" customHeight="1">
      <c r="F304" s="5"/>
      <c r="G304" s="5"/>
      <c r="H304" s="5"/>
      <c r="I304" s="5"/>
      <c r="J304" s="5"/>
      <c r="K304" s="5"/>
      <c r="L304" s="5"/>
      <c r="M304" s="5"/>
      <c r="N304" s="5"/>
      <c r="O304" s="5"/>
      <c r="P304" s="5"/>
      <c r="Q304" s="5"/>
      <c r="R304" s="5"/>
    </row>
    <row r="305" spans="6:18" ht="14.25" customHeight="1">
      <c r="F305" s="5"/>
      <c r="G305" s="5"/>
      <c r="H305" s="5"/>
      <c r="I305" s="5"/>
      <c r="J305" s="5"/>
      <c r="K305" s="5"/>
      <c r="L305" s="5"/>
      <c r="M305" s="5"/>
      <c r="N305" s="5"/>
      <c r="O305" s="5"/>
      <c r="P305" s="5"/>
      <c r="Q305" s="5"/>
      <c r="R305" s="5"/>
    </row>
    <row r="306" spans="6:18" ht="14.25" customHeight="1">
      <c r="F306" s="5"/>
      <c r="G306" s="5"/>
      <c r="H306" s="5"/>
      <c r="I306" s="5"/>
      <c r="J306" s="5"/>
      <c r="K306" s="5"/>
      <c r="L306" s="5"/>
      <c r="M306" s="5"/>
      <c r="N306" s="5"/>
      <c r="O306" s="5"/>
      <c r="P306" s="5"/>
      <c r="Q306" s="5"/>
      <c r="R306" s="5"/>
    </row>
    <row r="307" spans="6:18" ht="14.25" customHeight="1">
      <c r="F307" s="5"/>
      <c r="G307" s="5"/>
      <c r="H307" s="5"/>
      <c r="I307" s="5"/>
      <c r="J307" s="5"/>
      <c r="K307" s="5"/>
      <c r="L307" s="5"/>
      <c r="M307" s="5"/>
      <c r="N307" s="5"/>
      <c r="O307" s="5"/>
      <c r="P307" s="5"/>
      <c r="Q307" s="5"/>
      <c r="R307" s="5"/>
    </row>
    <row r="308" spans="6:18" ht="14.25" customHeight="1">
      <c r="F308" s="5"/>
      <c r="G308" s="5"/>
      <c r="H308" s="5"/>
      <c r="I308" s="5"/>
      <c r="J308" s="5"/>
      <c r="K308" s="5"/>
      <c r="L308" s="5"/>
      <c r="M308" s="5"/>
      <c r="N308" s="5"/>
      <c r="O308" s="5"/>
      <c r="P308" s="5"/>
      <c r="Q308" s="5"/>
      <c r="R308" s="5"/>
    </row>
    <row r="309" spans="6:18" ht="14.25" customHeight="1">
      <c r="F309" s="5"/>
      <c r="G309" s="5"/>
      <c r="H309" s="5"/>
      <c r="I309" s="5"/>
      <c r="J309" s="5"/>
      <c r="K309" s="5"/>
      <c r="L309" s="5"/>
      <c r="M309" s="5"/>
      <c r="N309" s="5"/>
      <c r="O309" s="5"/>
      <c r="P309" s="5"/>
      <c r="Q309" s="5"/>
      <c r="R309" s="5"/>
    </row>
    <row r="310" spans="6:18" ht="14.25" customHeight="1">
      <c r="F310" s="5"/>
      <c r="G310" s="5"/>
      <c r="H310" s="5"/>
      <c r="I310" s="5"/>
      <c r="J310" s="5"/>
      <c r="K310" s="5"/>
      <c r="L310" s="5"/>
      <c r="M310" s="5"/>
      <c r="N310" s="5"/>
      <c r="O310" s="5"/>
      <c r="P310" s="5"/>
      <c r="Q310" s="5"/>
      <c r="R310" s="5"/>
    </row>
    <row r="311" spans="6:18" ht="14.25" customHeight="1">
      <c r="F311" s="5"/>
      <c r="G311" s="5"/>
      <c r="H311" s="5"/>
      <c r="I311" s="5"/>
      <c r="J311" s="5"/>
      <c r="K311" s="5"/>
      <c r="L311" s="5"/>
      <c r="M311" s="5"/>
      <c r="N311" s="5"/>
      <c r="O311" s="5"/>
      <c r="P311" s="5"/>
      <c r="Q311" s="5"/>
      <c r="R311" s="5"/>
    </row>
    <row r="312" spans="6:18" ht="14.25" customHeight="1">
      <c r="F312" s="5"/>
      <c r="G312" s="5"/>
      <c r="H312" s="5"/>
      <c r="I312" s="5"/>
      <c r="J312" s="5"/>
      <c r="K312" s="5"/>
      <c r="L312" s="5"/>
      <c r="M312" s="5"/>
      <c r="N312" s="5"/>
      <c r="O312" s="5"/>
      <c r="P312" s="5"/>
      <c r="Q312" s="5"/>
      <c r="R312" s="5"/>
    </row>
    <row r="313" spans="6:18" ht="14.25" customHeight="1">
      <c r="F313" s="5"/>
      <c r="G313" s="5"/>
      <c r="H313" s="5"/>
      <c r="I313" s="5"/>
      <c r="J313" s="5"/>
      <c r="K313" s="5"/>
      <c r="L313" s="5"/>
      <c r="M313" s="5"/>
      <c r="N313" s="5"/>
      <c r="O313" s="5"/>
      <c r="P313" s="5"/>
      <c r="Q313" s="5"/>
      <c r="R313" s="5"/>
    </row>
    <row r="314" spans="6:18" ht="14.25" customHeight="1">
      <c r="F314" s="5"/>
      <c r="G314" s="5"/>
      <c r="H314" s="5"/>
      <c r="I314" s="5"/>
      <c r="J314" s="5"/>
      <c r="K314" s="5"/>
      <c r="L314" s="5"/>
      <c r="M314" s="5"/>
      <c r="N314" s="5"/>
      <c r="O314" s="5"/>
      <c r="P314" s="5"/>
      <c r="Q314" s="5"/>
      <c r="R314" s="5"/>
    </row>
    <row r="315" spans="6:18" ht="14.25" customHeight="1">
      <c r="F315" s="5"/>
      <c r="G315" s="5"/>
      <c r="H315" s="5"/>
      <c r="I315" s="5"/>
      <c r="J315" s="5"/>
      <c r="K315" s="5"/>
      <c r="L315" s="5"/>
      <c r="M315" s="5"/>
      <c r="N315" s="5"/>
      <c r="O315" s="5"/>
      <c r="P315" s="5"/>
      <c r="Q315" s="5"/>
      <c r="R315" s="5"/>
    </row>
    <row r="316" spans="6:18" ht="14.25" customHeight="1">
      <c r="F316" s="5"/>
      <c r="G316" s="5"/>
      <c r="H316" s="5"/>
      <c r="I316" s="5"/>
      <c r="J316" s="5"/>
      <c r="K316" s="5"/>
      <c r="L316" s="5"/>
      <c r="M316" s="5"/>
      <c r="N316" s="5"/>
      <c r="O316" s="5"/>
      <c r="P316" s="5"/>
      <c r="Q316" s="5"/>
      <c r="R316" s="5"/>
    </row>
    <row r="317" spans="6:18" ht="14.25" customHeight="1">
      <c r="F317" s="5"/>
      <c r="G317" s="5"/>
      <c r="H317" s="5"/>
      <c r="I317" s="5"/>
      <c r="J317" s="5"/>
      <c r="K317" s="5"/>
      <c r="L317" s="5"/>
      <c r="M317" s="5"/>
      <c r="N317" s="5"/>
      <c r="O317" s="5"/>
      <c r="P317" s="5"/>
      <c r="Q317" s="5"/>
      <c r="R317" s="5"/>
    </row>
    <row r="318" spans="6:18" ht="14.25" customHeight="1">
      <c r="F318" s="5"/>
      <c r="G318" s="5"/>
      <c r="H318" s="5"/>
      <c r="I318" s="5"/>
      <c r="J318" s="5"/>
      <c r="K318" s="5"/>
      <c r="L318" s="5"/>
      <c r="M318" s="5"/>
      <c r="N318" s="5"/>
      <c r="O318" s="5"/>
      <c r="P318" s="5"/>
      <c r="Q318" s="5"/>
      <c r="R318" s="5"/>
    </row>
    <row r="319" spans="6:18" ht="14.25" customHeight="1">
      <c r="F319" s="5"/>
      <c r="G319" s="5"/>
      <c r="H319" s="5"/>
      <c r="I319" s="5"/>
      <c r="J319" s="5"/>
      <c r="K319" s="5"/>
      <c r="L319" s="5"/>
      <c r="M319" s="5"/>
      <c r="N319" s="5"/>
      <c r="O319" s="5"/>
      <c r="P319" s="5"/>
      <c r="Q319" s="5"/>
      <c r="R319" s="5"/>
    </row>
    <row r="320" spans="6:18" ht="14.25" customHeight="1">
      <c r="F320" s="5"/>
      <c r="G320" s="5"/>
      <c r="H320" s="5"/>
      <c r="I320" s="5"/>
      <c r="J320" s="5"/>
      <c r="K320" s="5"/>
      <c r="L320" s="5"/>
      <c r="M320" s="5"/>
      <c r="N320" s="5"/>
      <c r="O320" s="5"/>
      <c r="P320" s="5"/>
      <c r="Q320" s="5"/>
      <c r="R320" s="5"/>
    </row>
    <row r="321" spans="6:18" ht="14.25" customHeight="1">
      <c r="F321" s="5"/>
      <c r="G321" s="5"/>
      <c r="H321" s="5"/>
      <c r="I321" s="5"/>
      <c r="J321" s="5"/>
      <c r="K321" s="5"/>
      <c r="L321" s="5"/>
      <c r="M321" s="5"/>
      <c r="N321" s="5"/>
      <c r="O321" s="5"/>
      <c r="P321" s="5"/>
      <c r="Q321" s="5"/>
      <c r="R321" s="5"/>
    </row>
    <row r="322" spans="6:18" ht="14.25" customHeight="1">
      <c r="F322" s="5"/>
      <c r="G322" s="5"/>
      <c r="H322" s="5"/>
      <c r="I322" s="5"/>
      <c r="J322" s="5"/>
      <c r="K322" s="5"/>
      <c r="L322" s="5"/>
      <c r="M322" s="5"/>
      <c r="N322" s="5"/>
      <c r="O322" s="5"/>
      <c r="P322" s="5"/>
      <c r="Q322" s="5"/>
      <c r="R322" s="5"/>
    </row>
    <row r="323" spans="6:18" ht="14.25" customHeight="1">
      <c r="F323" s="5"/>
      <c r="G323" s="5"/>
      <c r="H323" s="5"/>
      <c r="I323" s="5"/>
      <c r="J323" s="5"/>
      <c r="K323" s="5"/>
      <c r="L323" s="5"/>
      <c r="M323" s="5"/>
      <c r="N323" s="5"/>
      <c r="O323" s="5"/>
      <c r="P323" s="5"/>
      <c r="Q323" s="5"/>
      <c r="R323" s="5"/>
    </row>
    <row r="324" spans="6:18" ht="14.25" customHeight="1">
      <c r="F324" s="5"/>
      <c r="G324" s="5"/>
      <c r="H324" s="5"/>
      <c r="I324" s="5"/>
      <c r="J324" s="5"/>
      <c r="K324" s="5"/>
      <c r="L324" s="5"/>
      <c r="M324" s="5"/>
      <c r="N324" s="5"/>
      <c r="O324" s="5"/>
      <c r="P324" s="5"/>
      <c r="Q324" s="5"/>
      <c r="R324" s="5"/>
    </row>
    <row r="325" spans="6:18" ht="14.25" customHeight="1">
      <c r="F325" s="5"/>
      <c r="G325" s="5"/>
      <c r="H325" s="5"/>
      <c r="I325" s="5"/>
      <c r="J325" s="5"/>
      <c r="K325" s="5"/>
      <c r="L325" s="5"/>
      <c r="M325" s="5"/>
      <c r="N325" s="5"/>
      <c r="O325" s="5"/>
      <c r="P325" s="5"/>
      <c r="Q325" s="5"/>
      <c r="R325" s="5"/>
    </row>
    <row r="326" spans="6:18" ht="14.25" customHeight="1">
      <c r="F326" s="5"/>
      <c r="G326" s="5"/>
      <c r="H326" s="5"/>
      <c r="I326" s="5"/>
      <c r="J326" s="5"/>
      <c r="K326" s="5"/>
      <c r="L326" s="5"/>
      <c r="M326" s="5"/>
      <c r="N326" s="5"/>
      <c r="O326" s="5"/>
      <c r="P326" s="5"/>
      <c r="Q326" s="5"/>
      <c r="R326" s="5"/>
    </row>
    <row r="327" spans="6:18" ht="14.25" customHeight="1">
      <c r="F327" s="5"/>
      <c r="G327" s="5"/>
      <c r="H327" s="5"/>
      <c r="I327" s="5"/>
      <c r="J327" s="5"/>
      <c r="K327" s="5"/>
      <c r="L327" s="5"/>
      <c r="M327" s="5"/>
      <c r="N327" s="5"/>
      <c r="O327" s="5"/>
      <c r="P327" s="5"/>
      <c r="Q327" s="5"/>
      <c r="R327" s="5"/>
    </row>
    <row r="328" spans="6:18" ht="14.25" customHeight="1">
      <c r="F328" s="5"/>
      <c r="G328" s="5"/>
      <c r="H328" s="5"/>
      <c r="I328" s="5"/>
      <c r="J328" s="5"/>
      <c r="K328" s="5"/>
      <c r="L328" s="5"/>
      <c r="M328" s="5"/>
      <c r="N328" s="5"/>
      <c r="O328" s="5"/>
      <c r="P328" s="5"/>
      <c r="Q328" s="5"/>
      <c r="R328" s="5"/>
    </row>
    <row r="329" spans="6:18" ht="14.25" customHeight="1">
      <c r="F329" s="5"/>
      <c r="G329" s="5"/>
      <c r="H329" s="5"/>
      <c r="I329" s="5"/>
      <c r="J329" s="5"/>
      <c r="K329" s="5"/>
      <c r="L329" s="5"/>
      <c r="M329" s="5"/>
      <c r="N329" s="5"/>
      <c r="O329" s="5"/>
      <c r="P329" s="5"/>
      <c r="Q329" s="5"/>
      <c r="R329" s="5"/>
    </row>
    <row r="330" spans="6:18" ht="14.25" customHeight="1">
      <c r="F330" s="5"/>
      <c r="G330" s="5"/>
      <c r="H330" s="5"/>
      <c r="I330" s="5"/>
      <c r="J330" s="5"/>
      <c r="K330" s="5"/>
      <c r="L330" s="5"/>
      <c r="M330" s="5"/>
      <c r="N330" s="5"/>
      <c r="O330" s="5"/>
      <c r="P330" s="5"/>
      <c r="Q330" s="5"/>
      <c r="R330" s="5"/>
    </row>
    <row r="331" spans="6:18" ht="14.25" customHeight="1">
      <c r="F331" s="5"/>
      <c r="G331" s="5"/>
      <c r="H331" s="5"/>
      <c r="I331" s="5"/>
      <c r="J331" s="5"/>
      <c r="K331" s="5"/>
      <c r="L331" s="5"/>
      <c r="M331" s="5"/>
      <c r="N331" s="5"/>
      <c r="O331" s="5"/>
      <c r="P331" s="5"/>
      <c r="Q331" s="5"/>
      <c r="R331" s="5"/>
    </row>
    <row r="332" spans="6:18" ht="14.25" customHeight="1">
      <c r="F332" s="5"/>
      <c r="G332" s="5"/>
      <c r="H332" s="5"/>
      <c r="I332" s="5"/>
      <c r="J332" s="5"/>
      <c r="K332" s="5"/>
      <c r="L332" s="5"/>
      <c r="M332" s="5"/>
      <c r="N332" s="5"/>
      <c r="O332" s="5"/>
      <c r="P332" s="5"/>
      <c r="Q332" s="5"/>
      <c r="R332" s="5"/>
    </row>
    <row r="333" spans="6:18" ht="14.25" customHeight="1">
      <c r="F333" s="5"/>
      <c r="G333" s="5"/>
      <c r="H333" s="5"/>
      <c r="I333" s="5"/>
      <c r="J333" s="5"/>
      <c r="K333" s="5"/>
      <c r="L333" s="5"/>
      <c r="M333" s="5"/>
      <c r="N333" s="5"/>
      <c r="O333" s="5"/>
      <c r="P333" s="5"/>
      <c r="Q333" s="5"/>
      <c r="R333" s="5"/>
    </row>
    <row r="334" spans="6:18" ht="14.25" customHeight="1">
      <c r="F334" s="5"/>
      <c r="G334" s="5"/>
      <c r="H334" s="5"/>
      <c r="I334" s="5"/>
      <c r="J334" s="5"/>
      <c r="K334" s="5"/>
      <c r="L334" s="5"/>
      <c r="M334" s="5"/>
      <c r="N334" s="5"/>
      <c r="O334" s="5"/>
      <c r="P334" s="5"/>
      <c r="Q334" s="5"/>
      <c r="R334" s="5"/>
    </row>
    <row r="335" spans="6:18" ht="14.25" customHeight="1">
      <c r="F335" s="5"/>
      <c r="G335" s="5"/>
      <c r="H335" s="5"/>
      <c r="I335" s="5"/>
      <c r="J335" s="5"/>
      <c r="K335" s="5"/>
      <c r="L335" s="5"/>
      <c r="M335" s="5"/>
      <c r="N335" s="5"/>
      <c r="O335" s="5"/>
      <c r="P335" s="5"/>
      <c r="Q335" s="5"/>
      <c r="R335" s="5"/>
    </row>
    <row r="336" spans="6:18" ht="14.25" customHeight="1">
      <c r="F336" s="5"/>
      <c r="G336" s="5"/>
      <c r="H336" s="5"/>
      <c r="I336" s="5"/>
      <c r="J336" s="5"/>
      <c r="K336" s="5"/>
      <c r="L336" s="5"/>
      <c r="M336" s="5"/>
      <c r="N336" s="5"/>
      <c r="O336" s="5"/>
      <c r="P336" s="5"/>
      <c r="Q336" s="5"/>
      <c r="R336" s="5"/>
    </row>
    <row r="337" spans="6:18" ht="14.25" customHeight="1">
      <c r="F337" s="5"/>
      <c r="G337" s="5"/>
      <c r="H337" s="5"/>
      <c r="I337" s="5"/>
      <c r="J337" s="5"/>
      <c r="K337" s="5"/>
      <c r="L337" s="5"/>
      <c r="M337" s="5"/>
      <c r="N337" s="5"/>
      <c r="O337" s="5"/>
      <c r="P337" s="5"/>
      <c r="Q337" s="5"/>
      <c r="R337" s="5"/>
    </row>
    <row r="338" spans="6:18" ht="14.25" customHeight="1">
      <c r="F338" s="5"/>
      <c r="G338" s="5"/>
      <c r="H338" s="5"/>
      <c r="I338" s="5"/>
      <c r="J338" s="5"/>
      <c r="K338" s="5"/>
      <c r="L338" s="5"/>
      <c r="M338" s="5"/>
      <c r="N338" s="5"/>
      <c r="O338" s="5"/>
      <c r="P338" s="5"/>
      <c r="Q338" s="5"/>
      <c r="R338" s="5"/>
    </row>
    <row r="339" spans="6:18" ht="14.25" customHeight="1">
      <c r="F339" s="5"/>
      <c r="G339" s="5"/>
      <c r="H339" s="5"/>
      <c r="I339" s="5"/>
      <c r="J339" s="5"/>
      <c r="K339" s="5"/>
      <c r="L339" s="5"/>
      <c r="M339" s="5"/>
      <c r="N339" s="5"/>
      <c r="O339" s="5"/>
      <c r="P339" s="5"/>
      <c r="Q339" s="5"/>
      <c r="R339" s="5"/>
    </row>
    <row r="340" spans="6:18" ht="14.25" customHeight="1">
      <c r="F340" s="5"/>
      <c r="G340" s="5"/>
      <c r="H340" s="5"/>
      <c r="I340" s="5"/>
      <c r="J340" s="5"/>
      <c r="K340" s="5"/>
      <c r="L340" s="5"/>
      <c r="M340" s="5"/>
      <c r="N340" s="5"/>
      <c r="O340" s="5"/>
      <c r="P340" s="5"/>
      <c r="Q340" s="5"/>
      <c r="R340" s="5"/>
    </row>
    <row r="341" spans="6:18" ht="14.25" customHeight="1">
      <c r="F341" s="5"/>
      <c r="G341" s="5"/>
      <c r="H341" s="5"/>
      <c r="I341" s="5"/>
      <c r="J341" s="5"/>
      <c r="K341" s="5"/>
      <c r="L341" s="5"/>
      <c r="M341" s="5"/>
      <c r="N341" s="5"/>
      <c r="O341" s="5"/>
      <c r="P341" s="5"/>
      <c r="Q341" s="5"/>
      <c r="R341" s="5"/>
    </row>
    <row r="342" spans="6:18" ht="14.25" customHeight="1">
      <c r="F342" s="5"/>
      <c r="G342" s="5"/>
      <c r="H342" s="5"/>
      <c r="I342" s="5"/>
      <c r="J342" s="5"/>
      <c r="K342" s="5"/>
      <c r="L342" s="5"/>
      <c r="M342" s="5"/>
      <c r="N342" s="5"/>
      <c r="O342" s="5"/>
      <c r="P342" s="5"/>
      <c r="Q342" s="5"/>
      <c r="R342" s="5"/>
    </row>
    <row r="343" spans="6:18" ht="14.25" customHeight="1">
      <c r="F343" s="5"/>
      <c r="G343" s="5"/>
      <c r="H343" s="5"/>
      <c r="I343" s="5"/>
      <c r="J343" s="5"/>
      <c r="K343" s="5"/>
      <c r="L343" s="5"/>
      <c r="M343" s="5"/>
      <c r="N343" s="5"/>
      <c r="O343" s="5"/>
      <c r="P343" s="5"/>
      <c r="Q343" s="5"/>
      <c r="R343" s="5"/>
    </row>
    <row r="344" spans="6:18" ht="14.25" customHeight="1">
      <c r="F344" s="5"/>
      <c r="G344" s="5"/>
      <c r="H344" s="5"/>
      <c r="I344" s="5"/>
      <c r="J344" s="5"/>
      <c r="K344" s="5"/>
      <c r="L344" s="5"/>
      <c r="M344" s="5"/>
      <c r="N344" s="5"/>
      <c r="O344" s="5"/>
      <c r="P344" s="5"/>
      <c r="Q344" s="5"/>
      <c r="R344" s="5"/>
    </row>
    <row r="345" spans="6:18" ht="14.25" customHeight="1">
      <c r="F345" s="5"/>
      <c r="G345" s="5"/>
      <c r="H345" s="5"/>
      <c r="I345" s="5"/>
      <c r="J345" s="5"/>
      <c r="K345" s="5"/>
      <c r="L345" s="5"/>
      <c r="M345" s="5"/>
      <c r="N345" s="5"/>
      <c r="O345" s="5"/>
      <c r="P345" s="5"/>
      <c r="Q345" s="5"/>
      <c r="R345" s="5"/>
    </row>
    <row r="346" spans="6:18" ht="14.25" customHeight="1">
      <c r="F346" s="5"/>
      <c r="G346" s="5"/>
      <c r="H346" s="5"/>
      <c r="I346" s="5"/>
      <c r="J346" s="5"/>
      <c r="K346" s="5"/>
      <c r="L346" s="5"/>
      <c r="M346" s="5"/>
      <c r="N346" s="5"/>
      <c r="O346" s="5"/>
      <c r="P346" s="5"/>
      <c r="Q346" s="5"/>
      <c r="R346" s="5"/>
    </row>
    <row r="347" spans="6:18" ht="14.25" customHeight="1">
      <c r="F347" s="5"/>
      <c r="G347" s="5"/>
      <c r="H347" s="5"/>
      <c r="I347" s="5"/>
      <c r="J347" s="5"/>
      <c r="K347" s="5"/>
      <c r="L347" s="5"/>
      <c r="M347" s="5"/>
      <c r="N347" s="5"/>
      <c r="O347" s="5"/>
      <c r="P347" s="5"/>
      <c r="Q347" s="5"/>
      <c r="R347" s="5"/>
    </row>
    <row r="348" spans="6:18" ht="14.25" customHeight="1">
      <c r="F348" s="5"/>
      <c r="G348" s="5"/>
      <c r="H348" s="5"/>
      <c r="I348" s="5"/>
      <c r="J348" s="5"/>
      <c r="K348" s="5"/>
      <c r="L348" s="5"/>
      <c r="M348" s="5"/>
      <c r="N348" s="5"/>
      <c r="O348" s="5"/>
      <c r="P348" s="5"/>
      <c r="Q348" s="5"/>
      <c r="R348" s="5"/>
    </row>
    <row r="349" spans="6:18" ht="14.25" customHeight="1">
      <c r="F349" s="5"/>
      <c r="G349" s="5"/>
      <c r="H349" s="5"/>
      <c r="I349" s="5"/>
      <c r="J349" s="5"/>
      <c r="K349" s="5"/>
      <c r="L349" s="5"/>
      <c r="M349" s="5"/>
      <c r="N349" s="5"/>
      <c r="O349" s="5"/>
      <c r="P349" s="5"/>
      <c r="Q349" s="5"/>
      <c r="R349" s="5"/>
    </row>
    <row r="350" spans="6:18" ht="14.25" customHeight="1">
      <c r="F350" s="5"/>
      <c r="G350" s="5"/>
      <c r="H350" s="5"/>
      <c r="I350" s="5"/>
      <c r="J350" s="5"/>
      <c r="K350" s="5"/>
      <c r="L350" s="5"/>
      <c r="M350" s="5"/>
      <c r="N350" s="5"/>
      <c r="O350" s="5"/>
      <c r="P350" s="5"/>
      <c r="Q350" s="5"/>
      <c r="R350" s="5"/>
    </row>
    <row r="351" spans="6:18" ht="14.25" customHeight="1">
      <c r="F351" s="5"/>
      <c r="G351" s="5"/>
      <c r="H351" s="5"/>
      <c r="I351" s="5"/>
      <c r="J351" s="5"/>
      <c r="K351" s="5"/>
      <c r="L351" s="5"/>
      <c r="M351" s="5"/>
      <c r="N351" s="5"/>
      <c r="O351" s="5"/>
      <c r="P351" s="5"/>
      <c r="Q351" s="5"/>
      <c r="R351" s="5"/>
    </row>
    <row r="352" spans="6:18" ht="14.25" customHeight="1">
      <c r="F352" s="5"/>
      <c r="G352" s="5"/>
      <c r="H352" s="5"/>
      <c r="I352" s="5"/>
      <c r="J352" s="5"/>
      <c r="K352" s="5"/>
      <c r="L352" s="5"/>
      <c r="M352" s="5"/>
      <c r="N352" s="5"/>
      <c r="O352" s="5"/>
      <c r="P352" s="5"/>
      <c r="Q352" s="5"/>
      <c r="R352" s="5"/>
    </row>
    <row r="353" spans="6:18" ht="14.25" customHeight="1">
      <c r="F353" s="5"/>
      <c r="G353" s="5"/>
      <c r="H353" s="5"/>
      <c r="I353" s="5"/>
      <c r="J353" s="5"/>
      <c r="K353" s="5"/>
      <c r="L353" s="5"/>
      <c r="M353" s="5"/>
      <c r="N353" s="5"/>
      <c r="O353" s="5"/>
      <c r="P353" s="5"/>
      <c r="Q353" s="5"/>
      <c r="R353" s="5"/>
    </row>
    <row r="354" spans="6:18" ht="14.25" customHeight="1">
      <c r="F354" s="5"/>
      <c r="G354" s="5"/>
      <c r="H354" s="5"/>
      <c r="I354" s="5"/>
      <c r="J354" s="5"/>
      <c r="K354" s="5"/>
      <c r="L354" s="5"/>
      <c r="M354" s="5"/>
      <c r="N354" s="5"/>
      <c r="O354" s="5"/>
      <c r="P354" s="5"/>
      <c r="Q354" s="5"/>
      <c r="R354" s="5"/>
    </row>
    <row r="355" spans="6:18" ht="14.25" customHeight="1">
      <c r="F355" s="5"/>
      <c r="G355" s="5"/>
      <c r="H355" s="5"/>
      <c r="I355" s="5"/>
      <c r="J355" s="5"/>
      <c r="K355" s="5"/>
      <c r="L355" s="5"/>
      <c r="M355" s="5"/>
      <c r="N355" s="5"/>
      <c r="O355" s="5"/>
      <c r="P355" s="5"/>
      <c r="Q355" s="5"/>
      <c r="R355" s="5"/>
    </row>
    <row r="356" spans="6:18" ht="14.25" customHeight="1">
      <c r="F356" s="5"/>
      <c r="G356" s="5"/>
      <c r="H356" s="5"/>
      <c r="I356" s="5"/>
      <c r="J356" s="5"/>
      <c r="K356" s="5"/>
      <c r="L356" s="5"/>
      <c r="M356" s="5"/>
      <c r="N356" s="5"/>
      <c r="O356" s="5"/>
      <c r="P356" s="5"/>
      <c r="Q356" s="5"/>
      <c r="R356" s="5"/>
    </row>
    <row r="357" spans="6:18" ht="14.25" customHeight="1">
      <c r="F357" s="5"/>
      <c r="G357" s="5"/>
      <c r="H357" s="5"/>
      <c r="I357" s="5"/>
      <c r="J357" s="5"/>
      <c r="K357" s="5"/>
      <c r="L357" s="5"/>
      <c r="M357" s="5"/>
      <c r="N357" s="5"/>
      <c r="O357" s="5"/>
      <c r="P357" s="5"/>
      <c r="Q357" s="5"/>
      <c r="R357" s="5"/>
    </row>
    <row r="358" spans="6:18" ht="14.25" customHeight="1">
      <c r="F358" s="5"/>
      <c r="G358" s="5"/>
      <c r="H358" s="5"/>
      <c r="I358" s="5"/>
      <c r="J358" s="5"/>
      <c r="K358" s="5"/>
      <c r="L358" s="5"/>
      <c r="M358" s="5"/>
      <c r="N358" s="5"/>
      <c r="O358" s="5"/>
      <c r="P358" s="5"/>
      <c r="Q358" s="5"/>
      <c r="R358" s="5"/>
    </row>
    <row r="359" spans="6:18" ht="14.25" customHeight="1">
      <c r="F359" s="5"/>
      <c r="G359" s="5"/>
      <c r="H359" s="5"/>
      <c r="I359" s="5"/>
      <c r="J359" s="5"/>
      <c r="K359" s="5"/>
      <c r="L359" s="5"/>
      <c r="M359" s="5"/>
      <c r="N359" s="5"/>
      <c r="O359" s="5"/>
      <c r="P359" s="5"/>
      <c r="Q359" s="5"/>
      <c r="R359" s="5"/>
    </row>
    <row r="360" spans="6:18" ht="14.25" customHeight="1">
      <c r="F360" s="5"/>
      <c r="G360" s="5"/>
      <c r="H360" s="5"/>
      <c r="I360" s="5"/>
      <c r="J360" s="5"/>
      <c r="K360" s="5"/>
      <c r="L360" s="5"/>
      <c r="M360" s="5"/>
      <c r="N360" s="5"/>
      <c r="O360" s="5"/>
      <c r="P360" s="5"/>
      <c r="Q360" s="5"/>
      <c r="R360" s="5"/>
    </row>
    <row r="361" spans="6:18" ht="14.25" customHeight="1">
      <c r="F361" s="5"/>
      <c r="G361" s="5"/>
      <c r="H361" s="5"/>
      <c r="I361" s="5"/>
      <c r="J361" s="5"/>
      <c r="K361" s="5"/>
      <c r="L361" s="5"/>
      <c r="M361" s="5"/>
      <c r="N361" s="5"/>
      <c r="O361" s="5"/>
      <c r="P361" s="5"/>
      <c r="Q361" s="5"/>
      <c r="R361" s="5"/>
    </row>
    <row r="362" spans="6:18" ht="14.25" customHeight="1">
      <c r="F362" s="5"/>
      <c r="G362" s="5"/>
      <c r="H362" s="5"/>
      <c r="I362" s="5"/>
      <c r="J362" s="5"/>
      <c r="K362" s="5"/>
      <c r="L362" s="5"/>
      <c r="M362" s="5"/>
      <c r="N362" s="5"/>
      <c r="O362" s="5"/>
      <c r="P362" s="5"/>
      <c r="Q362" s="5"/>
      <c r="R362" s="5"/>
    </row>
    <row r="363" spans="6:18" ht="14.25" customHeight="1">
      <c r="F363" s="5"/>
      <c r="G363" s="5"/>
      <c r="H363" s="5"/>
      <c r="I363" s="5"/>
      <c r="J363" s="5"/>
      <c r="K363" s="5"/>
      <c r="L363" s="5"/>
      <c r="M363" s="5"/>
      <c r="N363" s="5"/>
      <c r="O363" s="5"/>
      <c r="P363" s="5"/>
      <c r="Q363" s="5"/>
      <c r="R363" s="5"/>
    </row>
    <row r="364" spans="6:18" ht="14.25" customHeight="1">
      <c r="F364" s="5"/>
      <c r="G364" s="5"/>
      <c r="H364" s="5"/>
      <c r="I364" s="5"/>
      <c r="J364" s="5"/>
      <c r="K364" s="5"/>
      <c r="L364" s="5"/>
      <c r="M364" s="5"/>
      <c r="N364" s="5"/>
      <c r="O364" s="5"/>
      <c r="P364" s="5"/>
      <c r="Q364" s="5"/>
      <c r="R364" s="5"/>
    </row>
    <row r="365" spans="6:18" ht="14.25" customHeight="1">
      <c r="F365" s="5"/>
      <c r="G365" s="5"/>
      <c r="H365" s="5"/>
      <c r="I365" s="5"/>
      <c r="J365" s="5"/>
      <c r="K365" s="5"/>
      <c r="L365" s="5"/>
      <c r="M365" s="5"/>
      <c r="N365" s="5"/>
      <c r="O365" s="5"/>
      <c r="P365" s="5"/>
      <c r="Q365" s="5"/>
      <c r="R365" s="5"/>
    </row>
    <row r="366" spans="6:18" ht="14.25" customHeight="1">
      <c r="F366" s="5"/>
      <c r="G366" s="5"/>
      <c r="H366" s="5"/>
      <c r="I366" s="5"/>
      <c r="J366" s="5"/>
      <c r="K366" s="5"/>
      <c r="L366" s="5"/>
      <c r="M366" s="5"/>
      <c r="N366" s="5"/>
      <c r="O366" s="5"/>
      <c r="P366" s="5"/>
      <c r="Q366" s="5"/>
      <c r="R366" s="5"/>
    </row>
    <row r="367" spans="6:18" ht="14.25" customHeight="1">
      <c r="F367" s="5"/>
      <c r="G367" s="5"/>
      <c r="H367" s="5"/>
      <c r="I367" s="5"/>
      <c r="J367" s="5"/>
      <c r="K367" s="5"/>
      <c r="L367" s="5"/>
      <c r="M367" s="5"/>
      <c r="N367" s="5"/>
      <c r="O367" s="5"/>
      <c r="P367" s="5"/>
      <c r="Q367" s="5"/>
      <c r="R367" s="5"/>
    </row>
    <row r="368" spans="6:18" ht="14.25" customHeight="1">
      <c r="F368" s="5"/>
      <c r="G368" s="5"/>
      <c r="H368" s="5"/>
      <c r="I368" s="5"/>
      <c r="J368" s="5"/>
      <c r="K368" s="5"/>
      <c r="L368" s="5"/>
      <c r="M368" s="5"/>
      <c r="N368" s="5"/>
      <c r="O368" s="5"/>
      <c r="P368" s="5"/>
      <c r="Q368" s="5"/>
      <c r="R368" s="5"/>
    </row>
    <row r="369" spans="6:18" ht="14.25" customHeight="1">
      <c r="F369" s="5"/>
      <c r="G369" s="5"/>
      <c r="H369" s="5"/>
      <c r="I369" s="5"/>
      <c r="J369" s="5"/>
      <c r="K369" s="5"/>
      <c r="L369" s="5"/>
      <c r="M369" s="5"/>
      <c r="N369" s="5"/>
      <c r="O369" s="5"/>
      <c r="P369" s="5"/>
      <c r="Q369" s="5"/>
      <c r="R369" s="5"/>
    </row>
    <row r="370" spans="6:18" ht="14.25" customHeight="1">
      <c r="F370" s="5"/>
      <c r="G370" s="5"/>
      <c r="H370" s="5"/>
      <c r="I370" s="5"/>
      <c r="J370" s="5"/>
      <c r="K370" s="5"/>
      <c r="L370" s="5"/>
      <c r="M370" s="5"/>
      <c r="N370" s="5"/>
      <c r="O370" s="5"/>
      <c r="P370" s="5"/>
      <c r="Q370" s="5"/>
      <c r="R370" s="5"/>
    </row>
    <row r="371" spans="6:18" ht="14.25" customHeight="1">
      <c r="F371" s="5"/>
      <c r="G371" s="5"/>
      <c r="H371" s="5"/>
      <c r="I371" s="5"/>
      <c r="J371" s="5"/>
      <c r="K371" s="5"/>
      <c r="L371" s="5"/>
      <c r="M371" s="5"/>
      <c r="N371" s="5"/>
      <c r="O371" s="5"/>
      <c r="P371" s="5"/>
      <c r="Q371" s="5"/>
      <c r="R371" s="5"/>
    </row>
    <row r="372" spans="6:18" ht="14.25" customHeight="1">
      <c r="F372" s="5"/>
      <c r="G372" s="5"/>
      <c r="H372" s="5"/>
      <c r="I372" s="5"/>
      <c r="J372" s="5"/>
      <c r="K372" s="5"/>
      <c r="L372" s="5"/>
      <c r="M372" s="5"/>
      <c r="N372" s="5"/>
      <c r="O372" s="5"/>
      <c r="P372" s="5"/>
      <c r="Q372" s="5"/>
      <c r="R372" s="5"/>
    </row>
    <row r="373" spans="6:18" ht="14.25" customHeight="1">
      <c r="F373" s="5"/>
      <c r="G373" s="5"/>
      <c r="H373" s="5"/>
      <c r="I373" s="5"/>
      <c r="J373" s="5"/>
      <c r="K373" s="5"/>
      <c r="L373" s="5"/>
      <c r="M373" s="5"/>
      <c r="N373" s="5"/>
      <c r="O373" s="5"/>
      <c r="P373" s="5"/>
      <c r="Q373" s="5"/>
      <c r="R373" s="5"/>
    </row>
    <row r="374" spans="6:18" ht="14.25" customHeight="1">
      <c r="F374" s="5"/>
      <c r="G374" s="5"/>
      <c r="H374" s="5"/>
      <c r="I374" s="5"/>
      <c r="J374" s="5"/>
      <c r="K374" s="5"/>
      <c r="L374" s="5"/>
      <c r="M374" s="5"/>
      <c r="N374" s="5"/>
      <c r="O374" s="5"/>
      <c r="P374" s="5"/>
      <c r="Q374" s="5"/>
      <c r="R374" s="5"/>
    </row>
    <row r="375" spans="6:18" ht="14.25" customHeight="1">
      <c r="F375" s="5"/>
      <c r="G375" s="5"/>
      <c r="H375" s="5"/>
      <c r="I375" s="5"/>
      <c r="J375" s="5"/>
      <c r="K375" s="5"/>
      <c r="L375" s="5"/>
      <c r="M375" s="5"/>
      <c r="N375" s="5"/>
      <c r="O375" s="5"/>
      <c r="P375" s="5"/>
      <c r="Q375" s="5"/>
      <c r="R375" s="5"/>
    </row>
    <row r="376" spans="6:18" ht="14.25" customHeight="1">
      <c r="F376" s="5"/>
      <c r="G376" s="5"/>
      <c r="H376" s="5"/>
      <c r="I376" s="5"/>
      <c r="J376" s="5"/>
      <c r="K376" s="5"/>
      <c r="L376" s="5"/>
      <c r="M376" s="5"/>
      <c r="N376" s="5"/>
      <c r="O376" s="5"/>
      <c r="P376" s="5"/>
      <c r="Q376" s="5"/>
      <c r="R376" s="5"/>
    </row>
    <row r="377" spans="6:18" ht="14.25" customHeight="1">
      <c r="F377" s="5"/>
      <c r="G377" s="5"/>
      <c r="H377" s="5"/>
      <c r="I377" s="5"/>
      <c r="J377" s="5"/>
      <c r="K377" s="5"/>
      <c r="L377" s="5"/>
      <c r="M377" s="5"/>
      <c r="N377" s="5"/>
      <c r="O377" s="5"/>
      <c r="P377" s="5"/>
      <c r="Q377" s="5"/>
      <c r="R377" s="5"/>
    </row>
    <row r="378" spans="6:18" ht="14.25" customHeight="1">
      <c r="F378" s="5"/>
      <c r="G378" s="5"/>
      <c r="H378" s="5"/>
      <c r="I378" s="5"/>
      <c r="J378" s="5"/>
      <c r="K378" s="5"/>
      <c r="L378" s="5"/>
      <c r="M378" s="5"/>
      <c r="N378" s="5"/>
      <c r="O378" s="5"/>
      <c r="P378" s="5"/>
      <c r="Q378" s="5"/>
      <c r="R378" s="5"/>
    </row>
    <row r="379" spans="6:18" ht="14.25" customHeight="1">
      <c r="F379" s="5"/>
      <c r="G379" s="5"/>
      <c r="H379" s="5"/>
      <c r="I379" s="5"/>
      <c r="J379" s="5"/>
      <c r="K379" s="5"/>
      <c r="L379" s="5"/>
      <c r="M379" s="5"/>
      <c r="N379" s="5"/>
      <c r="O379" s="5"/>
      <c r="P379" s="5"/>
      <c r="Q379" s="5"/>
      <c r="R379" s="5"/>
    </row>
    <row r="380" spans="6:18" ht="14.25" customHeight="1">
      <c r="F380" s="5"/>
      <c r="G380" s="5"/>
      <c r="H380" s="5"/>
      <c r="I380" s="5"/>
      <c r="J380" s="5"/>
      <c r="K380" s="5"/>
      <c r="L380" s="5"/>
      <c r="M380" s="5"/>
      <c r="N380" s="5"/>
      <c r="O380" s="5"/>
      <c r="P380" s="5"/>
      <c r="Q380" s="5"/>
      <c r="R380" s="5"/>
    </row>
    <row r="381" spans="6:18" ht="14.25" customHeight="1">
      <c r="F381" s="5"/>
      <c r="G381" s="5"/>
      <c r="H381" s="5"/>
      <c r="I381" s="5"/>
      <c r="J381" s="5"/>
      <c r="K381" s="5"/>
      <c r="L381" s="5"/>
      <c r="M381" s="5"/>
      <c r="N381" s="5"/>
      <c r="O381" s="5"/>
      <c r="P381" s="5"/>
      <c r="Q381" s="5"/>
      <c r="R381" s="5"/>
    </row>
    <row r="382" spans="6:18" ht="14.25" customHeight="1">
      <c r="F382" s="5"/>
      <c r="G382" s="5"/>
      <c r="H382" s="5"/>
      <c r="I382" s="5"/>
      <c r="J382" s="5"/>
      <c r="K382" s="5"/>
      <c r="L382" s="5"/>
      <c r="M382" s="5"/>
      <c r="N382" s="5"/>
      <c r="O382" s="5"/>
      <c r="P382" s="5"/>
      <c r="Q382" s="5"/>
      <c r="R382" s="5"/>
    </row>
    <row r="383" spans="6:18" ht="14.25" customHeight="1">
      <c r="F383" s="5"/>
      <c r="G383" s="5"/>
      <c r="H383" s="5"/>
      <c r="I383" s="5"/>
      <c r="J383" s="5"/>
      <c r="K383" s="5"/>
      <c r="L383" s="5"/>
      <c r="M383" s="5"/>
      <c r="N383" s="5"/>
      <c r="O383" s="5"/>
      <c r="P383" s="5"/>
      <c r="Q383" s="5"/>
      <c r="R383" s="5"/>
    </row>
    <row r="384" spans="6:18" ht="14.25" customHeight="1">
      <c r="F384" s="5"/>
      <c r="G384" s="5"/>
      <c r="H384" s="5"/>
      <c r="I384" s="5"/>
      <c r="J384" s="5"/>
      <c r="K384" s="5"/>
      <c r="L384" s="5"/>
      <c r="M384" s="5"/>
      <c r="N384" s="5"/>
      <c r="O384" s="5"/>
      <c r="P384" s="5"/>
      <c r="Q384" s="5"/>
      <c r="R384" s="5"/>
    </row>
    <row r="385" spans="6:18" ht="14.25" customHeight="1">
      <c r="F385" s="5"/>
      <c r="G385" s="5"/>
      <c r="H385" s="5"/>
      <c r="I385" s="5"/>
      <c r="J385" s="5"/>
      <c r="K385" s="5"/>
      <c r="L385" s="5"/>
      <c r="M385" s="5"/>
      <c r="N385" s="5"/>
      <c r="O385" s="5"/>
      <c r="P385" s="5"/>
      <c r="Q385" s="5"/>
      <c r="R385" s="5"/>
    </row>
    <row r="386" spans="6:18" ht="14.25" customHeight="1">
      <c r="F386" s="5"/>
      <c r="G386" s="5"/>
      <c r="H386" s="5"/>
      <c r="I386" s="5"/>
      <c r="J386" s="5"/>
      <c r="K386" s="5"/>
      <c r="L386" s="5"/>
      <c r="M386" s="5"/>
      <c r="N386" s="5"/>
      <c r="O386" s="5"/>
      <c r="P386" s="5"/>
      <c r="Q386" s="5"/>
      <c r="R386" s="5"/>
    </row>
    <row r="387" spans="6:18" ht="14.25" customHeight="1">
      <c r="F387" s="5"/>
      <c r="G387" s="5"/>
      <c r="H387" s="5"/>
      <c r="I387" s="5"/>
      <c r="J387" s="5"/>
      <c r="K387" s="5"/>
      <c r="L387" s="5"/>
      <c r="M387" s="5"/>
      <c r="N387" s="5"/>
      <c r="O387" s="5"/>
      <c r="P387" s="5"/>
      <c r="Q387" s="5"/>
      <c r="R387" s="5"/>
    </row>
    <row r="388" spans="6:18" ht="14.25" customHeight="1">
      <c r="F388" s="5"/>
      <c r="G388" s="5"/>
      <c r="H388" s="5"/>
      <c r="I388" s="5"/>
      <c r="J388" s="5"/>
      <c r="K388" s="5"/>
      <c r="L388" s="5"/>
      <c r="M388" s="5"/>
      <c r="N388" s="5"/>
      <c r="O388" s="5"/>
      <c r="P388" s="5"/>
      <c r="Q388" s="5"/>
      <c r="R388" s="5"/>
    </row>
    <row r="389" spans="6:18" ht="14.25" customHeight="1">
      <c r="F389" s="5"/>
      <c r="G389" s="5"/>
      <c r="H389" s="5"/>
      <c r="I389" s="5"/>
      <c r="J389" s="5"/>
      <c r="K389" s="5"/>
      <c r="L389" s="5"/>
      <c r="M389" s="5"/>
      <c r="N389" s="5"/>
      <c r="O389" s="5"/>
      <c r="P389" s="5"/>
      <c r="Q389" s="5"/>
      <c r="R389" s="5"/>
    </row>
    <row r="390" spans="6:18" ht="14.25" customHeight="1">
      <c r="F390" s="5"/>
      <c r="G390" s="5"/>
      <c r="H390" s="5"/>
      <c r="I390" s="5"/>
      <c r="J390" s="5"/>
      <c r="K390" s="5"/>
      <c r="L390" s="5"/>
      <c r="M390" s="5"/>
      <c r="N390" s="5"/>
      <c r="O390" s="5"/>
      <c r="P390" s="5"/>
      <c r="Q390" s="5"/>
      <c r="R390" s="5"/>
    </row>
    <row r="391" spans="6:18" ht="14.25" customHeight="1">
      <c r="F391" s="5"/>
      <c r="G391" s="5"/>
      <c r="H391" s="5"/>
      <c r="I391" s="5"/>
      <c r="J391" s="5"/>
      <c r="K391" s="5"/>
      <c r="L391" s="5"/>
      <c r="M391" s="5"/>
      <c r="N391" s="5"/>
      <c r="O391" s="5"/>
      <c r="P391" s="5"/>
      <c r="Q391" s="5"/>
      <c r="R391" s="5"/>
    </row>
    <row r="392" spans="6:18" ht="14.25" customHeight="1">
      <c r="F392" s="5"/>
      <c r="G392" s="5"/>
      <c r="H392" s="5"/>
      <c r="I392" s="5"/>
      <c r="J392" s="5"/>
      <c r="K392" s="5"/>
      <c r="L392" s="5"/>
      <c r="M392" s="5"/>
      <c r="N392" s="5"/>
      <c r="O392" s="5"/>
      <c r="P392" s="5"/>
      <c r="Q392" s="5"/>
      <c r="R392" s="5"/>
    </row>
    <row r="393" spans="6:18" ht="14.25" customHeight="1">
      <c r="F393" s="5"/>
      <c r="G393" s="5"/>
      <c r="H393" s="5"/>
      <c r="I393" s="5"/>
      <c r="J393" s="5"/>
      <c r="K393" s="5"/>
      <c r="L393" s="5"/>
      <c r="M393" s="5"/>
      <c r="N393" s="5"/>
      <c r="O393" s="5"/>
      <c r="P393" s="5"/>
      <c r="Q393" s="5"/>
      <c r="R393" s="5"/>
    </row>
    <row r="394" spans="6:18" ht="14.25" customHeight="1">
      <c r="F394" s="5"/>
      <c r="G394" s="5"/>
      <c r="H394" s="5"/>
      <c r="I394" s="5"/>
      <c r="J394" s="5"/>
      <c r="K394" s="5"/>
      <c r="L394" s="5"/>
      <c r="M394" s="5"/>
      <c r="N394" s="5"/>
      <c r="O394" s="5"/>
      <c r="P394" s="5"/>
      <c r="Q394" s="5"/>
      <c r="R394" s="5"/>
    </row>
    <row r="395" spans="6:18" ht="14.25" customHeight="1">
      <c r="F395" s="5"/>
      <c r="G395" s="5"/>
      <c r="H395" s="5"/>
      <c r="I395" s="5"/>
      <c r="J395" s="5"/>
      <c r="K395" s="5"/>
      <c r="L395" s="5"/>
      <c r="M395" s="5"/>
      <c r="N395" s="5"/>
      <c r="O395" s="5"/>
      <c r="P395" s="5"/>
      <c r="Q395" s="5"/>
      <c r="R395" s="5"/>
    </row>
    <row r="396" spans="6:18" ht="14.25" customHeight="1">
      <c r="F396" s="5"/>
      <c r="G396" s="5"/>
      <c r="H396" s="5"/>
      <c r="I396" s="5"/>
      <c r="J396" s="5"/>
      <c r="K396" s="5"/>
      <c r="L396" s="5"/>
      <c r="M396" s="5"/>
      <c r="N396" s="5"/>
      <c r="O396" s="5"/>
      <c r="P396" s="5"/>
      <c r="Q396" s="5"/>
      <c r="R396" s="5"/>
    </row>
    <row r="397" spans="6:18" ht="14.25" customHeight="1">
      <c r="F397" s="5"/>
      <c r="G397" s="5"/>
      <c r="H397" s="5"/>
      <c r="I397" s="5"/>
      <c r="J397" s="5"/>
      <c r="K397" s="5"/>
      <c r="L397" s="5"/>
      <c r="M397" s="5"/>
      <c r="N397" s="5"/>
      <c r="O397" s="5"/>
      <c r="P397" s="5"/>
      <c r="Q397" s="5"/>
      <c r="R397" s="5"/>
    </row>
    <row r="398" spans="6:18" ht="14.25" customHeight="1">
      <c r="F398" s="5"/>
      <c r="G398" s="5"/>
      <c r="H398" s="5"/>
      <c r="I398" s="5"/>
      <c r="J398" s="5"/>
      <c r="K398" s="5"/>
      <c r="L398" s="5"/>
      <c r="M398" s="5"/>
      <c r="N398" s="5"/>
      <c r="O398" s="5"/>
      <c r="P398" s="5"/>
      <c r="Q398" s="5"/>
      <c r="R398" s="5"/>
    </row>
    <row r="399" spans="6:18" ht="14.25" customHeight="1">
      <c r="F399" s="5"/>
      <c r="G399" s="5"/>
      <c r="H399" s="5"/>
      <c r="I399" s="5"/>
      <c r="J399" s="5"/>
      <c r="K399" s="5"/>
      <c r="L399" s="5"/>
      <c r="M399" s="5"/>
      <c r="N399" s="5"/>
      <c r="O399" s="5"/>
      <c r="P399" s="5"/>
      <c r="Q399" s="5"/>
      <c r="R399" s="5"/>
    </row>
    <row r="400" spans="6:18" ht="14.25" customHeight="1">
      <c r="F400" s="5"/>
      <c r="G400" s="5"/>
      <c r="H400" s="5"/>
      <c r="I400" s="5"/>
      <c r="J400" s="5"/>
      <c r="K400" s="5"/>
      <c r="L400" s="5"/>
      <c r="M400" s="5"/>
      <c r="N400" s="5"/>
      <c r="O400" s="5"/>
      <c r="P400" s="5"/>
      <c r="Q400" s="5"/>
      <c r="R400" s="5"/>
    </row>
    <row r="401" spans="6:18" ht="14.25" customHeight="1">
      <c r="F401" s="5"/>
      <c r="G401" s="5"/>
      <c r="H401" s="5"/>
      <c r="I401" s="5"/>
      <c r="J401" s="5"/>
      <c r="K401" s="5"/>
      <c r="L401" s="5"/>
      <c r="M401" s="5"/>
      <c r="N401" s="5"/>
      <c r="O401" s="5"/>
      <c r="P401" s="5"/>
      <c r="Q401" s="5"/>
      <c r="R401" s="5"/>
    </row>
    <row r="402" spans="6:18" ht="14.25" customHeight="1">
      <c r="F402" s="5"/>
      <c r="G402" s="5"/>
      <c r="H402" s="5"/>
      <c r="I402" s="5"/>
      <c r="J402" s="5"/>
      <c r="K402" s="5"/>
      <c r="L402" s="5"/>
      <c r="M402" s="5"/>
      <c r="N402" s="5"/>
      <c r="O402" s="5"/>
      <c r="P402" s="5"/>
      <c r="Q402" s="5"/>
      <c r="R402" s="5"/>
    </row>
    <row r="403" spans="6:18" ht="14.25" customHeight="1">
      <c r="F403" s="5"/>
      <c r="G403" s="5"/>
      <c r="H403" s="5"/>
      <c r="I403" s="5"/>
      <c r="J403" s="5"/>
      <c r="K403" s="5"/>
      <c r="L403" s="5"/>
      <c r="M403" s="5"/>
      <c r="N403" s="5"/>
      <c r="O403" s="5"/>
      <c r="P403" s="5"/>
      <c r="Q403" s="5"/>
      <c r="R403" s="5"/>
    </row>
    <row r="404" spans="6:18" ht="14.25" customHeight="1">
      <c r="F404" s="5"/>
      <c r="G404" s="5"/>
      <c r="H404" s="5"/>
      <c r="I404" s="5"/>
      <c r="J404" s="5"/>
      <c r="K404" s="5"/>
      <c r="L404" s="5"/>
      <c r="M404" s="5"/>
      <c r="N404" s="5"/>
      <c r="O404" s="5"/>
      <c r="P404" s="5"/>
      <c r="Q404" s="5"/>
      <c r="R404" s="5"/>
    </row>
    <row r="405" spans="6:18" ht="14.25" customHeight="1">
      <c r="F405" s="5"/>
      <c r="G405" s="5"/>
      <c r="H405" s="5"/>
      <c r="I405" s="5"/>
      <c r="J405" s="5"/>
      <c r="K405" s="5"/>
      <c r="L405" s="5"/>
      <c r="M405" s="5"/>
      <c r="N405" s="5"/>
      <c r="O405" s="5"/>
      <c r="P405" s="5"/>
      <c r="Q405" s="5"/>
      <c r="R405" s="5"/>
    </row>
    <row r="406" spans="6:18" ht="14.25" customHeight="1">
      <c r="F406" s="5"/>
      <c r="G406" s="5"/>
      <c r="H406" s="5"/>
      <c r="I406" s="5"/>
      <c r="J406" s="5"/>
      <c r="K406" s="5"/>
      <c r="L406" s="5"/>
      <c r="M406" s="5"/>
      <c r="N406" s="5"/>
      <c r="O406" s="5"/>
      <c r="P406" s="5"/>
      <c r="Q406" s="5"/>
      <c r="R406" s="5"/>
    </row>
    <row r="407" spans="6:18" ht="14.25" customHeight="1">
      <c r="F407" s="5"/>
      <c r="G407" s="5"/>
      <c r="H407" s="5"/>
      <c r="I407" s="5"/>
      <c r="J407" s="5"/>
      <c r="K407" s="5"/>
      <c r="L407" s="5"/>
      <c r="M407" s="5"/>
      <c r="N407" s="5"/>
      <c r="O407" s="5"/>
      <c r="P407" s="5"/>
      <c r="Q407" s="5"/>
      <c r="R407" s="5"/>
    </row>
    <row r="408" spans="6:18" ht="14.25" customHeight="1">
      <c r="F408" s="5"/>
      <c r="G408" s="5"/>
      <c r="H408" s="5"/>
      <c r="I408" s="5"/>
      <c r="J408" s="5"/>
      <c r="K408" s="5"/>
      <c r="L408" s="5"/>
      <c r="M408" s="5"/>
      <c r="N408" s="5"/>
      <c r="O408" s="5"/>
      <c r="P408" s="5"/>
      <c r="Q408" s="5"/>
      <c r="R408" s="5"/>
    </row>
    <row r="409" spans="6:18" ht="14.25" customHeight="1">
      <c r="F409" s="5"/>
      <c r="G409" s="5"/>
      <c r="H409" s="5"/>
      <c r="I409" s="5"/>
      <c r="J409" s="5"/>
      <c r="K409" s="5"/>
      <c r="L409" s="5"/>
      <c r="M409" s="5"/>
      <c r="N409" s="5"/>
      <c r="O409" s="5"/>
      <c r="P409" s="5"/>
      <c r="Q409" s="5"/>
      <c r="R409" s="5"/>
    </row>
    <row r="410" spans="6:18" ht="14.25" customHeight="1">
      <c r="F410" s="5"/>
      <c r="G410" s="5"/>
      <c r="H410" s="5"/>
      <c r="I410" s="5"/>
      <c r="J410" s="5"/>
      <c r="K410" s="5"/>
      <c r="L410" s="5"/>
      <c r="M410" s="5"/>
      <c r="N410" s="5"/>
      <c r="O410" s="5"/>
      <c r="P410" s="5"/>
      <c r="Q410" s="5"/>
      <c r="R410" s="5"/>
    </row>
    <row r="411" spans="6:18" ht="14.25" customHeight="1">
      <c r="F411" s="5"/>
      <c r="G411" s="5"/>
      <c r="H411" s="5"/>
      <c r="I411" s="5"/>
      <c r="J411" s="5"/>
      <c r="K411" s="5"/>
      <c r="L411" s="5"/>
      <c r="M411" s="5"/>
      <c r="N411" s="5"/>
      <c r="O411" s="5"/>
      <c r="P411" s="5"/>
      <c r="Q411" s="5"/>
      <c r="R411" s="5"/>
    </row>
    <row r="412" spans="6:18" ht="14.25" customHeight="1">
      <c r="F412" s="5"/>
      <c r="G412" s="5"/>
      <c r="H412" s="5"/>
      <c r="I412" s="5"/>
      <c r="J412" s="5"/>
      <c r="K412" s="5"/>
      <c r="L412" s="5"/>
      <c r="M412" s="5"/>
      <c r="N412" s="5"/>
      <c r="O412" s="5"/>
      <c r="P412" s="5"/>
      <c r="Q412" s="5"/>
      <c r="R412" s="5"/>
    </row>
    <row r="413" spans="6:18" ht="14.25" customHeight="1">
      <c r="F413" s="5"/>
      <c r="G413" s="5"/>
      <c r="H413" s="5"/>
      <c r="I413" s="5"/>
      <c r="J413" s="5"/>
      <c r="K413" s="5"/>
      <c r="L413" s="5"/>
      <c r="M413" s="5"/>
      <c r="N413" s="5"/>
      <c r="O413" s="5"/>
      <c r="P413" s="5"/>
      <c r="Q413" s="5"/>
      <c r="R413" s="5"/>
    </row>
    <row r="414" spans="6:18" ht="14.25" customHeight="1">
      <c r="F414" s="5"/>
      <c r="G414" s="5"/>
      <c r="H414" s="5"/>
      <c r="I414" s="5"/>
      <c r="J414" s="5"/>
      <c r="K414" s="5"/>
      <c r="L414" s="5"/>
      <c r="M414" s="5"/>
      <c r="N414" s="5"/>
      <c r="O414" s="5"/>
      <c r="P414" s="5"/>
      <c r="Q414" s="5"/>
      <c r="R414" s="5"/>
    </row>
    <row r="415" spans="6:18" ht="14.25" customHeight="1">
      <c r="F415" s="5"/>
      <c r="G415" s="5"/>
      <c r="H415" s="5"/>
      <c r="I415" s="5"/>
      <c r="J415" s="5"/>
      <c r="K415" s="5"/>
      <c r="L415" s="5"/>
      <c r="M415" s="5"/>
      <c r="N415" s="5"/>
      <c r="O415" s="5"/>
      <c r="P415" s="5"/>
      <c r="Q415" s="5"/>
      <c r="R415" s="5"/>
    </row>
    <row r="416" spans="6:18" ht="14.25" customHeight="1">
      <c r="F416" s="5"/>
      <c r="G416" s="5"/>
      <c r="H416" s="5"/>
      <c r="I416" s="5"/>
      <c r="J416" s="5"/>
      <c r="K416" s="5"/>
      <c r="L416" s="5"/>
      <c r="M416" s="5"/>
      <c r="N416" s="5"/>
      <c r="O416" s="5"/>
      <c r="P416" s="5"/>
      <c r="Q416" s="5"/>
      <c r="R416" s="5"/>
    </row>
    <row r="417" spans="6:18" ht="14.25" customHeight="1">
      <c r="F417" s="5"/>
      <c r="G417" s="5"/>
      <c r="H417" s="5"/>
      <c r="I417" s="5"/>
      <c r="J417" s="5"/>
      <c r="K417" s="5"/>
      <c r="L417" s="5"/>
      <c r="M417" s="5"/>
      <c r="N417" s="5"/>
      <c r="O417" s="5"/>
      <c r="P417" s="5"/>
      <c r="Q417" s="5"/>
      <c r="R417" s="5"/>
    </row>
    <row r="418" spans="6:18" ht="14.25" customHeight="1">
      <c r="F418" s="5"/>
      <c r="G418" s="5"/>
      <c r="H418" s="5"/>
      <c r="I418" s="5"/>
      <c r="J418" s="5"/>
      <c r="K418" s="5"/>
      <c r="L418" s="5"/>
      <c r="M418" s="5"/>
      <c r="N418" s="5"/>
      <c r="O418" s="5"/>
      <c r="P418" s="5"/>
      <c r="Q418" s="5"/>
      <c r="R418" s="5"/>
    </row>
    <row r="419" spans="6:18" ht="14.25" customHeight="1">
      <c r="F419" s="5"/>
      <c r="G419" s="5"/>
      <c r="H419" s="5"/>
      <c r="I419" s="5"/>
      <c r="J419" s="5"/>
      <c r="K419" s="5"/>
      <c r="L419" s="5"/>
      <c r="M419" s="5"/>
      <c r="N419" s="5"/>
      <c r="O419" s="5"/>
      <c r="P419" s="5"/>
      <c r="Q419" s="5"/>
      <c r="R419" s="5"/>
    </row>
    <row r="420" spans="6:18" ht="14.25" customHeight="1">
      <c r="F420" s="5"/>
      <c r="G420" s="5"/>
      <c r="H420" s="5"/>
      <c r="I420" s="5"/>
      <c r="J420" s="5"/>
      <c r="K420" s="5"/>
      <c r="L420" s="5"/>
      <c r="M420" s="5"/>
      <c r="N420" s="5"/>
      <c r="O420" s="5"/>
      <c r="P420" s="5"/>
      <c r="Q420" s="5"/>
      <c r="R420" s="5"/>
    </row>
    <row r="421" spans="6:18" ht="14.25" customHeight="1">
      <c r="F421" s="5"/>
      <c r="G421" s="5"/>
      <c r="H421" s="5"/>
      <c r="I421" s="5"/>
      <c r="J421" s="5"/>
      <c r="K421" s="5"/>
      <c r="L421" s="5"/>
      <c r="M421" s="5"/>
      <c r="N421" s="5"/>
      <c r="O421" s="5"/>
      <c r="P421" s="5"/>
      <c r="Q421" s="5"/>
      <c r="R421" s="5"/>
    </row>
    <row r="422" spans="6:18" ht="14.25" customHeight="1">
      <c r="F422" s="5"/>
      <c r="G422" s="5"/>
      <c r="H422" s="5"/>
      <c r="I422" s="5"/>
      <c r="J422" s="5"/>
      <c r="K422" s="5"/>
      <c r="L422" s="5"/>
      <c r="M422" s="5"/>
      <c r="N422" s="5"/>
      <c r="O422" s="5"/>
      <c r="P422" s="5"/>
      <c r="Q422" s="5"/>
      <c r="R422" s="5"/>
    </row>
    <row r="423" spans="6:18" ht="14.25" customHeight="1">
      <c r="F423" s="5"/>
      <c r="G423" s="5"/>
      <c r="H423" s="5"/>
      <c r="I423" s="5"/>
      <c r="J423" s="5"/>
      <c r="K423" s="5"/>
      <c r="L423" s="5"/>
      <c r="M423" s="5"/>
      <c r="N423" s="5"/>
      <c r="O423" s="5"/>
      <c r="P423" s="5"/>
      <c r="Q423" s="5"/>
      <c r="R423" s="5"/>
    </row>
    <row r="424" spans="6:18" ht="14.25" customHeight="1">
      <c r="F424" s="5"/>
      <c r="G424" s="5"/>
      <c r="H424" s="5"/>
      <c r="I424" s="5"/>
      <c r="J424" s="5"/>
      <c r="K424" s="5"/>
      <c r="L424" s="5"/>
      <c r="M424" s="5"/>
      <c r="N424" s="5"/>
      <c r="O424" s="5"/>
      <c r="P424" s="5"/>
      <c r="Q424" s="5"/>
      <c r="R424" s="5"/>
    </row>
    <row r="425" spans="6:18" ht="14.25" customHeight="1">
      <c r="F425" s="5"/>
      <c r="G425" s="5"/>
      <c r="H425" s="5"/>
      <c r="I425" s="5"/>
      <c r="J425" s="5"/>
      <c r="K425" s="5"/>
      <c r="L425" s="5"/>
      <c r="M425" s="5"/>
      <c r="N425" s="5"/>
      <c r="O425" s="5"/>
      <c r="P425" s="5"/>
      <c r="Q425" s="5"/>
      <c r="R425" s="5"/>
    </row>
    <row r="426" spans="6:18" ht="14.25" customHeight="1">
      <c r="F426" s="5"/>
      <c r="G426" s="5"/>
      <c r="H426" s="5"/>
      <c r="I426" s="5"/>
      <c r="J426" s="5"/>
      <c r="K426" s="5"/>
      <c r="L426" s="5"/>
      <c r="M426" s="5"/>
      <c r="N426" s="5"/>
      <c r="O426" s="5"/>
      <c r="P426" s="5"/>
      <c r="Q426" s="5"/>
      <c r="R426" s="5"/>
    </row>
    <row r="427" spans="6:18" ht="14.25" customHeight="1">
      <c r="F427" s="5"/>
      <c r="G427" s="5"/>
      <c r="H427" s="5"/>
      <c r="I427" s="5"/>
      <c r="J427" s="5"/>
      <c r="K427" s="5"/>
      <c r="L427" s="5"/>
      <c r="M427" s="5"/>
      <c r="N427" s="5"/>
      <c r="O427" s="5"/>
      <c r="P427" s="5"/>
      <c r="Q427" s="5"/>
      <c r="R427" s="5"/>
    </row>
    <row r="428" spans="6:18" ht="14.25" customHeight="1">
      <c r="F428" s="5"/>
      <c r="G428" s="5"/>
      <c r="H428" s="5"/>
      <c r="I428" s="5"/>
      <c r="J428" s="5"/>
      <c r="K428" s="5"/>
      <c r="L428" s="5"/>
      <c r="M428" s="5"/>
      <c r="N428" s="5"/>
      <c r="O428" s="5"/>
      <c r="P428" s="5"/>
      <c r="Q428" s="5"/>
      <c r="R428" s="5"/>
    </row>
    <row r="429" spans="6:18" ht="14.25" customHeight="1">
      <c r="F429" s="5"/>
      <c r="G429" s="5"/>
      <c r="H429" s="5"/>
      <c r="I429" s="5"/>
      <c r="J429" s="5"/>
      <c r="K429" s="5"/>
      <c r="L429" s="5"/>
      <c r="M429" s="5"/>
      <c r="N429" s="5"/>
      <c r="O429" s="5"/>
      <c r="P429" s="5"/>
      <c r="Q429" s="5"/>
      <c r="R429" s="5"/>
    </row>
    <row r="430" spans="6:18" ht="14.25" customHeight="1">
      <c r="F430" s="5"/>
      <c r="G430" s="5"/>
      <c r="H430" s="5"/>
      <c r="I430" s="5"/>
      <c r="J430" s="5"/>
      <c r="K430" s="5"/>
      <c r="L430" s="5"/>
      <c r="M430" s="5"/>
      <c r="N430" s="5"/>
      <c r="O430" s="5"/>
      <c r="P430" s="5"/>
      <c r="Q430" s="5"/>
      <c r="R430" s="5"/>
    </row>
    <row r="431" spans="6:18" ht="14.25" customHeight="1">
      <c r="F431" s="5"/>
      <c r="G431" s="5"/>
      <c r="H431" s="5"/>
      <c r="I431" s="5"/>
      <c r="J431" s="5"/>
      <c r="K431" s="5"/>
      <c r="L431" s="5"/>
      <c r="M431" s="5"/>
      <c r="N431" s="5"/>
      <c r="O431" s="5"/>
      <c r="P431" s="5"/>
      <c r="Q431" s="5"/>
      <c r="R431" s="5"/>
    </row>
    <row r="432" spans="6:18" ht="14.25" customHeight="1">
      <c r="F432" s="5"/>
      <c r="G432" s="5"/>
      <c r="H432" s="5"/>
      <c r="I432" s="5"/>
      <c r="J432" s="5"/>
      <c r="K432" s="5"/>
      <c r="L432" s="5"/>
      <c r="M432" s="5"/>
      <c r="N432" s="5"/>
      <c r="O432" s="5"/>
      <c r="P432" s="5"/>
      <c r="Q432" s="5"/>
      <c r="R432" s="5"/>
    </row>
    <row r="433" spans="6:18" ht="14.25" customHeight="1">
      <c r="F433" s="5"/>
      <c r="G433" s="5"/>
      <c r="H433" s="5"/>
      <c r="I433" s="5"/>
      <c r="J433" s="5"/>
      <c r="K433" s="5"/>
      <c r="L433" s="5"/>
      <c r="M433" s="5"/>
      <c r="N433" s="5"/>
      <c r="O433" s="5"/>
      <c r="P433" s="5"/>
      <c r="Q433" s="5"/>
      <c r="R433" s="5"/>
    </row>
    <row r="434" spans="6:18" ht="14.25" customHeight="1">
      <c r="F434" s="5"/>
      <c r="G434" s="5"/>
      <c r="H434" s="5"/>
      <c r="I434" s="5"/>
      <c r="J434" s="5"/>
      <c r="K434" s="5"/>
      <c r="L434" s="5"/>
      <c r="M434" s="5"/>
      <c r="N434" s="5"/>
      <c r="O434" s="5"/>
      <c r="P434" s="5"/>
      <c r="Q434" s="5"/>
      <c r="R434" s="5"/>
    </row>
    <row r="435" spans="6:18" ht="14.25" customHeight="1">
      <c r="F435" s="5"/>
      <c r="G435" s="5"/>
      <c r="H435" s="5"/>
      <c r="I435" s="5"/>
      <c r="J435" s="5"/>
      <c r="K435" s="5"/>
      <c r="L435" s="5"/>
      <c r="M435" s="5"/>
      <c r="N435" s="5"/>
      <c r="O435" s="5"/>
      <c r="P435" s="5"/>
      <c r="Q435" s="5"/>
      <c r="R435" s="5"/>
    </row>
    <row r="436" spans="6:18" ht="14.25" customHeight="1">
      <c r="F436" s="5"/>
      <c r="G436" s="5"/>
      <c r="H436" s="5"/>
      <c r="I436" s="5"/>
      <c r="J436" s="5"/>
      <c r="K436" s="5"/>
      <c r="L436" s="5"/>
      <c r="M436" s="5"/>
      <c r="N436" s="5"/>
      <c r="O436" s="5"/>
      <c r="P436" s="5"/>
      <c r="Q436" s="5"/>
      <c r="R436" s="5"/>
    </row>
    <row r="437" spans="6:18" ht="14.25" customHeight="1">
      <c r="F437" s="5"/>
      <c r="G437" s="5"/>
      <c r="H437" s="5"/>
      <c r="I437" s="5"/>
      <c r="J437" s="5"/>
      <c r="K437" s="5"/>
      <c r="L437" s="5"/>
      <c r="M437" s="5"/>
      <c r="N437" s="5"/>
      <c r="O437" s="5"/>
      <c r="P437" s="5"/>
      <c r="Q437" s="5"/>
      <c r="R437" s="5"/>
    </row>
    <row r="438" spans="6:18" ht="14.25" customHeight="1">
      <c r="F438" s="5"/>
      <c r="G438" s="5"/>
      <c r="H438" s="5"/>
      <c r="I438" s="5"/>
      <c r="J438" s="5"/>
      <c r="K438" s="5"/>
      <c r="L438" s="5"/>
      <c r="M438" s="5"/>
      <c r="N438" s="5"/>
      <c r="O438" s="5"/>
      <c r="P438" s="5"/>
      <c r="Q438" s="5"/>
      <c r="R438" s="5"/>
    </row>
    <row r="439" spans="6:18" ht="14.25" customHeight="1">
      <c r="F439" s="5"/>
      <c r="G439" s="5"/>
      <c r="H439" s="5"/>
      <c r="I439" s="5"/>
      <c r="J439" s="5"/>
      <c r="K439" s="5"/>
      <c r="L439" s="5"/>
      <c r="M439" s="5"/>
      <c r="N439" s="5"/>
      <c r="O439" s="5"/>
      <c r="P439" s="5"/>
      <c r="Q439" s="5"/>
      <c r="R439" s="5"/>
    </row>
    <row r="440" spans="6:18" ht="14.25" customHeight="1">
      <c r="F440" s="5"/>
      <c r="G440" s="5"/>
      <c r="H440" s="5"/>
      <c r="I440" s="5"/>
      <c r="J440" s="5"/>
      <c r="K440" s="5"/>
      <c r="L440" s="5"/>
      <c r="M440" s="5"/>
      <c r="N440" s="5"/>
      <c r="O440" s="5"/>
      <c r="P440" s="5"/>
      <c r="Q440" s="5"/>
      <c r="R440" s="5"/>
    </row>
    <row r="441" spans="6:18" ht="14.25" customHeight="1">
      <c r="F441" s="5"/>
      <c r="G441" s="5"/>
      <c r="H441" s="5"/>
      <c r="I441" s="5"/>
      <c r="J441" s="5"/>
      <c r="K441" s="5"/>
      <c r="L441" s="5"/>
      <c r="M441" s="5"/>
      <c r="N441" s="5"/>
      <c r="O441" s="5"/>
      <c r="P441" s="5"/>
      <c r="Q441" s="5"/>
      <c r="R441" s="5"/>
    </row>
    <row r="442" spans="6:18" ht="14.25" customHeight="1">
      <c r="F442" s="5"/>
      <c r="G442" s="5"/>
      <c r="H442" s="5"/>
      <c r="I442" s="5"/>
      <c r="J442" s="5"/>
      <c r="K442" s="5"/>
      <c r="L442" s="5"/>
      <c r="M442" s="5"/>
      <c r="N442" s="5"/>
      <c r="O442" s="5"/>
      <c r="P442" s="5"/>
      <c r="Q442" s="5"/>
      <c r="R442" s="5"/>
    </row>
    <row r="443" spans="6:18" ht="14.25" customHeight="1">
      <c r="F443" s="5"/>
      <c r="G443" s="5"/>
      <c r="H443" s="5"/>
      <c r="I443" s="5"/>
      <c r="J443" s="5"/>
      <c r="K443" s="5"/>
      <c r="L443" s="5"/>
      <c r="M443" s="5"/>
      <c r="N443" s="5"/>
      <c r="O443" s="5"/>
      <c r="P443" s="5"/>
      <c r="Q443" s="5"/>
      <c r="R443" s="5"/>
    </row>
    <row r="444" spans="6:18" ht="14.25" customHeight="1">
      <c r="F444" s="5"/>
      <c r="G444" s="5"/>
      <c r="H444" s="5"/>
      <c r="I444" s="5"/>
      <c r="J444" s="5"/>
      <c r="K444" s="5"/>
      <c r="L444" s="5"/>
      <c r="M444" s="5"/>
      <c r="N444" s="5"/>
      <c r="O444" s="5"/>
      <c r="P444" s="5"/>
      <c r="Q444" s="5"/>
      <c r="R444" s="5"/>
    </row>
    <row r="445" spans="6:18" ht="14.25" customHeight="1">
      <c r="F445" s="5"/>
      <c r="G445" s="5"/>
      <c r="H445" s="5"/>
      <c r="I445" s="5"/>
      <c r="J445" s="5"/>
      <c r="K445" s="5"/>
      <c r="L445" s="5"/>
      <c r="M445" s="5"/>
      <c r="N445" s="5"/>
      <c r="O445" s="5"/>
      <c r="P445" s="5"/>
      <c r="Q445" s="5"/>
      <c r="R445" s="5"/>
    </row>
    <row r="446" spans="6:18" ht="14.25" customHeight="1">
      <c r="F446" s="5"/>
      <c r="G446" s="5"/>
      <c r="H446" s="5"/>
      <c r="I446" s="5"/>
      <c r="J446" s="5"/>
      <c r="K446" s="5"/>
      <c r="L446" s="5"/>
      <c r="M446" s="5"/>
      <c r="N446" s="5"/>
      <c r="O446" s="5"/>
      <c r="P446" s="5"/>
      <c r="Q446" s="5"/>
      <c r="R446" s="5"/>
    </row>
    <row r="447" spans="6:18" ht="14.25" customHeight="1">
      <c r="F447" s="5"/>
      <c r="G447" s="5"/>
      <c r="H447" s="5"/>
      <c r="I447" s="5"/>
      <c r="J447" s="5"/>
      <c r="K447" s="5"/>
      <c r="L447" s="5"/>
      <c r="M447" s="5"/>
      <c r="N447" s="5"/>
      <c r="O447" s="5"/>
      <c r="P447" s="5"/>
      <c r="Q447" s="5"/>
      <c r="R447" s="5"/>
    </row>
    <row r="448" spans="6:18" ht="14.25" customHeight="1">
      <c r="F448" s="5"/>
      <c r="G448" s="5"/>
      <c r="H448" s="5"/>
      <c r="I448" s="5"/>
      <c r="J448" s="5"/>
      <c r="K448" s="5"/>
      <c r="L448" s="5"/>
      <c r="M448" s="5"/>
      <c r="N448" s="5"/>
      <c r="O448" s="5"/>
      <c r="P448" s="5"/>
      <c r="Q448" s="5"/>
      <c r="R448" s="5"/>
    </row>
    <row r="449" spans="6:18" ht="14.25" customHeight="1">
      <c r="F449" s="5"/>
      <c r="G449" s="5"/>
      <c r="H449" s="5"/>
      <c r="I449" s="5"/>
      <c r="J449" s="5"/>
      <c r="K449" s="5"/>
      <c r="L449" s="5"/>
      <c r="M449" s="5"/>
      <c r="N449" s="5"/>
      <c r="O449" s="5"/>
      <c r="P449" s="5"/>
      <c r="Q449" s="5"/>
      <c r="R449" s="5"/>
    </row>
    <row r="450" spans="6:18" ht="14.25" customHeight="1">
      <c r="F450" s="5"/>
      <c r="G450" s="5"/>
      <c r="H450" s="5"/>
      <c r="I450" s="5"/>
      <c r="J450" s="5"/>
      <c r="K450" s="5"/>
      <c r="L450" s="5"/>
      <c r="M450" s="5"/>
      <c r="N450" s="5"/>
      <c r="O450" s="5"/>
      <c r="P450" s="5"/>
      <c r="Q450" s="5"/>
      <c r="R450" s="5"/>
    </row>
    <row r="451" spans="6:18" ht="14.25" customHeight="1">
      <c r="F451" s="5"/>
      <c r="G451" s="5"/>
      <c r="H451" s="5"/>
      <c r="I451" s="5"/>
      <c r="J451" s="5"/>
      <c r="K451" s="5"/>
      <c r="L451" s="5"/>
      <c r="M451" s="5"/>
      <c r="N451" s="5"/>
      <c r="O451" s="5"/>
      <c r="P451" s="5"/>
      <c r="Q451" s="5"/>
      <c r="R451" s="5"/>
    </row>
    <row r="452" spans="6:18" ht="14.25" customHeight="1">
      <c r="F452" s="5"/>
      <c r="G452" s="5"/>
      <c r="H452" s="5"/>
      <c r="I452" s="5"/>
      <c r="J452" s="5"/>
      <c r="K452" s="5"/>
      <c r="L452" s="5"/>
      <c r="M452" s="5"/>
      <c r="N452" s="5"/>
      <c r="O452" s="5"/>
      <c r="P452" s="5"/>
      <c r="Q452" s="5"/>
      <c r="R452" s="5"/>
    </row>
    <row r="453" spans="6:18" ht="14.25" customHeight="1">
      <c r="F453" s="5"/>
      <c r="G453" s="5"/>
      <c r="H453" s="5"/>
      <c r="I453" s="5"/>
      <c r="J453" s="5"/>
      <c r="K453" s="5"/>
      <c r="L453" s="5"/>
      <c r="M453" s="5"/>
      <c r="N453" s="5"/>
      <c r="O453" s="5"/>
      <c r="P453" s="5"/>
      <c r="Q453" s="5"/>
      <c r="R453" s="5"/>
    </row>
    <row r="454" spans="6:18" ht="14.25" customHeight="1">
      <c r="F454" s="5"/>
      <c r="G454" s="5"/>
      <c r="H454" s="5"/>
      <c r="I454" s="5"/>
      <c r="J454" s="5"/>
      <c r="K454" s="5"/>
      <c r="L454" s="5"/>
      <c r="M454" s="5"/>
      <c r="N454" s="5"/>
      <c r="O454" s="5"/>
      <c r="P454" s="5"/>
      <c r="Q454" s="5"/>
      <c r="R454" s="5"/>
    </row>
    <row r="455" spans="6:18" ht="14.25" customHeight="1">
      <c r="F455" s="5"/>
      <c r="G455" s="5"/>
      <c r="H455" s="5"/>
      <c r="I455" s="5"/>
      <c r="J455" s="5"/>
      <c r="K455" s="5"/>
      <c r="L455" s="5"/>
      <c r="M455" s="5"/>
      <c r="N455" s="5"/>
      <c r="O455" s="5"/>
      <c r="P455" s="5"/>
      <c r="Q455" s="5"/>
      <c r="R455" s="5"/>
    </row>
    <row r="456" spans="6:18" ht="14.25" customHeight="1">
      <c r="F456" s="5"/>
      <c r="G456" s="5"/>
      <c r="H456" s="5"/>
      <c r="I456" s="5"/>
      <c r="J456" s="5"/>
      <c r="K456" s="5"/>
      <c r="L456" s="5"/>
      <c r="M456" s="5"/>
      <c r="N456" s="5"/>
      <c r="O456" s="5"/>
      <c r="P456" s="5"/>
      <c r="Q456" s="5"/>
      <c r="R456" s="5"/>
    </row>
    <row r="457" spans="6:18" ht="14.25" customHeight="1">
      <c r="F457" s="5"/>
      <c r="G457" s="5"/>
      <c r="H457" s="5"/>
      <c r="I457" s="5"/>
      <c r="J457" s="5"/>
      <c r="K457" s="5"/>
      <c r="L457" s="5"/>
      <c r="M457" s="5"/>
      <c r="N457" s="5"/>
      <c r="O457" s="5"/>
      <c r="P457" s="5"/>
      <c r="Q457" s="5"/>
      <c r="R457" s="5"/>
    </row>
    <row r="458" spans="6:18" ht="14.25" customHeight="1">
      <c r="F458" s="5"/>
      <c r="G458" s="5"/>
      <c r="H458" s="5"/>
      <c r="I458" s="5"/>
      <c r="J458" s="5"/>
      <c r="K458" s="5"/>
      <c r="L458" s="5"/>
      <c r="M458" s="5"/>
      <c r="N458" s="5"/>
      <c r="O458" s="5"/>
      <c r="P458" s="5"/>
      <c r="Q458" s="5"/>
      <c r="R458" s="5"/>
    </row>
    <row r="459" spans="6:18" ht="14.25" customHeight="1">
      <c r="F459" s="5"/>
      <c r="G459" s="5"/>
      <c r="H459" s="5"/>
      <c r="I459" s="5"/>
      <c r="J459" s="5"/>
      <c r="K459" s="5"/>
      <c r="L459" s="5"/>
      <c r="M459" s="5"/>
      <c r="N459" s="5"/>
      <c r="O459" s="5"/>
      <c r="P459" s="5"/>
      <c r="Q459" s="5"/>
      <c r="R459" s="5"/>
    </row>
    <row r="460" spans="6:18" ht="14.25" customHeight="1">
      <c r="F460" s="5"/>
      <c r="G460" s="5"/>
      <c r="H460" s="5"/>
      <c r="I460" s="5"/>
      <c r="J460" s="5"/>
      <c r="K460" s="5"/>
      <c r="L460" s="5"/>
      <c r="M460" s="5"/>
      <c r="N460" s="5"/>
      <c r="O460" s="5"/>
      <c r="P460" s="5"/>
      <c r="Q460" s="5"/>
      <c r="R460" s="5"/>
    </row>
    <row r="461" spans="6:18" ht="14.25" customHeight="1">
      <c r="F461" s="5"/>
      <c r="G461" s="5"/>
      <c r="H461" s="5"/>
      <c r="I461" s="5"/>
      <c r="J461" s="5"/>
      <c r="K461" s="5"/>
      <c r="L461" s="5"/>
      <c r="M461" s="5"/>
      <c r="N461" s="5"/>
      <c r="O461" s="5"/>
      <c r="P461" s="5"/>
      <c r="Q461" s="5"/>
      <c r="R461" s="5"/>
    </row>
    <row r="462" spans="6:18" ht="14.25" customHeight="1">
      <c r="F462" s="5"/>
      <c r="G462" s="5"/>
      <c r="H462" s="5"/>
      <c r="I462" s="5"/>
      <c r="J462" s="5"/>
      <c r="K462" s="5"/>
      <c r="L462" s="5"/>
      <c r="M462" s="5"/>
      <c r="N462" s="5"/>
      <c r="O462" s="5"/>
      <c r="P462" s="5"/>
      <c r="Q462" s="5"/>
      <c r="R462" s="5"/>
    </row>
    <row r="463" spans="6:18" ht="14.25" customHeight="1">
      <c r="F463" s="5"/>
      <c r="G463" s="5"/>
      <c r="H463" s="5"/>
      <c r="I463" s="5"/>
      <c r="J463" s="5"/>
      <c r="K463" s="5"/>
      <c r="L463" s="5"/>
      <c r="M463" s="5"/>
      <c r="N463" s="5"/>
      <c r="O463" s="5"/>
      <c r="P463" s="5"/>
      <c r="Q463" s="5"/>
      <c r="R463" s="5"/>
    </row>
    <row r="464" spans="6:18" ht="14.25" customHeight="1">
      <c r="F464" s="5"/>
      <c r="G464" s="5"/>
      <c r="H464" s="5"/>
      <c r="I464" s="5"/>
      <c r="J464" s="5"/>
      <c r="K464" s="5"/>
      <c r="L464" s="5"/>
      <c r="M464" s="5"/>
      <c r="N464" s="5"/>
      <c r="O464" s="5"/>
      <c r="P464" s="5"/>
      <c r="Q464" s="5"/>
      <c r="R464" s="5"/>
    </row>
    <row r="465" spans="6:18" ht="14.25" customHeight="1">
      <c r="F465" s="5"/>
      <c r="G465" s="5"/>
      <c r="H465" s="5"/>
      <c r="I465" s="5"/>
      <c r="J465" s="5"/>
      <c r="K465" s="5"/>
      <c r="L465" s="5"/>
      <c r="M465" s="5"/>
      <c r="N465" s="5"/>
      <c r="O465" s="5"/>
      <c r="P465" s="5"/>
      <c r="Q465" s="5"/>
      <c r="R465" s="5"/>
    </row>
    <row r="466" spans="6:18" ht="14.25" customHeight="1">
      <c r="F466" s="5"/>
      <c r="G466" s="5"/>
      <c r="H466" s="5"/>
      <c r="I466" s="5"/>
      <c r="J466" s="5"/>
      <c r="K466" s="5"/>
      <c r="L466" s="5"/>
      <c r="M466" s="5"/>
      <c r="N466" s="5"/>
      <c r="O466" s="5"/>
      <c r="P466" s="5"/>
      <c r="Q466" s="5"/>
      <c r="R466" s="5"/>
    </row>
    <row r="467" spans="6:18" ht="14.25" customHeight="1">
      <c r="F467" s="5"/>
      <c r="G467" s="5"/>
      <c r="H467" s="5"/>
      <c r="I467" s="5"/>
      <c r="J467" s="5"/>
      <c r="K467" s="5"/>
      <c r="L467" s="5"/>
      <c r="M467" s="5"/>
      <c r="N467" s="5"/>
      <c r="O467" s="5"/>
      <c r="P467" s="5"/>
      <c r="Q467" s="5"/>
      <c r="R467" s="5"/>
    </row>
    <row r="468" spans="6:18" ht="14.25" customHeight="1">
      <c r="F468" s="5"/>
      <c r="G468" s="5"/>
      <c r="H468" s="5"/>
      <c r="I468" s="5"/>
      <c r="J468" s="5"/>
      <c r="K468" s="5"/>
      <c r="L468" s="5"/>
      <c r="M468" s="5"/>
      <c r="N468" s="5"/>
      <c r="O468" s="5"/>
      <c r="P468" s="5"/>
      <c r="Q468" s="5"/>
      <c r="R468" s="5"/>
    </row>
    <row r="469" spans="6:18" ht="14.25" customHeight="1">
      <c r="F469" s="5"/>
      <c r="G469" s="5"/>
      <c r="H469" s="5"/>
      <c r="I469" s="5"/>
      <c r="J469" s="5"/>
      <c r="K469" s="5"/>
      <c r="L469" s="5"/>
      <c r="M469" s="5"/>
      <c r="N469" s="5"/>
      <c r="O469" s="5"/>
      <c r="P469" s="5"/>
      <c r="Q469" s="5"/>
      <c r="R469" s="5"/>
    </row>
    <row r="470" spans="6:18" ht="14.25" customHeight="1">
      <c r="F470" s="5"/>
      <c r="G470" s="5"/>
      <c r="H470" s="5"/>
      <c r="I470" s="5"/>
      <c r="J470" s="5"/>
      <c r="K470" s="5"/>
      <c r="L470" s="5"/>
      <c r="M470" s="5"/>
      <c r="N470" s="5"/>
      <c r="O470" s="5"/>
      <c r="P470" s="5"/>
      <c r="Q470" s="5"/>
      <c r="R470" s="5"/>
    </row>
    <row r="471" spans="6:18" ht="14.25" customHeight="1">
      <c r="F471" s="5"/>
      <c r="G471" s="5"/>
      <c r="H471" s="5"/>
      <c r="I471" s="5"/>
      <c r="J471" s="5"/>
      <c r="K471" s="5"/>
      <c r="L471" s="5"/>
      <c r="M471" s="5"/>
      <c r="N471" s="5"/>
      <c r="O471" s="5"/>
      <c r="P471" s="5"/>
      <c r="Q471" s="5"/>
      <c r="R471" s="5"/>
    </row>
    <row r="472" spans="6:18" ht="14.25" customHeight="1">
      <c r="F472" s="5"/>
      <c r="G472" s="5"/>
      <c r="H472" s="5"/>
      <c r="I472" s="5"/>
      <c r="J472" s="5"/>
      <c r="K472" s="5"/>
      <c r="L472" s="5"/>
      <c r="M472" s="5"/>
      <c r="N472" s="5"/>
      <c r="O472" s="5"/>
      <c r="P472" s="5"/>
      <c r="Q472" s="5"/>
      <c r="R472" s="5"/>
    </row>
    <row r="473" spans="6:18" ht="14.25" customHeight="1">
      <c r="F473" s="5"/>
      <c r="G473" s="5"/>
      <c r="H473" s="5"/>
      <c r="I473" s="5"/>
      <c r="J473" s="5"/>
      <c r="K473" s="5"/>
      <c r="L473" s="5"/>
      <c r="M473" s="5"/>
      <c r="N473" s="5"/>
      <c r="O473" s="5"/>
      <c r="P473" s="5"/>
      <c r="Q473" s="5"/>
      <c r="R473" s="5"/>
    </row>
    <row r="474" spans="6:18" ht="14.25" customHeight="1">
      <c r="F474" s="5"/>
      <c r="G474" s="5"/>
      <c r="H474" s="5"/>
      <c r="I474" s="5"/>
      <c r="J474" s="5"/>
      <c r="K474" s="5"/>
      <c r="L474" s="5"/>
      <c r="M474" s="5"/>
      <c r="N474" s="5"/>
      <c r="O474" s="5"/>
      <c r="P474" s="5"/>
      <c r="Q474" s="5"/>
      <c r="R474" s="5"/>
    </row>
    <row r="475" spans="6:18" ht="14.25" customHeight="1">
      <c r="F475" s="5"/>
      <c r="G475" s="5"/>
      <c r="H475" s="5"/>
      <c r="I475" s="5"/>
      <c r="J475" s="5"/>
      <c r="K475" s="5"/>
      <c r="L475" s="5"/>
      <c r="M475" s="5"/>
      <c r="N475" s="5"/>
      <c r="O475" s="5"/>
      <c r="P475" s="5"/>
      <c r="Q475" s="5"/>
      <c r="R475" s="5"/>
    </row>
    <row r="476" spans="6:18" ht="14.25" customHeight="1">
      <c r="F476" s="5"/>
      <c r="G476" s="5"/>
      <c r="H476" s="5"/>
      <c r="I476" s="5"/>
      <c r="J476" s="5"/>
      <c r="K476" s="5"/>
      <c r="L476" s="5"/>
      <c r="M476" s="5"/>
      <c r="N476" s="5"/>
      <c r="O476" s="5"/>
      <c r="P476" s="5"/>
      <c r="Q476" s="5"/>
      <c r="R476" s="5"/>
    </row>
    <row r="477" spans="6:18" ht="14.25" customHeight="1">
      <c r="F477" s="5"/>
      <c r="G477" s="5"/>
      <c r="H477" s="5"/>
      <c r="I477" s="5"/>
      <c r="J477" s="5"/>
      <c r="K477" s="5"/>
      <c r="L477" s="5"/>
      <c r="M477" s="5"/>
      <c r="N477" s="5"/>
      <c r="O477" s="5"/>
      <c r="P477" s="5"/>
      <c r="Q477" s="5"/>
      <c r="R477" s="5"/>
    </row>
    <row r="478" spans="6:18" ht="14.25" customHeight="1">
      <c r="F478" s="5"/>
      <c r="G478" s="5"/>
      <c r="H478" s="5"/>
      <c r="I478" s="5"/>
      <c r="J478" s="5"/>
      <c r="K478" s="5"/>
      <c r="L478" s="5"/>
      <c r="M478" s="5"/>
      <c r="N478" s="5"/>
      <c r="O478" s="5"/>
      <c r="P478" s="5"/>
      <c r="Q478" s="5"/>
      <c r="R478" s="5"/>
    </row>
    <row r="479" spans="6:18" ht="14.25" customHeight="1">
      <c r="F479" s="5"/>
      <c r="G479" s="5"/>
      <c r="H479" s="5"/>
      <c r="I479" s="5"/>
      <c r="J479" s="5"/>
      <c r="K479" s="5"/>
      <c r="L479" s="5"/>
      <c r="M479" s="5"/>
      <c r="N479" s="5"/>
      <c r="O479" s="5"/>
      <c r="P479" s="5"/>
      <c r="Q479" s="5"/>
      <c r="R479" s="5"/>
    </row>
    <row r="480" spans="6:18" ht="14.25" customHeight="1">
      <c r="F480" s="5"/>
      <c r="G480" s="5"/>
      <c r="H480" s="5"/>
      <c r="I480" s="5"/>
      <c r="J480" s="5"/>
      <c r="K480" s="5"/>
      <c r="L480" s="5"/>
      <c r="M480" s="5"/>
      <c r="N480" s="5"/>
      <c r="O480" s="5"/>
      <c r="P480" s="5"/>
      <c r="Q480" s="5"/>
      <c r="R480" s="5"/>
    </row>
    <row r="481" spans="6:18" ht="14.25" customHeight="1">
      <c r="F481" s="5"/>
      <c r="G481" s="5"/>
      <c r="H481" s="5"/>
      <c r="I481" s="5"/>
      <c r="J481" s="5"/>
      <c r="K481" s="5"/>
      <c r="L481" s="5"/>
      <c r="M481" s="5"/>
      <c r="N481" s="5"/>
      <c r="O481" s="5"/>
      <c r="P481" s="5"/>
      <c r="Q481" s="5"/>
      <c r="R481" s="5"/>
    </row>
    <row r="482" spans="6:18" ht="14.25" customHeight="1">
      <c r="F482" s="5"/>
      <c r="G482" s="5"/>
      <c r="H482" s="5"/>
      <c r="I482" s="5"/>
      <c r="J482" s="5"/>
      <c r="K482" s="5"/>
      <c r="L482" s="5"/>
      <c r="M482" s="5"/>
      <c r="N482" s="5"/>
      <c r="O482" s="5"/>
      <c r="P482" s="5"/>
      <c r="Q482" s="5"/>
      <c r="R482" s="5"/>
    </row>
    <row r="483" spans="6:18" ht="14.25" customHeight="1">
      <c r="F483" s="5"/>
      <c r="G483" s="5"/>
      <c r="H483" s="5"/>
      <c r="I483" s="5"/>
      <c r="J483" s="5"/>
      <c r="K483" s="5"/>
      <c r="L483" s="5"/>
      <c r="M483" s="5"/>
      <c r="N483" s="5"/>
      <c r="O483" s="5"/>
      <c r="P483" s="5"/>
      <c r="Q483" s="5"/>
      <c r="R483" s="5"/>
    </row>
    <row r="484" spans="6:18" ht="14.25" customHeight="1">
      <c r="F484" s="5"/>
      <c r="G484" s="5"/>
      <c r="H484" s="5"/>
      <c r="I484" s="5"/>
      <c r="J484" s="5"/>
      <c r="K484" s="5"/>
      <c r="L484" s="5"/>
      <c r="M484" s="5"/>
      <c r="N484" s="5"/>
      <c r="O484" s="5"/>
      <c r="P484" s="5"/>
      <c r="Q484" s="5"/>
      <c r="R484" s="5"/>
    </row>
    <row r="485" spans="6:18" ht="14.25" customHeight="1">
      <c r="F485" s="5"/>
      <c r="G485" s="5"/>
      <c r="H485" s="5"/>
      <c r="I485" s="5"/>
      <c r="J485" s="5"/>
      <c r="K485" s="5"/>
      <c r="L485" s="5"/>
      <c r="M485" s="5"/>
      <c r="N485" s="5"/>
      <c r="O485" s="5"/>
      <c r="P485" s="5"/>
      <c r="Q485" s="5"/>
      <c r="R485" s="5"/>
    </row>
    <row r="486" spans="6:18" ht="14.25" customHeight="1">
      <c r="F486" s="5"/>
      <c r="G486" s="5"/>
      <c r="H486" s="5"/>
      <c r="I486" s="5"/>
      <c r="J486" s="5"/>
      <c r="K486" s="5"/>
      <c r="L486" s="5"/>
      <c r="M486" s="5"/>
      <c r="N486" s="5"/>
      <c r="O486" s="5"/>
      <c r="P486" s="5"/>
      <c r="Q486" s="5"/>
      <c r="R486" s="5"/>
    </row>
    <row r="487" spans="6:18" ht="14.25" customHeight="1">
      <c r="F487" s="5"/>
      <c r="G487" s="5"/>
      <c r="H487" s="5"/>
      <c r="I487" s="5"/>
      <c r="J487" s="5"/>
      <c r="K487" s="5"/>
      <c r="L487" s="5"/>
      <c r="M487" s="5"/>
      <c r="N487" s="5"/>
      <c r="O487" s="5"/>
      <c r="P487" s="5"/>
      <c r="Q487" s="5"/>
      <c r="R487" s="5"/>
    </row>
    <row r="488" spans="6:18" ht="14.25" customHeight="1">
      <c r="F488" s="5"/>
      <c r="G488" s="5"/>
      <c r="H488" s="5"/>
      <c r="I488" s="5"/>
      <c r="J488" s="5"/>
      <c r="K488" s="5"/>
      <c r="L488" s="5"/>
      <c r="M488" s="5"/>
      <c r="N488" s="5"/>
      <c r="O488" s="5"/>
      <c r="P488" s="5"/>
      <c r="Q488" s="5"/>
      <c r="R488" s="5"/>
    </row>
    <row r="489" spans="6:18" ht="14.25" customHeight="1">
      <c r="F489" s="5"/>
      <c r="G489" s="5"/>
      <c r="H489" s="5"/>
      <c r="I489" s="5"/>
      <c r="J489" s="5"/>
      <c r="K489" s="5"/>
      <c r="L489" s="5"/>
      <c r="M489" s="5"/>
      <c r="N489" s="5"/>
      <c r="O489" s="5"/>
      <c r="P489" s="5"/>
      <c r="Q489" s="5"/>
      <c r="R489" s="5"/>
    </row>
    <row r="490" spans="6:18" ht="14.25" customHeight="1">
      <c r="F490" s="5"/>
      <c r="G490" s="5"/>
      <c r="H490" s="5"/>
      <c r="I490" s="5"/>
      <c r="J490" s="5"/>
      <c r="K490" s="5"/>
      <c r="L490" s="5"/>
      <c r="M490" s="5"/>
      <c r="N490" s="5"/>
      <c r="O490" s="5"/>
      <c r="P490" s="5"/>
      <c r="Q490" s="5"/>
      <c r="R490" s="5"/>
    </row>
    <row r="491" spans="6:18" ht="14.25" customHeight="1">
      <c r="F491" s="5"/>
      <c r="G491" s="5"/>
      <c r="H491" s="5"/>
      <c r="I491" s="5"/>
      <c r="J491" s="5"/>
      <c r="K491" s="5"/>
      <c r="L491" s="5"/>
      <c r="M491" s="5"/>
      <c r="N491" s="5"/>
      <c r="O491" s="5"/>
      <c r="P491" s="5"/>
      <c r="Q491" s="5"/>
      <c r="R491" s="5"/>
    </row>
    <row r="492" spans="6:18" ht="14.25" customHeight="1">
      <c r="F492" s="5"/>
      <c r="G492" s="5"/>
      <c r="H492" s="5"/>
      <c r="I492" s="5"/>
      <c r="J492" s="5"/>
      <c r="K492" s="5"/>
      <c r="L492" s="5"/>
      <c r="M492" s="5"/>
      <c r="N492" s="5"/>
      <c r="O492" s="5"/>
      <c r="P492" s="5"/>
      <c r="Q492" s="5"/>
      <c r="R492" s="5"/>
    </row>
    <row r="493" spans="6:18" ht="14.25" customHeight="1">
      <c r="F493" s="5"/>
      <c r="G493" s="5"/>
      <c r="H493" s="5"/>
      <c r="I493" s="5"/>
      <c r="J493" s="5"/>
      <c r="K493" s="5"/>
      <c r="L493" s="5"/>
      <c r="M493" s="5"/>
      <c r="N493" s="5"/>
      <c r="O493" s="5"/>
      <c r="P493" s="5"/>
      <c r="Q493" s="5"/>
      <c r="R493" s="5"/>
    </row>
    <row r="494" spans="6:18" ht="14.25" customHeight="1">
      <c r="F494" s="5"/>
      <c r="G494" s="5"/>
      <c r="H494" s="5"/>
      <c r="I494" s="5"/>
      <c r="J494" s="5"/>
      <c r="K494" s="5"/>
      <c r="L494" s="5"/>
      <c r="M494" s="5"/>
      <c r="N494" s="5"/>
      <c r="O494" s="5"/>
      <c r="P494" s="5"/>
      <c r="Q494" s="5"/>
      <c r="R494" s="5"/>
    </row>
    <row r="495" spans="6:18" ht="14.25" customHeight="1">
      <c r="F495" s="5"/>
      <c r="G495" s="5"/>
      <c r="H495" s="5"/>
      <c r="I495" s="5"/>
      <c r="J495" s="5"/>
      <c r="K495" s="5"/>
      <c r="L495" s="5"/>
      <c r="M495" s="5"/>
      <c r="N495" s="5"/>
      <c r="O495" s="5"/>
      <c r="P495" s="5"/>
      <c r="Q495" s="5"/>
      <c r="R495" s="5"/>
    </row>
    <row r="496" spans="6:18" ht="14.25" customHeight="1">
      <c r="F496" s="5"/>
      <c r="G496" s="5"/>
      <c r="H496" s="5"/>
      <c r="I496" s="5"/>
      <c r="J496" s="5"/>
      <c r="K496" s="5"/>
      <c r="L496" s="5"/>
      <c r="M496" s="5"/>
      <c r="N496" s="5"/>
      <c r="O496" s="5"/>
      <c r="P496" s="5"/>
      <c r="Q496" s="5"/>
      <c r="R496" s="5"/>
    </row>
    <row r="497" spans="6:18" ht="14.25" customHeight="1">
      <c r="F497" s="5"/>
      <c r="G497" s="5"/>
      <c r="H497" s="5"/>
      <c r="I497" s="5"/>
      <c r="J497" s="5"/>
      <c r="K497" s="5"/>
      <c r="L497" s="5"/>
      <c r="M497" s="5"/>
      <c r="N497" s="5"/>
      <c r="O497" s="5"/>
      <c r="P497" s="5"/>
      <c r="Q497" s="5"/>
      <c r="R497" s="5"/>
    </row>
    <row r="498" spans="6:18" ht="14.25" customHeight="1">
      <c r="F498" s="5"/>
      <c r="G498" s="5"/>
      <c r="H498" s="5"/>
      <c r="I498" s="5"/>
      <c r="J498" s="5"/>
      <c r="K498" s="5"/>
      <c r="L498" s="5"/>
      <c r="M498" s="5"/>
      <c r="N498" s="5"/>
      <c r="O498" s="5"/>
      <c r="P498" s="5"/>
      <c r="Q498" s="5"/>
      <c r="R498" s="5"/>
    </row>
    <row r="499" spans="6:18" ht="14.25" customHeight="1">
      <c r="F499" s="5"/>
      <c r="G499" s="5"/>
      <c r="H499" s="5"/>
      <c r="I499" s="5"/>
      <c r="J499" s="5"/>
      <c r="K499" s="5"/>
      <c r="L499" s="5"/>
      <c r="M499" s="5"/>
      <c r="N499" s="5"/>
      <c r="O499" s="5"/>
      <c r="P499" s="5"/>
      <c r="Q499" s="5"/>
      <c r="R499" s="5"/>
    </row>
    <row r="500" spans="6:18" ht="14.25" customHeight="1">
      <c r="F500" s="5"/>
      <c r="G500" s="5"/>
      <c r="H500" s="5"/>
      <c r="I500" s="5"/>
      <c r="J500" s="5"/>
      <c r="K500" s="5"/>
      <c r="L500" s="5"/>
      <c r="M500" s="5"/>
      <c r="N500" s="5"/>
      <c r="O500" s="5"/>
      <c r="P500" s="5"/>
      <c r="Q500" s="5"/>
      <c r="R500" s="5"/>
    </row>
    <row r="501" spans="6:18" ht="14.25" customHeight="1">
      <c r="F501" s="5"/>
      <c r="G501" s="5"/>
      <c r="H501" s="5"/>
      <c r="I501" s="5"/>
      <c r="J501" s="5"/>
      <c r="K501" s="5"/>
      <c r="L501" s="5"/>
      <c r="M501" s="5"/>
      <c r="N501" s="5"/>
      <c r="O501" s="5"/>
      <c r="P501" s="5"/>
      <c r="Q501" s="5"/>
      <c r="R501" s="5"/>
    </row>
    <row r="502" spans="6:18" ht="14.25" customHeight="1">
      <c r="F502" s="5"/>
      <c r="G502" s="5"/>
      <c r="H502" s="5"/>
      <c r="I502" s="5"/>
      <c r="J502" s="5"/>
      <c r="K502" s="5"/>
      <c r="L502" s="5"/>
      <c r="M502" s="5"/>
      <c r="N502" s="5"/>
      <c r="O502" s="5"/>
      <c r="P502" s="5"/>
      <c r="Q502" s="5"/>
      <c r="R502" s="5"/>
    </row>
    <row r="503" spans="6:18" ht="14.25" customHeight="1">
      <c r="F503" s="5"/>
      <c r="G503" s="5"/>
      <c r="H503" s="5"/>
      <c r="I503" s="5"/>
      <c r="J503" s="5"/>
      <c r="K503" s="5"/>
      <c r="L503" s="5"/>
      <c r="M503" s="5"/>
      <c r="N503" s="5"/>
      <c r="O503" s="5"/>
      <c r="P503" s="5"/>
      <c r="Q503" s="5"/>
      <c r="R503" s="5"/>
    </row>
    <row r="504" spans="6:18" ht="14.25" customHeight="1">
      <c r="F504" s="5"/>
      <c r="G504" s="5"/>
      <c r="H504" s="5"/>
      <c r="I504" s="5"/>
      <c r="J504" s="5"/>
      <c r="K504" s="5"/>
      <c r="L504" s="5"/>
      <c r="M504" s="5"/>
      <c r="N504" s="5"/>
      <c r="O504" s="5"/>
      <c r="P504" s="5"/>
      <c r="Q504" s="5"/>
      <c r="R504" s="5"/>
    </row>
    <row r="505" spans="6:18" ht="14.25" customHeight="1">
      <c r="F505" s="5"/>
      <c r="G505" s="5"/>
      <c r="H505" s="5"/>
      <c r="I505" s="5"/>
      <c r="J505" s="5"/>
      <c r="K505" s="5"/>
      <c r="L505" s="5"/>
      <c r="M505" s="5"/>
      <c r="N505" s="5"/>
      <c r="O505" s="5"/>
      <c r="P505" s="5"/>
      <c r="Q505" s="5"/>
      <c r="R505" s="5"/>
    </row>
    <row r="506" spans="6:18" ht="14.25" customHeight="1">
      <c r="F506" s="5"/>
      <c r="G506" s="5"/>
      <c r="H506" s="5"/>
      <c r="I506" s="5"/>
      <c r="J506" s="5"/>
      <c r="K506" s="5"/>
      <c r="L506" s="5"/>
      <c r="M506" s="5"/>
      <c r="N506" s="5"/>
      <c r="O506" s="5"/>
      <c r="P506" s="5"/>
      <c r="Q506" s="5"/>
      <c r="R506" s="5"/>
    </row>
    <row r="507" spans="6:18" ht="14.25" customHeight="1">
      <c r="F507" s="5"/>
      <c r="G507" s="5"/>
      <c r="H507" s="5"/>
      <c r="I507" s="5"/>
      <c r="J507" s="5"/>
      <c r="K507" s="5"/>
      <c r="L507" s="5"/>
      <c r="M507" s="5"/>
      <c r="N507" s="5"/>
      <c r="O507" s="5"/>
      <c r="P507" s="5"/>
      <c r="Q507" s="5"/>
      <c r="R507" s="5"/>
    </row>
    <row r="508" spans="6:18" ht="14.25" customHeight="1">
      <c r="F508" s="5"/>
      <c r="G508" s="5"/>
      <c r="H508" s="5"/>
      <c r="I508" s="5"/>
      <c r="J508" s="5"/>
      <c r="K508" s="5"/>
      <c r="L508" s="5"/>
      <c r="M508" s="5"/>
      <c r="N508" s="5"/>
      <c r="O508" s="5"/>
      <c r="P508" s="5"/>
      <c r="Q508" s="5"/>
      <c r="R508" s="5"/>
    </row>
    <row r="509" spans="6:18" ht="14.25" customHeight="1">
      <c r="F509" s="5"/>
      <c r="G509" s="5"/>
      <c r="H509" s="5"/>
      <c r="I509" s="5"/>
      <c r="J509" s="5"/>
      <c r="K509" s="5"/>
      <c r="L509" s="5"/>
      <c r="M509" s="5"/>
      <c r="N509" s="5"/>
      <c r="O509" s="5"/>
      <c r="P509" s="5"/>
      <c r="Q509" s="5"/>
      <c r="R509" s="5"/>
    </row>
    <row r="510" spans="6:18" ht="14.25" customHeight="1">
      <c r="F510" s="5"/>
      <c r="G510" s="5"/>
      <c r="H510" s="5"/>
      <c r="I510" s="5"/>
      <c r="J510" s="5"/>
      <c r="K510" s="5"/>
      <c r="L510" s="5"/>
      <c r="M510" s="5"/>
      <c r="N510" s="5"/>
      <c r="O510" s="5"/>
      <c r="P510" s="5"/>
      <c r="Q510" s="5"/>
      <c r="R510" s="5"/>
    </row>
    <row r="511" spans="6:18" ht="14.25" customHeight="1">
      <c r="F511" s="5"/>
      <c r="G511" s="5"/>
      <c r="H511" s="5"/>
      <c r="I511" s="5"/>
      <c r="J511" s="5"/>
      <c r="K511" s="5"/>
      <c r="L511" s="5"/>
      <c r="M511" s="5"/>
      <c r="N511" s="5"/>
      <c r="O511" s="5"/>
      <c r="P511" s="5"/>
      <c r="Q511" s="5"/>
      <c r="R511" s="5"/>
    </row>
    <row r="512" spans="6:18" ht="14.25" customHeight="1">
      <c r="F512" s="5"/>
      <c r="G512" s="5"/>
      <c r="H512" s="5"/>
      <c r="I512" s="5"/>
      <c r="J512" s="5"/>
      <c r="K512" s="5"/>
      <c r="L512" s="5"/>
      <c r="M512" s="5"/>
      <c r="N512" s="5"/>
      <c r="O512" s="5"/>
      <c r="P512" s="5"/>
      <c r="Q512" s="5"/>
      <c r="R512" s="5"/>
    </row>
    <row r="513" spans="6:18" ht="14.25" customHeight="1">
      <c r="F513" s="5"/>
      <c r="G513" s="5"/>
      <c r="H513" s="5"/>
      <c r="I513" s="5"/>
      <c r="J513" s="5"/>
      <c r="K513" s="5"/>
      <c r="L513" s="5"/>
      <c r="M513" s="5"/>
      <c r="N513" s="5"/>
      <c r="O513" s="5"/>
      <c r="P513" s="5"/>
      <c r="Q513" s="5"/>
      <c r="R513" s="5"/>
    </row>
    <row r="514" spans="6:18" ht="14.25" customHeight="1">
      <c r="F514" s="5"/>
      <c r="G514" s="5"/>
      <c r="H514" s="5"/>
      <c r="I514" s="5"/>
      <c r="J514" s="5"/>
      <c r="K514" s="5"/>
      <c r="L514" s="5"/>
      <c r="M514" s="5"/>
      <c r="N514" s="5"/>
      <c r="O514" s="5"/>
      <c r="P514" s="5"/>
      <c r="Q514" s="5"/>
      <c r="R514" s="5"/>
    </row>
    <row r="515" spans="6:18" ht="14.25" customHeight="1">
      <c r="F515" s="5"/>
      <c r="G515" s="5"/>
      <c r="H515" s="5"/>
      <c r="I515" s="5"/>
      <c r="J515" s="5"/>
      <c r="K515" s="5"/>
      <c r="L515" s="5"/>
      <c r="M515" s="5"/>
      <c r="N515" s="5"/>
      <c r="O515" s="5"/>
      <c r="P515" s="5"/>
      <c r="Q515" s="5"/>
      <c r="R515" s="5"/>
    </row>
    <row r="516" spans="6:18" ht="14.25" customHeight="1">
      <c r="F516" s="5"/>
      <c r="G516" s="5"/>
      <c r="H516" s="5"/>
      <c r="I516" s="5"/>
      <c r="J516" s="5"/>
      <c r="K516" s="5"/>
      <c r="L516" s="5"/>
      <c r="M516" s="5"/>
      <c r="N516" s="5"/>
      <c r="O516" s="5"/>
      <c r="P516" s="5"/>
      <c r="Q516" s="5"/>
      <c r="R516" s="5"/>
    </row>
    <row r="517" spans="6:18" ht="14.25" customHeight="1">
      <c r="F517" s="5"/>
      <c r="G517" s="5"/>
      <c r="H517" s="5"/>
      <c r="I517" s="5"/>
      <c r="J517" s="5"/>
      <c r="K517" s="5"/>
      <c r="L517" s="5"/>
      <c r="M517" s="5"/>
      <c r="N517" s="5"/>
      <c r="O517" s="5"/>
      <c r="P517" s="5"/>
      <c r="Q517" s="5"/>
      <c r="R517" s="5"/>
    </row>
    <row r="518" spans="6:18" ht="14.25" customHeight="1">
      <c r="F518" s="5"/>
      <c r="G518" s="5"/>
      <c r="H518" s="5"/>
      <c r="I518" s="5"/>
      <c r="J518" s="5"/>
      <c r="K518" s="5"/>
      <c r="L518" s="5"/>
      <c r="M518" s="5"/>
      <c r="N518" s="5"/>
      <c r="O518" s="5"/>
      <c r="P518" s="5"/>
      <c r="Q518" s="5"/>
      <c r="R518" s="5"/>
    </row>
    <row r="519" spans="6:18" ht="14.25" customHeight="1">
      <c r="F519" s="5"/>
      <c r="G519" s="5"/>
      <c r="H519" s="5"/>
      <c r="I519" s="5"/>
      <c r="J519" s="5"/>
      <c r="K519" s="5"/>
      <c r="L519" s="5"/>
      <c r="M519" s="5"/>
      <c r="N519" s="5"/>
      <c r="O519" s="5"/>
      <c r="P519" s="5"/>
      <c r="Q519" s="5"/>
      <c r="R519" s="5"/>
    </row>
    <row r="520" spans="6:18" ht="14.25" customHeight="1">
      <c r="F520" s="5"/>
      <c r="G520" s="5"/>
      <c r="H520" s="5"/>
      <c r="I520" s="5"/>
      <c r="J520" s="5"/>
      <c r="K520" s="5"/>
      <c r="L520" s="5"/>
      <c r="M520" s="5"/>
      <c r="N520" s="5"/>
      <c r="O520" s="5"/>
      <c r="P520" s="5"/>
      <c r="Q520" s="5"/>
      <c r="R520" s="5"/>
    </row>
    <row r="521" spans="6:18" ht="14.25" customHeight="1">
      <c r="F521" s="5"/>
      <c r="G521" s="5"/>
      <c r="H521" s="5"/>
      <c r="I521" s="5"/>
      <c r="J521" s="5"/>
      <c r="K521" s="5"/>
      <c r="L521" s="5"/>
      <c r="M521" s="5"/>
      <c r="N521" s="5"/>
      <c r="O521" s="5"/>
      <c r="P521" s="5"/>
      <c r="Q521" s="5"/>
      <c r="R521" s="5"/>
    </row>
    <row r="522" spans="6:18" ht="14.25" customHeight="1">
      <c r="F522" s="5"/>
      <c r="G522" s="5"/>
      <c r="H522" s="5"/>
      <c r="I522" s="5"/>
      <c r="J522" s="5"/>
      <c r="K522" s="5"/>
      <c r="L522" s="5"/>
      <c r="M522" s="5"/>
      <c r="N522" s="5"/>
      <c r="O522" s="5"/>
      <c r="P522" s="5"/>
      <c r="Q522" s="5"/>
      <c r="R522" s="5"/>
    </row>
    <row r="523" spans="6:18" ht="14.25" customHeight="1">
      <c r="F523" s="5"/>
      <c r="G523" s="5"/>
      <c r="H523" s="5"/>
      <c r="I523" s="5"/>
      <c r="J523" s="5"/>
      <c r="K523" s="5"/>
      <c r="L523" s="5"/>
      <c r="M523" s="5"/>
      <c r="N523" s="5"/>
      <c r="O523" s="5"/>
      <c r="P523" s="5"/>
      <c r="Q523" s="5"/>
      <c r="R523" s="5"/>
    </row>
    <row r="524" spans="6:18" ht="14.25" customHeight="1">
      <c r="F524" s="5"/>
      <c r="G524" s="5"/>
      <c r="H524" s="5"/>
      <c r="I524" s="5"/>
      <c r="J524" s="5"/>
      <c r="K524" s="5"/>
      <c r="L524" s="5"/>
      <c r="M524" s="5"/>
      <c r="N524" s="5"/>
      <c r="O524" s="5"/>
      <c r="P524" s="5"/>
      <c r="Q524" s="5"/>
      <c r="R524" s="5"/>
    </row>
    <row r="525" spans="6:18" ht="14.25" customHeight="1">
      <c r="F525" s="5"/>
      <c r="G525" s="5"/>
      <c r="H525" s="5"/>
      <c r="I525" s="5"/>
      <c r="J525" s="5"/>
      <c r="K525" s="5"/>
      <c r="L525" s="5"/>
      <c r="M525" s="5"/>
      <c r="N525" s="5"/>
      <c r="O525" s="5"/>
      <c r="P525" s="5"/>
      <c r="Q525" s="5"/>
      <c r="R525" s="5"/>
    </row>
    <row r="526" spans="6:18" ht="14.25" customHeight="1">
      <c r="F526" s="5"/>
      <c r="G526" s="5"/>
      <c r="H526" s="5"/>
      <c r="I526" s="5"/>
      <c r="J526" s="5"/>
      <c r="K526" s="5"/>
      <c r="L526" s="5"/>
      <c r="M526" s="5"/>
      <c r="N526" s="5"/>
      <c r="O526" s="5"/>
      <c r="P526" s="5"/>
      <c r="Q526" s="5"/>
      <c r="R526" s="5"/>
    </row>
    <row r="527" spans="6:18" ht="14.25" customHeight="1">
      <c r="F527" s="5"/>
      <c r="G527" s="5"/>
      <c r="H527" s="5"/>
      <c r="I527" s="5"/>
      <c r="J527" s="5"/>
      <c r="K527" s="5"/>
      <c r="L527" s="5"/>
      <c r="M527" s="5"/>
      <c r="N527" s="5"/>
      <c r="O527" s="5"/>
      <c r="P527" s="5"/>
      <c r="Q527" s="5"/>
      <c r="R527" s="5"/>
    </row>
    <row r="528" spans="6:18" ht="14.25" customHeight="1">
      <c r="F528" s="5"/>
      <c r="G528" s="5"/>
      <c r="H528" s="5"/>
      <c r="I528" s="5"/>
      <c r="J528" s="5"/>
      <c r="K528" s="5"/>
      <c r="L528" s="5"/>
      <c r="M528" s="5"/>
      <c r="N528" s="5"/>
      <c r="O528" s="5"/>
      <c r="P528" s="5"/>
      <c r="Q528" s="5"/>
      <c r="R528" s="5"/>
    </row>
    <row r="529" spans="6:18" ht="14.25" customHeight="1">
      <c r="F529" s="5"/>
      <c r="G529" s="5"/>
      <c r="H529" s="5"/>
      <c r="I529" s="5"/>
      <c r="J529" s="5"/>
      <c r="K529" s="5"/>
      <c r="L529" s="5"/>
      <c r="M529" s="5"/>
      <c r="N529" s="5"/>
      <c r="O529" s="5"/>
      <c r="P529" s="5"/>
      <c r="Q529" s="5"/>
      <c r="R529" s="5"/>
    </row>
    <row r="530" spans="6:18" ht="14.25" customHeight="1">
      <c r="F530" s="5"/>
      <c r="G530" s="5"/>
      <c r="H530" s="5"/>
      <c r="I530" s="5"/>
      <c r="J530" s="5"/>
      <c r="K530" s="5"/>
      <c r="L530" s="5"/>
      <c r="M530" s="5"/>
      <c r="N530" s="5"/>
      <c r="O530" s="5"/>
      <c r="P530" s="5"/>
      <c r="Q530" s="5"/>
      <c r="R530" s="5"/>
    </row>
    <row r="531" spans="6:18" ht="14.25" customHeight="1">
      <c r="F531" s="5"/>
      <c r="G531" s="5"/>
      <c r="H531" s="5"/>
      <c r="I531" s="5"/>
      <c r="J531" s="5"/>
      <c r="K531" s="5"/>
      <c r="L531" s="5"/>
      <c r="M531" s="5"/>
      <c r="N531" s="5"/>
      <c r="O531" s="5"/>
      <c r="P531" s="5"/>
      <c r="Q531" s="5"/>
      <c r="R531" s="5"/>
    </row>
    <row r="532" spans="6:18" ht="14.25" customHeight="1">
      <c r="F532" s="5"/>
      <c r="G532" s="5"/>
      <c r="H532" s="5"/>
      <c r="I532" s="5"/>
      <c r="J532" s="5"/>
      <c r="K532" s="5"/>
      <c r="L532" s="5"/>
      <c r="M532" s="5"/>
      <c r="N532" s="5"/>
      <c r="O532" s="5"/>
      <c r="P532" s="5"/>
      <c r="Q532" s="5"/>
      <c r="R532" s="5"/>
    </row>
    <row r="533" spans="6:18" ht="14.25" customHeight="1">
      <c r="F533" s="5"/>
      <c r="G533" s="5"/>
      <c r="H533" s="5"/>
      <c r="I533" s="5"/>
      <c r="J533" s="5"/>
      <c r="K533" s="5"/>
      <c r="L533" s="5"/>
      <c r="M533" s="5"/>
      <c r="N533" s="5"/>
      <c r="O533" s="5"/>
      <c r="P533" s="5"/>
      <c r="Q533" s="5"/>
      <c r="R533" s="5"/>
    </row>
    <row r="534" spans="6:18" ht="14.25" customHeight="1">
      <c r="F534" s="5"/>
      <c r="G534" s="5"/>
      <c r="H534" s="5"/>
      <c r="I534" s="5"/>
      <c r="J534" s="5"/>
      <c r="K534" s="5"/>
      <c r="L534" s="5"/>
      <c r="M534" s="5"/>
      <c r="N534" s="5"/>
      <c r="O534" s="5"/>
      <c r="P534" s="5"/>
      <c r="Q534" s="5"/>
      <c r="R534" s="5"/>
    </row>
    <row r="535" spans="6:18" ht="14.25" customHeight="1">
      <c r="F535" s="5"/>
      <c r="G535" s="5"/>
      <c r="H535" s="5"/>
      <c r="I535" s="5"/>
      <c r="J535" s="5"/>
      <c r="K535" s="5"/>
      <c r="L535" s="5"/>
      <c r="M535" s="5"/>
      <c r="N535" s="5"/>
      <c r="O535" s="5"/>
      <c r="P535" s="5"/>
      <c r="Q535" s="5"/>
      <c r="R535" s="5"/>
    </row>
    <row r="536" spans="6:18" ht="14.25" customHeight="1">
      <c r="F536" s="5"/>
      <c r="G536" s="5"/>
      <c r="H536" s="5"/>
      <c r="I536" s="5"/>
      <c r="J536" s="5"/>
      <c r="K536" s="5"/>
      <c r="L536" s="5"/>
      <c r="M536" s="5"/>
      <c r="N536" s="5"/>
      <c r="O536" s="5"/>
      <c r="P536" s="5"/>
      <c r="Q536" s="5"/>
      <c r="R536" s="5"/>
    </row>
    <row r="537" spans="6:18" ht="14.25" customHeight="1">
      <c r="F537" s="5"/>
      <c r="G537" s="5"/>
      <c r="H537" s="5"/>
      <c r="I537" s="5"/>
      <c r="J537" s="5"/>
      <c r="K537" s="5"/>
      <c r="L537" s="5"/>
      <c r="M537" s="5"/>
      <c r="N537" s="5"/>
      <c r="O537" s="5"/>
      <c r="P537" s="5"/>
      <c r="Q537" s="5"/>
      <c r="R537" s="5"/>
    </row>
    <row r="538" spans="6:18" ht="14.25" customHeight="1">
      <c r="F538" s="5"/>
      <c r="G538" s="5"/>
      <c r="H538" s="5"/>
      <c r="I538" s="5"/>
      <c r="J538" s="5"/>
      <c r="K538" s="5"/>
      <c r="L538" s="5"/>
      <c r="M538" s="5"/>
      <c r="N538" s="5"/>
      <c r="O538" s="5"/>
      <c r="P538" s="5"/>
      <c r="Q538" s="5"/>
      <c r="R538" s="5"/>
    </row>
    <row r="539" spans="6:18" ht="14.25" customHeight="1">
      <c r="F539" s="5"/>
      <c r="G539" s="5"/>
      <c r="H539" s="5"/>
      <c r="I539" s="5"/>
      <c r="J539" s="5"/>
      <c r="K539" s="5"/>
      <c r="L539" s="5"/>
      <c r="M539" s="5"/>
      <c r="N539" s="5"/>
      <c r="O539" s="5"/>
      <c r="P539" s="5"/>
      <c r="Q539" s="5"/>
      <c r="R539" s="5"/>
    </row>
    <row r="540" spans="6:18" ht="14.25" customHeight="1">
      <c r="F540" s="5"/>
      <c r="G540" s="5"/>
      <c r="H540" s="5"/>
      <c r="I540" s="5"/>
      <c r="J540" s="5"/>
      <c r="K540" s="5"/>
      <c r="L540" s="5"/>
      <c r="M540" s="5"/>
      <c r="N540" s="5"/>
      <c r="O540" s="5"/>
      <c r="P540" s="5"/>
      <c r="Q540" s="5"/>
      <c r="R540" s="5"/>
    </row>
    <row r="541" spans="6:18" ht="14.25" customHeight="1">
      <c r="F541" s="5"/>
      <c r="G541" s="5"/>
      <c r="H541" s="5"/>
      <c r="I541" s="5"/>
      <c r="J541" s="5"/>
      <c r="K541" s="5"/>
      <c r="L541" s="5"/>
      <c r="M541" s="5"/>
      <c r="N541" s="5"/>
      <c r="O541" s="5"/>
      <c r="P541" s="5"/>
      <c r="Q541" s="5"/>
      <c r="R541" s="5"/>
    </row>
    <row r="542" spans="6:18" ht="14.25" customHeight="1">
      <c r="F542" s="5"/>
      <c r="G542" s="5"/>
      <c r="H542" s="5"/>
      <c r="I542" s="5"/>
      <c r="J542" s="5"/>
      <c r="K542" s="5"/>
      <c r="L542" s="5"/>
      <c r="M542" s="5"/>
      <c r="N542" s="5"/>
      <c r="O542" s="5"/>
      <c r="P542" s="5"/>
      <c r="Q542" s="5"/>
      <c r="R542" s="5"/>
    </row>
    <row r="543" spans="6:18" ht="14.25" customHeight="1">
      <c r="F543" s="5"/>
      <c r="G543" s="5"/>
      <c r="H543" s="5"/>
      <c r="I543" s="5"/>
      <c r="J543" s="5"/>
      <c r="K543" s="5"/>
      <c r="L543" s="5"/>
      <c r="M543" s="5"/>
      <c r="N543" s="5"/>
      <c r="O543" s="5"/>
      <c r="P543" s="5"/>
      <c r="Q543" s="5"/>
      <c r="R543" s="5"/>
    </row>
    <row r="544" spans="6:18" ht="14.25" customHeight="1">
      <c r="F544" s="5"/>
      <c r="G544" s="5"/>
      <c r="H544" s="5"/>
      <c r="I544" s="5"/>
      <c r="J544" s="5"/>
      <c r="K544" s="5"/>
      <c r="L544" s="5"/>
      <c r="M544" s="5"/>
      <c r="N544" s="5"/>
      <c r="O544" s="5"/>
      <c r="P544" s="5"/>
      <c r="Q544" s="5"/>
      <c r="R544" s="5"/>
    </row>
    <row r="545" spans="6:18" ht="14.25" customHeight="1">
      <c r="F545" s="5"/>
      <c r="G545" s="5"/>
      <c r="H545" s="5"/>
      <c r="I545" s="5"/>
      <c r="J545" s="5"/>
      <c r="K545" s="5"/>
      <c r="L545" s="5"/>
      <c r="M545" s="5"/>
      <c r="N545" s="5"/>
      <c r="O545" s="5"/>
      <c r="P545" s="5"/>
      <c r="Q545" s="5"/>
      <c r="R545" s="5"/>
    </row>
    <row r="546" spans="6:18" ht="14.25" customHeight="1">
      <c r="F546" s="5"/>
      <c r="G546" s="5"/>
      <c r="H546" s="5"/>
      <c r="I546" s="5"/>
      <c r="J546" s="5"/>
      <c r="K546" s="5"/>
      <c r="L546" s="5"/>
      <c r="M546" s="5"/>
      <c r="N546" s="5"/>
      <c r="O546" s="5"/>
      <c r="P546" s="5"/>
      <c r="Q546" s="5"/>
      <c r="R546" s="5"/>
    </row>
    <row r="547" spans="6:18" ht="14.25" customHeight="1">
      <c r="F547" s="5"/>
      <c r="G547" s="5"/>
      <c r="H547" s="5"/>
      <c r="I547" s="5"/>
      <c r="J547" s="5"/>
      <c r="K547" s="5"/>
      <c r="L547" s="5"/>
      <c r="M547" s="5"/>
      <c r="N547" s="5"/>
      <c r="O547" s="5"/>
      <c r="P547" s="5"/>
      <c r="Q547" s="5"/>
      <c r="R547" s="5"/>
    </row>
    <row r="548" spans="6:18" ht="14.25" customHeight="1">
      <c r="F548" s="5"/>
      <c r="G548" s="5"/>
      <c r="H548" s="5"/>
      <c r="I548" s="5"/>
      <c r="J548" s="5"/>
      <c r="K548" s="5"/>
      <c r="L548" s="5"/>
      <c r="M548" s="5"/>
      <c r="N548" s="5"/>
      <c r="O548" s="5"/>
      <c r="P548" s="5"/>
      <c r="Q548" s="5"/>
      <c r="R548" s="5"/>
    </row>
    <row r="549" spans="6:18" ht="14.25" customHeight="1">
      <c r="F549" s="5"/>
      <c r="G549" s="5"/>
      <c r="H549" s="5"/>
      <c r="I549" s="5"/>
      <c r="J549" s="5"/>
      <c r="K549" s="5"/>
      <c r="L549" s="5"/>
      <c r="M549" s="5"/>
      <c r="N549" s="5"/>
      <c r="O549" s="5"/>
      <c r="P549" s="5"/>
      <c r="Q549" s="5"/>
      <c r="R549" s="5"/>
    </row>
    <row r="550" spans="6:18" ht="14.25" customHeight="1">
      <c r="F550" s="5"/>
      <c r="G550" s="5"/>
      <c r="H550" s="5"/>
      <c r="I550" s="5"/>
      <c r="J550" s="5"/>
      <c r="K550" s="5"/>
      <c r="L550" s="5"/>
      <c r="M550" s="5"/>
      <c r="N550" s="5"/>
      <c r="O550" s="5"/>
      <c r="P550" s="5"/>
      <c r="Q550" s="5"/>
      <c r="R550" s="5"/>
    </row>
    <row r="551" spans="6:18" ht="14.25" customHeight="1">
      <c r="F551" s="5"/>
      <c r="G551" s="5"/>
      <c r="H551" s="5"/>
      <c r="I551" s="5"/>
      <c r="J551" s="5"/>
      <c r="K551" s="5"/>
      <c r="L551" s="5"/>
      <c r="M551" s="5"/>
      <c r="N551" s="5"/>
      <c r="O551" s="5"/>
      <c r="P551" s="5"/>
      <c r="Q551" s="5"/>
      <c r="R551" s="5"/>
    </row>
    <row r="552" spans="6:18" ht="14.25" customHeight="1">
      <c r="F552" s="5"/>
      <c r="G552" s="5"/>
      <c r="H552" s="5"/>
      <c r="I552" s="5"/>
      <c r="J552" s="5"/>
      <c r="K552" s="5"/>
      <c r="L552" s="5"/>
      <c r="M552" s="5"/>
      <c r="N552" s="5"/>
      <c r="O552" s="5"/>
      <c r="P552" s="5"/>
      <c r="Q552" s="5"/>
      <c r="R552" s="5"/>
    </row>
    <row r="553" spans="6:18" ht="14.25" customHeight="1">
      <c r="F553" s="5"/>
      <c r="G553" s="5"/>
      <c r="H553" s="5"/>
      <c r="I553" s="5"/>
      <c r="J553" s="5"/>
      <c r="K553" s="5"/>
      <c r="L553" s="5"/>
      <c r="M553" s="5"/>
      <c r="N553" s="5"/>
      <c r="O553" s="5"/>
      <c r="P553" s="5"/>
      <c r="Q553" s="5"/>
      <c r="R553" s="5"/>
    </row>
    <row r="554" spans="6:18" ht="14.25" customHeight="1">
      <c r="F554" s="5"/>
      <c r="G554" s="5"/>
      <c r="H554" s="5"/>
      <c r="I554" s="5"/>
      <c r="J554" s="5"/>
      <c r="K554" s="5"/>
      <c r="L554" s="5"/>
      <c r="M554" s="5"/>
      <c r="N554" s="5"/>
      <c r="O554" s="5"/>
      <c r="P554" s="5"/>
      <c r="Q554" s="5"/>
      <c r="R554" s="5"/>
    </row>
    <row r="555" spans="6:18" ht="14.25" customHeight="1">
      <c r="F555" s="5"/>
      <c r="G555" s="5"/>
      <c r="H555" s="5"/>
      <c r="I555" s="5"/>
      <c r="J555" s="5"/>
      <c r="K555" s="5"/>
      <c r="L555" s="5"/>
      <c r="M555" s="5"/>
      <c r="N555" s="5"/>
      <c r="O555" s="5"/>
      <c r="P555" s="5"/>
      <c r="Q555" s="5"/>
      <c r="R555" s="5"/>
    </row>
    <row r="556" spans="6:18" ht="14.25" customHeight="1">
      <c r="F556" s="5"/>
      <c r="G556" s="5"/>
      <c r="H556" s="5"/>
      <c r="I556" s="5"/>
      <c r="J556" s="5"/>
      <c r="K556" s="5"/>
      <c r="L556" s="5"/>
      <c r="M556" s="5"/>
      <c r="N556" s="5"/>
      <c r="O556" s="5"/>
      <c r="P556" s="5"/>
      <c r="Q556" s="5"/>
      <c r="R556" s="5"/>
    </row>
    <row r="557" spans="6:18" ht="14.25" customHeight="1">
      <c r="F557" s="5"/>
      <c r="G557" s="5"/>
      <c r="H557" s="5"/>
      <c r="I557" s="5"/>
      <c r="J557" s="5"/>
      <c r="K557" s="5"/>
      <c r="L557" s="5"/>
      <c r="M557" s="5"/>
      <c r="N557" s="5"/>
      <c r="O557" s="5"/>
      <c r="P557" s="5"/>
      <c r="Q557" s="5"/>
      <c r="R557" s="5"/>
    </row>
    <row r="558" spans="6:18" ht="14.25" customHeight="1">
      <c r="F558" s="5"/>
      <c r="G558" s="5"/>
      <c r="H558" s="5"/>
      <c r="I558" s="5"/>
      <c r="J558" s="5"/>
      <c r="K558" s="5"/>
      <c r="L558" s="5"/>
      <c r="M558" s="5"/>
      <c r="N558" s="5"/>
      <c r="O558" s="5"/>
      <c r="P558" s="5"/>
      <c r="Q558" s="5"/>
      <c r="R558" s="5"/>
    </row>
    <row r="559" spans="6:18" ht="14.25" customHeight="1">
      <c r="F559" s="5"/>
      <c r="G559" s="5"/>
      <c r="H559" s="5"/>
      <c r="I559" s="5"/>
      <c r="J559" s="5"/>
      <c r="K559" s="5"/>
      <c r="L559" s="5"/>
      <c r="M559" s="5"/>
      <c r="N559" s="5"/>
      <c r="O559" s="5"/>
      <c r="P559" s="5"/>
      <c r="Q559" s="5"/>
      <c r="R559" s="5"/>
    </row>
    <row r="560" spans="6:18" ht="14.25" customHeight="1">
      <c r="F560" s="5"/>
      <c r="G560" s="5"/>
      <c r="H560" s="5"/>
      <c r="I560" s="5"/>
      <c r="J560" s="5"/>
      <c r="K560" s="5"/>
      <c r="L560" s="5"/>
      <c r="M560" s="5"/>
      <c r="N560" s="5"/>
      <c r="O560" s="5"/>
      <c r="P560" s="5"/>
      <c r="Q560" s="5"/>
      <c r="R560" s="5"/>
    </row>
    <row r="561" spans="6:18" ht="14.25" customHeight="1">
      <c r="F561" s="5"/>
      <c r="G561" s="5"/>
      <c r="H561" s="5"/>
      <c r="I561" s="5"/>
      <c r="J561" s="5"/>
      <c r="K561" s="5"/>
      <c r="L561" s="5"/>
      <c r="M561" s="5"/>
      <c r="N561" s="5"/>
      <c r="O561" s="5"/>
      <c r="P561" s="5"/>
      <c r="Q561" s="5"/>
      <c r="R561" s="5"/>
    </row>
    <row r="562" spans="6:18" ht="14.25" customHeight="1">
      <c r="F562" s="5"/>
      <c r="G562" s="5"/>
      <c r="H562" s="5"/>
      <c r="I562" s="5"/>
      <c r="J562" s="5"/>
      <c r="K562" s="5"/>
      <c r="L562" s="5"/>
      <c r="M562" s="5"/>
      <c r="N562" s="5"/>
      <c r="O562" s="5"/>
      <c r="P562" s="5"/>
      <c r="Q562" s="5"/>
      <c r="R562" s="5"/>
    </row>
    <row r="563" spans="6:18" ht="14.25" customHeight="1">
      <c r="F563" s="5"/>
      <c r="G563" s="5"/>
      <c r="H563" s="5"/>
      <c r="I563" s="5"/>
      <c r="J563" s="5"/>
      <c r="K563" s="5"/>
      <c r="L563" s="5"/>
      <c r="M563" s="5"/>
      <c r="N563" s="5"/>
      <c r="O563" s="5"/>
      <c r="P563" s="5"/>
      <c r="Q563" s="5"/>
      <c r="R563" s="5"/>
    </row>
    <row r="564" spans="6:18" ht="14.25" customHeight="1">
      <c r="F564" s="5"/>
      <c r="G564" s="5"/>
      <c r="H564" s="5"/>
      <c r="I564" s="5"/>
      <c r="J564" s="5"/>
      <c r="K564" s="5"/>
      <c r="L564" s="5"/>
      <c r="M564" s="5"/>
      <c r="N564" s="5"/>
      <c r="O564" s="5"/>
      <c r="P564" s="5"/>
      <c r="Q564" s="5"/>
      <c r="R564" s="5"/>
    </row>
    <row r="565" spans="6:18" ht="14.25" customHeight="1">
      <c r="F565" s="5"/>
      <c r="G565" s="5"/>
      <c r="H565" s="5"/>
      <c r="I565" s="5"/>
      <c r="J565" s="5"/>
      <c r="K565" s="5"/>
      <c r="L565" s="5"/>
      <c r="M565" s="5"/>
      <c r="N565" s="5"/>
      <c r="O565" s="5"/>
      <c r="P565" s="5"/>
      <c r="Q565" s="5"/>
      <c r="R565" s="5"/>
    </row>
    <row r="566" spans="6:18" ht="14.25" customHeight="1">
      <c r="F566" s="5"/>
      <c r="G566" s="5"/>
      <c r="H566" s="5"/>
      <c r="I566" s="5"/>
      <c r="J566" s="5"/>
      <c r="K566" s="5"/>
      <c r="L566" s="5"/>
      <c r="M566" s="5"/>
      <c r="N566" s="5"/>
      <c r="O566" s="5"/>
      <c r="P566" s="5"/>
      <c r="Q566" s="5"/>
      <c r="R566" s="5"/>
    </row>
    <row r="567" spans="6:18" ht="14.25" customHeight="1">
      <c r="F567" s="5"/>
      <c r="G567" s="5"/>
      <c r="H567" s="5"/>
      <c r="I567" s="5"/>
      <c r="J567" s="5"/>
      <c r="K567" s="5"/>
      <c r="L567" s="5"/>
      <c r="M567" s="5"/>
      <c r="N567" s="5"/>
      <c r="O567" s="5"/>
      <c r="P567" s="5"/>
      <c r="Q567" s="5"/>
      <c r="R567" s="5"/>
    </row>
    <row r="568" spans="6:18" ht="14.25" customHeight="1">
      <c r="F568" s="5"/>
      <c r="G568" s="5"/>
      <c r="H568" s="5"/>
      <c r="I568" s="5"/>
      <c r="J568" s="5"/>
      <c r="K568" s="5"/>
      <c r="L568" s="5"/>
      <c r="M568" s="5"/>
      <c r="N568" s="5"/>
      <c r="O568" s="5"/>
      <c r="P568" s="5"/>
      <c r="Q568" s="5"/>
      <c r="R568" s="5"/>
    </row>
    <row r="569" spans="6:18" ht="14.25" customHeight="1">
      <c r="F569" s="5"/>
      <c r="G569" s="5"/>
      <c r="H569" s="5"/>
      <c r="I569" s="5"/>
      <c r="J569" s="5"/>
      <c r="K569" s="5"/>
      <c r="L569" s="5"/>
      <c r="M569" s="5"/>
      <c r="N569" s="5"/>
      <c r="O569" s="5"/>
      <c r="P569" s="5"/>
      <c r="Q569" s="5"/>
      <c r="R569" s="5"/>
    </row>
    <row r="570" spans="6:18" ht="14.25" customHeight="1">
      <c r="F570" s="5"/>
      <c r="G570" s="5"/>
      <c r="H570" s="5"/>
      <c r="I570" s="5"/>
      <c r="J570" s="5"/>
      <c r="K570" s="5"/>
      <c r="L570" s="5"/>
      <c r="M570" s="5"/>
      <c r="N570" s="5"/>
      <c r="O570" s="5"/>
      <c r="P570" s="5"/>
      <c r="Q570" s="5"/>
      <c r="R570" s="5"/>
    </row>
    <row r="571" spans="6:18" ht="14.25" customHeight="1">
      <c r="F571" s="5"/>
      <c r="G571" s="5"/>
      <c r="H571" s="5"/>
      <c r="I571" s="5"/>
      <c r="J571" s="5"/>
      <c r="K571" s="5"/>
      <c r="L571" s="5"/>
      <c r="M571" s="5"/>
      <c r="N571" s="5"/>
      <c r="O571" s="5"/>
      <c r="P571" s="5"/>
      <c r="Q571" s="5"/>
      <c r="R571" s="5"/>
    </row>
    <row r="572" spans="6:18" ht="14.25" customHeight="1">
      <c r="F572" s="5"/>
      <c r="G572" s="5"/>
      <c r="H572" s="5"/>
      <c r="I572" s="5"/>
      <c r="J572" s="5"/>
      <c r="K572" s="5"/>
      <c r="L572" s="5"/>
      <c r="M572" s="5"/>
      <c r="N572" s="5"/>
      <c r="O572" s="5"/>
      <c r="P572" s="5"/>
      <c r="Q572" s="5"/>
      <c r="R572" s="5"/>
    </row>
    <row r="573" spans="6:18" ht="14.25" customHeight="1">
      <c r="F573" s="5"/>
      <c r="G573" s="5"/>
      <c r="H573" s="5"/>
      <c r="I573" s="5"/>
      <c r="J573" s="5"/>
      <c r="K573" s="5"/>
      <c r="L573" s="5"/>
      <c r="M573" s="5"/>
      <c r="N573" s="5"/>
      <c r="O573" s="5"/>
      <c r="P573" s="5"/>
      <c r="Q573" s="5"/>
      <c r="R573" s="5"/>
    </row>
    <row r="574" spans="6:18" ht="14.25" customHeight="1">
      <c r="F574" s="5"/>
      <c r="G574" s="5"/>
      <c r="H574" s="5"/>
      <c r="I574" s="5"/>
      <c r="J574" s="5"/>
      <c r="K574" s="5"/>
      <c r="L574" s="5"/>
      <c r="M574" s="5"/>
      <c r="N574" s="5"/>
      <c r="O574" s="5"/>
      <c r="P574" s="5"/>
      <c r="Q574" s="5"/>
      <c r="R574" s="5"/>
    </row>
    <row r="575" spans="6:18" ht="14.25" customHeight="1">
      <c r="F575" s="5"/>
      <c r="G575" s="5"/>
      <c r="H575" s="5"/>
      <c r="I575" s="5"/>
      <c r="J575" s="5"/>
      <c r="K575" s="5"/>
      <c r="L575" s="5"/>
      <c r="M575" s="5"/>
      <c r="N575" s="5"/>
      <c r="O575" s="5"/>
      <c r="P575" s="5"/>
      <c r="Q575" s="5"/>
      <c r="R575" s="5"/>
    </row>
    <row r="576" spans="6:18" ht="14.25" customHeight="1">
      <c r="F576" s="5"/>
      <c r="G576" s="5"/>
      <c r="H576" s="5"/>
      <c r="I576" s="5"/>
      <c r="J576" s="5"/>
      <c r="K576" s="5"/>
      <c r="L576" s="5"/>
      <c r="M576" s="5"/>
      <c r="N576" s="5"/>
      <c r="O576" s="5"/>
      <c r="P576" s="5"/>
      <c r="Q576" s="5"/>
      <c r="R576" s="5"/>
    </row>
    <row r="577" spans="6:18" ht="14.25" customHeight="1">
      <c r="F577" s="5"/>
      <c r="G577" s="5"/>
      <c r="H577" s="5"/>
      <c r="I577" s="5"/>
      <c r="J577" s="5"/>
      <c r="K577" s="5"/>
      <c r="L577" s="5"/>
      <c r="M577" s="5"/>
      <c r="N577" s="5"/>
      <c r="O577" s="5"/>
      <c r="P577" s="5"/>
      <c r="Q577" s="5"/>
      <c r="R577" s="5"/>
    </row>
    <row r="578" spans="6:18" ht="14.25" customHeight="1">
      <c r="F578" s="5"/>
      <c r="G578" s="5"/>
      <c r="H578" s="5"/>
      <c r="I578" s="5"/>
      <c r="J578" s="5"/>
      <c r="K578" s="5"/>
      <c r="L578" s="5"/>
      <c r="M578" s="5"/>
      <c r="N578" s="5"/>
      <c r="O578" s="5"/>
      <c r="P578" s="5"/>
      <c r="Q578" s="5"/>
      <c r="R578" s="5"/>
    </row>
    <row r="579" spans="6:18" ht="14.25" customHeight="1">
      <c r="F579" s="5"/>
      <c r="G579" s="5"/>
      <c r="H579" s="5"/>
      <c r="I579" s="5"/>
      <c r="J579" s="5"/>
      <c r="K579" s="5"/>
      <c r="L579" s="5"/>
      <c r="M579" s="5"/>
      <c r="N579" s="5"/>
      <c r="O579" s="5"/>
      <c r="P579" s="5"/>
      <c r="Q579" s="5"/>
      <c r="R579" s="5"/>
    </row>
    <row r="580" spans="6:18" ht="14.25" customHeight="1">
      <c r="F580" s="5"/>
      <c r="G580" s="5"/>
      <c r="H580" s="5"/>
      <c r="I580" s="5"/>
      <c r="J580" s="5"/>
      <c r="K580" s="5"/>
      <c r="L580" s="5"/>
      <c r="M580" s="5"/>
      <c r="N580" s="5"/>
      <c r="O580" s="5"/>
      <c r="P580" s="5"/>
      <c r="Q580" s="5"/>
      <c r="R580" s="5"/>
    </row>
    <row r="581" spans="6:18" ht="14.25" customHeight="1">
      <c r="F581" s="5"/>
      <c r="G581" s="5"/>
      <c r="H581" s="5"/>
      <c r="I581" s="5"/>
      <c r="J581" s="5"/>
      <c r="K581" s="5"/>
      <c r="L581" s="5"/>
      <c r="M581" s="5"/>
      <c r="N581" s="5"/>
      <c r="O581" s="5"/>
      <c r="P581" s="5"/>
      <c r="Q581" s="5"/>
      <c r="R581" s="5"/>
    </row>
    <row r="582" spans="6:18" ht="14.25" customHeight="1">
      <c r="F582" s="5"/>
      <c r="G582" s="5"/>
      <c r="H582" s="5"/>
      <c r="I582" s="5"/>
      <c r="J582" s="5"/>
      <c r="K582" s="5"/>
      <c r="L582" s="5"/>
      <c r="M582" s="5"/>
      <c r="N582" s="5"/>
      <c r="O582" s="5"/>
      <c r="P582" s="5"/>
      <c r="Q582" s="5"/>
      <c r="R582" s="5"/>
    </row>
    <row r="583" spans="6:18" ht="14.25" customHeight="1">
      <c r="F583" s="5"/>
      <c r="G583" s="5"/>
      <c r="H583" s="5"/>
      <c r="I583" s="5"/>
      <c r="J583" s="5"/>
      <c r="K583" s="5"/>
      <c r="L583" s="5"/>
      <c r="M583" s="5"/>
      <c r="N583" s="5"/>
      <c r="O583" s="5"/>
      <c r="P583" s="5"/>
      <c r="Q583" s="5"/>
      <c r="R583" s="5"/>
    </row>
    <row r="584" spans="6:18" ht="14.25" customHeight="1">
      <c r="F584" s="5"/>
      <c r="G584" s="5"/>
      <c r="H584" s="5"/>
      <c r="I584" s="5"/>
      <c r="J584" s="5"/>
      <c r="K584" s="5"/>
      <c r="L584" s="5"/>
      <c r="M584" s="5"/>
      <c r="N584" s="5"/>
      <c r="O584" s="5"/>
      <c r="P584" s="5"/>
      <c r="Q584" s="5"/>
      <c r="R584" s="5"/>
    </row>
    <row r="585" spans="6:18" ht="14.25" customHeight="1">
      <c r="F585" s="5"/>
      <c r="G585" s="5"/>
      <c r="H585" s="5"/>
      <c r="I585" s="5"/>
      <c r="J585" s="5"/>
      <c r="K585" s="5"/>
      <c r="L585" s="5"/>
      <c r="M585" s="5"/>
      <c r="N585" s="5"/>
      <c r="O585" s="5"/>
      <c r="P585" s="5"/>
      <c r="Q585" s="5"/>
      <c r="R585" s="5"/>
    </row>
    <row r="586" spans="6:18" ht="14.25" customHeight="1">
      <c r="F586" s="5"/>
      <c r="G586" s="5"/>
      <c r="H586" s="5"/>
      <c r="I586" s="5"/>
      <c r="J586" s="5"/>
      <c r="K586" s="5"/>
      <c r="L586" s="5"/>
      <c r="M586" s="5"/>
      <c r="N586" s="5"/>
      <c r="O586" s="5"/>
      <c r="P586" s="5"/>
      <c r="Q586" s="5"/>
      <c r="R586" s="5"/>
    </row>
    <row r="587" spans="6:18" ht="14.25" customHeight="1">
      <c r="F587" s="5"/>
      <c r="G587" s="5"/>
      <c r="H587" s="5"/>
      <c r="I587" s="5"/>
      <c r="J587" s="5"/>
      <c r="K587" s="5"/>
      <c r="L587" s="5"/>
      <c r="M587" s="5"/>
      <c r="N587" s="5"/>
      <c r="O587" s="5"/>
      <c r="P587" s="5"/>
      <c r="Q587" s="5"/>
      <c r="R587" s="5"/>
    </row>
    <row r="588" spans="6:18" ht="14.25" customHeight="1">
      <c r="F588" s="5"/>
      <c r="G588" s="5"/>
      <c r="H588" s="5"/>
      <c r="I588" s="5"/>
      <c r="J588" s="5"/>
      <c r="K588" s="5"/>
      <c r="L588" s="5"/>
      <c r="M588" s="5"/>
      <c r="N588" s="5"/>
      <c r="O588" s="5"/>
      <c r="P588" s="5"/>
      <c r="Q588" s="5"/>
      <c r="R588" s="5"/>
    </row>
    <row r="589" spans="6:18" ht="14.25" customHeight="1">
      <c r="F589" s="5"/>
      <c r="G589" s="5"/>
      <c r="H589" s="5"/>
      <c r="I589" s="5"/>
      <c r="J589" s="5"/>
      <c r="K589" s="5"/>
      <c r="L589" s="5"/>
      <c r="M589" s="5"/>
      <c r="N589" s="5"/>
      <c r="O589" s="5"/>
      <c r="P589" s="5"/>
      <c r="Q589" s="5"/>
      <c r="R589" s="5"/>
    </row>
    <row r="590" spans="6:18" ht="14.25" customHeight="1">
      <c r="F590" s="5"/>
      <c r="G590" s="5"/>
      <c r="H590" s="5"/>
      <c r="I590" s="5"/>
      <c r="J590" s="5"/>
      <c r="K590" s="5"/>
      <c r="L590" s="5"/>
      <c r="M590" s="5"/>
      <c r="N590" s="5"/>
      <c r="O590" s="5"/>
      <c r="P590" s="5"/>
      <c r="Q590" s="5"/>
      <c r="R590" s="5"/>
    </row>
    <row r="591" spans="6:18" ht="14.25" customHeight="1">
      <c r="F591" s="5"/>
      <c r="G591" s="5"/>
      <c r="H591" s="5"/>
      <c r="I591" s="5"/>
      <c r="J591" s="5"/>
      <c r="K591" s="5"/>
      <c r="L591" s="5"/>
      <c r="M591" s="5"/>
      <c r="N591" s="5"/>
      <c r="O591" s="5"/>
      <c r="P591" s="5"/>
      <c r="Q591" s="5"/>
      <c r="R591" s="5"/>
    </row>
    <row r="592" spans="6:18" ht="14.25" customHeight="1">
      <c r="F592" s="5"/>
      <c r="G592" s="5"/>
      <c r="H592" s="5"/>
      <c r="I592" s="5"/>
      <c r="J592" s="5"/>
      <c r="K592" s="5"/>
      <c r="L592" s="5"/>
      <c r="M592" s="5"/>
      <c r="N592" s="5"/>
      <c r="O592" s="5"/>
      <c r="P592" s="5"/>
      <c r="Q592" s="5"/>
      <c r="R592" s="5"/>
    </row>
    <row r="593" spans="6:18" ht="14.25" customHeight="1">
      <c r="F593" s="5"/>
      <c r="G593" s="5"/>
      <c r="H593" s="5"/>
      <c r="I593" s="5"/>
      <c r="J593" s="5"/>
      <c r="K593" s="5"/>
      <c r="L593" s="5"/>
      <c r="M593" s="5"/>
      <c r="N593" s="5"/>
      <c r="O593" s="5"/>
      <c r="P593" s="5"/>
      <c r="Q593" s="5"/>
      <c r="R593" s="5"/>
    </row>
    <row r="594" spans="6:18" ht="14.25" customHeight="1">
      <c r="F594" s="5"/>
      <c r="G594" s="5"/>
      <c r="H594" s="5"/>
      <c r="I594" s="5"/>
      <c r="J594" s="5"/>
      <c r="K594" s="5"/>
      <c r="L594" s="5"/>
      <c r="M594" s="5"/>
      <c r="N594" s="5"/>
      <c r="O594" s="5"/>
      <c r="P594" s="5"/>
      <c r="Q594" s="5"/>
      <c r="R594" s="5"/>
    </row>
    <row r="595" spans="6:18" ht="14.25" customHeight="1">
      <c r="F595" s="5"/>
      <c r="G595" s="5"/>
      <c r="H595" s="5"/>
      <c r="I595" s="5"/>
      <c r="J595" s="5"/>
      <c r="K595" s="5"/>
      <c r="L595" s="5"/>
      <c r="M595" s="5"/>
      <c r="N595" s="5"/>
      <c r="O595" s="5"/>
      <c r="P595" s="5"/>
      <c r="Q595" s="5"/>
      <c r="R595" s="5"/>
    </row>
    <row r="596" spans="6:18" ht="14.25" customHeight="1">
      <c r="F596" s="5"/>
      <c r="G596" s="5"/>
      <c r="H596" s="5"/>
      <c r="I596" s="5"/>
      <c r="J596" s="5"/>
      <c r="K596" s="5"/>
      <c r="L596" s="5"/>
      <c r="M596" s="5"/>
      <c r="N596" s="5"/>
      <c r="O596" s="5"/>
      <c r="P596" s="5"/>
      <c r="Q596" s="5"/>
      <c r="R596" s="5"/>
    </row>
    <row r="597" spans="6:18" ht="14.25" customHeight="1">
      <c r="F597" s="5"/>
      <c r="G597" s="5"/>
      <c r="H597" s="5"/>
      <c r="I597" s="5"/>
      <c r="J597" s="5"/>
      <c r="K597" s="5"/>
      <c r="L597" s="5"/>
      <c r="M597" s="5"/>
      <c r="N597" s="5"/>
      <c r="O597" s="5"/>
      <c r="P597" s="5"/>
      <c r="Q597" s="5"/>
      <c r="R597" s="5"/>
    </row>
    <row r="598" spans="6:18" ht="14.25" customHeight="1">
      <c r="F598" s="5"/>
      <c r="G598" s="5"/>
      <c r="H598" s="5"/>
      <c r="I598" s="5"/>
      <c r="J598" s="5"/>
      <c r="K598" s="5"/>
      <c r="L598" s="5"/>
      <c r="M598" s="5"/>
      <c r="N598" s="5"/>
      <c r="O598" s="5"/>
      <c r="P598" s="5"/>
      <c r="Q598" s="5"/>
      <c r="R598" s="5"/>
    </row>
    <row r="599" spans="6:18" ht="14.25" customHeight="1">
      <c r="F599" s="5"/>
      <c r="G599" s="5"/>
      <c r="H599" s="5"/>
      <c r="I599" s="5"/>
      <c r="J599" s="5"/>
      <c r="K599" s="5"/>
      <c r="L599" s="5"/>
      <c r="M599" s="5"/>
      <c r="N599" s="5"/>
      <c r="O599" s="5"/>
      <c r="P599" s="5"/>
      <c r="Q599" s="5"/>
      <c r="R599" s="5"/>
    </row>
    <row r="600" spans="6:18" ht="14.25" customHeight="1">
      <c r="F600" s="5"/>
      <c r="G600" s="5"/>
      <c r="H600" s="5"/>
      <c r="I600" s="5"/>
      <c r="J600" s="5"/>
      <c r="K600" s="5"/>
      <c r="L600" s="5"/>
      <c r="M600" s="5"/>
      <c r="N600" s="5"/>
      <c r="O600" s="5"/>
      <c r="P600" s="5"/>
      <c r="Q600" s="5"/>
      <c r="R600" s="5"/>
    </row>
    <row r="601" spans="6:18" ht="14.25" customHeight="1">
      <c r="F601" s="5"/>
      <c r="G601" s="5"/>
      <c r="H601" s="5"/>
      <c r="I601" s="5"/>
      <c r="J601" s="5"/>
      <c r="K601" s="5"/>
      <c r="L601" s="5"/>
      <c r="M601" s="5"/>
      <c r="N601" s="5"/>
      <c r="O601" s="5"/>
      <c r="P601" s="5"/>
      <c r="Q601" s="5"/>
      <c r="R601" s="5"/>
    </row>
    <row r="602" spans="6:18" ht="14.25" customHeight="1">
      <c r="F602" s="5"/>
      <c r="G602" s="5"/>
      <c r="H602" s="5"/>
      <c r="I602" s="5"/>
      <c r="J602" s="5"/>
      <c r="K602" s="5"/>
      <c r="L602" s="5"/>
      <c r="M602" s="5"/>
      <c r="N602" s="5"/>
      <c r="O602" s="5"/>
      <c r="P602" s="5"/>
      <c r="Q602" s="5"/>
      <c r="R602" s="5"/>
    </row>
    <row r="603" spans="6:18" ht="14.25" customHeight="1">
      <c r="F603" s="5"/>
      <c r="G603" s="5"/>
      <c r="H603" s="5"/>
      <c r="I603" s="5"/>
      <c r="J603" s="5"/>
      <c r="K603" s="5"/>
      <c r="L603" s="5"/>
      <c r="M603" s="5"/>
      <c r="N603" s="5"/>
      <c r="O603" s="5"/>
      <c r="P603" s="5"/>
      <c r="Q603" s="5"/>
      <c r="R603" s="5"/>
    </row>
    <row r="604" spans="6:18" ht="14.25" customHeight="1">
      <c r="F604" s="5"/>
      <c r="G604" s="5"/>
      <c r="H604" s="5"/>
      <c r="I604" s="5"/>
      <c r="J604" s="5"/>
      <c r="K604" s="5"/>
      <c r="L604" s="5"/>
      <c r="M604" s="5"/>
      <c r="N604" s="5"/>
      <c r="O604" s="5"/>
      <c r="P604" s="5"/>
      <c r="Q604" s="5"/>
      <c r="R604" s="5"/>
    </row>
    <row r="605" spans="6:18" ht="14.25" customHeight="1">
      <c r="F605" s="5"/>
      <c r="G605" s="5"/>
      <c r="H605" s="5"/>
      <c r="I605" s="5"/>
      <c r="J605" s="5"/>
      <c r="K605" s="5"/>
      <c r="L605" s="5"/>
      <c r="M605" s="5"/>
      <c r="N605" s="5"/>
      <c r="O605" s="5"/>
      <c r="P605" s="5"/>
      <c r="Q605" s="5"/>
      <c r="R605" s="5"/>
    </row>
    <row r="606" spans="6:18" ht="14.25" customHeight="1">
      <c r="F606" s="5"/>
      <c r="G606" s="5"/>
      <c r="H606" s="5"/>
      <c r="I606" s="5"/>
      <c r="J606" s="5"/>
      <c r="K606" s="5"/>
      <c r="L606" s="5"/>
      <c r="M606" s="5"/>
      <c r="N606" s="5"/>
      <c r="O606" s="5"/>
      <c r="P606" s="5"/>
      <c r="Q606" s="5"/>
      <c r="R606" s="5"/>
    </row>
    <row r="607" spans="6:18" ht="14.25" customHeight="1">
      <c r="F607" s="5"/>
      <c r="G607" s="5"/>
      <c r="H607" s="5"/>
      <c r="I607" s="5"/>
      <c r="J607" s="5"/>
      <c r="K607" s="5"/>
      <c r="L607" s="5"/>
      <c r="M607" s="5"/>
      <c r="N607" s="5"/>
      <c r="O607" s="5"/>
      <c r="P607" s="5"/>
      <c r="Q607" s="5"/>
      <c r="R607" s="5"/>
    </row>
    <row r="608" spans="6:18" ht="14.25" customHeight="1">
      <c r="F608" s="5"/>
      <c r="G608" s="5"/>
      <c r="H608" s="5"/>
      <c r="I608" s="5"/>
      <c r="J608" s="5"/>
      <c r="K608" s="5"/>
      <c r="L608" s="5"/>
      <c r="M608" s="5"/>
      <c r="N608" s="5"/>
      <c r="O608" s="5"/>
      <c r="P608" s="5"/>
      <c r="Q608" s="5"/>
      <c r="R608" s="5"/>
    </row>
    <row r="609" spans="6:18" ht="14.25" customHeight="1">
      <c r="F609" s="5"/>
      <c r="G609" s="5"/>
      <c r="H609" s="5"/>
      <c r="I609" s="5"/>
      <c r="J609" s="5"/>
      <c r="K609" s="5"/>
      <c r="L609" s="5"/>
      <c r="M609" s="5"/>
      <c r="N609" s="5"/>
      <c r="O609" s="5"/>
      <c r="P609" s="5"/>
      <c r="Q609" s="5"/>
      <c r="R609" s="5"/>
    </row>
    <row r="610" spans="6:18" ht="14.25" customHeight="1">
      <c r="F610" s="5"/>
      <c r="G610" s="5"/>
      <c r="H610" s="5"/>
      <c r="I610" s="5"/>
      <c r="J610" s="5"/>
      <c r="K610" s="5"/>
      <c r="L610" s="5"/>
      <c r="M610" s="5"/>
      <c r="N610" s="5"/>
      <c r="O610" s="5"/>
      <c r="P610" s="5"/>
      <c r="Q610" s="5"/>
      <c r="R610" s="5"/>
    </row>
    <row r="611" spans="6:18" ht="14.25" customHeight="1">
      <c r="F611" s="5"/>
      <c r="G611" s="5"/>
      <c r="H611" s="5"/>
      <c r="I611" s="5"/>
      <c r="J611" s="5"/>
      <c r="K611" s="5"/>
      <c r="L611" s="5"/>
      <c r="M611" s="5"/>
      <c r="N611" s="5"/>
      <c r="O611" s="5"/>
      <c r="P611" s="5"/>
      <c r="Q611" s="5"/>
      <c r="R611" s="5"/>
    </row>
    <row r="612" spans="6:18" ht="14.25" customHeight="1">
      <c r="F612" s="5"/>
      <c r="G612" s="5"/>
      <c r="H612" s="5"/>
      <c r="I612" s="5"/>
      <c r="J612" s="5"/>
      <c r="K612" s="5"/>
      <c r="L612" s="5"/>
      <c r="M612" s="5"/>
      <c r="N612" s="5"/>
      <c r="O612" s="5"/>
      <c r="P612" s="5"/>
      <c r="Q612" s="5"/>
      <c r="R612" s="5"/>
    </row>
    <row r="613" spans="6:18" ht="14.25" customHeight="1">
      <c r="F613" s="5"/>
      <c r="G613" s="5"/>
      <c r="H613" s="5"/>
      <c r="I613" s="5"/>
      <c r="J613" s="5"/>
      <c r="K613" s="5"/>
      <c r="L613" s="5"/>
      <c r="M613" s="5"/>
      <c r="N613" s="5"/>
      <c r="O613" s="5"/>
      <c r="P613" s="5"/>
      <c r="Q613" s="5"/>
      <c r="R613" s="5"/>
    </row>
    <row r="614" spans="6:18" ht="14.25" customHeight="1">
      <c r="F614" s="5"/>
      <c r="G614" s="5"/>
      <c r="H614" s="5"/>
      <c r="I614" s="5"/>
      <c r="J614" s="5"/>
      <c r="K614" s="5"/>
      <c r="L614" s="5"/>
      <c r="M614" s="5"/>
      <c r="N614" s="5"/>
      <c r="O614" s="5"/>
      <c r="P614" s="5"/>
      <c r="Q614" s="5"/>
      <c r="R614" s="5"/>
    </row>
    <row r="615" spans="6:18" ht="14.25" customHeight="1">
      <c r="F615" s="5"/>
      <c r="G615" s="5"/>
      <c r="H615" s="5"/>
      <c r="I615" s="5"/>
      <c r="J615" s="5"/>
      <c r="K615" s="5"/>
      <c r="L615" s="5"/>
      <c r="M615" s="5"/>
      <c r="N615" s="5"/>
      <c r="O615" s="5"/>
      <c r="P615" s="5"/>
      <c r="Q615" s="5"/>
      <c r="R615" s="5"/>
    </row>
    <row r="616" spans="6:18" ht="14.25" customHeight="1">
      <c r="F616" s="5"/>
      <c r="G616" s="5"/>
      <c r="H616" s="5"/>
      <c r="I616" s="5"/>
      <c r="J616" s="5"/>
      <c r="K616" s="5"/>
      <c r="L616" s="5"/>
      <c r="M616" s="5"/>
      <c r="N616" s="5"/>
      <c r="O616" s="5"/>
      <c r="P616" s="5"/>
      <c r="Q616" s="5"/>
      <c r="R616" s="5"/>
    </row>
    <row r="617" spans="6:18" ht="14.25" customHeight="1">
      <c r="F617" s="5"/>
      <c r="G617" s="5"/>
      <c r="H617" s="5"/>
      <c r="I617" s="5"/>
      <c r="J617" s="5"/>
      <c r="K617" s="5"/>
      <c r="L617" s="5"/>
      <c r="M617" s="5"/>
      <c r="N617" s="5"/>
      <c r="O617" s="5"/>
      <c r="P617" s="5"/>
      <c r="Q617" s="5"/>
      <c r="R617" s="5"/>
    </row>
    <row r="618" spans="6:18" ht="14.25" customHeight="1">
      <c r="F618" s="5"/>
      <c r="G618" s="5"/>
      <c r="H618" s="5"/>
      <c r="I618" s="5"/>
      <c r="J618" s="5"/>
      <c r="K618" s="5"/>
      <c r="L618" s="5"/>
      <c r="M618" s="5"/>
      <c r="N618" s="5"/>
      <c r="O618" s="5"/>
      <c r="P618" s="5"/>
      <c r="Q618" s="5"/>
      <c r="R618" s="5"/>
    </row>
    <row r="619" spans="6:18" ht="14.25" customHeight="1">
      <c r="F619" s="5"/>
      <c r="G619" s="5"/>
      <c r="H619" s="5"/>
      <c r="I619" s="5"/>
      <c r="J619" s="5"/>
      <c r="K619" s="5"/>
      <c r="L619" s="5"/>
      <c r="M619" s="5"/>
      <c r="N619" s="5"/>
      <c r="O619" s="5"/>
      <c r="P619" s="5"/>
      <c r="Q619" s="5"/>
      <c r="R619" s="5"/>
    </row>
    <row r="620" spans="6:18" ht="14.25" customHeight="1">
      <c r="F620" s="5"/>
      <c r="G620" s="5"/>
      <c r="H620" s="5"/>
      <c r="I620" s="5"/>
      <c r="J620" s="5"/>
      <c r="K620" s="5"/>
      <c r="L620" s="5"/>
      <c r="M620" s="5"/>
      <c r="N620" s="5"/>
      <c r="O620" s="5"/>
      <c r="P620" s="5"/>
      <c r="Q620" s="5"/>
      <c r="R620" s="5"/>
    </row>
    <row r="621" spans="6:18" ht="14.25" customHeight="1">
      <c r="F621" s="5"/>
      <c r="G621" s="5"/>
      <c r="H621" s="5"/>
      <c r="I621" s="5"/>
      <c r="J621" s="5"/>
      <c r="K621" s="5"/>
      <c r="L621" s="5"/>
      <c r="M621" s="5"/>
      <c r="N621" s="5"/>
      <c r="O621" s="5"/>
      <c r="P621" s="5"/>
      <c r="Q621" s="5"/>
      <c r="R621" s="5"/>
    </row>
    <row r="622" spans="6:18" ht="14.25" customHeight="1">
      <c r="F622" s="5"/>
      <c r="G622" s="5"/>
      <c r="H622" s="5"/>
      <c r="I622" s="5"/>
      <c r="J622" s="5"/>
      <c r="K622" s="5"/>
      <c r="L622" s="5"/>
      <c r="M622" s="5"/>
      <c r="N622" s="5"/>
      <c r="O622" s="5"/>
      <c r="P622" s="5"/>
      <c r="Q622" s="5"/>
      <c r="R622" s="5"/>
    </row>
    <row r="623" spans="6:18" ht="14.25" customHeight="1">
      <c r="F623" s="5"/>
      <c r="G623" s="5"/>
      <c r="H623" s="5"/>
      <c r="I623" s="5"/>
      <c r="J623" s="5"/>
      <c r="K623" s="5"/>
      <c r="L623" s="5"/>
      <c r="M623" s="5"/>
      <c r="N623" s="5"/>
      <c r="O623" s="5"/>
      <c r="P623" s="5"/>
      <c r="Q623" s="5"/>
      <c r="R623" s="5"/>
    </row>
    <row r="624" spans="6:18" ht="14.25" customHeight="1">
      <c r="F624" s="5"/>
      <c r="G624" s="5"/>
      <c r="H624" s="5"/>
      <c r="I624" s="5"/>
      <c r="J624" s="5"/>
      <c r="K624" s="5"/>
      <c r="L624" s="5"/>
      <c r="M624" s="5"/>
      <c r="N624" s="5"/>
      <c r="O624" s="5"/>
      <c r="P624" s="5"/>
      <c r="Q624" s="5"/>
      <c r="R624" s="5"/>
    </row>
    <row r="625" spans="6:18" ht="14.25" customHeight="1">
      <c r="F625" s="5"/>
      <c r="G625" s="5"/>
      <c r="H625" s="5"/>
      <c r="I625" s="5"/>
      <c r="J625" s="5"/>
      <c r="K625" s="5"/>
      <c r="L625" s="5"/>
      <c r="M625" s="5"/>
      <c r="N625" s="5"/>
      <c r="O625" s="5"/>
      <c r="P625" s="5"/>
      <c r="Q625" s="5"/>
      <c r="R625" s="5"/>
    </row>
    <row r="626" spans="6:18" ht="14.25" customHeight="1">
      <c r="F626" s="5"/>
      <c r="G626" s="5"/>
      <c r="H626" s="5"/>
      <c r="I626" s="5"/>
      <c r="J626" s="5"/>
      <c r="K626" s="5"/>
      <c r="L626" s="5"/>
      <c r="M626" s="5"/>
      <c r="N626" s="5"/>
      <c r="O626" s="5"/>
      <c r="P626" s="5"/>
      <c r="Q626" s="5"/>
      <c r="R626" s="5"/>
    </row>
    <row r="627" spans="6:18" ht="14.25" customHeight="1">
      <c r="F627" s="5"/>
      <c r="G627" s="5"/>
      <c r="H627" s="5"/>
      <c r="I627" s="5"/>
      <c r="J627" s="5"/>
      <c r="K627" s="5"/>
      <c r="L627" s="5"/>
      <c r="M627" s="5"/>
      <c r="N627" s="5"/>
      <c r="O627" s="5"/>
      <c r="P627" s="5"/>
      <c r="Q627" s="5"/>
      <c r="R627" s="5"/>
    </row>
    <row r="628" spans="6:18" ht="14.25" customHeight="1">
      <c r="F628" s="5"/>
      <c r="G628" s="5"/>
      <c r="H628" s="5"/>
      <c r="I628" s="5"/>
      <c r="J628" s="5"/>
      <c r="K628" s="5"/>
      <c r="L628" s="5"/>
      <c r="M628" s="5"/>
      <c r="N628" s="5"/>
      <c r="O628" s="5"/>
      <c r="P628" s="5"/>
      <c r="Q628" s="5"/>
      <c r="R628" s="5"/>
    </row>
    <row r="629" spans="6:18" ht="14.25" customHeight="1">
      <c r="F629" s="5"/>
      <c r="G629" s="5"/>
      <c r="H629" s="5"/>
      <c r="I629" s="5"/>
      <c r="J629" s="5"/>
      <c r="K629" s="5"/>
      <c r="L629" s="5"/>
      <c r="M629" s="5"/>
      <c r="N629" s="5"/>
      <c r="O629" s="5"/>
      <c r="P629" s="5"/>
      <c r="Q629" s="5"/>
      <c r="R629" s="5"/>
    </row>
    <row r="630" spans="6:18" ht="14.25" customHeight="1">
      <c r="F630" s="5"/>
      <c r="G630" s="5"/>
      <c r="H630" s="5"/>
      <c r="I630" s="5"/>
      <c r="J630" s="5"/>
      <c r="K630" s="5"/>
      <c r="L630" s="5"/>
      <c r="M630" s="5"/>
      <c r="N630" s="5"/>
      <c r="O630" s="5"/>
      <c r="P630" s="5"/>
      <c r="Q630" s="5"/>
      <c r="R630" s="5"/>
    </row>
    <row r="631" spans="6:18" ht="14.25" customHeight="1">
      <c r="F631" s="5"/>
      <c r="G631" s="5"/>
      <c r="H631" s="5"/>
      <c r="I631" s="5"/>
      <c r="J631" s="5"/>
      <c r="K631" s="5"/>
      <c r="L631" s="5"/>
      <c r="M631" s="5"/>
      <c r="N631" s="5"/>
      <c r="O631" s="5"/>
      <c r="P631" s="5"/>
      <c r="Q631" s="5"/>
      <c r="R631" s="5"/>
    </row>
    <row r="632" spans="6:18" ht="14.25" customHeight="1">
      <c r="F632" s="5"/>
      <c r="G632" s="5"/>
      <c r="H632" s="5"/>
      <c r="I632" s="5"/>
      <c r="J632" s="5"/>
      <c r="K632" s="5"/>
      <c r="L632" s="5"/>
      <c r="M632" s="5"/>
      <c r="N632" s="5"/>
      <c r="O632" s="5"/>
      <c r="P632" s="5"/>
      <c r="Q632" s="5"/>
      <c r="R632" s="5"/>
    </row>
    <row r="633" spans="6:18" ht="14.25" customHeight="1">
      <c r="F633" s="5"/>
      <c r="G633" s="5"/>
      <c r="H633" s="5"/>
      <c r="I633" s="5"/>
      <c r="J633" s="5"/>
      <c r="K633" s="5"/>
      <c r="L633" s="5"/>
      <c r="M633" s="5"/>
      <c r="N633" s="5"/>
      <c r="O633" s="5"/>
      <c r="P633" s="5"/>
      <c r="Q633" s="5"/>
      <c r="R633" s="5"/>
    </row>
    <row r="634" spans="6:18" ht="14.25" customHeight="1">
      <c r="F634" s="5"/>
      <c r="G634" s="5"/>
      <c r="H634" s="5"/>
      <c r="I634" s="5"/>
      <c r="J634" s="5"/>
      <c r="K634" s="5"/>
      <c r="L634" s="5"/>
      <c r="M634" s="5"/>
      <c r="N634" s="5"/>
      <c r="O634" s="5"/>
      <c r="P634" s="5"/>
      <c r="Q634" s="5"/>
      <c r="R634" s="5"/>
    </row>
    <row r="635" spans="6:18" ht="14.25" customHeight="1">
      <c r="F635" s="5"/>
      <c r="G635" s="5"/>
      <c r="H635" s="5"/>
      <c r="I635" s="5"/>
      <c r="J635" s="5"/>
      <c r="K635" s="5"/>
      <c r="L635" s="5"/>
      <c r="M635" s="5"/>
      <c r="N635" s="5"/>
      <c r="O635" s="5"/>
      <c r="P635" s="5"/>
      <c r="Q635" s="5"/>
      <c r="R635" s="5"/>
    </row>
    <row r="636" spans="6:18" ht="14.25" customHeight="1">
      <c r="F636" s="5"/>
      <c r="G636" s="5"/>
      <c r="H636" s="5"/>
      <c r="I636" s="5"/>
      <c r="J636" s="5"/>
      <c r="K636" s="5"/>
      <c r="L636" s="5"/>
      <c r="M636" s="5"/>
      <c r="N636" s="5"/>
      <c r="O636" s="5"/>
      <c r="P636" s="5"/>
      <c r="Q636" s="5"/>
      <c r="R636" s="5"/>
    </row>
    <row r="637" spans="6:18" ht="14.25" customHeight="1">
      <c r="F637" s="5"/>
      <c r="G637" s="5"/>
      <c r="H637" s="5"/>
      <c r="I637" s="5"/>
      <c r="J637" s="5"/>
      <c r="K637" s="5"/>
      <c r="L637" s="5"/>
      <c r="M637" s="5"/>
      <c r="N637" s="5"/>
      <c r="O637" s="5"/>
      <c r="P637" s="5"/>
      <c r="Q637" s="5"/>
      <c r="R637" s="5"/>
    </row>
    <row r="638" spans="6:18" ht="14.25" customHeight="1">
      <c r="F638" s="5"/>
      <c r="G638" s="5"/>
      <c r="H638" s="5"/>
      <c r="I638" s="5"/>
      <c r="J638" s="5"/>
      <c r="K638" s="5"/>
      <c r="L638" s="5"/>
      <c r="M638" s="5"/>
      <c r="N638" s="5"/>
      <c r="O638" s="5"/>
      <c r="P638" s="5"/>
      <c r="Q638" s="5"/>
      <c r="R638" s="5"/>
    </row>
    <row r="639" spans="6:18" ht="14.25" customHeight="1">
      <c r="F639" s="5"/>
      <c r="G639" s="5"/>
      <c r="H639" s="5"/>
      <c r="I639" s="5"/>
      <c r="J639" s="5"/>
      <c r="K639" s="5"/>
      <c r="L639" s="5"/>
      <c r="M639" s="5"/>
      <c r="N639" s="5"/>
      <c r="O639" s="5"/>
      <c r="P639" s="5"/>
      <c r="Q639" s="5"/>
      <c r="R639" s="5"/>
    </row>
    <row r="640" spans="6:18" ht="14.25" customHeight="1">
      <c r="F640" s="5"/>
      <c r="G640" s="5"/>
      <c r="H640" s="5"/>
      <c r="I640" s="5"/>
      <c r="J640" s="5"/>
      <c r="K640" s="5"/>
      <c r="L640" s="5"/>
      <c r="M640" s="5"/>
      <c r="N640" s="5"/>
      <c r="O640" s="5"/>
      <c r="P640" s="5"/>
      <c r="Q640" s="5"/>
      <c r="R640" s="5"/>
    </row>
    <row r="641" spans="6:18" ht="14.25" customHeight="1">
      <c r="F641" s="5"/>
      <c r="G641" s="5"/>
      <c r="H641" s="5"/>
      <c r="I641" s="5"/>
      <c r="J641" s="5"/>
      <c r="K641" s="5"/>
      <c r="L641" s="5"/>
      <c r="M641" s="5"/>
      <c r="N641" s="5"/>
      <c r="O641" s="5"/>
      <c r="P641" s="5"/>
      <c r="Q641" s="5"/>
      <c r="R641" s="5"/>
    </row>
    <row r="642" spans="6:18" ht="14.25" customHeight="1">
      <c r="F642" s="5"/>
      <c r="G642" s="5"/>
      <c r="H642" s="5"/>
      <c r="I642" s="5"/>
      <c r="J642" s="5"/>
      <c r="K642" s="5"/>
      <c r="L642" s="5"/>
      <c r="M642" s="5"/>
      <c r="N642" s="5"/>
      <c r="O642" s="5"/>
      <c r="P642" s="5"/>
      <c r="Q642" s="5"/>
      <c r="R642" s="5"/>
    </row>
    <row r="643" spans="6:18" ht="14.25" customHeight="1">
      <c r="F643" s="5"/>
      <c r="G643" s="5"/>
      <c r="H643" s="5"/>
      <c r="I643" s="5"/>
      <c r="J643" s="5"/>
      <c r="K643" s="5"/>
      <c r="L643" s="5"/>
      <c r="M643" s="5"/>
      <c r="N643" s="5"/>
      <c r="O643" s="5"/>
      <c r="P643" s="5"/>
      <c r="Q643" s="5"/>
      <c r="R643" s="5"/>
    </row>
    <row r="644" spans="6:18" ht="14.25" customHeight="1">
      <c r="F644" s="5"/>
      <c r="G644" s="5"/>
      <c r="H644" s="5"/>
      <c r="I644" s="5"/>
      <c r="J644" s="5"/>
      <c r="K644" s="5"/>
      <c r="L644" s="5"/>
      <c r="M644" s="5"/>
      <c r="N644" s="5"/>
      <c r="O644" s="5"/>
      <c r="P644" s="5"/>
      <c r="Q644" s="5"/>
      <c r="R644" s="5"/>
    </row>
    <row r="645" spans="6:18" ht="14.25" customHeight="1">
      <c r="F645" s="5"/>
      <c r="G645" s="5"/>
      <c r="H645" s="5"/>
      <c r="I645" s="5"/>
      <c r="J645" s="5"/>
      <c r="K645" s="5"/>
      <c r="L645" s="5"/>
      <c r="M645" s="5"/>
      <c r="N645" s="5"/>
      <c r="O645" s="5"/>
      <c r="P645" s="5"/>
      <c r="Q645" s="5"/>
      <c r="R645" s="5"/>
    </row>
    <row r="646" spans="6:18" ht="14.25" customHeight="1">
      <c r="F646" s="5"/>
      <c r="G646" s="5"/>
      <c r="H646" s="5"/>
      <c r="I646" s="5"/>
      <c r="J646" s="5"/>
      <c r="K646" s="5"/>
      <c r="L646" s="5"/>
      <c r="M646" s="5"/>
      <c r="N646" s="5"/>
      <c r="O646" s="5"/>
      <c r="P646" s="5"/>
      <c r="Q646" s="5"/>
      <c r="R646" s="5"/>
    </row>
    <row r="647" spans="6:18" ht="14.25" customHeight="1">
      <c r="F647" s="5"/>
      <c r="G647" s="5"/>
      <c r="H647" s="5"/>
      <c r="I647" s="5"/>
      <c r="J647" s="5"/>
      <c r="K647" s="5"/>
      <c r="L647" s="5"/>
      <c r="M647" s="5"/>
      <c r="N647" s="5"/>
      <c r="O647" s="5"/>
      <c r="P647" s="5"/>
      <c r="Q647" s="5"/>
      <c r="R647" s="5"/>
    </row>
    <row r="648" spans="6:18" ht="14.25" customHeight="1">
      <c r="F648" s="5"/>
      <c r="G648" s="5"/>
      <c r="H648" s="5"/>
      <c r="I648" s="5"/>
      <c r="J648" s="5"/>
      <c r="K648" s="5"/>
      <c r="L648" s="5"/>
      <c r="M648" s="5"/>
      <c r="N648" s="5"/>
      <c r="O648" s="5"/>
      <c r="P648" s="5"/>
      <c r="Q648" s="5"/>
      <c r="R648" s="5"/>
    </row>
    <row r="649" spans="6:18" ht="14.25" customHeight="1">
      <c r="F649" s="5"/>
      <c r="G649" s="5"/>
      <c r="H649" s="5"/>
      <c r="I649" s="5"/>
      <c r="J649" s="5"/>
      <c r="K649" s="5"/>
      <c r="L649" s="5"/>
      <c r="M649" s="5"/>
      <c r="N649" s="5"/>
      <c r="O649" s="5"/>
      <c r="P649" s="5"/>
      <c r="Q649" s="5"/>
      <c r="R649" s="5"/>
    </row>
    <row r="650" spans="6:18" ht="14.25" customHeight="1">
      <c r="F650" s="5"/>
      <c r="G650" s="5"/>
      <c r="H650" s="5"/>
      <c r="I650" s="5"/>
      <c r="J650" s="5"/>
      <c r="K650" s="5"/>
      <c r="L650" s="5"/>
      <c r="M650" s="5"/>
      <c r="N650" s="5"/>
      <c r="O650" s="5"/>
      <c r="P650" s="5"/>
      <c r="Q650" s="5"/>
      <c r="R650" s="5"/>
    </row>
    <row r="651" spans="6:18" ht="14.25" customHeight="1">
      <c r="F651" s="5"/>
      <c r="G651" s="5"/>
      <c r="H651" s="5"/>
      <c r="I651" s="5"/>
      <c r="J651" s="5"/>
      <c r="K651" s="5"/>
      <c r="L651" s="5"/>
      <c r="M651" s="5"/>
      <c r="N651" s="5"/>
      <c r="O651" s="5"/>
      <c r="P651" s="5"/>
      <c r="Q651" s="5"/>
      <c r="R651" s="5"/>
    </row>
    <row r="652" spans="6:18" ht="14.25" customHeight="1">
      <c r="F652" s="5"/>
      <c r="G652" s="5"/>
      <c r="H652" s="5"/>
      <c r="I652" s="5"/>
      <c r="J652" s="5"/>
      <c r="K652" s="5"/>
      <c r="L652" s="5"/>
      <c r="M652" s="5"/>
      <c r="N652" s="5"/>
      <c r="O652" s="5"/>
      <c r="P652" s="5"/>
      <c r="Q652" s="5"/>
      <c r="R652" s="5"/>
    </row>
    <row r="653" spans="6:18" ht="14.25" customHeight="1">
      <c r="F653" s="5"/>
      <c r="G653" s="5"/>
      <c r="H653" s="5"/>
      <c r="I653" s="5"/>
      <c r="J653" s="5"/>
      <c r="K653" s="5"/>
      <c r="L653" s="5"/>
      <c r="M653" s="5"/>
      <c r="N653" s="5"/>
      <c r="O653" s="5"/>
      <c r="P653" s="5"/>
      <c r="Q653" s="5"/>
      <c r="R653" s="5"/>
    </row>
    <row r="654" spans="6:18" ht="14.25" customHeight="1">
      <c r="F654" s="5"/>
      <c r="G654" s="5"/>
      <c r="H654" s="5"/>
      <c r="I654" s="5"/>
      <c r="J654" s="5"/>
      <c r="K654" s="5"/>
      <c r="L654" s="5"/>
      <c r="M654" s="5"/>
      <c r="N654" s="5"/>
      <c r="O654" s="5"/>
      <c r="P654" s="5"/>
      <c r="Q654" s="5"/>
      <c r="R654" s="5"/>
    </row>
    <row r="655" spans="6:18" ht="14.25" customHeight="1">
      <c r="F655" s="5"/>
      <c r="G655" s="5"/>
      <c r="H655" s="5"/>
      <c r="I655" s="5"/>
      <c r="J655" s="5"/>
      <c r="K655" s="5"/>
      <c r="L655" s="5"/>
      <c r="M655" s="5"/>
      <c r="N655" s="5"/>
      <c r="O655" s="5"/>
      <c r="P655" s="5"/>
      <c r="Q655" s="5"/>
      <c r="R655" s="5"/>
    </row>
    <row r="656" spans="6:18" ht="14.25" customHeight="1">
      <c r="F656" s="5"/>
      <c r="G656" s="5"/>
      <c r="H656" s="5"/>
      <c r="I656" s="5"/>
      <c r="J656" s="5"/>
      <c r="K656" s="5"/>
      <c r="L656" s="5"/>
      <c r="M656" s="5"/>
      <c r="N656" s="5"/>
      <c r="O656" s="5"/>
      <c r="P656" s="5"/>
      <c r="Q656" s="5"/>
      <c r="R656" s="5"/>
    </row>
    <row r="657" spans="6:18" ht="14.25" customHeight="1">
      <c r="F657" s="5"/>
      <c r="G657" s="5"/>
      <c r="H657" s="5"/>
      <c r="I657" s="5"/>
      <c r="J657" s="5"/>
      <c r="K657" s="5"/>
      <c r="L657" s="5"/>
      <c r="M657" s="5"/>
      <c r="N657" s="5"/>
      <c r="O657" s="5"/>
      <c r="P657" s="5"/>
      <c r="Q657" s="5"/>
      <c r="R657" s="5"/>
    </row>
    <row r="658" spans="6:18" ht="14.25" customHeight="1">
      <c r="F658" s="5"/>
      <c r="G658" s="5"/>
      <c r="H658" s="5"/>
      <c r="I658" s="5"/>
      <c r="J658" s="5"/>
      <c r="K658" s="5"/>
      <c r="L658" s="5"/>
      <c r="M658" s="5"/>
      <c r="N658" s="5"/>
      <c r="O658" s="5"/>
      <c r="P658" s="5"/>
      <c r="Q658" s="5"/>
      <c r="R658" s="5"/>
    </row>
    <row r="659" spans="6:18" ht="14.25" customHeight="1">
      <c r="F659" s="5"/>
      <c r="G659" s="5"/>
      <c r="H659" s="5"/>
      <c r="I659" s="5"/>
      <c r="J659" s="5"/>
      <c r="K659" s="5"/>
      <c r="L659" s="5"/>
      <c r="M659" s="5"/>
      <c r="N659" s="5"/>
      <c r="O659" s="5"/>
      <c r="P659" s="5"/>
      <c r="Q659" s="5"/>
      <c r="R659" s="5"/>
    </row>
    <row r="660" spans="6:18" ht="14.25" customHeight="1">
      <c r="F660" s="5"/>
      <c r="G660" s="5"/>
      <c r="H660" s="5"/>
      <c r="I660" s="5"/>
      <c r="J660" s="5"/>
      <c r="K660" s="5"/>
      <c r="L660" s="5"/>
      <c r="M660" s="5"/>
      <c r="N660" s="5"/>
      <c r="O660" s="5"/>
      <c r="P660" s="5"/>
      <c r="Q660" s="5"/>
      <c r="R660" s="5"/>
    </row>
    <row r="661" spans="6:18" ht="14.25" customHeight="1">
      <c r="F661" s="5"/>
      <c r="G661" s="5"/>
      <c r="H661" s="5"/>
      <c r="I661" s="5"/>
      <c r="J661" s="5"/>
      <c r="K661" s="5"/>
      <c r="L661" s="5"/>
      <c r="M661" s="5"/>
      <c r="N661" s="5"/>
      <c r="O661" s="5"/>
      <c r="P661" s="5"/>
      <c r="Q661" s="5"/>
      <c r="R661" s="5"/>
    </row>
    <row r="662" spans="6:18" ht="14.25" customHeight="1">
      <c r="F662" s="5"/>
      <c r="G662" s="5"/>
      <c r="H662" s="5"/>
      <c r="I662" s="5"/>
      <c r="J662" s="5"/>
      <c r="K662" s="5"/>
      <c r="L662" s="5"/>
      <c r="M662" s="5"/>
      <c r="N662" s="5"/>
      <c r="O662" s="5"/>
      <c r="P662" s="5"/>
      <c r="Q662" s="5"/>
      <c r="R662" s="5"/>
    </row>
    <row r="663" spans="6:18" ht="14.25" customHeight="1">
      <c r="F663" s="5"/>
      <c r="G663" s="5"/>
      <c r="H663" s="5"/>
      <c r="I663" s="5"/>
      <c r="J663" s="5"/>
      <c r="K663" s="5"/>
      <c r="L663" s="5"/>
      <c r="M663" s="5"/>
      <c r="N663" s="5"/>
      <c r="O663" s="5"/>
      <c r="P663" s="5"/>
      <c r="Q663" s="5"/>
      <c r="R663" s="5"/>
    </row>
    <row r="664" spans="6:18" ht="14.25" customHeight="1">
      <c r="F664" s="5"/>
      <c r="G664" s="5"/>
      <c r="H664" s="5"/>
      <c r="I664" s="5"/>
      <c r="J664" s="5"/>
      <c r="K664" s="5"/>
      <c r="L664" s="5"/>
      <c r="M664" s="5"/>
      <c r="N664" s="5"/>
      <c r="O664" s="5"/>
      <c r="P664" s="5"/>
      <c r="Q664" s="5"/>
      <c r="R664" s="5"/>
    </row>
    <row r="665" spans="6:18" ht="14.25" customHeight="1">
      <c r="F665" s="5"/>
      <c r="G665" s="5"/>
      <c r="H665" s="5"/>
      <c r="I665" s="5"/>
      <c r="J665" s="5"/>
      <c r="K665" s="5"/>
      <c r="L665" s="5"/>
      <c r="M665" s="5"/>
      <c r="N665" s="5"/>
      <c r="O665" s="5"/>
      <c r="P665" s="5"/>
      <c r="Q665" s="5"/>
      <c r="R665" s="5"/>
    </row>
    <row r="666" spans="6:18" ht="14.25" customHeight="1">
      <c r="F666" s="5"/>
      <c r="G666" s="5"/>
      <c r="H666" s="5"/>
      <c r="I666" s="5"/>
      <c r="J666" s="5"/>
      <c r="K666" s="5"/>
      <c r="L666" s="5"/>
      <c r="M666" s="5"/>
      <c r="N666" s="5"/>
      <c r="O666" s="5"/>
      <c r="P666" s="5"/>
      <c r="Q666" s="5"/>
      <c r="R666" s="5"/>
    </row>
    <row r="667" spans="6:18" ht="14.25" customHeight="1">
      <c r="F667" s="5"/>
      <c r="G667" s="5"/>
      <c r="H667" s="5"/>
      <c r="I667" s="5"/>
      <c r="J667" s="5"/>
      <c r="K667" s="5"/>
      <c r="L667" s="5"/>
      <c r="M667" s="5"/>
      <c r="N667" s="5"/>
      <c r="O667" s="5"/>
      <c r="P667" s="5"/>
      <c r="Q667" s="5"/>
      <c r="R667" s="5"/>
    </row>
    <row r="668" spans="6:18" ht="14.25" customHeight="1">
      <c r="F668" s="5"/>
      <c r="G668" s="5"/>
      <c r="H668" s="5"/>
      <c r="I668" s="5"/>
      <c r="J668" s="5"/>
      <c r="K668" s="5"/>
      <c r="L668" s="5"/>
      <c r="M668" s="5"/>
      <c r="N668" s="5"/>
      <c r="O668" s="5"/>
      <c r="P668" s="5"/>
      <c r="Q668" s="5"/>
      <c r="R668" s="5"/>
    </row>
    <row r="669" spans="6:18" ht="14.25" customHeight="1">
      <c r="F669" s="5"/>
      <c r="G669" s="5"/>
      <c r="H669" s="5"/>
      <c r="I669" s="5"/>
      <c r="J669" s="5"/>
      <c r="K669" s="5"/>
      <c r="L669" s="5"/>
      <c r="M669" s="5"/>
      <c r="N669" s="5"/>
      <c r="O669" s="5"/>
      <c r="P669" s="5"/>
      <c r="Q669" s="5"/>
      <c r="R669" s="5"/>
    </row>
    <row r="670" spans="6:18" ht="14.25" customHeight="1">
      <c r="F670" s="5"/>
      <c r="G670" s="5"/>
      <c r="H670" s="5"/>
      <c r="I670" s="5"/>
      <c r="J670" s="5"/>
      <c r="K670" s="5"/>
      <c r="L670" s="5"/>
      <c r="M670" s="5"/>
      <c r="N670" s="5"/>
      <c r="O670" s="5"/>
      <c r="P670" s="5"/>
      <c r="Q670" s="5"/>
      <c r="R670" s="5"/>
    </row>
    <row r="671" spans="6:18" ht="14.25" customHeight="1">
      <c r="F671" s="5"/>
      <c r="G671" s="5"/>
      <c r="H671" s="5"/>
      <c r="I671" s="5"/>
      <c r="J671" s="5"/>
      <c r="K671" s="5"/>
      <c r="L671" s="5"/>
      <c r="M671" s="5"/>
      <c r="N671" s="5"/>
      <c r="O671" s="5"/>
      <c r="P671" s="5"/>
      <c r="Q671" s="5"/>
      <c r="R671" s="5"/>
    </row>
    <row r="672" spans="6:18" ht="14.25" customHeight="1">
      <c r="F672" s="5"/>
      <c r="G672" s="5"/>
      <c r="H672" s="5"/>
      <c r="I672" s="5"/>
      <c r="J672" s="5"/>
      <c r="K672" s="5"/>
      <c r="L672" s="5"/>
      <c r="M672" s="5"/>
      <c r="N672" s="5"/>
      <c r="O672" s="5"/>
      <c r="P672" s="5"/>
      <c r="Q672" s="5"/>
      <c r="R672" s="5"/>
    </row>
    <row r="673" spans="6:18" ht="14.25" customHeight="1">
      <c r="F673" s="5"/>
      <c r="G673" s="5"/>
      <c r="H673" s="5"/>
      <c r="I673" s="5"/>
      <c r="J673" s="5"/>
      <c r="K673" s="5"/>
      <c r="L673" s="5"/>
      <c r="M673" s="5"/>
      <c r="N673" s="5"/>
      <c r="O673" s="5"/>
      <c r="P673" s="5"/>
      <c r="Q673" s="5"/>
      <c r="R673" s="5"/>
    </row>
    <row r="674" spans="6:18" ht="14.25" customHeight="1">
      <c r="F674" s="5"/>
      <c r="G674" s="5"/>
      <c r="H674" s="5"/>
      <c r="I674" s="5"/>
      <c r="J674" s="5"/>
      <c r="K674" s="5"/>
      <c r="L674" s="5"/>
      <c r="M674" s="5"/>
      <c r="N674" s="5"/>
      <c r="O674" s="5"/>
      <c r="P674" s="5"/>
      <c r="Q674" s="5"/>
      <c r="R674" s="5"/>
    </row>
    <row r="675" spans="6:18" ht="14.25" customHeight="1">
      <c r="F675" s="5"/>
      <c r="G675" s="5"/>
      <c r="H675" s="5"/>
      <c r="I675" s="5"/>
      <c r="J675" s="5"/>
      <c r="K675" s="5"/>
      <c r="L675" s="5"/>
      <c r="M675" s="5"/>
      <c r="N675" s="5"/>
      <c r="O675" s="5"/>
      <c r="P675" s="5"/>
      <c r="Q675" s="5"/>
      <c r="R675" s="5"/>
    </row>
    <row r="676" spans="6:18" ht="14.25" customHeight="1">
      <c r="F676" s="5"/>
      <c r="G676" s="5"/>
      <c r="H676" s="5"/>
      <c r="I676" s="5"/>
      <c r="J676" s="5"/>
      <c r="K676" s="5"/>
      <c r="L676" s="5"/>
      <c r="M676" s="5"/>
      <c r="N676" s="5"/>
      <c r="O676" s="5"/>
      <c r="P676" s="5"/>
      <c r="Q676" s="5"/>
      <c r="R676" s="5"/>
    </row>
    <row r="677" spans="6:18" ht="14.25" customHeight="1">
      <c r="F677" s="5"/>
      <c r="G677" s="5"/>
      <c r="H677" s="5"/>
      <c r="I677" s="5"/>
      <c r="J677" s="5"/>
      <c r="K677" s="5"/>
      <c r="L677" s="5"/>
      <c r="M677" s="5"/>
      <c r="N677" s="5"/>
      <c r="O677" s="5"/>
      <c r="P677" s="5"/>
      <c r="Q677" s="5"/>
      <c r="R677" s="5"/>
    </row>
    <row r="678" spans="6:18" ht="14.25" customHeight="1">
      <c r="F678" s="5"/>
      <c r="G678" s="5"/>
      <c r="H678" s="5"/>
      <c r="I678" s="5"/>
      <c r="J678" s="5"/>
      <c r="K678" s="5"/>
      <c r="L678" s="5"/>
      <c r="M678" s="5"/>
      <c r="N678" s="5"/>
      <c r="O678" s="5"/>
      <c r="P678" s="5"/>
      <c r="Q678" s="5"/>
      <c r="R678" s="5"/>
    </row>
    <row r="679" spans="6:18" ht="14.25" customHeight="1">
      <c r="F679" s="5"/>
      <c r="G679" s="5"/>
      <c r="H679" s="5"/>
      <c r="I679" s="5"/>
      <c r="J679" s="5"/>
      <c r="K679" s="5"/>
      <c r="L679" s="5"/>
      <c r="M679" s="5"/>
      <c r="N679" s="5"/>
      <c r="O679" s="5"/>
      <c r="P679" s="5"/>
      <c r="Q679" s="5"/>
      <c r="R679" s="5"/>
    </row>
    <row r="680" spans="6:18" ht="14.25" customHeight="1">
      <c r="F680" s="5"/>
      <c r="G680" s="5"/>
      <c r="H680" s="5"/>
      <c r="I680" s="5"/>
      <c r="J680" s="5"/>
      <c r="K680" s="5"/>
      <c r="L680" s="5"/>
      <c r="M680" s="5"/>
      <c r="N680" s="5"/>
      <c r="O680" s="5"/>
      <c r="P680" s="5"/>
      <c r="Q680" s="5"/>
      <c r="R680" s="5"/>
    </row>
    <row r="681" spans="6:18" ht="14.25" customHeight="1">
      <c r="F681" s="5"/>
      <c r="G681" s="5"/>
      <c r="H681" s="5"/>
      <c r="I681" s="5"/>
      <c r="J681" s="5"/>
      <c r="K681" s="5"/>
      <c r="L681" s="5"/>
      <c r="M681" s="5"/>
      <c r="N681" s="5"/>
      <c r="O681" s="5"/>
      <c r="P681" s="5"/>
      <c r="Q681" s="5"/>
      <c r="R681" s="5"/>
    </row>
    <row r="682" spans="6:18" ht="14.25" customHeight="1">
      <c r="F682" s="5"/>
      <c r="G682" s="5"/>
      <c r="H682" s="5"/>
      <c r="I682" s="5"/>
      <c r="J682" s="5"/>
      <c r="K682" s="5"/>
      <c r="L682" s="5"/>
      <c r="M682" s="5"/>
      <c r="N682" s="5"/>
      <c r="O682" s="5"/>
      <c r="P682" s="5"/>
      <c r="Q682" s="5"/>
      <c r="R682" s="5"/>
    </row>
    <row r="683" spans="6:18" ht="14.25" customHeight="1">
      <c r="F683" s="5"/>
      <c r="G683" s="5"/>
      <c r="H683" s="5"/>
      <c r="I683" s="5"/>
      <c r="J683" s="5"/>
      <c r="K683" s="5"/>
      <c r="L683" s="5"/>
      <c r="M683" s="5"/>
      <c r="N683" s="5"/>
      <c r="O683" s="5"/>
      <c r="P683" s="5"/>
      <c r="Q683" s="5"/>
      <c r="R683" s="5"/>
    </row>
    <row r="684" spans="6:18" ht="14.25" customHeight="1">
      <c r="F684" s="5"/>
      <c r="G684" s="5"/>
      <c r="H684" s="5"/>
      <c r="I684" s="5"/>
      <c r="J684" s="5"/>
      <c r="K684" s="5"/>
      <c r="L684" s="5"/>
      <c r="M684" s="5"/>
      <c r="N684" s="5"/>
      <c r="O684" s="5"/>
      <c r="P684" s="5"/>
      <c r="Q684" s="5"/>
      <c r="R684" s="5"/>
    </row>
    <row r="685" spans="6:18" ht="14.25" customHeight="1">
      <c r="F685" s="5"/>
      <c r="G685" s="5"/>
      <c r="H685" s="5"/>
      <c r="I685" s="5"/>
      <c r="J685" s="5"/>
      <c r="K685" s="5"/>
      <c r="L685" s="5"/>
      <c r="M685" s="5"/>
      <c r="N685" s="5"/>
      <c r="O685" s="5"/>
      <c r="P685" s="5"/>
      <c r="Q685" s="5"/>
      <c r="R685" s="5"/>
    </row>
    <row r="686" spans="6:18" ht="14.25" customHeight="1">
      <c r="F686" s="5"/>
      <c r="G686" s="5"/>
      <c r="H686" s="5"/>
      <c r="I686" s="5"/>
      <c r="J686" s="5"/>
      <c r="K686" s="5"/>
      <c r="L686" s="5"/>
      <c r="M686" s="5"/>
      <c r="N686" s="5"/>
      <c r="O686" s="5"/>
      <c r="P686" s="5"/>
      <c r="Q686" s="5"/>
      <c r="R686" s="5"/>
    </row>
    <row r="687" spans="6:18" ht="14.25" customHeight="1">
      <c r="F687" s="5"/>
      <c r="G687" s="5"/>
      <c r="H687" s="5"/>
      <c r="I687" s="5"/>
      <c r="J687" s="5"/>
      <c r="K687" s="5"/>
      <c r="L687" s="5"/>
      <c r="M687" s="5"/>
      <c r="N687" s="5"/>
      <c r="O687" s="5"/>
      <c r="P687" s="5"/>
      <c r="Q687" s="5"/>
      <c r="R687" s="5"/>
    </row>
    <row r="688" spans="6:18" ht="14.25" customHeight="1">
      <c r="F688" s="5"/>
      <c r="G688" s="5"/>
      <c r="H688" s="5"/>
      <c r="I688" s="5"/>
      <c r="J688" s="5"/>
      <c r="K688" s="5"/>
      <c r="L688" s="5"/>
      <c r="M688" s="5"/>
      <c r="N688" s="5"/>
      <c r="O688" s="5"/>
      <c r="P688" s="5"/>
      <c r="Q688" s="5"/>
      <c r="R688" s="5"/>
    </row>
    <row r="689" spans="6:18" ht="14.25" customHeight="1">
      <c r="F689" s="5"/>
      <c r="G689" s="5"/>
      <c r="H689" s="5"/>
      <c r="I689" s="5"/>
      <c r="J689" s="5"/>
      <c r="K689" s="5"/>
      <c r="L689" s="5"/>
      <c r="M689" s="5"/>
      <c r="N689" s="5"/>
      <c r="O689" s="5"/>
      <c r="P689" s="5"/>
      <c r="Q689" s="5"/>
      <c r="R689" s="5"/>
    </row>
    <row r="690" spans="6:18" ht="14.25" customHeight="1">
      <c r="F690" s="5"/>
      <c r="G690" s="5"/>
      <c r="H690" s="5"/>
      <c r="I690" s="5"/>
      <c r="J690" s="5"/>
      <c r="K690" s="5"/>
      <c r="L690" s="5"/>
      <c r="M690" s="5"/>
      <c r="N690" s="5"/>
      <c r="O690" s="5"/>
      <c r="P690" s="5"/>
      <c r="Q690" s="5"/>
      <c r="R690" s="5"/>
    </row>
    <row r="691" spans="6:18" ht="14.25" customHeight="1">
      <c r="F691" s="5"/>
      <c r="G691" s="5"/>
      <c r="H691" s="5"/>
      <c r="I691" s="5"/>
      <c r="J691" s="5"/>
      <c r="K691" s="5"/>
      <c r="L691" s="5"/>
      <c r="M691" s="5"/>
      <c r="N691" s="5"/>
      <c r="O691" s="5"/>
      <c r="P691" s="5"/>
      <c r="Q691" s="5"/>
      <c r="R691" s="5"/>
    </row>
    <row r="692" spans="6:18" ht="14.25" customHeight="1">
      <c r="F692" s="5"/>
      <c r="G692" s="5"/>
      <c r="H692" s="5"/>
      <c r="I692" s="5"/>
      <c r="J692" s="5"/>
      <c r="K692" s="5"/>
      <c r="L692" s="5"/>
      <c r="M692" s="5"/>
      <c r="N692" s="5"/>
      <c r="O692" s="5"/>
      <c r="P692" s="5"/>
      <c r="Q692" s="5"/>
      <c r="R692" s="5"/>
    </row>
    <row r="693" spans="6:18" ht="14.25" customHeight="1">
      <c r="F693" s="5"/>
      <c r="G693" s="5"/>
      <c r="H693" s="5"/>
      <c r="I693" s="5"/>
      <c r="J693" s="5"/>
      <c r="K693" s="5"/>
      <c r="L693" s="5"/>
      <c r="M693" s="5"/>
      <c r="N693" s="5"/>
      <c r="O693" s="5"/>
      <c r="P693" s="5"/>
      <c r="Q693" s="5"/>
      <c r="R693" s="5"/>
    </row>
    <row r="694" spans="6:18" ht="14.25" customHeight="1">
      <c r="F694" s="5"/>
      <c r="G694" s="5"/>
      <c r="H694" s="5"/>
      <c r="I694" s="5"/>
      <c r="J694" s="5"/>
      <c r="K694" s="5"/>
      <c r="L694" s="5"/>
      <c r="M694" s="5"/>
      <c r="N694" s="5"/>
      <c r="O694" s="5"/>
      <c r="P694" s="5"/>
      <c r="Q694" s="5"/>
      <c r="R694" s="5"/>
    </row>
    <row r="695" spans="6:18" ht="14.25" customHeight="1">
      <c r="F695" s="5"/>
      <c r="G695" s="5"/>
      <c r="H695" s="5"/>
      <c r="I695" s="5"/>
      <c r="J695" s="5"/>
      <c r="K695" s="5"/>
      <c r="L695" s="5"/>
      <c r="M695" s="5"/>
      <c r="N695" s="5"/>
      <c r="O695" s="5"/>
      <c r="P695" s="5"/>
      <c r="Q695" s="5"/>
      <c r="R695" s="5"/>
    </row>
    <row r="696" spans="6:18" ht="14.25" customHeight="1">
      <c r="F696" s="5"/>
      <c r="G696" s="5"/>
      <c r="H696" s="5"/>
      <c r="I696" s="5"/>
      <c r="J696" s="5"/>
      <c r="K696" s="5"/>
      <c r="L696" s="5"/>
      <c r="M696" s="5"/>
      <c r="N696" s="5"/>
      <c r="O696" s="5"/>
      <c r="P696" s="5"/>
      <c r="Q696" s="5"/>
      <c r="R696" s="5"/>
    </row>
    <row r="697" spans="6:18" ht="14.25" customHeight="1">
      <c r="F697" s="5"/>
      <c r="G697" s="5"/>
      <c r="H697" s="5"/>
      <c r="I697" s="5"/>
      <c r="J697" s="5"/>
      <c r="K697" s="5"/>
      <c r="L697" s="5"/>
      <c r="M697" s="5"/>
      <c r="N697" s="5"/>
      <c r="O697" s="5"/>
      <c r="P697" s="5"/>
      <c r="Q697" s="5"/>
      <c r="R697" s="5"/>
    </row>
    <row r="698" spans="6:18" ht="14.25" customHeight="1">
      <c r="F698" s="5"/>
      <c r="G698" s="5"/>
      <c r="H698" s="5"/>
      <c r="I698" s="5"/>
      <c r="J698" s="5"/>
      <c r="K698" s="5"/>
      <c r="L698" s="5"/>
      <c r="M698" s="5"/>
      <c r="N698" s="5"/>
      <c r="O698" s="5"/>
      <c r="P698" s="5"/>
      <c r="Q698" s="5"/>
      <c r="R698" s="5"/>
    </row>
    <row r="699" spans="6:18" ht="14.25" customHeight="1">
      <c r="F699" s="5"/>
      <c r="G699" s="5"/>
      <c r="H699" s="5"/>
      <c r="I699" s="5"/>
      <c r="J699" s="5"/>
      <c r="K699" s="5"/>
      <c r="L699" s="5"/>
      <c r="M699" s="5"/>
      <c r="N699" s="5"/>
      <c r="O699" s="5"/>
      <c r="P699" s="5"/>
      <c r="Q699" s="5"/>
      <c r="R699" s="5"/>
    </row>
    <row r="700" spans="6:18" ht="14.25" customHeight="1">
      <c r="F700" s="5"/>
      <c r="G700" s="5"/>
      <c r="H700" s="5"/>
      <c r="I700" s="5"/>
      <c r="J700" s="5"/>
      <c r="K700" s="5"/>
      <c r="L700" s="5"/>
      <c r="M700" s="5"/>
      <c r="N700" s="5"/>
      <c r="O700" s="5"/>
      <c r="P700" s="5"/>
      <c r="Q700" s="5"/>
      <c r="R700" s="5"/>
    </row>
    <row r="701" spans="6:18" ht="14.25" customHeight="1">
      <c r="F701" s="5"/>
      <c r="G701" s="5"/>
      <c r="H701" s="5"/>
      <c r="I701" s="5"/>
      <c r="J701" s="5"/>
      <c r="K701" s="5"/>
      <c r="L701" s="5"/>
      <c r="M701" s="5"/>
      <c r="N701" s="5"/>
      <c r="O701" s="5"/>
      <c r="P701" s="5"/>
      <c r="Q701" s="5"/>
      <c r="R701" s="5"/>
    </row>
    <row r="702" spans="6:18" ht="14.25" customHeight="1">
      <c r="F702" s="5"/>
      <c r="G702" s="5"/>
      <c r="H702" s="5"/>
      <c r="I702" s="5"/>
      <c r="J702" s="5"/>
      <c r="K702" s="5"/>
      <c r="L702" s="5"/>
      <c r="M702" s="5"/>
      <c r="N702" s="5"/>
      <c r="O702" s="5"/>
      <c r="P702" s="5"/>
      <c r="Q702" s="5"/>
      <c r="R702" s="5"/>
    </row>
    <row r="703" spans="6:18" ht="14.25" customHeight="1">
      <c r="F703" s="5"/>
      <c r="G703" s="5"/>
      <c r="H703" s="5"/>
      <c r="I703" s="5"/>
      <c r="J703" s="5"/>
      <c r="K703" s="5"/>
      <c r="L703" s="5"/>
      <c r="M703" s="5"/>
      <c r="N703" s="5"/>
      <c r="O703" s="5"/>
      <c r="P703" s="5"/>
      <c r="Q703" s="5"/>
      <c r="R703" s="5"/>
    </row>
    <row r="704" spans="6:18" ht="14.25" customHeight="1">
      <c r="F704" s="5"/>
      <c r="G704" s="5"/>
      <c r="H704" s="5"/>
      <c r="I704" s="5"/>
      <c r="J704" s="5"/>
      <c r="K704" s="5"/>
      <c r="L704" s="5"/>
      <c r="M704" s="5"/>
      <c r="N704" s="5"/>
      <c r="O704" s="5"/>
      <c r="P704" s="5"/>
      <c r="Q704" s="5"/>
      <c r="R704" s="5"/>
    </row>
    <row r="705" spans="6:18" ht="14.25" customHeight="1">
      <c r="F705" s="5"/>
      <c r="G705" s="5"/>
      <c r="H705" s="5"/>
      <c r="I705" s="5"/>
      <c r="J705" s="5"/>
      <c r="K705" s="5"/>
      <c r="L705" s="5"/>
      <c r="M705" s="5"/>
      <c r="N705" s="5"/>
      <c r="O705" s="5"/>
      <c r="P705" s="5"/>
      <c r="Q705" s="5"/>
      <c r="R705" s="5"/>
    </row>
    <row r="706" spans="6:18" ht="14.25" customHeight="1">
      <c r="F706" s="5"/>
      <c r="G706" s="5"/>
      <c r="H706" s="5"/>
      <c r="I706" s="5"/>
      <c r="J706" s="5"/>
      <c r="K706" s="5"/>
      <c r="L706" s="5"/>
      <c r="M706" s="5"/>
      <c r="N706" s="5"/>
      <c r="O706" s="5"/>
      <c r="P706" s="5"/>
      <c r="Q706" s="5"/>
      <c r="R706" s="5"/>
    </row>
    <row r="707" spans="6:18" ht="14.25" customHeight="1">
      <c r="F707" s="5"/>
      <c r="G707" s="5"/>
      <c r="H707" s="5"/>
      <c r="I707" s="5"/>
      <c r="J707" s="5"/>
      <c r="K707" s="5"/>
      <c r="L707" s="5"/>
      <c r="M707" s="5"/>
      <c r="N707" s="5"/>
      <c r="O707" s="5"/>
      <c r="P707" s="5"/>
      <c r="Q707" s="5"/>
      <c r="R707" s="5"/>
    </row>
    <row r="708" spans="6:18" ht="14.25" customHeight="1">
      <c r="F708" s="5"/>
      <c r="G708" s="5"/>
      <c r="H708" s="5"/>
      <c r="I708" s="5"/>
      <c r="J708" s="5"/>
      <c r="K708" s="5"/>
      <c r="L708" s="5"/>
      <c r="M708" s="5"/>
      <c r="N708" s="5"/>
      <c r="O708" s="5"/>
      <c r="P708" s="5"/>
      <c r="Q708" s="5"/>
      <c r="R708" s="5"/>
    </row>
    <row r="709" spans="6:18" ht="14.25" customHeight="1">
      <c r="F709" s="5"/>
      <c r="G709" s="5"/>
      <c r="H709" s="5"/>
      <c r="I709" s="5"/>
      <c r="J709" s="5"/>
      <c r="K709" s="5"/>
      <c r="L709" s="5"/>
      <c r="M709" s="5"/>
      <c r="N709" s="5"/>
      <c r="O709" s="5"/>
      <c r="P709" s="5"/>
      <c r="Q709" s="5"/>
      <c r="R709" s="5"/>
    </row>
    <row r="710" spans="6:18" ht="14.25" customHeight="1">
      <c r="F710" s="5"/>
      <c r="G710" s="5"/>
      <c r="H710" s="5"/>
      <c r="I710" s="5"/>
      <c r="J710" s="5"/>
      <c r="K710" s="5"/>
      <c r="L710" s="5"/>
      <c r="M710" s="5"/>
      <c r="N710" s="5"/>
      <c r="O710" s="5"/>
      <c r="P710" s="5"/>
      <c r="Q710" s="5"/>
      <c r="R710" s="5"/>
    </row>
    <row r="711" spans="6:18" ht="14.25" customHeight="1">
      <c r="F711" s="5"/>
      <c r="G711" s="5"/>
      <c r="H711" s="5"/>
      <c r="I711" s="5"/>
      <c r="J711" s="5"/>
      <c r="K711" s="5"/>
      <c r="L711" s="5"/>
      <c r="M711" s="5"/>
      <c r="N711" s="5"/>
      <c r="O711" s="5"/>
      <c r="P711" s="5"/>
      <c r="Q711" s="5"/>
      <c r="R711" s="5"/>
    </row>
    <row r="712" spans="6:18" ht="14.25" customHeight="1">
      <c r="F712" s="5"/>
      <c r="G712" s="5"/>
      <c r="H712" s="5"/>
      <c r="I712" s="5"/>
      <c r="J712" s="5"/>
      <c r="K712" s="5"/>
      <c r="L712" s="5"/>
      <c r="M712" s="5"/>
      <c r="N712" s="5"/>
      <c r="O712" s="5"/>
      <c r="P712" s="5"/>
      <c r="Q712" s="5"/>
      <c r="R712" s="5"/>
    </row>
    <row r="713" spans="6:18" ht="14.25" customHeight="1">
      <c r="F713" s="5"/>
      <c r="G713" s="5"/>
      <c r="H713" s="5"/>
      <c r="I713" s="5"/>
      <c r="J713" s="5"/>
      <c r="K713" s="5"/>
      <c r="L713" s="5"/>
      <c r="M713" s="5"/>
      <c r="N713" s="5"/>
      <c r="O713" s="5"/>
      <c r="P713" s="5"/>
      <c r="Q713" s="5"/>
      <c r="R713" s="5"/>
    </row>
    <row r="714" spans="6:18" ht="14.25" customHeight="1">
      <c r="F714" s="5"/>
      <c r="G714" s="5"/>
      <c r="H714" s="5"/>
      <c r="I714" s="5"/>
      <c r="J714" s="5"/>
      <c r="K714" s="5"/>
      <c r="L714" s="5"/>
      <c r="M714" s="5"/>
      <c r="N714" s="5"/>
      <c r="O714" s="5"/>
      <c r="P714" s="5"/>
      <c r="Q714" s="5"/>
      <c r="R714" s="5"/>
    </row>
    <row r="715" spans="6:18" ht="14.25" customHeight="1">
      <c r="F715" s="5"/>
      <c r="G715" s="5"/>
      <c r="H715" s="5"/>
      <c r="I715" s="5"/>
      <c r="J715" s="5"/>
      <c r="K715" s="5"/>
      <c r="L715" s="5"/>
      <c r="M715" s="5"/>
      <c r="N715" s="5"/>
      <c r="O715" s="5"/>
      <c r="P715" s="5"/>
      <c r="Q715" s="5"/>
      <c r="R715" s="5"/>
    </row>
    <row r="716" spans="6:18" ht="14.25" customHeight="1">
      <c r="F716" s="5"/>
      <c r="G716" s="5"/>
      <c r="H716" s="5"/>
      <c r="I716" s="5"/>
      <c r="J716" s="5"/>
      <c r="K716" s="5"/>
      <c r="L716" s="5"/>
      <c r="M716" s="5"/>
      <c r="N716" s="5"/>
      <c r="O716" s="5"/>
      <c r="P716" s="5"/>
      <c r="Q716" s="5"/>
      <c r="R716" s="5"/>
    </row>
    <row r="717" spans="6:18" ht="14.25" customHeight="1">
      <c r="F717" s="5"/>
      <c r="G717" s="5"/>
      <c r="H717" s="5"/>
      <c r="I717" s="5"/>
      <c r="J717" s="5"/>
      <c r="K717" s="5"/>
      <c r="L717" s="5"/>
      <c r="M717" s="5"/>
      <c r="N717" s="5"/>
      <c r="O717" s="5"/>
      <c r="P717" s="5"/>
      <c r="Q717" s="5"/>
      <c r="R717" s="5"/>
    </row>
    <row r="718" spans="6:18" ht="14.25" customHeight="1">
      <c r="F718" s="5"/>
      <c r="G718" s="5"/>
      <c r="H718" s="5"/>
      <c r="I718" s="5"/>
      <c r="J718" s="5"/>
      <c r="K718" s="5"/>
      <c r="L718" s="5"/>
      <c r="M718" s="5"/>
      <c r="N718" s="5"/>
      <c r="O718" s="5"/>
      <c r="P718" s="5"/>
      <c r="Q718" s="5"/>
      <c r="R718" s="5"/>
    </row>
    <row r="719" spans="6:18" ht="14.25" customHeight="1">
      <c r="F719" s="5"/>
      <c r="G719" s="5"/>
      <c r="H719" s="5"/>
      <c r="I719" s="5"/>
      <c r="J719" s="5"/>
      <c r="K719" s="5"/>
      <c r="L719" s="5"/>
      <c r="M719" s="5"/>
      <c r="N719" s="5"/>
      <c r="O719" s="5"/>
      <c r="P719" s="5"/>
      <c r="Q719" s="5"/>
      <c r="R719" s="5"/>
    </row>
    <row r="720" spans="6:18" ht="14.25" customHeight="1">
      <c r="F720" s="5"/>
      <c r="G720" s="5"/>
      <c r="H720" s="5"/>
      <c r="I720" s="5"/>
      <c r="J720" s="5"/>
      <c r="K720" s="5"/>
      <c r="L720" s="5"/>
      <c r="M720" s="5"/>
      <c r="N720" s="5"/>
      <c r="O720" s="5"/>
      <c r="P720" s="5"/>
      <c r="Q720" s="5"/>
      <c r="R720" s="5"/>
    </row>
    <row r="721" spans="6:18" ht="14.25" customHeight="1">
      <c r="F721" s="5"/>
      <c r="G721" s="5"/>
      <c r="H721" s="5"/>
      <c r="I721" s="5"/>
      <c r="J721" s="5"/>
      <c r="K721" s="5"/>
      <c r="L721" s="5"/>
      <c r="M721" s="5"/>
      <c r="N721" s="5"/>
      <c r="O721" s="5"/>
      <c r="P721" s="5"/>
      <c r="Q721" s="5"/>
      <c r="R721" s="5"/>
    </row>
    <row r="722" spans="6:18" ht="14.25" customHeight="1">
      <c r="F722" s="5"/>
      <c r="G722" s="5"/>
      <c r="H722" s="5"/>
      <c r="I722" s="5"/>
      <c r="J722" s="5"/>
      <c r="K722" s="5"/>
      <c r="L722" s="5"/>
      <c r="M722" s="5"/>
      <c r="N722" s="5"/>
      <c r="O722" s="5"/>
      <c r="P722" s="5"/>
      <c r="Q722" s="5"/>
      <c r="R722" s="5"/>
    </row>
    <row r="723" spans="6:18" ht="14.25" customHeight="1">
      <c r="F723" s="5"/>
      <c r="G723" s="5"/>
      <c r="H723" s="5"/>
      <c r="I723" s="5"/>
      <c r="J723" s="5"/>
      <c r="K723" s="5"/>
      <c r="L723" s="5"/>
      <c r="M723" s="5"/>
      <c r="N723" s="5"/>
      <c r="O723" s="5"/>
      <c r="P723" s="5"/>
      <c r="Q723" s="5"/>
      <c r="R723" s="5"/>
    </row>
    <row r="724" spans="6:18" ht="14.25" customHeight="1">
      <c r="F724" s="5"/>
      <c r="G724" s="5"/>
      <c r="H724" s="5"/>
      <c r="I724" s="5"/>
      <c r="J724" s="5"/>
      <c r="K724" s="5"/>
      <c r="L724" s="5"/>
      <c r="M724" s="5"/>
      <c r="N724" s="5"/>
      <c r="O724" s="5"/>
      <c r="P724" s="5"/>
      <c r="Q724" s="5"/>
      <c r="R724" s="5"/>
    </row>
    <row r="725" spans="6:18" ht="14.25" customHeight="1">
      <c r="F725" s="5"/>
      <c r="G725" s="5"/>
      <c r="H725" s="5"/>
      <c r="I725" s="5"/>
      <c r="J725" s="5"/>
      <c r="K725" s="5"/>
      <c r="L725" s="5"/>
      <c r="M725" s="5"/>
      <c r="N725" s="5"/>
      <c r="O725" s="5"/>
      <c r="P725" s="5"/>
      <c r="Q725" s="5"/>
      <c r="R725" s="5"/>
    </row>
    <row r="726" spans="6:18" ht="14.25" customHeight="1">
      <c r="F726" s="5"/>
      <c r="G726" s="5"/>
      <c r="H726" s="5"/>
      <c r="I726" s="5"/>
      <c r="J726" s="5"/>
      <c r="K726" s="5"/>
      <c r="L726" s="5"/>
      <c r="M726" s="5"/>
      <c r="N726" s="5"/>
      <c r="O726" s="5"/>
      <c r="P726" s="5"/>
      <c r="Q726" s="5"/>
      <c r="R726" s="5"/>
    </row>
    <row r="727" spans="6:18" ht="14.25" customHeight="1">
      <c r="F727" s="5"/>
      <c r="G727" s="5"/>
      <c r="H727" s="5"/>
      <c r="I727" s="5"/>
      <c r="J727" s="5"/>
      <c r="K727" s="5"/>
      <c r="L727" s="5"/>
      <c r="M727" s="5"/>
      <c r="N727" s="5"/>
      <c r="O727" s="5"/>
      <c r="P727" s="5"/>
      <c r="Q727" s="5"/>
      <c r="R727" s="5"/>
    </row>
    <row r="728" spans="6:18" ht="14.25" customHeight="1">
      <c r="F728" s="5"/>
      <c r="G728" s="5"/>
      <c r="H728" s="5"/>
      <c r="I728" s="5"/>
      <c r="J728" s="5"/>
      <c r="K728" s="5"/>
      <c r="L728" s="5"/>
      <c r="M728" s="5"/>
      <c r="N728" s="5"/>
      <c r="O728" s="5"/>
      <c r="P728" s="5"/>
      <c r="Q728" s="5"/>
      <c r="R728" s="5"/>
    </row>
    <row r="729" spans="6:18" ht="14.25" customHeight="1">
      <c r="F729" s="5"/>
      <c r="G729" s="5"/>
      <c r="H729" s="5"/>
      <c r="I729" s="5"/>
      <c r="J729" s="5"/>
      <c r="K729" s="5"/>
      <c r="L729" s="5"/>
      <c r="M729" s="5"/>
      <c r="N729" s="5"/>
      <c r="O729" s="5"/>
      <c r="P729" s="5"/>
      <c r="Q729" s="5"/>
      <c r="R729" s="5"/>
    </row>
    <row r="730" spans="6:18" ht="14.25" customHeight="1">
      <c r="F730" s="5"/>
      <c r="G730" s="5"/>
      <c r="H730" s="5"/>
      <c r="I730" s="5"/>
      <c r="J730" s="5"/>
      <c r="K730" s="5"/>
      <c r="L730" s="5"/>
      <c r="M730" s="5"/>
      <c r="N730" s="5"/>
      <c r="O730" s="5"/>
      <c r="P730" s="5"/>
      <c r="Q730" s="5"/>
      <c r="R730" s="5"/>
    </row>
    <row r="731" spans="6:18" ht="14.25" customHeight="1">
      <c r="F731" s="5"/>
      <c r="G731" s="5"/>
      <c r="H731" s="5"/>
      <c r="I731" s="5"/>
      <c r="J731" s="5"/>
      <c r="K731" s="5"/>
      <c r="L731" s="5"/>
      <c r="M731" s="5"/>
      <c r="N731" s="5"/>
      <c r="O731" s="5"/>
      <c r="P731" s="5"/>
      <c r="Q731" s="5"/>
      <c r="R731" s="5"/>
    </row>
    <row r="732" spans="6:18" ht="14.25" customHeight="1">
      <c r="F732" s="5"/>
      <c r="G732" s="5"/>
      <c r="H732" s="5"/>
      <c r="I732" s="5"/>
      <c r="J732" s="5"/>
      <c r="K732" s="5"/>
      <c r="L732" s="5"/>
      <c r="M732" s="5"/>
      <c r="N732" s="5"/>
      <c r="O732" s="5"/>
      <c r="P732" s="5"/>
      <c r="Q732" s="5"/>
      <c r="R732" s="5"/>
    </row>
    <row r="733" spans="6:18" ht="14.25" customHeight="1">
      <c r="F733" s="5"/>
      <c r="G733" s="5"/>
      <c r="H733" s="5"/>
      <c r="I733" s="5"/>
      <c r="J733" s="5"/>
      <c r="K733" s="5"/>
      <c r="L733" s="5"/>
      <c r="M733" s="5"/>
      <c r="N733" s="5"/>
      <c r="O733" s="5"/>
      <c r="P733" s="5"/>
      <c r="Q733" s="5"/>
      <c r="R733" s="5"/>
    </row>
    <row r="734" spans="6:18" ht="14.25" customHeight="1">
      <c r="F734" s="5"/>
      <c r="G734" s="5"/>
      <c r="H734" s="5"/>
      <c r="I734" s="5"/>
      <c r="J734" s="5"/>
      <c r="K734" s="5"/>
      <c r="L734" s="5"/>
      <c r="M734" s="5"/>
      <c r="N734" s="5"/>
      <c r="O734" s="5"/>
      <c r="P734" s="5"/>
      <c r="Q734" s="5"/>
      <c r="R734" s="5"/>
    </row>
    <row r="735" spans="6:18" ht="14.25" customHeight="1">
      <c r="F735" s="5"/>
      <c r="G735" s="5"/>
      <c r="H735" s="5"/>
      <c r="I735" s="5"/>
      <c r="J735" s="5"/>
      <c r="K735" s="5"/>
      <c r="L735" s="5"/>
      <c r="M735" s="5"/>
      <c r="N735" s="5"/>
      <c r="O735" s="5"/>
      <c r="P735" s="5"/>
      <c r="Q735" s="5"/>
      <c r="R735" s="5"/>
    </row>
    <row r="736" spans="6:18" ht="14.25" customHeight="1">
      <c r="F736" s="5"/>
      <c r="G736" s="5"/>
      <c r="H736" s="5"/>
      <c r="I736" s="5"/>
      <c r="J736" s="5"/>
      <c r="K736" s="5"/>
      <c r="L736" s="5"/>
      <c r="M736" s="5"/>
      <c r="N736" s="5"/>
      <c r="O736" s="5"/>
      <c r="P736" s="5"/>
      <c r="Q736" s="5"/>
      <c r="R736" s="5"/>
    </row>
    <row r="737" spans="6:18" ht="14.25" customHeight="1">
      <c r="F737" s="5"/>
      <c r="G737" s="5"/>
      <c r="H737" s="5"/>
      <c r="I737" s="5"/>
      <c r="J737" s="5"/>
      <c r="K737" s="5"/>
      <c r="L737" s="5"/>
      <c r="M737" s="5"/>
      <c r="N737" s="5"/>
      <c r="O737" s="5"/>
      <c r="P737" s="5"/>
      <c r="Q737" s="5"/>
      <c r="R737" s="5"/>
    </row>
    <row r="738" spans="6:18" ht="14.25" customHeight="1">
      <c r="F738" s="5"/>
      <c r="G738" s="5"/>
      <c r="H738" s="5"/>
      <c r="I738" s="5"/>
      <c r="J738" s="5"/>
      <c r="K738" s="5"/>
      <c r="L738" s="5"/>
      <c r="M738" s="5"/>
      <c r="N738" s="5"/>
      <c r="O738" s="5"/>
      <c r="P738" s="5"/>
      <c r="Q738" s="5"/>
      <c r="R738" s="5"/>
    </row>
    <row r="739" spans="6:18" ht="14.25" customHeight="1">
      <c r="F739" s="5"/>
      <c r="G739" s="5"/>
      <c r="H739" s="5"/>
      <c r="I739" s="5"/>
      <c r="J739" s="5"/>
      <c r="K739" s="5"/>
      <c r="L739" s="5"/>
      <c r="M739" s="5"/>
      <c r="N739" s="5"/>
      <c r="O739" s="5"/>
      <c r="P739" s="5"/>
      <c r="Q739" s="5"/>
      <c r="R739" s="5"/>
    </row>
    <row r="740" spans="6:18" ht="14.25" customHeight="1">
      <c r="F740" s="5"/>
      <c r="G740" s="5"/>
      <c r="H740" s="5"/>
      <c r="I740" s="5"/>
      <c r="J740" s="5"/>
      <c r="K740" s="5"/>
      <c r="L740" s="5"/>
      <c r="M740" s="5"/>
      <c r="N740" s="5"/>
      <c r="O740" s="5"/>
      <c r="P740" s="5"/>
      <c r="Q740" s="5"/>
      <c r="R740" s="5"/>
    </row>
    <row r="741" spans="6:18" ht="14.25" customHeight="1">
      <c r="F741" s="5"/>
      <c r="G741" s="5"/>
      <c r="H741" s="5"/>
      <c r="I741" s="5"/>
      <c r="J741" s="5"/>
      <c r="K741" s="5"/>
      <c r="L741" s="5"/>
      <c r="M741" s="5"/>
      <c r="N741" s="5"/>
      <c r="O741" s="5"/>
      <c r="P741" s="5"/>
      <c r="Q741" s="5"/>
      <c r="R741" s="5"/>
    </row>
    <row r="742" spans="6:18" ht="14.25" customHeight="1">
      <c r="F742" s="5"/>
      <c r="G742" s="5"/>
      <c r="H742" s="5"/>
      <c r="I742" s="5"/>
      <c r="J742" s="5"/>
      <c r="K742" s="5"/>
      <c r="L742" s="5"/>
      <c r="M742" s="5"/>
      <c r="N742" s="5"/>
      <c r="O742" s="5"/>
      <c r="P742" s="5"/>
      <c r="Q742" s="5"/>
      <c r="R742" s="5"/>
    </row>
    <row r="743" spans="6:18" ht="14.25" customHeight="1">
      <c r="F743" s="5"/>
      <c r="G743" s="5"/>
      <c r="H743" s="5"/>
      <c r="I743" s="5"/>
      <c r="J743" s="5"/>
      <c r="K743" s="5"/>
      <c r="L743" s="5"/>
      <c r="M743" s="5"/>
      <c r="N743" s="5"/>
      <c r="O743" s="5"/>
      <c r="P743" s="5"/>
      <c r="Q743" s="5"/>
      <c r="R743" s="5"/>
    </row>
    <row r="744" spans="6:18" ht="14.25" customHeight="1">
      <c r="F744" s="5"/>
      <c r="G744" s="5"/>
      <c r="H744" s="5"/>
      <c r="I744" s="5"/>
      <c r="J744" s="5"/>
      <c r="K744" s="5"/>
      <c r="L744" s="5"/>
      <c r="M744" s="5"/>
      <c r="N744" s="5"/>
      <c r="O744" s="5"/>
      <c r="P744" s="5"/>
      <c r="Q744" s="5"/>
      <c r="R744" s="5"/>
    </row>
    <row r="745" spans="6:18" ht="14.25" customHeight="1">
      <c r="F745" s="5"/>
      <c r="G745" s="5"/>
      <c r="H745" s="5"/>
      <c r="I745" s="5"/>
      <c r="J745" s="5"/>
      <c r="K745" s="5"/>
      <c r="L745" s="5"/>
      <c r="M745" s="5"/>
      <c r="N745" s="5"/>
      <c r="O745" s="5"/>
      <c r="P745" s="5"/>
      <c r="Q745" s="5"/>
      <c r="R745" s="5"/>
    </row>
    <row r="746" spans="6:18" ht="14.25" customHeight="1">
      <c r="F746" s="5"/>
      <c r="G746" s="5"/>
      <c r="H746" s="5"/>
      <c r="I746" s="5"/>
      <c r="J746" s="5"/>
      <c r="K746" s="5"/>
      <c r="L746" s="5"/>
      <c r="M746" s="5"/>
      <c r="N746" s="5"/>
      <c r="O746" s="5"/>
      <c r="P746" s="5"/>
      <c r="Q746" s="5"/>
      <c r="R746" s="5"/>
    </row>
    <row r="747" spans="6:18" ht="14.25" customHeight="1">
      <c r="F747" s="5"/>
      <c r="G747" s="5"/>
      <c r="H747" s="5"/>
      <c r="I747" s="5"/>
      <c r="J747" s="5"/>
      <c r="K747" s="5"/>
      <c r="L747" s="5"/>
      <c r="M747" s="5"/>
      <c r="N747" s="5"/>
      <c r="O747" s="5"/>
      <c r="P747" s="5"/>
      <c r="Q747" s="5"/>
      <c r="R747" s="5"/>
    </row>
    <row r="748" spans="6:18" ht="14.25" customHeight="1">
      <c r="F748" s="5"/>
      <c r="G748" s="5"/>
      <c r="H748" s="5"/>
      <c r="I748" s="5"/>
      <c r="J748" s="5"/>
      <c r="K748" s="5"/>
      <c r="L748" s="5"/>
      <c r="M748" s="5"/>
      <c r="N748" s="5"/>
      <c r="O748" s="5"/>
      <c r="P748" s="5"/>
      <c r="Q748" s="5"/>
      <c r="R748" s="5"/>
    </row>
    <row r="749" spans="6:18" ht="14.25" customHeight="1">
      <c r="F749" s="5"/>
      <c r="G749" s="5"/>
      <c r="H749" s="5"/>
      <c r="I749" s="5"/>
      <c r="J749" s="5"/>
      <c r="K749" s="5"/>
      <c r="L749" s="5"/>
      <c r="M749" s="5"/>
      <c r="N749" s="5"/>
      <c r="O749" s="5"/>
      <c r="P749" s="5"/>
      <c r="Q749" s="5"/>
      <c r="R749" s="5"/>
    </row>
    <row r="750" spans="6:18" ht="14.25" customHeight="1">
      <c r="F750" s="5"/>
      <c r="G750" s="5"/>
      <c r="H750" s="5"/>
      <c r="I750" s="5"/>
      <c r="J750" s="5"/>
      <c r="K750" s="5"/>
      <c r="L750" s="5"/>
      <c r="M750" s="5"/>
      <c r="N750" s="5"/>
      <c r="O750" s="5"/>
      <c r="P750" s="5"/>
      <c r="Q750" s="5"/>
      <c r="R750" s="5"/>
    </row>
    <row r="751" spans="6:18" ht="14.25" customHeight="1">
      <c r="F751" s="5"/>
      <c r="G751" s="5"/>
      <c r="H751" s="5"/>
      <c r="I751" s="5"/>
      <c r="J751" s="5"/>
      <c r="K751" s="5"/>
      <c r="L751" s="5"/>
      <c r="M751" s="5"/>
      <c r="N751" s="5"/>
      <c r="O751" s="5"/>
      <c r="P751" s="5"/>
      <c r="Q751" s="5"/>
      <c r="R751" s="5"/>
    </row>
    <row r="752" spans="6:18" ht="14.25" customHeight="1">
      <c r="F752" s="5"/>
      <c r="G752" s="5"/>
      <c r="H752" s="5"/>
      <c r="I752" s="5"/>
      <c r="J752" s="5"/>
      <c r="K752" s="5"/>
      <c r="L752" s="5"/>
      <c r="M752" s="5"/>
      <c r="N752" s="5"/>
      <c r="O752" s="5"/>
      <c r="P752" s="5"/>
      <c r="Q752" s="5"/>
      <c r="R752" s="5"/>
    </row>
    <row r="753" spans="6:18" ht="14.25" customHeight="1">
      <c r="F753" s="5"/>
      <c r="G753" s="5"/>
      <c r="H753" s="5"/>
      <c r="I753" s="5"/>
      <c r="J753" s="5"/>
      <c r="K753" s="5"/>
      <c r="L753" s="5"/>
      <c r="M753" s="5"/>
      <c r="N753" s="5"/>
      <c r="O753" s="5"/>
      <c r="P753" s="5"/>
      <c r="Q753" s="5"/>
      <c r="R753" s="5"/>
    </row>
    <row r="754" spans="6:18" ht="14.25" customHeight="1">
      <c r="F754" s="5"/>
      <c r="G754" s="5"/>
      <c r="H754" s="5"/>
      <c r="I754" s="5"/>
      <c r="J754" s="5"/>
      <c r="K754" s="5"/>
      <c r="L754" s="5"/>
      <c r="M754" s="5"/>
      <c r="N754" s="5"/>
      <c r="O754" s="5"/>
      <c r="P754" s="5"/>
      <c r="Q754" s="5"/>
      <c r="R754" s="5"/>
    </row>
    <row r="755" spans="6:18" ht="14.25" customHeight="1">
      <c r="F755" s="5"/>
      <c r="G755" s="5"/>
      <c r="H755" s="5"/>
      <c r="I755" s="5"/>
      <c r="J755" s="5"/>
      <c r="K755" s="5"/>
      <c r="L755" s="5"/>
      <c r="M755" s="5"/>
      <c r="N755" s="5"/>
      <c r="O755" s="5"/>
      <c r="P755" s="5"/>
      <c r="Q755" s="5"/>
      <c r="R755" s="5"/>
    </row>
    <row r="756" spans="6:18" ht="14.25" customHeight="1">
      <c r="F756" s="5"/>
      <c r="G756" s="5"/>
      <c r="H756" s="5"/>
      <c r="I756" s="5"/>
      <c r="J756" s="5"/>
      <c r="K756" s="5"/>
      <c r="L756" s="5"/>
      <c r="M756" s="5"/>
      <c r="N756" s="5"/>
      <c r="O756" s="5"/>
      <c r="P756" s="5"/>
      <c r="Q756" s="5"/>
      <c r="R756" s="5"/>
    </row>
    <row r="757" spans="6:18" ht="14.25" customHeight="1">
      <c r="F757" s="5"/>
      <c r="G757" s="5"/>
      <c r="H757" s="5"/>
      <c r="I757" s="5"/>
      <c r="J757" s="5"/>
      <c r="K757" s="5"/>
      <c r="L757" s="5"/>
      <c r="M757" s="5"/>
      <c r="N757" s="5"/>
      <c r="O757" s="5"/>
      <c r="P757" s="5"/>
      <c r="Q757" s="5"/>
      <c r="R757" s="5"/>
    </row>
    <row r="758" spans="6:18" ht="14.25" customHeight="1">
      <c r="F758" s="5"/>
      <c r="G758" s="5"/>
      <c r="H758" s="5"/>
      <c r="I758" s="5"/>
      <c r="J758" s="5"/>
      <c r="K758" s="5"/>
      <c r="L758" s="5"/>
      <c r="M758" s="5"/>
      <c r="N758" s="5"/>
      <c r="O758" s="5"/>
      <c r="P758" s="5"/>
      <c r="Q758" s="5"/>
      <c r="R758" s="5"/>
    </row>
    <row r="759" spans="6:18" ht="14.25" customHeight="1">
      <c r="F759" s="5"/>
      <c r="G759" s="5"/>
      <c r="H759" s="5"/>
      <c r="I759" s="5"/>
      <c r="J759" s="5"/>
      <c r="K759" s="5"/>
      <c r="L759" s="5"/>
      <c r="M759" s="5"/>
      <c r="N759" s="5"/>
      <c r="O759" s="5"/>
      <c r="P759" s="5"/>
      <c r="Q759" s="5"/>
      <c r="R759" s="5"/>
    </row>
    <row r="760" spans="6:18" ht="14.25" customHeight="1">
      <c r="F760" s="5"/>
      <c r="G760" s="5"/>
      <c r="H760" s="5"/>
      <c r="I760" s="5"/>
      <c r="J760" s="5"/>
      <c r="K760" s="5"/>
      <c r="L760" s="5"/>
      <c r="M760" s="5"/>
      <c r="N760" s="5"/>
      <c r="O760" s="5"/>
      <c r="P760" s="5"/>
      <c r="Q760" s="5"/>
      <c r="R760" s="5"/>
    </row>
    <row r="761" spans="6:18" ht="14.25" customHeight="1">
      <c r="F761" s="5"/>
      <c r="G761" s="5"/>
      <c r="H761" s="5"/>
      <c r="I761" s="5"/>
      <c r="J761" s="5"/>
      <c r="K761" s="5"/>
      <c r="L761" s="5"/>
      <c r="M761" s="5"/>
      <c r="N761" s="5"/>
      <c r="O761" s="5"/>
      <c r="P761" s="5"/>
      <c r="Q761" s="5"/>
      <c r="R761" s="5"/>
    </row>
    <row r="762" spans="6:18" ht="14.25" customHeight="1">
      <c r="F762" s="5"/>
      <c r="G762" s="5"/>
      <c r="H762" s="5"/>
      <c r="I762" s="5"/>
      <c r="J762" s="5"/>
      <c r="K762" s="5"/>
      <c r="L762" s="5"/>
      <c r="M762" s="5"/>
      <c r="N762" s="5"/>
      <c r="O762" s="5"/>
      <c r="P762" s="5"/>
      <c r="Q762" s="5"/>
      <c r="R762" s="5"/>
    </row>
    <row r="763" spans="6:18" ht="14.25" customHeight="1">
      <c r="F763" s="5"/>
      <c r="G763" s="5"/>
      <c r="H763" s="5"/>
      <c r="I763" s="5"/>
      <c r="J763" s="5"/>
      <c r="K763" s="5"/>
      <c r="L763" s="5"/>
      <c r="M763" s="5"/>
      <c r="N763" s="5"/>
      <c r="O763" s="5"/>
      <c r="P763" s="5"/>
      <c r="Q763" s="5"/>
      <c r="R763" s="5"/>
    </row>
    <row r="764" spans="6:18" ht="14.25" customHeight="1">
      <c r="F764" s="5"/>
      <c r="G764" s="5"/>
      <c r="H764" s="5"/>
      <c r="I764" s="5"/>
      <c r="J764" s="5"/>
      <c r="K764" s="5"/>
      <c r="L764" s="5"/>
      <c r="M764" s="5"/>
      <c r="N764" s="5"/>
      <c r="O764" s="5"/>
      <c r="P764" s="5"/>
      <c r="Q764" s="5"/>
      <c r="R764" s="5"/>
    </row>
    <row r="765" spans="6:18" ht="14.25" customHeight="1">
      <c r="F765" s="5"/>
      <c r="G765" s="5"/>
      <c r="H765" s="5"/>
      <c r="I765" s="5"/>
      <c r="J765" s="5"/>
      <c r="K765" s="5"/>
      <c r="L765" s="5"/>
      <c r="M765" s="5"/>
      <c r="N765" s="5"/>
      <c r="O765" s="5"/>
      <c r="P765" s="5"/>
      <c r="Q765" s="5"/>
      <c r="R765" s="5"/>
    </row>
    <row r="766" spans="6:18" ht="14.25" customHeight="1">
      <c r="F766" s="5"/>
      <c r="G766" s="5"/>
      <c r="H766" s="5"/>
      <c r="I766" s="5"/>
      <c r="J766" s="5"/>
      <c r="K766" s="5"/>
      <c r="L766" s="5"/>
      <c r="M766" s="5"/>
      <c r="N766" s="5"/>
      <c r="O766" s="5"/>
      <c r="P766" s="5"/>
      <c r="Q766" s="5"/>
      <c r="R766" s="5"/>
    </row>
    <row r="767" spans="6:18" ht="14.25" customHeight="1">
      <c r="F767" s="5"/>
      <c r="G767" s="5"/>
      <c r="H767" s="5"/>
      <c r="I767" s="5"/>
      <c r="J767" s="5"/>
      <c r="K767" s="5"/>
      <c r="L767" s="5"/>
      <c r="M767" s="5"/>
      <c r="N767" s="5"/>
      <c r="O767" s="5"/>
      <c r="P767" s="5"/>
      <c r="Q767" s="5"/>
      <c r="R767" s="5"/>
    </row>
    <row r="768" spans="6:18" ht="14.25" customHeight="1">
      <c r="F768" s="5"/>
      <c r="G768" s="5"/>
      <c r="H768" s="5"/>
      <c r="I768" s="5"/>
      <c r="J768" s="5"/>
      <c r="K768" s="5"/>
      <c r="L768" s="5"/>
      <c r="M768" s="5"/>
      <c r="N768" s="5"/>
      <c r="O768" s="5"/>
      <c r="P768" s="5"/>
      <c r="Q768" s="5"/>
      <c r="R768" s="5"/>
    </row>
    <row r="769" spans="6:18" ht="14.25" customHeight="1">
      <c r="F769" s="5"/>
      <c r="G769" s="5"/>
      <c r="H769" s="5"/>
      <c r="I769" s="5"/>
      <c r="J769" s="5"/>
      <c r="K769" s="5"/>
      <c r="L769" s="5"/>
      <c r="M769" s="5"/>
      <c r="N769" s="5"/>
      <c r="O769" s="5"/>
      <c r="P769" s="5"/>
      <c r="Q769" s="5"/>
      <c r="R769" s="5"/>
    </row>
    <row r="770" spans="6:18" ht="14.25" customHeight="1">
      <c r="F770" s="5"/>
      <c r="G770" s="5"/>
      <c r="H770" s="5"/>
      <c r="I770" s="5"/>
      <c r="J770" s="5"/>
      <c r="K770" s="5"/>
      <c r="L770" s="5"/>
      <c r="M770" s="5"/>
      <c r="N770" s="5"/>
      <c r="O770" s="5"/>
      <c r="P770" s="5"/>
      <c r="Q770" s="5"/>
      <c r="R770" s="5"/>
    </row>
    <row r="771" spans="6:18" ht="14.25" customHeight="1">
      <c r="F771" s="5"/>
      <c r="G771" s="5"/>
      <c r="H771" s="5"/>
      <c r="I771" s="5"/>
      <c r="J771" s="5"/>
      <c r="K771" s="5"/>
      <c r="L771" s="5"/>
      <c r="M771" s="5"/>
      <c r="N771" s="5"/>
      <c r="O771" s="5"/>
      <c r="P771" s="5"/>
      <c r="Q771" s="5"/>
      <c r="R771" s="5"/>
    </row>
    <row r="772" spans="6:18" ht="14.25" customHeight="1">
      <c r="F772" s="5"/>
      <c r="G772" s="5"/>
      <c r="H772" s="5"/>
      <c r="I772" s="5"/>
      <c r="J772" s="5"/>
      <c r="K772" s="5"/>
      <c r="L772" s="5"/>
      <c r="M772" s="5"/>
      <c r="N772" s="5"/>
      <c r="O772" s="5"/>
      <c r="P772" s="5"/>
      <c r="Q772" s="5"/>
      <c r="R772" s="5"/>
    </row>
    <row r="773" spans="6:18" ht="14.25" customHeight="1">
      <c r="F773" s="5"/>
      <c r="G773" s="5"/>
      <c r="H773" s="5"/>
      <c r="I773" s="5"/>
      <c r="J773" s="5"/>
      <c r="K773" s="5"/>
      <c r="L773" s="5"/>
      <c r="M773" s="5"/>
      <c r="N773" s="5"/>
      <c r="O773" s="5"/>
      <c r="P773" s="5"/>
      <c r="Q773" s="5"/>
      <c r="R773" s="5"/>
    </row>
    <row r="774" spans="6:18" ht="14.25" customHeight="1">
      <c r="F774" s="5"/>
      <c r="G774" s="5"/>
      <c r="H774" s="5"/>
      <c r="I774" s="5"/>
      <c r="J774" s="5"/>
      <c r="K774" s="5"/>
      <c r="L774" s="5"/>
      <c r="M774" s="5"/>
      <c r="N774" s="5"/>
      <c r="O774" s="5"/>
      <c r="P774" s="5"/>
      <c r="Q774" s="5"/>
      <c r="R774" s="5"/>
    </row>
    <row r="775" spans="6:18" ht="14.25" customHeight="1">
      <c r="F775" s="5"/>
      <c r="G775" s="5"/>
      <c r="H775" s="5"/>
      <c r="I775" s="5"/>
      <c r="J775" s="5"/>
      <c r="K775" s="5"/>
      <c r="L775" s="5"/>
      <c r="M775" s="5"/>
      <c r="N775" s="5"/>
      <c r="O775" s="5"/>
      <c r="P775" s="5"/>
      <c r="Q775" s="5"/>
      <c r="R775" s="5"/>
    </row>
    <row r="776" spans="6:18" ht="14.25" customHeight="1">
      <c r="F776" s="5"/>
      <c r="G776" s="5"/>
      <c r="H776" s="5"/>
      <c r="I776" s="5"/>
      <c r="J776" s="5"/>
      <c r="K776" s="5"/>
      <c r="L776" s="5"/>
      <c r="M776" s="5"/>
      <c r="N776" s="5"/>
      <c r="O776" s="5"/>
      <c r="P776" s="5"/>
      <c r="Q776" s="5"/>
      <c r="R776" s="5"/>
    </row>
    <row r="777" spans="6:18" ht="14.25" customHeight="1">
      <c r="F777" s="5"/>
      <c r="G777" s="5"/>
      <c r="H777" s="5"/>
      <c r="I777" s="5"/>
      <c r="J777" s="5"/>
      <c r="K777" s="5"/>
      <c r="L777" s="5"/>
      <c r="M777" s="5"/>
      <c r="N777" s="5"/>
      <c r="O777" s="5"/>
      <c r="P777" s="5"/>
      <c r="Q777" s="5"/>
      <c r="R777" s="5"/>
    </row>
    <row r="778" spans="6:18" ht="14.25" customHeight="1">
      <c r="F778" s="5"/>
      <c r="G778" s="5"/>
      <c r="H778" s="5"/>
      <c r="I778" s="5"/>
      <c r="J778" s="5"/>
      <c r="K778" s="5"/>
      <c r="L778" s="5"/>
      <c r="M778" s="5"/>
      <c r="N778" s="5"/>
      <c r="O778" s="5"/>
      <c r="P778" s="5"/>
      <c r="Q778" s="5"/>
      <c r="R778" s="5"/>
    </row>
    <row r="779" spans="6:18" ht="14.25" customHeight="1">
      <c r="F779" s="5"/>
      <c r="G779" s="5"/>
      <c r="H779" s="5"/>
      <c r="I779" s="5"/>
      <c r="J779" s="5"/>
      <c r="K779" s="5"/>
      <c r="L779" s="5"/>
      <c r="M779" s="5"/>
      <c r="N779" s="5"/>
      <c r="O779" s="5"/>
      <c r="P779" s="5"/>
      <c r="Q779" s="5"/>
      <c r="R779" s="5"/>
    </row>
    <row r="780" spans="6:18" ht="14.25" customHeight="1">
      <c r="F780" s="5"/>
      <c r="G780" s="5"/>
      <c r="H780" s="5"/>
      <c r="I780" s="5"/>
      <c r="J780" s="5"/>
      <c r="K780" s="5"/>
      <c r="L780" s="5"/>
      <c r="M780" s="5"/>
      <c r="N780" s="5"/>
      <c r="O780" s="5"/>
      <c r="P780" s="5"/>
      <c r="Q780" s="5"/>
      <c r="R780" s="5"/>
    </row>
    <row r="781" spans="6:18" ht="14.25" customHeight="1">
      <c r="F781" s="5"/>
      <c r="G781" s="5"/>
      <c r="H781" s="5"/>
      <c r="I781" s="5"/>
      <c r="J781" s="5"/>
      <c r="K781" s="5"/>
      <c r="L781" s="5"/>
      <c r="M781" s="5"/>
      <c r="N781" s="5"/>
      <c r="O781" s="5"/>
      <c r="P781" s="5"/>
      <c r="Q781" s="5"/>
      <c r="R781" s="5"/>
    </row>
    <row r="782" spans="6:18" ht="14.25" customHeight="1">
      <c r="F782" s="5"/>
      <c r="G782" s="5"/>
      <c r="H782" s="5"/>
      <c r="I782" s="5"/>
      <c r="J782" s="5"/>
      <c r="K782" s="5"/>
      <c r="L782" s="5"/>
      <c r="M782" s="5"/>
      <c r="N782" s="5"/>
      <c r="O782" s="5"/>
      <c r="P782" s="5"/>
      <c r="Q782" s="5"/>
      <c r="R782" s="5"/>
    </row>
    <row r="783" spans="6:18" ht="14.25" customHeight="1">
      <c r="F783" s="5"/>
      <c r="G783" s="5"/>
      <c r="H783" s="5"/>
      <c r="I783" s="5"/>
      <c r="J783" s="5"/>
      <c r="K783" s="5"/>
      <c r="L783" s="5"/>
      <c r="M783" s="5"/>
      <c r="N783" s="5"/>
      <c r="O783" s="5"/>
      <c r="P783" s="5"/>
      <c r="Q783" s="5"/>
      <c r="R783" s="5"/>
    </row>
    <row r="784" spans="6:18" ht="14.25" customHeight="1">
      <c r="F784" s="5"/>
      <c r="G784" s="5"/>
      <c r="H784" s="5"/>
      <c r="I784" s="5"/>
      <c r="J784" s="5"/>
      <c r="K784" s="5"/>
      <c r="L784" s="5"/>
      <c r="M784" s="5"/>
      <c r="N784" s="5"/>
      <c r="O784" s="5"/>
      <c r="P784" s="5"/>
      <c r="Q784" s="5"/>
      <c r="R784" s="5"/>
    </row>
    <row r="785" spans="6:18" ht="14.25" customHeight="1">
      <c r="F785" s="5"/>
      <c r="G785" s="5"/>
      <c r="H785" s="5"/>
      <c r="I785" s="5"/>
      <c r="J785" s="5"/>
      <c r="K785" s="5"/>
      <c r="L785" s="5"/>
      <c r="M785" s="5"/>
      <c r="N785" s="5"/>
      <c r="O785" s="5"/>
      <c r="P785" s="5"/>
      <c r="Q785" s="5"/>
      <c r="R785" s="5"/>
    </row>
    <row r="786" spans="6:18" ht="14.25" customHeight="1">
      <c r="F786" s="5"/>
      <c r="G786" s="5"/>
      <c r="H786" s="5"/>
      <c r="I786" s="5"/>
      <c r="J786" s="5"/>
      <c r="K786" s="5"/>
      <c r="L786" s="5"/>
      <c r="M786" s="5"/>
      <c r="N786" s="5"/>
      <c r="O786" s="5"/>
      <c r="P786" s="5"/>
      <c r="Q786" s="5"/>
      <c r="R786" s="5"/>
    </row>
    <row r="787" spans="6:18" ht="14.25" customHeight="1">
      <c r="F787" s="5"/>
      <c r="G787" s="5"/>
      <c r="H787" s="5"/>
      <c r="I787" s="5"/>
      <c r="J787" s="5"/>
      <c r="K787" s="5"/>
      <c r="L787" s="5"/>
      <c r="M787" s="5"/>
      <c r="N787" s="5"/>
      <c r="O787" s="5"/>
      <c r="P787" s="5"/>
      <c r="Q787" s="5"/>
      <c r="R787" s="5"/>
    </row>
    <row r="788" spans="6:18" ht="14.25" customHeight="1">
      <c r="F788" s="5"/>
      <c r="G788" s="5"/>
      <c r="H788" s="5"/>
      <c r="I788" s="5"/>
      <c r="J788" s="5"/>
      <c r="K788" s="5"/>
      <c r="L788" s="5"/>
      <c r="M788" s="5"/>
      <c r="N788" s="5"/>
      <c r="O788" s="5"/>
      <c r="P788" s="5"/>
      <c r="Q788" s="5"/>
      <c r="R788" s="5"/>
    </row>
    <row r="789" spans="6:18" ht="14.25" customHeight="1">
      <c r="F789" s="5"/>
      <c r="G789" s="5"/>
      <c r="H789" s="5"/>
      <c r="I789" s="5"/>
      <c r="J789" s="5"/>
      <c r="K789" s="5"/>
      <c r="L789" s="5"/>
      <c r="M789" s="5"/>
      <c r="N789" s="5"/>
      <c r="O789" s="5"/>
      <c r="P789" s="5"/>
      <c r="Q789" s="5"/>
      <c r="R789" s="5"/>
    </row>
    <row r="790" spans="6:18" ht="14.25" customHeight="1">
      <c r="F790" s="5"/>
      <c r="G790" s="5"/>
      <c r="H790" s="5"/>
      <c r="I790" s="5"/>
      <c r="J790" s="5"/>
      <c r="K790" s="5"/>
      <c r="L790" s="5"/>
      <c r="M790" s="5"/>
      <c r="N790" s="5"/>
      <c r="O790" s="5"/>
      <c r="P790" s="5"/>
      <c r="Q790" s="5"/>
      <c r="R790" s="5"/>
    </row>
    <row r="791" spans="6:18" ht="14.25" customHeight="1">
      <c r="F791" s="5"/>
      <c r="G791" s="5"/>
      <c r="H791" s="5"/>
      <c r="I791" s="5"/>
      <c r="J791" s="5"/>
      <c r="K791" s="5"/>
      <c r="L791" s="5"/>
      <c r="M791" s="5"/>
      <c r="N791" s="5"/>
      <c r="O791" s="5"/>
      <c r="P791" s="5"/>
      <c r="Q791" s="5"/>
      <c r="R791" s="5"/>
    </row>
    <row r="792" spans="6:18" ht="14.25" customHeight="1">
      <c r="F792" s="5"/>
      <c r="G792" s="5"/>
      <c r="H792" s="5"/>
      <c r="I792" s="5"/>
      <c r="J792" s="5"/>
      <c r="K792" s="5"/>
      <c r="L792" s="5"/>
      <c r="M792" s="5"/>
      <c r="N792" s="5"/>
      <c r="O792" s="5"/>
      <c r="P792" s="5"/>
      <c r="Q792" s="5"/>
      <c r="R792" s="5"/>
    </row>
    <row r="793" spans="6:18" ht="14.25" customHeight="1">
      <c r="F793" s="5"/>
      <c r="G793" s="5"/>
      <c r="H793" s="5"/>
      <c r="I793" s="5"/>
      <c r="J793" s="5"/>
      <c r="K793" s="5"/>
      <c r="L793" s="5"/>
      <c r="M793" s="5"/>
      <c r="N793" s="5"/>
      <c r="O793" s="5"/>
      <c r="P793" s="5"/>
      <c r="Q793" s="5"/>
      <c r="R793" s="5"/>
    </row>
    <row r="794" spans="6:18" ht="14.25" customHeight="1">
      <c r="F794" s="5"/>
      <c r="G794" s="5"/>
      <c r="H794" s="5"/>
      <c r="I794" s="5"/>
      <c r="J794" s="5"/>
      <c r="K794" s="5"/>
      <c r="L794" s="5"/>
      <c r="M794" s="5"/>
      <c r="N794" s="5"/>
      <c r="O794" s="5"/>
      <c r="P794" s="5"/>
      <c r="Q794" s="5"/>
      <c r="R794" s="5"/>
    </row>
    <row r="795" spans="6:18" ht="14.25" customHeight="1">
      <c r="F795" s="5"/>
      <c r="G795" s="5"/>
      <c r="H795" s="5"/>
      <c r="I795" s="5"/>
      <c r="J795" s="5"/>
      <c r="K795" s="5"/>
      <c r="L795" s="5"/>
      <c r="M795" s="5"/>
      <c r="N795" s="5"/>
      <c r="O795" s="5"/>
      <c r="P795" s="5"/>
      <c r="Q795" s="5"/>
      <c r="R795" s="5"/>
    </row>
    <row r="796" spans="6:18" ht="14.25" customHeight="1">
      <c r="F796" s="5"/>
      <c r="G796" s="5"/>
      <c r="H796" s="5"/>
      <c r="I796" s="5"/>
      <c r="J796" s="5"/>
      <c r="K796" s="5"/>
      <c r="L796" s="5"/>
      <c r="M796" s="5"/>
      <c r="N796" s="5"/>
      <c r="O796" s="5"/>
      <c r="P796" s="5"/>
      <c r="Q796" s="5"/>
      <c r="R796" s="5"/>
    </row>
    <row r="797" spans="6:18" ht="14.25" customHeight="1">
      <c r="F797" s="5"/>
      <c r="G797" s="5"/>
      <c r="H797" s="5"/>
      <c r="I797" s="5"/>
      <c r="J797" s="5"/>
      <c r="K797" s="5"/>
      <c r="L797" s="5"/>
      <c r="M797" s="5"/>
      <c r="N797" s="5"/>
      <c r="O797" s="5"/>
      <c r="P797" s="5"/>
      <c r="Q797" s="5"/>
      <c r="R797" s="5"/>
    </row>
    <row r="798" spans="6:18" ht="14.25" customHeight="1">
      <c r="F798" s="5"/>
      <c r="G798" s="5"/>
      <c r="H798" s="5"/>
      <c r="I798" s="5"/>
      <c r="J798" s="5"/>
      <c r="K798" s="5"/>
      <c r="L798" s="5"/>
      <c r="M798" s="5"/>
      <c r="N798" s="5"/>
      <c r="O798" s="5"/>
      <c r="P798" s="5"/>
      <c r="Q798" s="5"/>
      <c r="R798" s="5"/>
    </row>
    <row r="799" spans="6:18" ht="14.25" customHeight="1">
      <c r="F799" s="5"/>
      <c r="G799" s="5"/>
      <c r="H799" s="5"/>
      <c r="I799" s="5"/>
      <c r="J799" s="5"/>
      <c r="K799" s="5"/>
      <c r="L799" s="5"/>
      <c r="M799" s="5"/>
      <c r="N799" s="5"/>
      <c r="O799" s="5"/>
      <c r="P799" s="5"/>
      <c r="Q799" s="5"/>
      <c r="R799" s="5"/>
    </row>
    <row r="800" spans="6:18" ht="14.25" customHeight="1">
      <c r="F800" s="5"/>
      <c r="G800" s="5"/>
      <c r="H800" s="5"/>
      <c r="I800" s="5"/>
      <c r="J800" s="5"/>
      <c r="K800" s="5"/>
      <c r="L800" s="5"/>
      <c r="M800" s="5"/>
      <c r="N800" s="5"/>
      <c r="O800" s="5"/>
      <c r="P800" s="5"/>
      <c r="Q800" s="5"/>
      <c r="R800" s="5"/>
    </row>
    <row r="801" spans="6:18" ht="14.25" customHeight="1">
      <c r="F801" s="5"/>
      <c r="G801" s="5"/>
      <c r="H801" s="5"/>
      <c r="I801" s="5"/>
      <c r="J801" s="5"/>
      <c r="K801" s="5"/>
      <c r="L801" s="5"/>
      <c r="M801" s="5"/>
      <c r="N801" s="5"/>
      <c r="O801" s="5"/>
      <c r="P801" s="5"/>
      <c r="Q801" s="5"/>
      <c r="R801" s="5"/>
    </row>
    <row r="802" spans="6:18" ht="14.25" customHeight="1">
      <c r="F802" s="5"/>
      <c r="G802" s="5"/>
      <c r="H802" s="5"/>
      <c r="I802" s="5"/>
      <c r="J802" s="5"/>
      <c r="K802" s="5"/>
      <c r="L802" s="5"/>
      <c r="M802" s="5"/>
      <c r="N802" s="5"/>
      <c r="O802" s="5"/>
      <c r="P802" s="5"/>
      <c r="Q802" s="5"/>
      <c r="R802" s="5"/>
    </row>
    <row r="803" spans="6:18" ht="14.25" customHeight="1">
      <c r="F803" s="5"/>
      <c r="G803" s="5"/>
      <c r="H803" s="5"/>
      <c r="I803" s="5"/>
      <c r="J803" s="5"/>
      <c r="K803" s="5"/>
      <c r="L803" s="5"/>
      <c r="M803" s="5"/>
      <c r="N803" s="5"/>
      <c r="O803" s="5"/>
      <c r="P803" s="5"/>
      <c r="Q803" s="5"/>
      <c r="R803" s="5"/>
    </row>
    <row r="804" spans="6:18" ht="14.25" customHeight="1">
      <c r="F804" s="5"/>
      <c r="G804" s="5"/>
      <c r="H804" s="5"/>
      <c r="I804" s="5"/>
      <c r="J804" s="5"/>
      <c r="K804" s="5"/>
      <c r="L804" s="5"/>
      <c r="M804" s="5"/>
      <c r="N804" s="5"/>
      <c r="O804" s="5"/>
      <c r="P804" s="5"/>
      <c r="Q804" s="5"/>
      <c r="R804" s="5"/>
    </row>
    <row r="805" spans="6:18" ht="14.25" customHeight="1">
      <c r="F805" s="5"/>
      <c r="G805" s="5"/>
      <c r="H805" s="5"/>
      <c r="I805" s="5"/>
      <c r="J805" s="5"/>
      <c r="K805" s="5"/>
      <c r="L805" s="5"/>
      <c r="M805" s="5"/>
      <c r="N805" s="5"/>
      <c r="O805" s="5"/>
      <c r="P805" s="5"/>
      <c r="Q805" s="5"/>
      <c r="R805" s="5"/>
    </row>
    <row r="806" spans="6:18" ht="14.25" customHeight="1">
      <c r="F806" s="5"/>
      <c r="G806" s="5"/>
      <c r="H806" s="5"/>
      <c r="I806" s="5"/>
      <c r="J806" s="5"/>
      <c r="K806" s="5"/>
      <c r="L806" s="5"/>
      <c r="M806" s="5"/>
      <c r="N806" s="5"/>
      <c r="O806" s="5"/>
      <c r="P806" s="5"/>
      <c r="Q806" s="5"/>
      <c r="R806" s="5"/>
    </row>
    <row r="807" spans="6:18" ht="14.25" customHeight="1">
      <c r="F807" s="5"/>
      <c r="G807" s="5"/>
      <c r="H807" s="5"/>
      <c r="I807" s="5"/>
      <c r="J807" s="5"/>
      <c r="K807" s="5"/>
      <c r="L807" s="5"/>
      <c r="M807" s="5"/>
      <c r="N807" s="5"/>
      <c r="O807" s="5"/>
      <c r="P807" s="5"/>
      <c r="Q807" s="5"/>
      <c r="R807" s="5"/>
    </row>
    <row r="808" spans="6:18" ht="14.25" customHeight="1">
      <c r="F808" s="5"/>
      <c r="G808" s="5"/>
      <c r="H808" s="5"/>
      <c r="I808" s="5"/>
      <c r="J808" s="5"/>
      <c r="K808" s="5"/>
      <c r="L808" s="5"/>
      <c r="M808" s="5"/>
      <c r="N808" s="5"/>
      <c r="O808" s="5"/>
      <c r="P808" s="5"/>
      <c r="Q808" s="5"/>
      <c r="R808" s="5"/>
    </row>
    <row r="809" spans="6:18" ht="14.25" customHeight="1">
      <c r="F809" s="5"/>
      <c r="G809" s="5"/>
      <c r="H809" s="5"/>
      <c r="I809" s="5"/>
      <c r="J809" s="5"/>
      <c r="K809" s="5"/>
      <c r="L809" s="5"/>
      <c r="M809" s="5"/>
      <c r="N809" s="5"/>
      <c r="O809" s="5"/>
      <c r="P809" s="5"/>
      <c r="Q809" s="5"/>
      <c r="R809" s="5"/>
    </row>
    <row r="810" spans="6:18" ht="14.25" customHeight="1">
      <c r="F810" s="5"/>
      <c r="G810" s="5"/>
      <c r="H810" s="5"/>
      <c r="I810" s="5"/>
      <c r="J810" s="5"/>
      <c r="K810" s="5"/>
      <c r="L810" s="5"/>
      <c r="M810" s="5"/>
      <c r="N810" s="5"/>
      <c r="O810" s="5"/>
      <c r="P810" s="5"/>
      <c r="Q810" s="5"/>
      <c r="R810" s="5"/>
    </row>
    <row r="811" spans="6:18" ht="14.25" customHeight="1">
      <c r="F811" s="5"/>
      <c r="G811" s="5"/>
      <c r="H811" s="5"/>
      <c r="I811" s="5"/>
      <c r="J811" s="5"/>
      <c r="K811" s="5"/>
      <c r="L811" s="5"/>
      <c r="M811" s="5"/>
      <c r="N811" s="5"/>
      <c r="O811" s="5"/>
      <c r="P811" s="5"/>
      <c r="Q811" s="5"/>
      <c r="R811" s="5"/>
    </row>
    <row r="812" spans="6:18" ht="14.25" customHeight="1">
      <c r="F812" s="5"/>
      <c r="G812" s="5"/>
      <c r="H812" s="5"/>
      <c r="I812" s="5"/>
      <c r="J812" s="5"/>
      <c r="K812" s="5"/>
      <c r="L812" s="5"/>
      <c r="M812" s="5"/>
      <c r="N812" s="5"/>
      <c r="O812" s="5"/>
      <c r="P812" s="5"/>
      <c r="Q812" s="5"/>
      <c r="R812" s="5"/>
    </row>
    <row r="813" spans="6:18" ht="14.25" customHeight="1">
      <c r="F813" s="5"/>
      <c r="G813" s="5"/>
      <c r="H813" s="5"/>
      <c r="I813" s="5"/>
      <c r="J813" s="5"/>
      <c r="K813" s="5"/>
      <c r="L813" s="5"/>
      <c r="M813" s="5"/>
      <c r="N813" s="5"/>
      <c r="O813" s="5"/>
      <c r="P813" s="5"/>
      <c r="Q813" s="5"/>
      <c r="R813" s="5"/>
    </row>
    <row r="814" spans="6:18" ht="14.25" customHeight="1">
      <c r="F814" s="5"/>
      <c r="G814" s="5"/>
      <c r="H814" s="5"/>
      <c r="I814" s="5"/>
      <c r="J814" s="5"/>
      <c r="K814" s="5"/>
      <c r="L814" s="5"/>
      <c r="M814" s="5"/>
      <c r="N814" s="5"/>
      <c r="O814" s="5"/>
      <c r="P814" s="5"/>
      <c r="Q814" s="5"/>
      <c r="R814" s="5"/>
    </row>
    <row r="815" spans="6:18" ht="14.25" customHeight="1">
      <c r="F815" s="5"/>
      <c r="G815" s="5"/>
      <c r="H815" s="5"/>
      <c r="I815" s="5"/>
      <c r="J815" s="5"/>
      <c r="K815" s="5"/>
      <c r="L815" s="5"/>
      <c r="M815" s="5"/>
      <c r="N815" s="5"/>
      <c r="O815" s="5"/>
      <c r="P815" s="5"/>
      <c r="Q815" s="5"/>
      <c r="R815" s="5"/>
    </row>
    <row r="816" spans="6:18" ht="14.25" customHeight="1">
      <c r="F816" s="5"/>
      <c r="G816" s="5"/>
      <c r="H816" s="5"/>
      <c r="I816" s="5"/>
      <c r="J816" s="5"/>
      <c r="K816" s="5"/>
      <c r="L816" s="5"/>
      <c r="M816" s="5"/>
      <c r="N816" s="5"/>
      <c r="O816" s="5"/>
      <c r="P816" s="5"/>
      <c r="Q816" s="5"/>
      <c r="R816" s="5"/>
    </row>
    <row r="817" spans="6:18" ht="14.25" customHeight="1">
      <c r="F817" s="5"/>
      <c r="G817" s="5"/>
      <c r="H817" s="5"/>
      <c r="I817" s="5"/>
      <c r="J817" s="5"/>
      <c r="K817" s="5"/>
      <c r="L817" s="5"/>
      <c r="M817" s="5"/>
      <c r="N817" s="5"/>
      <c r="O817" s="5"/>
      <c r="P817" s="5"/>
      <c r="Q817" s="5"/>
      <c r="R817" s="5"/>
    </row>
    <row r="818" spans="6:18" ht="14.25" customHeight="1">
      <c r="F818" s="5"/>
      <c r="G818" s="5"/>
      <c r="H818" s="5"/>
      <c r="I818" s="5"/>
      <c r="J818" s="5"/>
      <c r="K818" s="5"/>
      <c r="L818" s="5"/>
      <c r="M818" s="5"/>
      <c r="N818" s="5"/>
      <c r="O818" s="5"/>
      <c r="P818" s="5"/>
      <c r="Q818" s="5"/>
      <c r="R818" s="5"/>
    </row>
    <row r="819" spans="6:18" ht="14.25" customHeight="1">
      <c r="F819" s="5"/>
      <c r="G819" s="5"/>
      <c r="H819" s="5"/>
      <c r="I819" s="5"/>
      <c r="J819" s="5"/>
      <c r="K819" s="5"/>
      <c r="L819" s="5"/>
      <c r="M819" s="5"/>
      <c r="N819" s="5"/>
      <c r="O819" s="5"/>
      <c r="P819" s="5"/>
      <c r="Q819" s="5"/>
      <c r="R819" s="5"/>
    </row>
    <row r="820" spans="6:18" ht="14.25" customHeight="1">
      <c r="F820" s="5"/>
      <c r="G820" s="5"/>
      <c r="H820" s="5"/>
      <c r="I820" s="5"/>
      <c r="J820" s="5"/>
      <c r="K820" s="5"/>
      <c r="L820" s="5"/>
      <c r="M820" s="5"/>
      <c r="N820" s="5"/>
      <c r="O820" s="5"/>
      <c r="P820" s="5"/>
      <c r="Q820" s="5"/>
      <c r="R820" s="5"/>
    </row>
    <row r="821" spans="6:18" ht="14.25" customHeight="1">
      <c r="F821" s="5"/>
      <c r="G821" s="5"/>
      <c r="H821" s="5"/>
      <c r="I821" s="5"/>
      <c r="J821" s="5"/>
      <c r="K821" s="5"/>
      <c r="L821" s="5"/>
      <c r="M821" s="5"/>
      <c r="N821" s="5"/>
      <c r="O821" s="5"/>
      <c r="P821" s="5"/>
      <c r="Q821" s="5"/>
      <c r="R821" s="5"/>
    </row>
    <row r="822" spans="6:18" ht="14.25" customHeight="1">
      <c r="F822" s="5"/>
      <c r="G822" s="5"/>
      <c r="H822" s="5"/>
      <c r="I822" s="5"/>
      <c r="J822" s="5"/>
      <c r="K822" s="5"/>
      <c r="L822" s="5"/>
      <c r="M822" s="5"/>
      <c r="N822" s="5"/>
      <c r="O822" s="5"/>
      <c r="P822" s="5"/>
      <c r="Q822" s="5"/>
      <c r="R822" s="5"/>
    </row>
    <row r="823" spans="6:18" ht="14.25" customHeight="1">
      <c r="F823" s="5"/>
      <c r="G823" s="5"/>
      <c r="H823" s="5"/>
      <c r="I823" s="5"/>
      <c r="J823" s="5"/>
      <c r="K823" s="5"/>
      <c r="L823" s="5"/>
      <c r="M823" s="5"/>
      <c r="N823" s="5"/>
      <c r="O823" s="5"/>
      <c r="P823" s="5"/>
      <c r="Q823" s="5"/>
      <c r="R823" s="5"/>
    </row>
    <row r="824" spans="6:18" ht="14.25" customHeight="1">
      <c r="F824" s="5"/>
      <c r="G824" s="5"/>
      <c r="H824" s="5"/>
      <c r="I824" s="5"/>
      <c r="J824" s="5"/>
      <c r="K824" s="5"/>
      <c r="L824" s="5"/>
      <c r="M824" s="5"/>
      <c r="N824" s="5"/>
      <c r="O824" s="5"/>
      <c r="P824" s="5"/>
      <c r="Q824" s="5"/>
      <c r="R824" s="5"/>
    </row>
    <row r="825" spans="6:18" ht="14.25" customHeight="1">
      <c r="F825" s="5"/>
      <c r="G825" s="5"/>
      <c r="H825" s="5"/>
      <c r="I825" s="5"/>
      <c r="J825" s="5"/>
      <c r="K825" s="5"/>
      <c r="L825" s="5"/>
      <c r="M825" s="5"/>
      <c r="N825" s="5"/>
      <c r="O825" s="5"/>
      <c r="P825" s="5"/>
      <c r="Q825" s="5"/>
      <c r="R825" s="5"/>
    </row>
    <row r="826" spans="6:18" ht="14.25" customHeight="1">
      <c r="F826" s="5"/>
      <c r="G826" s="5"/>
      <c r="H826" s="5"/>
      <c r="I826" s="5"/>
      <c r="J826" s="5"/>
      <c r="K826" s="5"/>
      <c r="L826" s="5"/>
      <c r="M826" s="5"/>
      <c r="N826" s="5"/>
      <c r="O826" s="5"/>
      <c r="P826" s="5"/>
      <c r="Q826" s="5"/>
      <c r="R826" s="5"/>
    </row>
    <row r="827" spans="6:18" ht="14.25" customHeight="1">
      <c r="F827" s="5"/>
      <c r="G827" s="5"/>
      <c r="H827" s="5"/>
      <c r="I827" s="5"/>
      <c r="J827" s="5"/>
      <c r="K827" s="5"/>
      <c r="L827" s="5"/>
      <c r="M827" s="5"/>
      <c r="N827" s="5"/>
      <c r="O827" s="5"/>
      <c r="P827" s="5"/>
      <c r="Q827" s="5"/>
      <c r="R827" s="5"/>
    </row>
    <row r="828" spans="6:18" ht="14.25" customHeight="1">
      <c r="F828" s="5"/>
      <c r="G828" s="5"/>
      <c r="H828" s="5"/>
      <c r="I828" s="5"/>
      <c r="J828" s="5"/>
      <c r="K828" s="5"/>
      <c r="L828" s="5"/>
      <c r="M828" s="5"/>
      <c r="N828" s="5"/>
      <c r="O828" s="5"/>
      <c r="P828" s="5"/>
      <c r="Q828" s="5"/>
      <c r="R828" s="5"/>
    </row>
    <row r="829" spans="6:18" ht="14.25" customHeight="1">
      <c r="F829" s="5"/>
      <c r="G829" s="5"/>
      <c r="H829" s="5"/>
      <c r="I829" s="5"/>
      <c r="J829" s="5"/>
      <c r="K829" s="5"/>
      <c r="L829" s="5"/>
      <c r="M829" s="5"/>
      <c r="N829" s="5"/>
      <c r="O829" s="5"/>
      <c r="P829" s="5"/>
      <c r="Q829" s="5"/>
      <c r="R829" s="5"/>
    </row>
    <row r="830" spans="6:18" ht="14.25" customHeight="1">
      <c r="F830" s="5"/>
      <c r="G830" s="5"/>
      <c r="H830" s="5"/>
      <c r="I830" s="5"/>
      <c r="J830" s="5"/>
      <c r="K830" s="5"/>
      <c r="L830" s="5"/>
      <c r="M830" s="5"/>
      <c r="N830" s="5"/>
      <c r="O830" s="5"/>
      <c r="P830" s="5"/>
      <c r="Q830" s="5"/>
      <c r="R830" s="5"/>
    </row>
    <row r="831" spans="6:18" ht="14.25" customHeight="1">
      <c r="F831" s="5"/>
      <c r="G831" s="5"/>
      <c r="H831" s="5"/>
      <c r="I831" s="5"/>
      <c r="J831" s="5"/>
      <c r="K831" s="5"/>
      <c r="L831" s="5"/>
      <c r="M831" s="5"/>
      <c r="N831" s="5"/>
      <c r="O831" s="5"/>
      <c r="P831" s="5"/>
      <c r="Q831" s="5"/>
      <c r="R831" s="5"/>
    </row>
    <row r="832" spans="6:18" ht="14.25" customHeight="1">
      <c r="F832" s="5"/>
      <c r="G832" s="5"/>
      <c r="H832" s="5"/>
      <c r="I832" s="5"/>
      <c r="J832" s="5"/>
      <c r="K832" s="5"/>
      <c r="L832" s="5"/>
      <c r="M832" s="5"/>
      <c r="N832" s="5"/>
      <c r="O832" s="5"/>
      <c r="P832" s="5"/>
      <c r="Q832" s="5"/>
      <c r="R832" s="5"/>
    </row>
    <row r="833" spans="6:18" ht="14.25" customHeight="1">
      <c r="F833" s="5"/>
      <c r="G833" s="5"/>
      <c r="H833" s="5"/>
      <c r="I833" s="5"/>
      <c r="J833" s="5"/>
      <c r="K833" s="5"/>
      <c r="L833" s="5"/>
      <c r="M833" s="5"/>
      <c r="N833" s="5"/>
      <c r="O833" s="5"/>
      <c r="P833" s="5"/>
      <c r="Q833" s="5"/>
      <c r="R833" s="5"/>
    </row>
    <row r="834" spans="6:18" ht="14.25" customHeight="1">
      <c r="F834" s="5"/>
      <c r="G834" s="5"/>
      <c r="H834" s="5"/>
      <c r="I834" s="5"/>
      <c r="J834" s="5"/>
      <c r="K834" s="5"/>
      <c r="L834" s="5"/>
      <c r="M834" s="5"/>
      <c r="N834" s="5"/>
      <c r="O834" s="5"/>
      <c r="P834" s="5"/>
      <c r="Q834" s="5"/>
      <c r="R834" s="5"/>
    </row>
    <row r="835" spans="6:18" ht="14.25" customHeight="1">
      <c r="F835" s="5"/>
      <c r="G835" s="5"/>
      <c r="H835" s="5"/>
      <c r="I835" s="5"/>
      <c r="J835" s="5"/>
      <c r="K835" s="5"/>
      <c r="L835" s="5"/>
      <c r="M835" s="5"/>
      <c r="N835" s="5"/>
      <c r="O835" s="5"/>
      <c r="P835" s="5"/>
      <c r="Q835" s="5"/>
      <c r="R835" s="5"/>
    </row>
    <row r="836" spans="6:18" ht="14.25" customHeight="1">
      <c r="F836" s="5"/>
      <c r="G836" s="5"/>
      <c r="H836" s="5"/>
      <c r="I836" s="5"/>
      <c r="J836" s="5"/>
      <c r="K836" s="5"/>
      <c r="L836" s="5"/>
      <c r="M836" s="5"/>
      <c r="N836" s="5"/>
      <c r="O836" s="5"/>
      <c r="P836" s="5"/>
      <c r="Q836" s="5"/>
      <c r="R836" s="5"/>
    </row>
    <row r="837" spans="6:18" ht="14.25" customHeight="1">
      <c r="F837" s="5"/>
      <c r="G837" s="5"/>
      <c r="H837" s="5"/>
      <c r="I837" s="5"/>
      <c r="J837" s="5"/>
      <c r="K837" s="5"/>
      <c r="L837" s="5"/>
      <c r="M837" s="5"/>
      <c r="N837" s="5"/>
      <c r="O837" s="5"/>
      <c r="P837" s="5"/>
      <c r="Q837" s="5"/>
      <c r="R837" s="5"/>
    </row>
    <row r="838" spans="6:18" ht="14.25" customHeight="1">
      <c r="F838" s="5"/>
      <c r="G838" s="5"/>
      <c r="H838" s="5"/>
      <c r="I838" s="5"/>
      <c r="J838" s="5"/>
      <c r="K838" s="5"/>
      <c r="L838" s="5"/>
      <c r="M838" s="5"/>
      <c r="N838" s="5"/>
      <c r="O838" s="5"/>
      <c r="P838" s="5"/>
      <c r="Q838" s="5"/>
      <c r="R838" s="5"/>
    </row>
    <row r="839" spans="6:18" ht="14.25" customHeight="1">
      <c r="F839" s="5"/>
      <c r="G839" s="5"/>
      <c r="H839" s="5"/>
      <c r="I839" s="5"/>
      <c r="J839" s="5"/>
      <c r="K839" s="5"/>
      <c r="L839" s="5"/>
      <c r="M839" s="5"/>
      <c r="N839" s="5"/>
      <c r="O839" s="5"/>
      <c r="P839" s="5"/>
      <c r="Q839" s="5"/>
      <c r="R839" s="5"/>
    </row>
    <row r="840" spans="6:18" ht="14.25" customHeight="1">
      <c r="F840" s="5"/>
      <c r="G840" s="5"/>
      <c r="H840" s="5"/>
      <c r="I840" s="5"/>
      <c r="J840" s="5"/>
      <c r="K840" s="5"/>
      <c r="L840" s="5"/>
      <c r="M840" s="5"/>
      <c r="N840" s="5"/>
      <c r="O840" s="5"/>
      <c r="P840" s="5"/>
      <c r="Q840" s="5"/>
      <c r="R840" s="5"/>
    </row>
    <row r="841" spans="6:18" ht="14.25" customHeight="1">
      <c r="F841" s="5"/>
      <c r="G841" s="5"/>
      <c r="H841" s="5"/>
      <c r="I841" s="5"/>
      <c r="J841" s="5"/>
      <c r="K841" s="5"/>
      <c r="L841" s="5"/>
      <c r="M841" s="5"/>
      <c r="N841" s="5"/>
      <c r="O841" s="5"/>
      <c r="P841" s="5"/>
      <c r="Q841" s="5"/>
      <c r="R841" s="5"/>
    </row>
    <row r="842" spans="6:18" ht="14.25" customHeight="1">
      <c r="F842" s="5"/>
      <c r="G842" s="5"/>
      <c r="H842" s="5"/>
      <c r="I842" s="5"/>
      <c r="J842" s="5"/>
      <c r="K842" s="5"/>
      <c r="L842" s="5"/>
      <c r="M842" s="5"/>
      <c r="N842" s="5"/>
      <c r="O842" s="5"/>
      <c r="P842" s="5"/>
      <c r="Q842" s="5"/>
      <c r="R842" s="5"/>
    </row>
    <row r="843" spans="6:18" ht="14.25" customHeight="1">
      <c r="F843" s="5"/>
      <c r="G843" s="5"/>
      <c r="H843" s="5"/>
      <c r="I843" s="5"/>
      <c r="J843" s="5"/>
      <c r="K843" s="5"/>
      <c r="L843" s="5"/>
      <c r="M843" s="5"/>
      <c r="N843" s="5"/>
      <c r="O843" s="5"/>
      <c r="P843" s="5"/>
      <c r="Q843" s="5"/>
      <c r="R843" s="5"/>
    </row>
    <row r="844" spans="6:18" ht="14.25" customHeight="1">
      <c r="F844" s="5"/>
      <c r="G844" s="5"/>
      <c r="H844" s="5"/>
      <c r="I844" s="5"/>
      <c r="J844" s="5"/>
      <c r="K844" s="5"/>
      <c r="L844" s="5"/>
      <c r="M844" s="5"/>
      <c r="N844" s="5"/>
      <c r="O844" s="5"/>
      <c r="P844" s="5"/>
      <c r="Q844" s="5"/>
      <c r="R844" s="5"/>
    </row>
    <row r="845" spans="6:18" ht="14.25" customHeight="1">
      <c r="F845" s="5"/>
      <c r="G845" s="5"/>
      <c r="H845" s="5"/>
      <c r="I845" s="5"/>
      <c r="J845" s="5"/>
      <c r="K845" s="5"/>
      <c r="L845" s="5"/>
      <c r="M845" s="5"/>
      <c r="N845" s="5"/>
      <c r="O845" s="5"/>
      <c r="P845" s="5"/>
      <c r="Q845" s="5"/>
      <c r="R845" s="5"/>
    </row>
    <row r="846" spans="6:18" ht="14.25" customHeight="1">
      <c r="F846" s="5"/>
      <c r="G846" s="5"/>
      <c r="H846" s="5"/>
      <c r="I846" s="5"/>
      <c r="J846" s="5"/>
      <c r="K846" s="5"/>
      <c r="L846" s="5"/>
      <c r="M846" s="5"/>
      <c r="N846" s="5"/>
      <c r="O846" s="5"/>
      <c r="P846" s="5"/>
      <c r="Q846" s="5"/>
      <c r="R846" s="5"/>
    </row>
    <row r="847" spans="6:18" ht="14.25" customHeight="1">
      <c r="F847" s="5"/>
      <c r="G847" s="5"/>
      <c r="H847" s="5"/>
      <c r="I847" s="5"/>
      <c r="J847" s="5"/>
      <c r="K847" s="5"/>
      <c r="L847" s="5"/>
      <c r="M847" s="5"/>
      <c r="N847" s="5"/>
      <c r="O847" s="5"/>
      <c r="P847" s="5"/>
      <c r="Q847" s="5"/>
      <c r="R847" s="5"/>
    </row>
    <row r="848" spans="6:18" ht="14.25" customHeight="1">
      <c r="F848" s="5"/>
      <c r="G848" s="5"/>
      <c r="H848" s="5"/>
      <c r="I848" s="5"/>
      <c r="J848" s="5"/>
      <c r="K848" s="5"/>
      <c r="L848" s="5"/>
      <c r="M848" s="5"/>
      <c r="N848" s="5"/>
      <c r="O848" s="5"/>
      <c r="P848" s="5"/>
      <c r="Q848" s="5"/>
      <c r="R848" s="5"/>
    </row>
    <row r="849" spans="6:18" ht="14.25" customHeight="1">
      <c r="F849" s="5"/>
      <c r="G849" s="5"/>
      <c r="H849" s="5"/>
      <c r="I849" s="5"/>
      <c r="J849" s="5"/>
      <c r="K849" s="5"/>
      <c r="L849" s="5"/>
      <c r="M849" s="5"/>
      <c r="N849" s="5"/>
      <c r="O849" s="5"/>
      <c r="P849" s="5"/>
      <c r="Q849" s="5"/>
      <c r="R849" s="5"/>
    </row>
    <row r="850" spans="6:18" ht="14.25" customHeight="1">
      <c r="F850" s="5"/>
      <c r="G850" s="5"/>
      <c r="H850" s="5"/>
      <c r="I850" s="5"/>
      <c r="J850" s="5"/>
      <c r="K850" s="5"/>
      <c r="L850" s="5"/>
      <c r="M850" s="5"/>
      <c r="N850" s="5"/>
      <c r="O850" s="5"/>
      <c r="P850" s="5"/>
      <c r="Q850" s="5"/>
      <c r="R850" s="5"/>
    </row>
    <row r="851" spans="6:18" ht="14.25" customHeight="1">
      <c r="F851" s="5"/>
      <c r="G851" s="5"/>
      <c r="H851" s="5"/>
      <c r="I851" s="5"/>
      <c r="J851" s="5"/>
      <c r="K851" s="5"/>
      <c r="L851" s="5"/>
      <c r="M851" s="5"/>
      <c r="N851" s="5"/>
      <c r="O851" s="5"/>
      <c r="P851" s="5"/>
      <c r="Q851" s="5"/>
      <c r="R851" s="5"/>
    </row>
    <row r="852" spans="6:18" ht="14.25" customHeight="1">
      <c r="F852" s="5"/>
      <c r="G852" s="5"/>
      <c r="H852" s="5"/>
      <c r="I852" s="5"/>
      <c r="J852" s="5"/>
      <c r="K852" s="5"/>
      <c r="L852" s="5"/>
      <c r="M852" s="5"/>
      <c r="N852" s="5"/>
      <c r="O852" s="5"/>
      <c r="P852" s="5"/>
      <c r="Q852" s="5"/>
      <c r="R852" s="5"/>
    </row>
    <row r="853" spans="6:18" ht="14.25" customHeight="1">
      <c r="F853" s="5"/>
      <c r="G853" s="5"/>
      <c r="H853" s="5"/>
      <c r="I853" s="5"/>
      <c r="J853" s="5"/>
      <c r="K853" s="5"/>
      <c r="L853" s="5"/>
      <c r="M853" s="5"/>
      <c r="N853" s="5"/>
      <c r="O853" s="5"/>
      <c r="P853" s="5"/>
      <c r="Q853" s="5"/>
      <c r="R853" s="5"/>
    </row>
    <row r="854" spans="6:18" ht="14.25" customHeight="1">
      <c r="F854" s="5"/>
      <c r="G854" s="5"/>
      <c r="H854" s="5"/>
      <c r="I854" s="5"/>
      <c r="J854" s="5"/>
      <c r="K854" s="5"/>
      <c r="L854" s="5"/>
      <c r="M854" s="5"/>
      <c r="N854" s="5"/>
      <c r="O854" s="5"/>
      <c r="P854" s="5"/>
      <c r="Q854" s="5"/>
      <c r="R854" s="5"/>
    </row>
    <row r="855" spans="6:18" ht="14.25" customHeight="1">
      <c r="F855" s="5"/>
      <c r="G855" s="5"/>
      <c r="H855" s="5"/>
      <c r="I855" s="5"/>
      <c r="J855" s="5"/>
      <c r="K855" s="5"/>
      <c r="L855" s="5"/>
      <c r="M855" s="5"/>
      <c r="N855" s="5"/>
      <c r="O855" s="5"/>
      <c r="P855" s="5"/>
      <c r="Q855" s="5"/>
      <c r="R855" s="5"/>
    </row>
    <row r="856" spans="6:18" ht="14.25" customHeight="1">
      <c r="F856" s="5"/>
      <c r="G856" s="5"/>
      <c r="H856" s="5"/>
      <c r="I856" s="5"/>
      <c r="J856" s="5"/>
      <c r="K856" s="5"/>
      <c r="L856" s="5"/>
      <c r="M856" s="5"/>
      <c r="N856" s="5"/>
      <c r="O856" s="5"/>
      <c r="P856" s="5"/>
      <c r="Q856" s="5"/>
      <c r="R856" s="5"/>
    </row>
    <row r="857" spans="6:18" ht="14.25" customHeight="1">
      <c r="F857" s="5"/>
      <c r="G857" s="5"/>
      <c r="H857" s="5"/>
      <c r="I857" s="5"/>
      <c r="J857" s="5"/>
      <c r="K857" s="5"/>
      <c r="L857" s="5"/>
      <c r="M857" s="5"/>
      <c r="N857" s="5"/>
      <c r="O857" s="5"/>
      <c r="P857" s="5"/>
      <c r="Q857" s="5"/>
      <c r="R857" s="5"/>
    </row>
    <row r="858" spans="6:18" ht="14.25" customHeight="1">
      <c r="F858" s="5"/>
      <c r="G858" s="5"/>
      <c r="H858" s="5"/>
      <c r="I858" s="5"/>
      <c r="J858" s="5"/>
      <c r="K858" s="5"/>
      <c r="L858" s="5"/>
      <c r="M858" s="5"/>
      <c r="N858" s="5"/>
      <c r="O858" s="5"/>
      <c r="P858" s="5"/>
      <c r="Q858" s="5"/>
      <c r="R858" s="5"/>
    </row>
    <row r="859" spans="6:18" ht="14.25" customHeight="1">
      <c r="F859" s="5"/>
      <c r="G859" s="5"/>
      <c r="H859" s="5"/>
      <c r="I859" s="5"/>
      <c r="J859" s="5"/>
      <c r="K859" s="5"/>
      <c r="L859" s="5"/>
      <c r="M859" s="5"/>
      <c r="N859" s="5"/>
      <c r="O859" s="5"/>
      <c r="P859" s="5"/>
      <c r="Q859" s="5"/>
      <c r="R859" s="5"/>
    </row>
    <row r="860" spans="6:18" ht="14.25" customHeight="1">
      <c r="F860" s="5"/>
      <c r="G860" s="5"/>
      <c r="H860" s="5"/>
      <c r="I860" s="5"/>
      <c r="J860" s="5"/>
      <c r="K860" s="5"/>
      <c r="L860" s="5"/>
      <c r="M860" s="5"/>
      <c r="N860" s="5"/>
      <c r="O860" s="5"/>
      <c r="P860" s="5"/>
      <c r="Q860" s="5"/>
      <c r="R860" s="5"/>
    </row>
    <row r="861" spans="6:18" ht="14.25" customHeight="1">
      <c r="F861" s="5"/>
      <c r="G861" s="5"/>
      <c r="H861" s="5"/>
      <c r="I861" s="5"/>
      <c r="J861" s="5"/>
      <c r="K861" s="5"/>
      <c r="L861" s="5"/>
      <c r="M861" s="5"/>
      <c r="N861" s="5"/>
      <c r="O861" s="5"/>
      <c r="P861" s="5"/>
      <c r="Q861" s="5"/>
      <c r="R861" s="5"/>
    </row>
    <row r="862" spans="6:18" ht="14.25" customHeight="1">
      <c r="F862" s="5"/>
      <c r="G862" s="5"/>
      <c r="H862" s="5"/>
      <c r="I862" s="5"/>
      <c r="J862" s="5"/>
      <c r="K862" s="5"/>
      <c r="L862" s="5"/>
      <c r="M862" s="5"/>
      <c r="N862" s="5"/>
      <c r="O862" s="5"/>
      <c r="P862" s="5"/>
      <c r="Q862" s="5"/>
      <c r="R862" s="5"/>
    </row>
    <row r="863" spans="6:18" ht="14.25" customHeight="1">
      <c r="F863" s="5"/>
      <c r="G863" s="5"/>
      <c r="H863" s="5"/>
      <c r="I863" s="5"/>
      <c r="J863" s="5"/>
      <c r="K863" s="5"/>
      <c r="L863" s="5"/>
      <c r="M863" s="5"/>
      <c r="N863" s="5"/>
      <c r="O863" s="5"/>
      <c r="P863" s="5"/>
      <c r="Q863" s="5"/>
      <c r="R863" s="5"/>
    </row>
    <row r="864" spans="6:18" ht="14.25" customHeight="1">
      <c r="F864" s="5"/>
      <c r="G864" s="5"/>
      <c r="H864" s="5"/>
      <c r="I864" s="5"/>
      <c r="J864" s="5"/>
      <c r="K864" s="5"/>
      <c r="L864" s="5"/>
      <c r="M864" s="5"/>
      <c r="N864" s="5"/>
      <c r="O864" s="5"/>
      <c r="P864" s="5"/>
      <c r="Q864" s="5"/>
      <c r="R864" s="5"/>
    </row>
    <row r="865" spans="6:18" ht="14.25" customHeight="1">
      <c r="F865" s="5"/>
      <c r="G865" s="5"/>
      <c r="H865" s="5"/>
      <c r="I865" s="5"/>
      <c r="J865" s="5"/>
      <c r="K865" s="5"/>
      <c r="L865" s="5"/>
      <c r="M865" s="5"/>
      <c r="N865" s="5"/>
      <c r="O865" s="5"/>
      <c r="P865" s="5"/>
      <c r="Q865" s="5"/>
      <c r="R865" s="5"/>
    </row>
    <row r="866" spans="6:18" ht="14.25" customHeight="1">
      <c r="F866" s="5"/>
      <c r="G866" s="5"/>
      <c r="H866" s="5"/>
      <c r="I866" s="5"/>
      <c r="J866" s="5"/>
      <c r="K866" s="5"/>
      <c r="L866" s="5"/>
      <c r="M866" s="5"/>
      <c r="N866" s="5"/>
      <c r="O866" s="5"/>
      <c r="P866" s="5"/>
      <c r="Q866" s="5"/>
      <c r="R866" s="5"/>
    </row>
    <row r="867" spans="6:18" ht="14.25" customHeight="1">
      <c r="F867" s="5"/>
      <c r="G867" s="5"/>
      <c r="H867" s="5"/>
      <c r="I867" s="5"/>
      <c r="J867" s="5"/>
      <c r="K867" s="5"/>
      <c r="L867" s="5"/>
      <c r="M867" s="5"/>
      <c r="N867" s="5"/>
      <c r="O867" s="5"/>
      <c r="P867" s="5"/>
      <c r="Q867" s="5"/>
      <c r="R867" s="5"/>
    </row>
    <row r="868" spans="6:18" ht="14.25" customHeight="1">
      <c r="F868" s="5"/>
      <c r="G868" s="5"/>
      <c r="H868" s="5"/>
      <c r="I868" s="5"/>
      <c r="J868" s="5"/>
      <c r="K868" s="5"/>
      <c r="L868" s="5"/>
      <c r="M868" s="5"/>
      <c r="N868" s="5"/>
      <c r="O868" s="5"/>
      <c r="P868" s="5"/>
      <c r="Q868" s="5"/>
      <c r="R868" s="5"/>
    </row>
    <row r="869" spans="6:18" ht="14.25" customHeight="1">
      <c r="F869" s="5"/>
      <c r="G869" s="5"/>
      <c r="H869" s="5"/>
      <c r="I869" s="5"/>
      <c r="J869" s="5"/>
      <c r="K869" s="5"/>
      <c r="L869" s="5"/>
      <c r="M869" s="5"/>
      <c r="N869" s="5"/>
      <c r="O869" s="5"/>
      <c r="P869" s="5"/>
      <c r="Q869" s="5"/>
      <c r="R869" s="5"/>
    </row>
    <row r="870" spans="6:18" ht="14.25" customHeight="1">
      <c r="F870" s="5"/>
      <c r="G870" s="5"/>
      <c r="H870" s="5"/>
      <c r="I870" s="5"/>
      <c r="J870" s="5"/>
      <c r="K870" s="5"/>
      <c r="L870" s="5"/>
      <c r="M870" s="5"/>
      <c r="N870" s="5"/>
      <c r="O870" s="5"/>
      <c r="P870" s="5"/>
      <c r="Q870" s="5"/>
      <c r="R870" s="5"/>
    </row>
    <row r="871" spans="6:18" ht="14.25" customHeight="1">
      <c r="F871" s="5"/>
      <c r="G871" s="5"/>
      <c r="H871" s="5"/>
      <c r="I871" s="5"/>
      <c r="J871" s="5"/>
      <c r="K871" s="5"/>
      <c r="L871" s="5"/>
      <c r="M871" s="5"/>
      <c r="N871" s="5"/>
      <c r="O871" s="5"/>
      <c r="P871" s="5"/>
      <c r="Q871" s="5"/>
      <c r="R871" s="5"/>
    </row>
    <row r="872" spans="6:18" ht="14.25" customHeight="1">
      <c r="F872" s="5"/>
      <c r="G872" s="5"/>
      <c r="H872" s="5"/>
      <c r="I872" s="5"/>
      <c r="J872" s="5"/>
      <c r="K872" s="5"/>
      <c r="L872" s="5"/>
      <c r="M872" s="5"/>
      <c r="N872" s="5"/>
      <c r="O872" s="5"/>
      <c r="P872" s="5"/>
      <c r="Q872" s="5"/>
      <c r="R872" s="5"/>
    </row>
    <row r="873" spans="6:18" ht="14.25" customHeight="1">
      <c r="F873" s="5"/>
      <c r="G873" s="5"/>
      <c r="H873" s="5"/>
      <c r="I873" s="5"/>
      <c r="J873" s="5"/>
      <c r="K873" s="5"/>
      <c r="L873" s="5"/>
      <c r="M873" s="5"/>
      <c r="N873" s="5"/>
      <c r="O873" s="5"/>
      <c r="P873" s="5"/>
      <c r="Q873" s="5"/>
      <c r="R873" s="5"/>
    </row>
    <row r="874" spans="6:18" ht="14.25" customHeight="1">
      <c r="F874" s="5"/>
      <c r="G874" s="5"/>
      <c r="H874" s="5"/>
      <c r="I874" s="5"/>
      <c r="J874" s="5"/>
      <c r="K874" s="5"/>
      <c r="L874" s="5"/>
      <c r="M874" s="5"/>
      <c r="N874" s="5"/>
      <c r="O874" s="5"/>
      <c r="P874" s="5"/>
      <c r="Q874" s="5"/>
      <c r="R874" s="5"/>
    </row>
    <row r="875" spans="6:18" ht="14.25" customHeight="1">
      <c r="F875" s="5"/>
      <c r="G875" s="5"/>
      <c r="H875" s="5"/>
      <c r="I875" s="5"/>
      <c r="J875" s="5"/>
      <c r="K875" s="5"/>
      <c r="L875" s="5"/>
      <c r="M875" s="5"/>
      <c r="N875" s="5"/>
      <c r="O875" s="5"/>
      <c r="P875" s="5"/>
      <c r="Q875" s="5"/>
      <c r="R875" s="5"/>
    </row>
    <row r="876" spans="6:18" ht="14.25" customHeight="1">
      <c r="F876" s="5"/>
      <c r="G876" s="5"/>
      <c r="H876" s="5"/>
      <c r="I876" s="5"/>
      <c r="J876" s="5"/>
      <c r="K876" s="5"/>
      <c r="L876" s="5"/>
      <c r="M876" s="5"/>
      <c r="N876" s="5"/>
      <c r="O876" s="5"/>
      <c r="P876" s="5"/>
      <c r="Q876" s="5"/>
      <c r="R876" s="5"/>
    </row>
    <row r="877" spans="6:18" ht="14.25" customHeight="1">
      <c r="F877" s="5"/>
      <c r="G877" s="5"/>
      <c r="H877" s="5"/>
      <c r="I877" s="5"/>
      <c r="J877" s="5"/>
      <c r="K877" s="5"/>
      <c r="L877" s="5"/>
      <c r="M877" s="5"/>
      <c r="N877" s="5"/>
      <c r="O877" s="5"/>
      <c r="P877" s="5"/>
      <c r="Q877" s="5"/>
      <c r="R877" s="5"/>
    </row>
    <row r="878" spans="6:18" ht="14.25" customHeight="1">
      <c r="F878" s="5"/>
      <c r="G878" s="5"/>
      <c r="H878" s="5"/>
      <c r="I878" s="5"/>
      <c r="J878" s="5"/>
      <c r="K878" s="5"/>
      <c r="L878" s="5"/>
      <c r="M878" s="5"/>
      <c r="N878" s="5"/>
      <c r="O878" s="5"/>
      <c r="P878" s="5"/>
      <c r="Q878" s="5"/>
      <c r="R878" s="5"/>
    </row>
    <row r="879" spans="6:18" ht="14.25" customHeight="1">
      <c r="F879" s="5"/>
      <c r="G879" s="5"/>
      <c r="H879" s="5"/>
      <c r="I879" s="5"/>
      <c r="J879" s="5"/>
      <c r="K879" s="5"/>
      <c r="L879" s="5"/>
      <c r="M879" s="5"/>
      <c r="N879" s="5"/>
      <c r="O879" s="5"/>
      <c r="P879" s="5"/>
      <c r="Q879" s="5"/>
      <c r="R879" s="5"/>
    </row>
    <row r="880" spans="6:18" ht="14.25" customHeight="1">
      <c r="F880" s="5"/>
      <c r="G880" s="5"/>
      <c r="H880" s="5"/>
      <c r="I880" s="5"/>
      <c r="J880" s="5"/>
      <c r="K880" s="5"/>
      <c r="L880" s="5"/>
      <c r="M880" s="5"/>
      <c r="N880" s="5"/>
      <c r="O880" s="5"/>
      <c r="P880" s="5"/>
      <c r="Q880" s="5"/>
      <c r="R880" s="5"/>
    </row>
    <row r="881" spans="6:18" ht="14.25" customHeight="1">
      <c r="F881" s="5"/>
      <c r="G881" s="5"/>
      <c r="H881" s="5"/>
      <c r="I881" s="5"/>
      <c r="J881" s="5"/>
      <c r="K881" s="5"/>
      <c r="L881" s="5"/>
      <c r="M881" s="5"/>
      <c r="N881" s="5"/>
      <c r="O881" s="5"/>
      <c r="P881" s="5"/>
      <c r="Q881" s="5"/>
      <c r="R881" s="5"/>
    </row>
    <row r="882" spans="6:18" ht="14.25" customHeight="1">
      <c r="F882" s="5"/>
      <c r="G882" s="5"/>
      <c r="H882" s="5"/>
      <c r="I882" s="5"/>
      <c r="J882" s="5"/>
      <c r="K882" s="5"/>
      <c r="L882" s="5"/>
      <c r="M882" s="5"/>
      <c r="N882" s="5"/>
      <c r="O882" s="5"/>
      <c r="P882" s="5"/>
      <c r="Q882" s="5"/>
      <c r="R882" s="5"/>
    </row>
    <row r="883" spans="6:18" ht="14.25" customHeight="1">
      <c r="F883" s="5"/>
      <c r="G883" s="5"/>
      <c r="H883" s="5"/>
      <c r="I883" s="5"/>
      <c r="J883" s="5"/>
      <c r="K883" s="5"/>
      <c r="L883" s="5"/>
      <c r="M883" s="5"/>
      <c r="N883" s="5"/>
      <c r="O883" s="5"/>
      <c r="P883" s="5"/>
      <c r="Q883" s="5"/>
      <c r="R883" s="5"/>
    </row>
    <row r="884" spans="6:18" ht="14.25" customHeight="1">
      <c r="F884" s="5"/>
      <c r="G884" s="5"/>
      <c r="H884" s="5"/>
      <c r="I884" s="5"/>
      <c r="J884" s="5"/>
      <c r="K884" s="5"/>
      <c r="L884" s="5"/>
      <c r="M884" s="5"/>
      <c r="N884" s="5"/>
      <c r="O884" s="5"/>
      <c r="P884" s="5"/>
      <c r="Q884" s="5"/>
      <c r="R884" s="5"/>
    </row>
    <row r="885" spans="6:18" ht="14.25" customHeight="1">
      <c r="F885" s="5"/>
      <c r="G885" s="5"/>
      <c r="H885" s="5"/>
      <c r="I885" s="5"/>
      <c r="J885" s="5"/>
      <c r="K885" s="5"/>
      <c r="L885" s="5"/>
      <c r="M885" s="5"/>
      <c r="N885" s="5"/>
      <c r="O885" s="5"/>
      <c r="P885" s="5"/>
      <c r="Q885" s="5"/>
      <c r="R885" s="5"/>
    </row>
    <row r="886" spans="6:18" ht="14.25" customHeight="1">
      <c r="F886" s="5"/>
      <c r="G886" s="5"/>
      <c r="H886" s="5"/>
      <c r="I886" s="5"/>
      <c r="J886" s="5"/>
      <c r="K886" s="5"/>
      <c r="L886" s="5"/>
      <c r="M886" s="5"/>
      <c r="N886" s="5"/>
      <c r="O886" s="5"/>
      <c r="P886" s="5"/>
      <c r="Q886" s="5"/>
      <c r="R886" s="5"/>
    </row>
    <row r="887" spans="6:18" ht="14.25" customHeight="1">
      <c r="F887" s="5"/>
      <c r="G887" s="5"/>
      <c r="H887" s="5"/>
      <c r="I887" s="5"/>
      <c r="J887" s="5"/>
      <c r="K887" s="5"/>
      <c r="L887" s="5"/>
      <c r="M887" s="5"/>
      <c r="N887" s="5"/>
      <c r="O887" s="5"/>
      <c r="P887" s="5"/>
      <c r="Q887" s="5"/>
      <c r="R887" s="5"/>
    </row>
    <row r="888" spans="6:18" ht="14.25" customHeight="1">
      <c r="F888" s="5"/>
      <c r="G888" s="5"/>
      <c r="H888" s="5"/>
      <c r="I888" s="5"/>
      <c r="J888" s="5"/>
      <c r="K888" s="5"/>
      <c r="L888" s="5"/>
      <c r="M888" s="5"/>
      <c r="N888" s="5"/>
      <c r="O888" s="5"/>
      <c r="P888" s="5"/>
      <c r="Q888" s="5"/>
      <c r="R888" s="5"/>
    </row>
    <row r="889" spans="6:18" ht="14.25" customHeight="1">
      <c r="F889" s="5"/>
      <c r="G889" s="5"/>
      <c r="H889" s="5"/>
      <c r="I889" s="5"/>
      <c r="J889" s="5"/>
      <c r="K889" s="5"/>
      <c r="L889" s="5"/>
      <c r="M889" s="5"/>
      <c r="N889" s="5"/>
      <c r="O889" s="5"/>
      <c r="P889" s="5"/>
      <c r="Q889" s="5"/>
      <c r="R889" s="5"/>
    </row>
    <row r="890" spans="6:18" ht="14.25" customHeight="1">
      <c r="F890" s="5"/>
      <c r="G890" s="5"/>
      <c r="H890" s="5"/>
      <c r="I890" s="5"/>
      <c r="J890" s="5"/>
      <c r="K890" s="5"/>
      <c r="L890" s="5"/>
      <c r="M890" s="5"/>
      <c r="N890" s="5"/>
      <c r="O890" s="5"/>
      <c r="P890" s="5"/>
      <c r="Q890" s="5"/>
      <c r="R890" s="5"/>
    </row>
    <row r="891" spans="6:18" ht="14.25" customHeight="1">
      <c r="F891" s="5"/>
      <c r="G891" s="5"/>
      <c r="H891" s="5"/>
      <c r="I891" s="5"/>
      <c r="J891" s="5"/>
      <c r="K891" s="5"/>
      <c r="L891" s="5"/>
      <c r="M891" s="5"/>
      <c r="N891" s="5"/>
      <c r="O891" s="5"/>
      <c r="P891" s="5"/>
      <c r="Q891" s="5"/>
      <c r="R891" s="5"/>
    </row>
    <row r="892" spans="6:18" ht="14.25" customHeight="1">
      <c r="F892" s="5"/>
      <c r="G892" s="5"/>
      <c r="H892" s="5"/>
      <c r="I892" s="5"/>
      <c r="J892" s="5"/>
      <c r="K892" s="5"/>
      <c r="L892" s="5"/>
      <c r="M892" s="5"/>
      <c r="N892" s="5"/>
      <c r="O892" s="5"/>
      <c r="P892" s="5"/>
      <c r="Q892" s="5"/>
      <c r="R892" s="5"/>
    </row>
    <row r="893" spans="6:18" ht="14.25" customHeight="1">
      <c r="F893" s="5"/>
      <c r="G893" s="5"/>
      <c r="H893" s="5"/>
      <c r="I893" s="5"/>
      <c r="J893" s="5"/>
      <c r="K893" s="5"/>
      <c r="L893" s="5"/>
      <c r="M893" s="5"/>
      <c r="N893" s="5"/>
      <c r="O893" s="5"/>
      <c r="P893" s="5"/>
      <c r="Q893" s="5"/>
      <c r="R893" s="5"/>
    </row>
    <row r="894" spans="6:18" ht="14.25" customHeight="1">
      <c r="F894" s="5"/>
      <c r="G894" s="5"/>
      <c r="H894" s="5"/>
      <c r="I894" s="5"/>
      <c r="J894" s="5"/>
      <c r="K894" s="5"/>
      <c r="L894" s="5"/>
      <c r="M894" s="5"/>
      <c r="N894" s="5"/>
      <c r="O894" s="5"/>
      <c r="P894" s="5"/>
      <c r="Q894" s="5"/>
      <c r="R894" s="5"/>
    </row>
    <row r="895" spans="6:18" ht="14.25" customHeight="1">
      <c r="F895" s="5"/>
      <c r="G895" s="5"/>
      <c r="H895" s="5"/>
      <c r="I895" s="5"/>
      <c r="J895" s="5"/>
      <c r="K895" s="5"/>
      <c r="L895" s="5"/>
      <c r="M895" s="5"/>
      <c r="N895" s="5"/>
      <c r="O895" s="5"/>
      <c r="P895" s="5"/>
      <c r="Q895" s="5"/>
      <c r="R895" s="5"/>
    </row>
    <row r="896" spans="6:18" ht="14.25" customHeight="1">
      <c r="F896" s="5"/>
      <c r="G896" s="5"/>
      <c r="H896" s="5"/>
      <c r="I896" s="5"/>
      <c r="J896" s="5"/>
      <c r="K896" s="5"/>
      <c r="L896" s="5"/>
      <c r="M896" s="5"/>
      <c r="N896" s="5"/>
      <c r="O896" s="5"/>
      <c r="P896" s="5"/>
      <c r="Q896" s="5"/>
      <c r="R896" s="5"/>
    </row>
    <row r="897" spans="6:18" ht="14.25" customHeight="1">
      <c r="F897" s="5"/>
      <c r="G897" s="5"/>
      <c r="H897" s="5"/>
      <c r="I897" s="5"/>
      <c r="J897" s="5"/>
      <c r="K897" s="5"/>
      <c r="L897" s="5"/>
      <c r="M897" s="5"/>
      <c r="N897" s="5"/>
      <c r="O897" s="5"/>
      <c r="P897" s="5"/>
      <c r="Q897" s="5"/>
      <c r="R897" s="5"/>
    </row>
    <row r="898" spans="6:18" ht="14.25" customHeight="1">
      <c r="F898" s="5"/>
      <c r="G898" s="5"/>
      <c r="H898" s="5"/>
      <c r="I898" s="5"/>
      <c r="J898" s="5"/>
      <c r="K898" s="5"/>
      <c r="L898" s="5"/>
      <c r="M898" s="5"/>
      <c r="N898" s="5"/>
      <c r="O898" s="5"/>
      <c r="P898" s="5"/>
      <c r="Q898" s="5"/>
      <c r="R898" s="5"/>
    </row>
    <row r="899" spans="6:18" ht="14.25" customHeight="1">
      <c r="F899" s="5"/>
      <c r="G899" s="5"/>
      <c r="H899" s="5"/>
      <c r="I899" s="5"/>
      <c r="J899" s="5"/>
      <c r="K899" s="5"/>
      <c r="L899" s="5"/>
      <c r="M899" s="5"/>
      <c r="N899" s="5"/>
      <c r="O899" s="5"/>
      <c r="P899" s="5"/>
      <c r="Q899" s="5"/>
      <c r="R899" s="5"/>
    </row>
    <row r="900" spans="6:18" ht="14.25" customHeight="1">
      <c r="F900" s="5"/>
      <c r="G900" s="5"/>
      <c r="H900" s="5"/>
      <c r="I900" s="5"/>
      <c r="J900" s="5"/>
      <c r="K900" s="5"/>
      <c r="L900" s="5"/>
      <c r="M900" s="5"/>
      <c r="N900" s="5"/>
      <c r="O900" s="5"/>
      <c r="P900" s="5"/>
      <c r="Q900" s="5"/>
      <c r="R900" s="5"/>
    </row>
    <row r="901" spans="6:18" ht="14.25" customHeight="1">
      <c r="F901" s="5"/>
      <c r="G901" s="5"/>
      <c r="H901" s="5"/>
      <c r="I901" s="5"/>
      <c r="J901" s="5"/>
      <c r="K901" s="5"/>
      <c r="L901" s="5"/>
      <c r="M901" s="5"/>
      <c r="N901" s="5"/>
      <c r="O901" s="5"/>
      <c r="P901" s="5"/>
      <c r="Q901" s="5"/>
      <c r="R901" s="5"/>
    </row>
    <row r="902" spans="6:18" ht="14.25" customHeight="1">
      <c r="F902" s="5"/>
      <c r="G902" s="5"/>
      <c r="H902" s="5"/>
      <c r="I902" s="5"/>
      <c r="J902" s="5"/>
      <c r="K902" s="5"/>
      <c r="L902" s="5"/>
      <c r="M902" s="5"/>
      <c r="N902" s="5"/>
      <c r="O902" s="5"/>
      <c r="P902" s="5"/>
      <c r="Q902" s="5"/>
      <c r="R902" s="5"/>
    </row>
    <row r="903" spans="6:18" ht="14.25" customHeight="1">
      <c r="F903" s="5"/>
      <c r="G903" s="5"/>
      <c r="H903" s="5"/>
      <c r="I903" s="5"/>
      <c r="J903" s="5"/>
      <c r="K903" s="5"/>
      <c r="L903" s="5"/>
      <c r="M903" s="5"/>
      <c r="N903" s="5"/>
      <c r="O903" s="5"/>
      <c r="P903" s="5"/>
      <c r="Q903" s="5"/>
      <c r="R903" s="5"/>
    </row>
    <row r="904" spans="6:18" ht="14.25" customHeight="1">
      <c r="F904" s="5"/>
      <c r="G904" s="5"/>
      <c r="H904" s="5"/>
      <c r="I904" s="5"/>
      <c r="J904" s="5"/>
      <c r="K904" s="5"/>
      <c r="L904" s="5"/>
      <c r="M904" s="5"/>
      <c r="N904" s="5"/>
      <c r="O904" s="5"/>
      <c r="P904" s="5"/>
      <c r="Q904" s="5"/>
      <c r="R904" s="5"/>
    </row>
    <row r="905" spans="6:18" ht="14.25" customHeight="1">
      <c r="F905" s="5"/>
      <c r="G905" s="5"/>
      <c r="H905" s="5"/>
      <c r="I905" s="5"/>
      <c r="J905" s="5"/>
      <c r="K905" s="5"/>
      <c r="L905" s="5"/>
      <c r="M905" s="5"/>
      <c r="N905" s="5"/>
      <c r="O905" s="5"/>
      <c r="P905" s="5"/>
      <c r="Q905" s="5"/>
      <c r="R905" s="5"/>
    </row>
    <row r="906" spans="6:18" ht="14.25" customHeight="1">
      <c r="F906" s="5"/>
      <c r="G906" s="5"/>
      <c r="H906" s="5"/>
      <c r="I906" s="5"/>
      <c r="J906" s="5"/>
      <c r="K906" s="5"/>
      <c r="L906" s="5"/>
      <c r="M906" s="5"/>
      <c r="N906" s="5"/>
      <c r="O906" s="5"/>
      <c r="P906" s="5"/>
      <c r="Q906" s="5"/>
      <c r="R906" s="5"/>
    </row>
    <row r="907" spans="6:18" ht="14.25" customHeight="1">
      <c r="F907" s="5"/>
      <c r="G907" s="5"/>
      <c r="H907" s="5"/>
      <c r="I907" s="5"/>
      <c r="J907" s="5"/>
      <c r="K907" s="5"/>
      <c r="L907" s="5"/>
      <c r="M907" s="5"/>
      <c r="N907" s="5"/>
      <c r="O907" s="5"/>
      <c r="P907" s="5"/>
      <c r="Q907" s="5"/>
      <c r="R907" s="5"/>
    </row>
    <row r="908" spans="6:18" ht="14.25" customHeight="1">
      <c r="F908" s="5"/>
      <c r="G908" s="5"/>
      <c r="H908" s="5"/>
      <c r="I908" s="5"/>
      <c r="J908" s="5"/>
      <c r="K908" s="5"/>
      <c r="L908" s="5"/>
      <c r="M908" s="5"/>
      <c r="N908" s="5"/>
      <c r="O908" s="5"/>
      <c r="P908" s="5"/>
      <c r="Q908" s="5"/>
      <c r="R908" s="5"/>
    </row>
    <row r="909" spans="6:18" ht="14.25" customHeight="1">
      <c r="F909" s="5"/>
      <c r="G909" s="5"/>
      <c r="H909" s="5"/>
      <c r="I909" s="5"/>
      <c r="J909" s="5"/>
      <c r="K909" s="5"/>
      <c r="L909" s="5"/>
      <c r="M909" s="5"/>
      <c r="N909" s="5"/>
      <c r="O909" s="5"/>
      <c r="P909" s="5"/>
      <c r="Q909" s="5"/>
      <c r="R909" s="5"/>
    </row>
    <row r="910" spans="6:18" ht="14.25" customHeight="1">
      <c r="F910" s="5"/>
      <c r="G910" s="5"/>
      <c r="H910" s="5"/>
      <c r="I910" s="5"/>
      <c r="J910" s="5"/>
      <c r="K910" s="5"/>
      <c r="L910" s="5"/>
      <c r="M910" s="5"/>
      <c r="N910" s="5"/>
      <c r="O910" s="5"/>
      <c r="P910" s="5"/>
      <c r="Q910" s="5"/>
      <c r="R910" s="5"/>
    </row>
    <row r="911" spans="6:18" ht="14.25" customHeight="1">
      <c r="F911" s="5"/>
      <c r="G911" s="5"/>
      <c r="H911" s="5"/>
      <c r="I911" s="5"/>
      <c r="J911" s="5"/>
      <c r="K911" s="5"/>
      <c r="L911" s="5"/>
      <c r="M911" s="5"/>
      <c r="N911" s="5"/>
      <c r="O911" s="5"/>
      <c r="P911" s="5"/>
      <c r="Q911" s="5"/>
      <c r="R911" s="5"/>
    </row>
    <row r="912" spans="6:18" ht="14.25" customHeight="1">
      <c r="F912" s="5"/>
      <c r="G912" s="5"/>
      <c r="H912" s="5"/>
      <c r="I912" s="5"/>
      <c r="J912" s="5"/>
      <c r="K912" s="5"/>
      <c r="L912" s="5"/>
      <c r="M912" s="5"/>
      <c r="N912" s="5"/>
      <c r="O912" s="5"/>
      <c r="P912" s="5"/>
      <c r="Q912" s="5"/>
      <c r="R912" s="5"/>
    </row>
    <row r="913" spans="6:18" ht="14.25" customHeight="1">
      <c r="F913" s="5"/>
      <c r="G913" s="5"/>
      <c r="H913" s="5"/>
      <c r="I913" s="5"/>
      <c r="J913" s="5"/>
      <c r="K913" s="5"/>
      <c r="L913" s="5"/>
      <c r="M913" s="5"/>
      <c r="N913" s="5"/>
      <c r="O913" s="5"/>
      <c r="P913" s="5"/>
      <c r="Q913" s="5"/>
      <c r="R913" s="5"/>
    </row>
    <row r="914" spans="6:18" ht="14.25" customHeight="1">
      <c r="F914" s="5"/>
      <c r="G914" s="5"/>
      <c r="H914" s="5"/>
      <c r="I914" s="5"/>
      <c r="J914" s="5"/>
      <c r="K914" s="5"/>
      <c r="L914" s="5"/>
      <c r="M914" s="5"/>
      <c r="N914" s="5"/>
      <c r="O914" s="5"/>
      <c r="P914" s="5"/>
      <c r="Q914" s="5"/>
      <c r="R914" s="5"/>
    </row>
    <row r="915" spans="6:18" ht="14.25" customHeight="1">
      <c r="F915" s="5"/>
      <c r="G915" s="5"/>
      <c r="H915" s="5"/>
      <c r="I915" s="5"/>
      <c r="J915" s="5"/>
      <c r="K915" s="5"/>
      <c r="L915" s="5"/>
      <c r="M915" s="5"/>
      <c r="N915" s="5"/>
      <c r="O915" s="5"/>
      <c r="P915" s="5"/>
      <c r="Q915" s="5"/>
      <c r="R915" s="5"/>
    </row>
    <row r="916" spans="6:18" ht="14.25" customHeight="1">
      <c r="F916" s="5"/>
      <c r="G916" s="5"/>
      <c r="H916" s="5"/>
      <c r="I916" s="5"/>
      <c r="J916" s="5"/>
      <c r="K916" s="5"/>
      <c r="L916" s="5"/>
      <c r="M916" s="5"/>
      <c r="N916" s="5"/>
      <c r="O916" s="5"/>
      <c r="P916" s="5"/>
      <c r="Q916" s="5"/>
      <c r="R916" s="5"/>
    </row>
    <row r="917" spans="6:18" ht="14.25" customHeight="1">
      <c r="F917" s="5"/>
      <c r="G917" s="5"/>
      <c r="H917" s="5"/>
      <c r="I917" s="5"/>
      <c r="J917" s="5"/>
      <c r="K917" s="5"/>
      <c r="L917" s="5"/>
      <c r="M917" s="5"/>
      <c r="N917" s="5"/>
      <c r="O917" s="5"/>
      <c r="P917" s="5"/>
      <c r="Q917" s="5"/>
      <c r="R917" s="5"/>
    </row>
    <row r="918" spans="6:18" ht="14.25" customHeight="1">
      <c r="F918" s="5"/>
      <c r="G918" s="5"/>
      <c r="H918" s="5"/>
      <c r="I918" s="5"/>
      <c r="J918" s="5"/>
      <c r="K918" s="5"/>
      <c r="L918" s="5"/>
      <c r="M918" s="5"/>
      <c r="N918" s="5"/>
      <c r="O918" s="5"/>
      <c r="P918" s="5"/>
      <c r="Q918" s="5"/>
      <c r="R918" s="5"/>
    </row>
    <row r="919" spans="6:18" ht="14.25" customHeight="1">
      <c r="F919" s="5"/>
      <c r="G919" s="5"/>
      <c r="H919" s="5"/>
      <c r="I919" s="5"/>
      <c r="J919" s="5"/>
      <c r="K919" s="5"/>
      <c r="L919" s="5"/>
      <c r="M919" s="5"/>
      <c r="N919" s="5"/>
      <c r="O919" s="5"/>
      <c r="P919" s="5"/>
      <c r="Q919" s="5"/>
      <c r="R919" s="5"/>
    </row>
    <row r="920" spans="6:18" ht="14.25" customHeight="1">
      <c r="F920" s="5"/>
      <c r="G920" s="5"/>
      <c r="H920" s="5"/>
      <c r="I920" s="5"/>
      <c r="J920" s="5"/>
      <c r="K920" s="5"/>
      <c r="L920" s="5"/>
      <c r="M920" s="5"/>
      <c r="N920" s="5"/>
      <c r="O920" s="5"/>
      <c r="P920" s="5"/>
      <c r="Q920" s="5"/>
      <c r="R920" s="5"/>
    </row>
    <row r="921" spans="6:18" ht="14.25" customHeight="1">
      <c r="F921" s="5"/>
      <c r="G921" s="5"/>
      <c r="H921" s="5"/>
      <c r="I921" s="5"/>
      <c r="J921" s="5"/>
      <c r="K921" s="5"/>
      <c r="L921" s="5"/>
      <c r="M921" s="5"/>
      <c r="N921" s="5"/>
      <c r="O921" s="5"/>
      <c r="P921" s="5"/>
      <c r="Q921" s="5"/>
      <c r="R921" s="5"/>
    </row>
    <row r="922" spans="6:18" ht="14.25" customHeight="1">
      <c r="F922" s="5"/>
      <c r="G922" s="5"/>
      <c r="H922" s="5"/>
      <c r="I922" s="5"/>
      <c r="J922" s="5"/>
      <c r="K922" s="5"/>
      <c r="L922" s="5"/>
      <c r="M922" s="5"/>
      <c r="N922" s="5"/>
      <c r="O922" s="5"/>
      <c r="P922" s="5"/>
      <c r="Q922" s="5"/>
      <c r="R922" s="5"/>
    </row>
    <row r="923" spans="6:18" ht="14.25" customHeight="1">
      <c r="F923" s="5"/>
      <c r="G923" s="5"/>
      <c r="H923" s="5"/>
      <c r="I923" s="5"/>
      <c r="J923" s="5"/>
      <c r="K923" s="5"/>
      <c r="L923" s="5"/>
      <c r="M923" s="5"/>
      <c r="N923" s="5"/>
      <c r="O923" s="5"/>
      <c r="P923" s="5"/>
      <c r="Q923" s="5"/>
      <c r="R923" s="5"/>
    </row>
    <row r="924" spans="6:18" ht="14.25" customHeight="1">
      <c r="F924" s="5"/>
      <c r="G924" s="5"/>
      <c r="H924" s="5"/>
      <c r="I924" s="5"/>
      <c r="J924" s="5"/>
      <c r="K924" s="5"/>
      <c r="L924" s="5"/>
      <c r="M924" s="5"/>
      <c r="N924" s="5"/>
      <c r="O924" s="5"/>
      <c r="P924" s="5"/>
      <c r="Q924" s="5"/>
      <c r="R924" s="5"/>
    </row>
    <row r="925" spans="6:18" ht="14.25" customHeight="1">
      <c r="F925" s="5"/>
      <c r="G925" s="5"/>
      <c r="H925" s="5"/>
      <c r="I925" s="5"/>
      <c r="J925" s="5"/>
      <c r="K925" s="5"/>
      <c r="L925" s="5"/>
      <c r="M925" s="5"/>
      <c r="N925" s="5"/>
      <c r="O925" s="5"/>
      <c r="P925" s="5"/>
      <c r="Q925" s="5"/>
      <c r="R925" s="5"/>
    </row>
    <row r="926" spans="6:18" ht="14.25" customHeight="1">
      <c r="F926" s="5"/>
      <c r="G926" s="5"/>
      <c r="H926" s="5"/>
      <c r="I926" s="5"/>
      <c r="J926" s="5"/>
      <c r="K926" s="5"/>
      <c r="L926" s="5"/>
      <c r="M926" s="5"/>
      <c r="N926" s="5"/>
      <c r="O926" s="5"/>
      <c r="P926" s="5"/>
      <c r="Q926" s="5"/>
      <c r="R926" s="5"/>
    </row>
    <row r="927" spans="6:18" ht="14.25" customHeight="1">
      <c r="F927" s="5"/>
      <c r="G927" s="5"/>
      <c r="H927" s="5"/>
      <c r="I927" s="5"/>
      <c r="J927" s="5"/>
      <c r="K927" s="5"/>
      <c r="L927" s="5"/>
      <c r="M927" s="5"/>
      <c r="N927" s="5"/>
      <c r="O927" s="5"/>
      <c r="P927" s="5"/>
      <c r="Q927" s="5"/>
      <c r="R927" s="5"/>
    </row>
    <row r="928" spans="6:18" ht="14.25" customHeight="1">
      <c r="F928" s="5"/>
      <c r="G928" s="5"/>
      <c r="H928" s="5"/>
      <c r="I928" s="5"/>
      <c r="J928" s="5"/>
      <c r="K928" s="5"/>
      <c r="L928" s="5"/>
      <c r="M928" s="5"/>
      <c r="N928" s="5"/>
      <c r="O928" s="5"/>
      <c r="P928" s="5"/>
      <c r="Q928" s="5"/>
      <c r="R928" s="5"/>
    </row>
    <row r="929" spans="6:18" ht="14.25" customHeight="1">
      <c r="F929" s="5"/>
      <c r="G929" s="5"/>
      <c r="H929" s="5"/>
      <c r="I929" s="5"/>
      <c r="J929" s="5"/>
      <c r="K929" s="5"/>
      <c r="L929" s="5"/>
      <c r="M929" s="5"/>
      <c r="N929" s="5"/>
      <c r="O929" s="5"/>
      <c r="P929" s="5"/>
      <c r="Q929" s="5"/>
      <c r="R929" s="5"/>
    </row>
    <row r="930" spans="6:18" ht="14.25" customHeight="1">
      <c r="F930" s="5"/>
      <c r="G930" s="5"/>
      <c r="H930" s="5"/>
      <c r="I930" s="5"/>
      <c r="J930" s="5"/>
      <c r="K930" s="5"/>
      <c r="L930" s="5"/>
      <c r="M930" s="5"/>
      <c r="N930" s="5"/>
      <c r="O930" s="5"/>
      <c r="P930" s="5"/>
      <c r="Q930" s="5"/>
      <c r="R930" s="5"/>
    </row>
    <row r="931" spans="6:18" ht="14.25" customHeight="1">
      <c r="F931" s="5"/>
      <c r="G931" s="5"/>
      <c r="H931" s="5"/>
      <c r="I931" s="5"/>
      <c r="J931" s="5"/>
      <c r="K931" s="5"/>
      <c r="L931" s="5"/>
      <c r="M931" s="5"/>
      <c r="N931" s="5"/>
      <c r="O931" s="5"/>
      <c r="P931" s="5"/>
      <c r="Q931" s="5"/>
      <c r="R931" s="5"/>
    </row>
    <row r="932" spans="6:18" ht="14.25" customHeight="1">
      <c r="F932" s="5"/>
      <c r="G932" s="5"/>
      <c r="H932" s="5"/>
      <c r="I932" s="5"/>
      <c r="J932" s="5"/>
      <c r="K932" s="5"/>
      <c r="L932" s="5"/>
      <c r="M932" s="5"/>
      <c r="N932" s="5"/>
      <c r="O932" s="5"/>
      <c r="P932" s="5"/>
      <c r="Q932" s="5"/>
      <c r="R932" s="5"/>
    </row>
    <row r="933" spans="6:18" ht="14.25" customHeight="1">
      <c r="F933" s="5"/>
      <c r="G933" s="5"/>
      <c r="H933" s="5"/>
      <c r="I933" s="5"/>
      <c r="J933" s="5"/>
      <c r="K933" s="5"/>
      <c r="L933" s="5"/>
      <c r="M933" s="5"/>
      <c r="N933" s="5"/>
      <c r="O933" s="5"/>
      <c r="P933" s="5"/>
      <c r="Q933" s="5"/>
      <c r="R933" s="5"/>
    </row>
    <row r="934" spans="6:18" ht="14.25" customHeight="1">
      <c r="F934" s="5"/>
      <c r="G934" s="5"/>
      <c r="H934" s="5"/>
      <c r="I934" s="5"/>
      <c r="J934" s="5"/>
      <c r="K934" s="5"/>
      <c r="L934" s="5"/>
      <c r="M934" s="5"/>
      <c r="N934" s="5"/>
      <c r="O934" s="5"/>
      <c r="P934" s="5"/>
      <c r="Q934" s="5"/>
      <c r="R934" s="5"/>
    </row>
    <row r="935" spans="6:18" ht="14.25" customHeight="1">
      <c r="F935" s="5"/>
      <c r="G935" s="5"/>
      <c r="H935" s="5"/>
      <c r="I935" s="5"/>
      <c r="J935" s="5"/>
      <c r="K935" s="5"/>
      <c r="L935" s="5"/>
      <c r="M935" s="5"/>
      <c r="N935" s="5"/>
      <c r="O935" s="5"/>
      <c r="P935" s="5"/>
      <c r="Q935" s="5"/>
      <c r="R935" s="5"/>
    </row>
    <row r="936" spans="6:18" ht="14.25" customHeight="1">
      <c r="F936" s="5"/>
      <c r="G936" s="5"/>
      <c r="H936" s="5"/>
      <c r="I936" s="5"/>
      <c r="J936" s="5"/>
      <c r="K936" s="5"/>
      <c r="L936" s="5"/>
      <c r="M936" s="5"/>
      <c r="N936" s="5"/>
      <c r="O936" s="5"/>
      <c r="P936" s="5"/>
      <c r="Q936" s="5"/>
      <c r="R936" s="5"/>
    </row>
    <row r="937" spans="6:18" ht="14.25" customHeight="1">
      <c r="F937" s="5"/>
      <c r="G937" s="5"/>
      <c r="H937" s="5"/>
      <c r="I937" s="5"/>
      <c r="J937" s="5"/>
      <c r="K937" s="5"/>
      <c r="L937" s="5"/>
      <c r="M937" s="5"/>
      <c r="N937" s="5"/>
      <c r="O937" s="5"/>
      <c r="P937" s="5"/>
      <c r="Q937" s="5"/>
      <c r="R937" s="5"/>
    </row>
    <row r="938" spans="6:18" ht="14.25" customHeight="1">
      <c r="F938" s="5"/>
      <c r="G938" s="5"/>
      <c r="H938" s="5"/>
      <c r="I938" s="5"/>
      <c r="J938" s="5"/>
      <c r="K938" s="5"/>
      <c r="L938" s="5"/>
      <c r="M938" s="5"/>
      <c r="N938" s="5"/>
      <c r="O938" s="5"/>
      <c r="P938" s="5"/>
      <c r="Q938" s="5"/>
      <c r="R938" s="5"/>
    </row>
    <row r="939" spans="6:18" ht="14.25" customHeight="1">
      <c r="F939" s="5"/>
      <c r="G939" s="5"/>
      <c r="H939" s="5"/>
      <c r="I939" s="5"/>
      <c r="J939" s="5"/>
      <c r="K939" s="5"/>
      <c r="L939" s="5"/>
      <c r="M939" s="5"/>
      <c r="N939" s="5"/>
      <c r="O939" s="5"/>
      <c r="P939" s="5"/>
      <c r="Q939" s="5"/>
      <c r="R939" s="5"/>
    </row>
    <row r="940" spans="6:18" ht="14.25" customHeight="1">
      <c r="F940" s="5"/>
      <c r="G940" s="5"/>
      <c r="H940" s="5"/>
      <c r="I940" s="5"/>
      <c r="J940" s="5"/>
      <c r="K940" s="5"/>
      <c r="L940" s="5"/>
      <c r="M940" s="5"/>
      <c r="N940" s="5"/>
      <c r="O940" s="5"/>
      <c r="P940" s="5"/>
      <c r="Q940" s="5"/>
      <c r="R940" s="5"/>
    </row>
    <row r="941" spans="6:18" ht="14.25" customHeight="1">
      <c r="F941" s="5"/>
      <c r="G941" s="5"/>
      <c r="H941" s="5"/>
      <c r="I941" s="5"/>
      <c r="J941" s="5"/>
      <c r="K941" s="5"/>
      <c r="L941" s="5"/>
      <c r="M941" s="5"/>
      <c r="N941" s="5"/>
      <c r="O941" s="5"/>
      <c r="P941" s="5"/>
      <c r="Q941" s="5"/>
      <c r="R941" s="5"/>
    </row>
    <row r="942" spans="6:18" ht="14.25" customHeight="1">
      <c r="F942" s="5"/>
      <c r="G942" s="5"/>
      <c r="H942" s="5"/>
      <c r="I942" s="5"/>
      <c r="J942" s="5"/>
      <c r="K942" s="5"/>
      <c r="L942" s="5"/>
      <c r="M942" s="5"/>
      <c r="N942" s="5"/>
      <c r="O942" s="5"/>
      <c r="P942" s="5"/>
      <c r="Q942" s="5"/>
      <c r="R942" s="5"/>
    </row>
    <row r="943" spans="6:18" ht="14.25" customHeight="1">
      <c r="F943" s="5"/>
      <c r="G943" s="5"/>
      <c r="H943" s="5"/>
      <c r="I943" s="5"/>
      <c r="J943" s="5"/>
      <c r="K943" s="5"/>
      <c r="L943" s="5"/>
      <c r="M943" s="5"/>
      <c r="N943" s="5"/>
      <c r="O943" s="5"/>
      <c r="P943" s="5"/>
      <c r="Q943" s="5"/>
      <c r="R943" s="5"/>
    </row>
    <row r="944" spans="6:18" ht="14.25" customHeight="1">
      <c r="F944" s="5"/>
      <c r="G944" s="5"/>
      <c r="H944" s="5"/>
      <c r="I944" s="5"/>
      <c r="J944" s="5"/>
      <c r="K944" s="5"/>
      <c r="L944" s="5"/>
      <c r="M944" s="5"/>
      <c r="N944" s="5"/>
      <c r="O944" s="5"/>
      <c r="P944" s="5"/>
      <c r="Q944" s="5"/>
      <c r="R944" s="5"/>
    </row>
    <row r="945" spans="6:18" ht="14.25" customHeight="1">
      <c r="F945" s="5"/>
      <c r="G945" s="5"/>
      <c r="H945" s="5"/>
      <c r="I945" s="5"/>
      <c r="J945" s="5"/>
      <c r="K945" s="5"/>
      <c r="L945" s="5"/>
      <c r="M945" s="5"/>
      <c r="N945" s="5"/>
      <c r="O945" s="5"/>
      <c r="P945" s="5"/>
      <c r="Q945" s="5"/>
      <c r="R945" s="5"/>
    </row>
    <row r="946" spans="6:18" ht="14.25" customHeight="1">
      <c r="F946" s="5"/>
      <c r="G946" s="5"/>
      <c r="H946" s="5"/>
      <c r="I946" s="5"/>
      <c r="J946" s="5"/>
      <c r="K946" s="5"/>
      <c r="L946" s="5"/>
      <c r="M946" s="5"/>
      <c r="N946" s="5"/>
      <c r="O946" s="5"/>
      <c r="P946" s="5"/>
      <c r="Q946" s="5"/>
      <c r="R946" s="5"/>
    </row>
    <row r="947" spans="6:18" ht="14.25" customHeight="1">
      <c r="F947" s="5"/>
      <c r="G947" s="5"/>
      <c r="H947" s="5"/>
      <c r="I947" s="5"/>
      <c r="J947" s="5"/>
      <c r="K947" s="5"/>
      <c r="L947" s="5"/>
      <c r="M947" s="5"/>
      <c r="N947" s="5"/>
      <c r="O947" s="5"/>
      <c r="P947" s="5"/>
      <c r="Q947" s="5"/>
      <c r="R947" s="5"/>
    </row>
    <row r="948" spans="6:18" ht="14.25" customHeight="1">
      <c r="F948" s="5"/>
      <c r="G948" s="5"/>
      <c r="H948" s="5"/>
      <c r="I948" s="5"/>
      <c r="J948" s="5"/>
      <c r="K948" s="5"/>
      <c r="L948" s="5"/>
      <c r="M948" s="5"/>
      <c r="N948" s="5"/>
      <c r="O948" s="5"/>
      <c r="P948" s="5"/>
      <c r="Q948" s="5"/>
      <c r="R948" s="5"/>
    </row>
    <row r="949" spans="6:18" ht="14.25" customHeight="1">
      <c r="F949" s="5"/>
      <c r="G949" s="5"/>
      <c r="H949" s="5"/>
      <c r="I949" s="5"/>
      <c r="J949" s="5"/>
      <c r="K949" s="5"/>
      <c r="L949" s="5"/>
      <c r="M949" s="5"/>
      <c r="N949" s="5"/>
      <c r="O949" s="5"/>
      <c r="P949" s="5"/>
      <c r="Q949" s="5"/>
      <c r="R949" s="5"/>
    </row>
    <row r="950" spans="6:18" ht="14.25" customHeight="1">
      <c r="F950" s="5"/>
      <c r="G950" s="5"/>
      <c r="H950" s="5"/>
      <c r="I950" s="5"/>
      <c r="J950" s="5"/>
      <c r="K950" s="5"/>
      <c r="L950" s="5"/>
      <c r="M950" s="5"/>
      <c r="N950" s="5"/>
      <c r="O950" s="5"/>
      <c r="P950" s="5"/>
      <c r="Q950" s="5"/>
      <c r="R950" s="5"/>
    </row>
    <row r="951" spans="6:18" ht="14.25" customHeight="1">
      <c r="F951" s="5"/>
      <c r="G951" s="5"/>
      <c r="H951" s="5"/>
      <c r="I951" s="5"/>
      <c r="J951" s="5"/>
      <c r="K951" s="5"/>
      <c r="L951" s="5"/>
      <c r="M951" s="5"/>
      <c r="N951" s="5"/>
      <c r="O951" s="5"/>
      <c r="P951" s="5"/>
      <c r="Q951" s="5"/>
      <c r="R951" s="5"/>
    </row>
    <row r="952" spans="6:18" ht="14.25" customHeight="1">
      <c r="F952" s="5"/>
      <c r="G952" s="5"/>
      <c r="H952" s="5"/>
      <c r="I952" s="5"/>
      <c r="J952" s="5"/>
      <c r="K952" s="5"/>
      <c r="L952" s="5"/>
      <c r="M952" s="5"/>
      <c r="N952" s="5"/>
      <c r="O952" s="5"/>
      <c r="P952" s="5"/>
      <c r="Q952" s="5"/>
      <c r="R952" s="5"/>
    </row>
    <row r="953" spans="6:18" ht="14.25" customHeight="1">
      <c r="F953" s="5"/>
      <c r="G953" s="5"/>
      <c r="H953" s="5"/>
      <c r="I953" s="5"/>
      <c r="J953" s="5"/>
      <c r="K953" s="5"/>
      <c r="L953" s="5"/>
      <c r="M953" s="5"/>
      <c r="N953" s="5"/>
      <c r="O953" s="5"/>
      <c r="P953" s="5"/>
      <c r="Q953" s="5"/>
      <c r="R953" s="5"/>
    </row>
    <row r="954" spans="6:18" ht="14.25" customHeight="1">
      <c r="F954" s="5"/>
      <c r="G954" s="5"/>
      <c r="H954" s="5"/>
      <c r="I954" s="5"/>
      <c r="J954" s="5"/>
      <c r="K954" s="5"/>
      <c r="L954" s="5"/>
      <c r="M954" s="5"/>
      <c r="N954" s="5"/>
      <c r="O954" s="5"/>
      <c r="P954" s="5"/>
      <c r="Q954" s="5"/>
      <c r="R954" s="5"/>
    </row>
    <row r="955" spans="6:18" ht="14.25" customHeight="1">
      <c r="F955" s="5"/>
      <c r="G955" s="5"/>
      <c r="H955" s="5"/>
      <c r="I955" s="5"/>
      <c r="J955" s="5"/>
      <c r="K955" s="5"/>
      <c r="L955" s="5"/>
      <c r="M955" s="5"/>
      <c r="N955" s="5"/>
      <c r="O955" s="5"/>
      <c r="P955" s="5"/>
      <c r="Q955" s="5"/>
      <c r="R955" s="5"/>
    </row>
    <row r="956" spans="6:18" ht="14.25" customHeight="1">
      <c r="F956" s="5"/>
      <c r="G956" s="5"/>
      <c r="H956" s="5"/>
      <c r="I956" s="5"/>
      <c r="J956" s="5"/>
      <c r="K956" s="5"/>
      <c r="L956" s="5"/>
      <c r="M956" s="5"/>
      <c r="N956" s="5"/>
      <c r="O956" s="5"/>
      <c r="P956" s="5"/>
      <c r="Q956" s="5"/>
      <c r="R956" s="5"/>
    </row>
    <row r="957" spans="6:18" ht="14.25" customHeight="1">
      <c r="F957" s="5"/>
      <c r="G957" s="5"/>
      <c r="H957" s="5"/>
      <c r="I957" s="5"/>
      <c r="J957" s="5"/>
      <c r="K957" s="5"/>
      <c r="L957" s="5"/>
      <c r="M957" s="5"/>
      <c r="N957" s="5"/>
      <c r="O957" s="5"/>
      <c r="P957" s="5"/>
      <c r="Q957" s="5"/>
      <c r="R957" s="5"/>
    </row>
    <row r="958" spans="6:18" ht="14.25" customHeight="1">
      <c r="F958" s="5"/>
      <c r="G958" s="5"/>
      <c r="H958" s="5"/>
      <c r="I958" s="5"/>
      <c r="J958" s="5"/>
      <c r="K958" s="5"/>
      <c r="L958" s="5"/>
      <c r="M958" s="5"/>
      <c r="N958" s="5"/>
      <c r="O958" s="5"/>
      <c r="P958" s="5"/>
      <c r="Q958" s="5"/>
      <c r="R958" s="5"/>
    </row>
    <row r="959" spans="6:18" ht="14.25" customHeight="1">
      <c r="F959" s="5"/>
      <c r="G959" s="5"/>
      <c r="H959" s="5"/>
      <c r="I959" s="5"/>
      <c r="J959" s="5"/>
      <c r="K959" s="5"/>
      <c r="L959" s="5"/>
      <c r="M959" s="5"/>
      <c r="N959" s="5"/>
      <c r="O959" s="5"/>
      <c r="P959" s="5"/>
      <c r="Q959" s="5"/>
      <c r="R959" s="5"/>
    </row>
    <row r="960" spans="6:18" ht="14.25" customHeight="1">
      <c r="F960" s="5"/>
      <c r="G960" s="5"/>
      <c r="H960" s="5"/>
      <c r="I960" s="5"/>
      <c r="J960" s="5"/>
      <c r="K960" s="5"/>
      <c r="L960" s="5"/>
      <c r="M960" s="5"/>
      <c r="N960" s="5"/>
      <c r="O960" s="5"/>
      <c r="P960" s="5"/>
      <c r="Q960" s="5"/>
      <c r="R960" s="5"/>
    </row>
    <row r="961" spans="6:18" ht="14.25" customHeight="1">
      <c r="F961" s="5"/>
      <c r="G961" s="5"/>
      <c r="H961" s="5"/>
      <c r="I961" s="5"/>
      <c r="J961" s="5"/>
      <c r="K961" s="5"/>
      <c r="L961" s="5"/>
      <c r="M961" s="5"/>
      <c r="N961" s="5"/>
      <c r="O961" s="5"/>
      <c r="P961" s="5"/>
      <c r="Q961" s="5"/>
      <c r="R961" s="5"/>
    </row>
    <row r="962" spans="6:18" ht="14.25" customHeight="1">
      <c r="F962" s="5"/>
      <c r="G962" s="5"/>
      <c r="H962" s="5"/>
      <c r="I962" s="5"/>
      <c r="J962" s="5"/>
      <c r="K962" s="5"/>
      <c r="L962" s="5"/>
      <c r="M962" s="5"/>
      <c r="N962" s="5"/>
      <c r="O962" s="5"/>
      <c r="P962" s="5"/>
      <c r="Q962" s="5"/>
      <c r="R962" s="5"/>
    </row>
    <row r="963" spans="6:18" ht="14.25" customHeight="1">
      <c r="F963" s="5"/>
      <c r="G963" s="5"/>
      <c r="H963" s="5"/>
      <c r="I963" s="5"/>
      <c r="J963" s="5"/>
      <c r="K963" s="5"/>
      <c r="L963" s="5"/>
      <c r="M963" s="5"/>
      <c r="N963" s="5"/>
      <c r="O963" s="5"/>
      <c r="P963" s="5"/>
      <c r="Q963" s="5"/>
      <c r="R963" s="5"/>
    </row>
    <row r="964" spans="6:18" ht="14.25" customHeight="1">
      <c r="F964" s="5"/>
      <c r="G964" s="5"/>
      <c r="H964" s="5"/>
      <c r="I964" s="5"/>
      <c r="J964" s="5"/>
      <c r="K964" s="5"/>
      <c r="L964" s="5"/>
      <c r="M964" s="5"/>
      <c r="N964" s="5"/>
      <c r="O964" s="5"/>
      <c r="P964" s="5"/>
      <c r="Q964" s="5"/>
      <c r="R964" s="5"/>
    </row>
    <row r="965" spans="6:18" ht="14.25" customHeight="1">
      <c r="F965" s="5"/>
      <c r="G965" s="5"/>
      <c r="H965" s="5"/>
      <c r="I965" s="5"/>
      <c r="J965" s="5"/>
      <c r="K965" s="5"/>
      <c r="L965" s="5"/>
      <c r="M965" s="5"/>
      <c r="N965" s="5"/>
      <c r="O965" s="5"/>
      <c r="P965" s="5"/>
      <c r="Q965" s="5"/>
      <c r="R965" s="5"/>
    </row>
    <row r="966" spans="6:18" ht="14.25" customHeight="1">
      <c r="F966" s="5"/>
      <c r="G966" s="5"/>
      <c r="H966" s="5"/>
      <c r="I966" s="5"/>
      <c r="J966" s="5"/>
      <c r="K966" s="5"/>
      <c r="L966" s="5"/>
      <c r="M966" s="5"/>
      <c r="N966" s="5"/>
      <c r="O966" s="5"/>
      <c r="P966" s="5"/>
      <c r="Q966" s="5"/>
      <c r="R966" s="5"/>
    </row>
    <row r="967" spans="6:18" ht="14.25" customHeight="1">
      <c r="F967" s="5"/>
      <c r="G967" s="5"/>
      <c r="H967" s="5"/>
      <c r="I967" s="5"/>
      <c r="J967" s="5"/>
      <c r="K967" s="5"/>
      <c r="L967" s="5"/>
      <c r="M967" s="5"/>
      <c r="N967" s="5"/>
      <c r="O967" s="5"/>
      <c r="P967" s="5"/>
      <c r="Q967" s="5"/>
      <c r="R967" s="5"/>
    </row>
    <row r="968" spans="6:18" ht="14.25" customHeight="1">
      <c r="F968" s="5"/>
      <c r="G968" s="5"/>
      <c r="H968" s="5"/>
      <c r="I968" s="5"/>
      <c r="J968" s="5"/>
      <c r="K968" s="5"/>
      <c r="L968" s="5"/>
      <c r="M968" s="5"/>
      <c r="N968" s="5"/>
      <c r="O968" s="5"/>
      <c r="P968" s="5"/>
      <c r="Q968" s="5"/>
      <c r="R968" s="5"/>
    </row>
    <row r="969" spans="6:18" ht="14.25" customHeight="1">
      <c r="F969" s="5"/>
      <c r="G969" s="5"/>
      <c r="H969" s="5"/>
      <c r="I969" s="5"/>
      <c r="J969" s="5"/>
      <c r="K969" s="5"/>
      <c r="L969" s="5"/>
      <c r="M969" s="5"/>
      <c r="N969" s="5"/>
      <c r="O969" s="5"/>
      <c r="P969" s="5"/>
      <c r="Q969" s="5"/>
      <c r="R969" s="5"/>
    </row>
    <row r="970" spans="6:18" ht="14.25" customHeight="1">
      <c r="F970" s="5"/>
      <c r="G970" s="5"/>
      <c r="H970" s="5"/>
      <c r="I970" s="5"/>
      <c r="J970" s="5"/>
      <c r="K970" s="5"/>
      <c r="L970" s="5"/>
      <c r="M970" s="5"/>
      <c r="N970" s="5"/>
      <c r="O970" s="5"/>
      <c r="P970" s="5"/>
      <c r="Q970" s="5"/>
      <c r="R970" s="5"/>
    </row>
    <row r="971" spans="6:18" ht="14.25" customHeight="1">
      <c r="F971" s="5"/>
      <c r="G971" s="5"/>
      <c r="H971" s="5"/>
      <c r="I971" s="5"/>
      <c r="J971" s="5"/>
      <c r="K971" s="5"/>
      <c r="L971" s="5"/>
      <c r="M971" s="5"/>
      <c r="N971" s="5"/>
      <c r="O971" s="5"/>
      <c r="P971" s="5"/>
      <c r="Q971" s="5"/>
      <c r="R971" s="5"/>
    </row>
    <row r="972" spans="6:18" ht="14.25" customHeight="1">
      <c r="F972" s="5"/>
      <c r="G972" s="5"/>
      <c r="H972" s="5"/>
      <c r="I972" s="5"/>
      <c r="J972" s="5"/>
      <c r="K972" s="5"/>
      <c r="L972" s="5"/>
      <c r="M972" s="5"/>
      <c r="N972" s="5"/>
      <c r="O972" s="5"/>
      <c r="P972" s="5"/>
      <c r="Q972" s="5"/>
      <c r="R972" s="5"/>
    </row>
    <row r="973" spans="6:18" ht="14.25" customHeight="1">
      <c r="F973" s="5"/>
      <c r="G973" s="5"/>
      <c r="H973" s="5"/>
      <c r="I973" s="5"/>
      <c r="J973" s="5"/>
      <c r="K973" s="5"/>
      <c r="L973" s="5"/>
      <c r="M973" s="5"/>
      <c r="N973" s="5"/>
      <c r="O973" s="5"/>
      <c r="P973" s="5"/>
      <c r="Q973" s="5"/>
      <c r="R973" s="5"/>
    </row>
    <row r="974" spans="6:18" ht="14.25" customHeight="1">
      <c r="F974" s="5"/>
      <c r="G974" s="5"/>
      <c r="H974" s="5"/>
      <c r="I974" s="5"/>
      <c r="J974" s="5"/>
      <c r="K974" s="5"/>
      <c r="L974" s="5"/>
      <c r="M974" s="5"/>
      <c r="N974" s="5"/>
      <c r="O974" s="5"/>
      <c r="P974" s="5"/>
      <c r="Q974" s="5"/>
      <c r="R974" s="5"/>
    </row>
    <row r="975" spans="6:18" ht="14.25" customHeight="1">
      <c r="F975" s="5"/>
      <c r="G975" s="5"/>
      <c r="H975" s="5"/>
      <c r="I975" s="5"/>
      <c r="J975" s="5"/>
      <c r="K975" s="5"/>
      <c r="L975" s="5"/>
      <c r="M975" s="5"/>
      <c r="N975" s="5"/>
      <c r="O975" s="5"/>
      <c r="P975" s="5"/>
      <c r="Q975" s="5"/>
      <c r="R975" s="5"/>
    </row>
    <row r="976" spans="6:18" ht="14.25" customHeight="1">
      <c r="F976" s="5"/>
      <c r="G976" s="5"/>
      <c r="H976" s="5"/>
      <c r="I976" s="5"/>
      <c r="J976" s="5"/>
      <c r="K976" s="5"/>
      <c r="L976" s="5"/>
      <c r="M976" s="5"/>
      <c r="N976" s="5"/>
      <c r="O976" s="5"/>
      <c r="P976" s="5"/>
      <c r="Q976" s="5"/>
      <c r="R976" s="5"/>
    </row>
    <row r="977" spans="6:18" ht="14.25" customHeight="1">
      <c r="F977" s="5"/>
      <c r="G977" s="5"/>
      <c r="H977" s="5"/>
      <c r="I977" s="5"/>
      <c r="J977" s="5"/>
      <c r="K977" s="5"/>
      <c r="L977" s="5"/>
      <c r="M977" s="5"/>
      <c r="N977" s="5"/>
      <c r="O977" s="5"/>
      <c r="P977" s="5"/>
      <c r="Q977" s="5"/>
      <c r="R977" s="5"/>
    </row>
    <row r="978" spans="6:18" ht="14.25" customHeight="1">
      <c r="F978" s="5"/>
      <c r="G978" s="5"/>
      <c r="H978" s="5"/>
      <c r="I978" s="5"/>
      <c r="J978" s="5"/>
      <c r="K978" s="5"/>
      <c r="L978" s="5"/>
      <c r="M978" s="5"/>
      <c r="N978" s="5"/>
      <c r="O978" s="5"/>
      <c r="P978" s="5"/>
      <c r="Q978" s="5"/>
      <c r="R978" s="5"/>
    </row>
    <row r="979" spans="6:18" ht="14.25" customHeight="1">
      <c r="F979" s="5"/>
      <c r="G979" s="5"/>
      <c r="H979" s="5"/>
      <c r="I979" s="5"/>
      <c r="J979" s="5"/>
      <c r="K979" s="5"/>
      <c r="L979" s="5"/>
      <c r="M979" s="5"/>
      <c r="N979" s="5"/>
      <c r="O979" s="5"/>
      <c r="P979" s="5"/>
      <c r="Q979" s="5"/>
      <c r="R979" s="5"/>
    </row>
    <row r="980" spans="6:18" ht="14.25" customHeight="1">
      <c r="F980" s="5"/>
      <c r="G980" s="5"/>
      <c r="H980" s="5"/>
      <c r="I980" s="5"/>
      <c r="J980" s="5"/>
      <c r="K980" s="5"/>
      <c r="L980" s="5"/>
      <c r="M980" s="5"/>
      <c r="N980" s="5"/>
      <c r="O980" s="5"/>
      <c r="P980" s="5"/>
      <c r="Q980" s="5"/>
      <c r="R980" s="5"/>
    </row>
    <row r="981" spans="6:18" ht="14.25" customHeight="1">
      <c r="F981" s="5"/>
      <c r="G981" s="5"/>
      <c r="H981" s="5"/>
      <c r="I981" s="5"/>
      <c r="J981" s="5"/>
      <c r="K981" s="5"/>
      <c r="L981" s="5"/>
      <c r="M981" s="5"/>
      <c r="N981" s="5"/>
      <c r="O981" s="5"/>
      <c r="P981" s="5"/>
      <c r="Q981" s="5"/>
      <c r="R981" s="5"/>
    </row>
    <row r="982" spans="6:18" ht="14.25" customHeight="1">
      <c r="F982" s="5"/>
      <c r="G982" s="5"/>
      <c r="H982" s="5"/>
      <c r="I982" s="5"/>
      <c r="J982" s="5"/>
      <c r="K982" s="5"/>
      <c r="L982" s="5"/>
      <c r="M982" s="5"/>
      <c r="N982" s="5"/>
      <c r="O982" s="5"/>
      <c r="P982" s="5"/>
      <c r="Q982" s="5"/>
      <c r="R982" s="5"/>
    </row>
    <row r="983" spans="6:18" ht="14.25" customHeight="1">
      <c r="F983" s="5"/>
      <c r="G983" s="5"/>
      <c r="H983" s="5"/>
      <c r="I983" s="5"/>
      <c r="J983" s="5"/>
      <c r="K983" s="5"/>
      <c r="L983" s="5"/>
      <c r="M983" s="5"/>
      <c r="N983" s="5"/>
      <c r="O983" s="5"/>
      <c r="P983" s="5"/>
      <c r="Q983" s="5"/>
      <c r="R983" s="5"/>
    </row>
    <row r="984" spans="6:18" ht="14.25" customHeight="1">
      <c r="F984" s="5"/>
      <c r="G984" s="5"/>
      <c r="H984" s="5"/>
      <c r="I984" s="5"/>
      <c r="J984" s="5"/>
      <c r="K984" s="5"/>
      <c r="L984" s="5"/>
      <c r="M984" s="5"/>
      <c r="N984" s="5"/>
      <c r="O984" s="5"/>
      <c r="P984" s="5"/>
      <c r="Q984" s="5"/>
      <c r="R984" s="5"/>
    </row>
    <row r="985" spans="6:18" ht="14.25" customHeight="1">
      <c r="F985" s="5"/>
      <c r="G985" s="5"/>
      <c r="H985" s="5"/>
      <c r="I985" s="5"/>
      <c r="J985" s="5"/>
      <c r="K985" s="5"/>
      <c r="L985" s="5"/>
      <c r="M985" s="5"/>
      <c r="N985" s="5"/>
      <c r="O985" s="5"/>
      <c r="P985" s="5"/>
      <c r="Q985" s="5"/>
      <c r="R985" s="5"/>
    </row>
    <row r="986" spans="6:18" ht="14.25" customHeight="1">
      <c r="F986" s="5"/>
      <c r="G986" s="5"/>
      <c r="H986" s="5"/>
      <c r="I986" s="5"/>
      <c r="J986" s="5"/>
      <c r="K986" s="5"/>
      <c r="L986" s="5"/>
      <c r="M986" s="5"/>
      <c r="N986" s="5"/>
      <c r="O986" s="5"/>
      <c r="P986" s="5"/>
      <c r="Q986" s="5"/>
      <c r="R986" s="5"/>
    </row>
    <row r="987" spans="6:18" ht="14.25" customHeight="1">
      <c r="F987" s="5"/>
      <c r="G987" s="5"/>
      <c r="H987" s="5"/>
      <c r="I987" s="5"/>
      <c r="J987" s="5"/>
      <c r="K987" s="5"/>
      <c r="L987" s="5"/>
      <c r="M987" s="5"/>
      <c r="N987" s="5"/>
      <c r="O987" s="5"/>
      <c r="P987" s="5"/>
      <c r="Q987" s="5"/>
      <c r="R987" s="5"/>
    </row>
    <row r="988" spans="6:18" ht="14.25" customHeight="1">
      <c r="F988" s="5"/>
      <c r="G988" s="5"/>
      <c r="H988" s="5"/>
      <c r="I988" s="5"/>
      <c r="J988" s="5"/>
      <c r="K988" s="5"/>
      <c r="L988" s="5"/>
      <c r="M988" s="5"/>
      <c r="N988" s="5"/>
      <c r="O988" s="5"/>
      <c r="P988" s="5"/>
      <c r="Q988" s="5"/>
      <c r="R988" s="5"/>
    </row>
    <row r="989" spans="6:18" ht="14.25" customHeight="1">
      <c r="F989" s="5"/>
      <c r="G989" s="5"/>
      <c r="H989" s="5"/>
      <c r="I989" s="5"/>
      <c r="J989" s="5"/>
      <c r="K989" s="5"/>
      <c r="L989" s="5"/>
      <c r="M989" s="5"/>
      <c r="N989" s="5"/>
      <c r="O989" s="5"/>
      <c r="P989" s="5"/>
      <c r="Q989" s="5"/>
      <c r="R989" s="5"/>
    </row>
    <row r="990" spans="6:18" ht="14.25" customHeight="1">
      <c r="F990" s="5"/>
      <c r="G990" s="5"/>
      <c r="H990" s="5"/>
      <c r="I990" s="5"/>
      <c r="J990" s="5"/>
      <c r="K990" s="5"/>
      <c r="L990" s="5"/>
      <c r="M990" s="5"/>
      <c r="N990" s="5"/>
      <c r="O990" s="5"/>
      <c r="P990" s="5"/>
      <c r="Q990" s="5"/>
      <c r="R990" s="5"/>
    </row>
    <row r="991" spans="6:18" ht="14.25" customHeight="1">
      <c r="F991" s="5"/>
      <c r="G991" s="5"/>
      <c r="H991" s="5"/>
      <c r="I991" s="5"/>
      <c r="J991" s="5"/>
      <c r="K991" s="5"/>
      <c r="L991" s="5"/>
      <c r="M991" s="5"/>
      <c r="N991" s="5"/>
      <c r="O991" s="5"/>
      <c r="P991" s="5"/>
      <c r="Q991" s="5"/>
      <c r="R991" s="5"/>
    </row>
    <row r="992" spans="6:18" ht="14.25" customHeight="1">
      <c r="F992" s="5"/>
      <c r="G992" s="5"/>
      <c r="H992" s="5"/>
      <c r="I992" s="5"/>
      <c r="J992" s="5"/>
      <c r="K992" s="5"/>
      <c r="L992" s="5"/>
      <c r="M992" s="5"/>
      <c r="N992" s="5"/>
      <c r="O992" s="5"/>
      <c r="P992" s="5"/>
      <c r="Q992" s="5"/>
      <c r="R992" s="5"/>
    </row>
    <row r="993" spans="6:18" ht="14.25" customHeight="1">
      <c r="F993" s="5"/>
      <c r="G993" s="5"/>
      <c r="H993" s="5"/>
      <c r="I993" s="5"/>
      <c r="J993" s="5"/>
      <c r="K993" s="5"/>
      <c r="L993" s="5"/>
      <c r="M993" s="5"/>
      <c r="N993" s="5"/>
      <c r="O993" s="5"/>
      <c r="P993" s="5"/>
      <c r="Q993" s="5"/>
      <c r="R993" s="5"/>
    </row>
    <row r="994" spans="6:18" ht="14.25" customHeight="1">
      <c r="F994" s="5"/>
      <c r="G994" s="5"/>
      <c r="H994" s="5"/>
      <c r="I994" s="5"/>
      <c r="J994" s="5"/>
      <c r="K994" s="5"/>
      <c r="L994" s="5"/>
      <c r="M994" s="5"/>
      <c r="N994" s="5"/>
      <c r="O994" s="5"/>
      <c r="P994" s="5"/>
      <c r="Q994" s="5"/>
      <c r="R994" s="5"/>
    </row>
    <row r="995" spans="6:18" ht="14.25" customHeight="1">
      <c r="F995" s="5"/>
      <c r="G995" s="5"/>
      <c r="H995" s="5"/>
      <c r="I995" s="5"/>
      <c r="J995" s="5"/>
      <c r="K995" s="5"/>
      <c r="L995" s="5"/>
      <c r="M995" s="5"/>
      <c r="N995" s="5"/>
      <c r="O995" s="5"/>
      <c r="P995" s="5"/>
      <c r="Q995" s="5"/>
      <c r="R995" s="5"/>
    </row>
    <row r="996" spans="6:18" ht="14.25" customHeight="1">
      <c r="F996" s="5"/>
      <c r="G996" s="5"/>
      <c r="H996" s="5"/>
      <c r="I996" s="5"/>
      <c r="J996" s="5"/>
      <c r="K996" s="5"/>
      <c r="L996" s="5"/>
      <c r="M996" s="5"/>
      <c r="N996" s="5"/>
      <c r="O996" s="5"/>
      <c r="P996" s="5"/>
      <c r="Q996" s="5"/>
      <c r="R996" s="5"/>
    </row>
    <row r="997" spans="6:18" ht="14.25" customHeight="1">
      <c r="F997" s="5"/>
      <c r="G997" s="5"/>
      <c r="H997" s="5"/>
      <c r="I997" s="5"/>
      <c r="J997" s="5"/>
      <c r="K997" s="5"/>
      <c r="L997" s="5"/>
      <c r="M997" s="5"/>
      <c r="N997" s="5"/>
      <c r="O997" s="5"/>
      <c r="P997" s="5"/>
      <c r="Q997" s="5"/>
      <c r="R997" s="5"/>
    </row>
    <row r="998" spans="6:18" ht="14.25" customHeight="1">
      <c r="F998" s="5"/>
      <c r="G998" s="5"/>
      <c r="H998" s="5"/>
      <c r="I998" s="5"/>
      <c r="J998" s="5"/>
      <c r="K998" s="5"/>
      <c r="L998" s="5"/>
      <c r="M998" s="5"/>
      <c r="N998" s="5"/>
      <c r="O998" s="5"/>
      <c r="P998" s="5"/>
      <c r="Q998" s="5"/>
      <c r="R998" s="5"/>
    </row>
    <row r="999" spans="6:18" ht="14.25" customHeight="1">
      <c r="F999" s="5"/>
      <c r="G999" s="5"/>
      <c r="H999" s="5"/>
      <c r="I999" s="5"/>
      <c r="J999" s="5"/>
      <c r="K999" s="5"/>
      <c r="L999" s="5"/>
      <c r="M999" s="5"/>
      <c r="N999" s="5"/>
      <c r="O999" s="5"/>
      <c r="P999" s="5"/>
      <c r="Q999" s="5"/>
      <c r="R999" s="5"/>
    </row>
    <row r="1000" spans="6:18" ht="14.25" customHeight="1">
      <c r="F1000" s="5"/>
      <c r="G1000" s="5"/>
      <c r="H1000" s="5"/>
      <c r="I1000" s="5"/>
      <c r="J1000" s="5"/>
      <c r="K1000" s="5"/>
      <c r="L1000" s="5"/>
      <c r="M1000" s="5"/>
      <c r="N1000" s="5"/>
      <c r="O1000" s="5"/>
      <c r="P1000" s="5"/>
      <c r="Q1000" s="5"/>
      <c r="R1000" s="5"/>
    </row>
  </sheetData>
  <mergeCells count="25">
    <mergeCell ref="F161:I161"/>
    <mergeCell ref="K161:N161"/>
    <mergeCell ref="P161:S161"/>
    <mergeCell ref="A126:V126"/>
    <mergeCell ref="A127:V127"/>
    <mergeCell ref="A128:V128"/>
    <mergeCell ref="A129:V129"/>
    <mergeCell ref="A130:O130"/>
    <mergeCell ref="K141:N141"/>
    <mergeCell ref="P141:S141"/>
    <mergeCell ref="A105:V105"/>
    <mergeCell ref="A106:AF106"/>
    <mergeCell ref="A124:V124"/>
    <mergeCell ref="A125:V125"/>
    <mergeCell ref="F141:I141"/>
    <mergeCell ref="A75:V75"/>
    <mergeCell ref="A76:V76"/>
    <mergeCell ref="A77:T77"/>
    <mergeCell ref="A78:W78"/>
    <mergeCell ref="A79:W79"/>
    <mergeCell ref="A4:T4"/>
    <mergeCell ref="A10:V10"/>
    <mergeCell ref="A11:W11"/>
    <mergeCell ref="A44:V44"/>
    <mergeCell ref="A45:W45"/>
  </mergeCells>
  <conditionalFormatting sqref="F15:Q22">
    <cfRule type="colorScale" priority="1">
      <colorScale>
        <cfvo type="min"/>
        <cfvo type="percentile" val="50"/>
        <cfvo type="max"/>
        <color rgb="FF5A8AC6"/>
        <color rgb="FFFCFCFF"/>
        <color rgb="FFF8696B"/>
      </colorScale>
    </cfRule>
  </conditionalFormatting>
  <conditionalFormatting sqref="F25:Q32">
    <cfRule type="colorScale" priority="2">
      <colorScale>
        <cfvo type="min"/>
        <cfvo type="percentile" val="50"/>
        <cfvo type="max"/>
        <color rgb="FF5A8AC6"/>
        <color rgb="FFFCFCFF"/>
        <color rgb="FFF8696B"/>
      </colorScale>
    </cfRule>
  </conditionalFormatting>
  <conditionalFormatting sqref="F35:Q42">
    <cfRule type="colorScale" priority="3">
      <colorScale>
        <cfvo type="min"/>
        <cfvo type="percentile" val="50"/>
        <cfvo type="max"/>
        <color rgb="FF5A8AC6"/>
        <color rgb="FFFCFCFF"/>
        <color rgb="FFF8696B"/>
      </colorScale>
    </cfRule>
  </conditionalFormatting>
  <conditionalFormatting sqref="F48:Q55">
    <cfRule type="colorScale" priority="4">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A1000"/>
  <sheetViews>
    <sheetView showGridLines="0" tabSelected="1" zoomScale="125" zoomScaleNormal="100" workbookViewId="0">
      <selection activeCell="P72" sqref="P72"/>
    </sheetView>
  </sheetViews>
  <sheetFormatPr defaultColWidth="14.42578125" defaultRowHeight="15" customHeight="1"/>
  <cols>
    <col min="1" max="1" width="8.7109375" customWidth="1"/>
    <col min="2" max="2" width="10.7109375" customWidth="1"/>
    <col min="3" max="3" width="10.28515625" customWidth="1"/>
    <col min="4" max="4" width="17.42578125" customWidth="1"/>
    <col min="5" max="16" width="12.140625" customWidth="1"/>
    <col min="17" max="17" width="13.140625" customWidth="1"/>
    <col min="18" max="27" width="8.7109375" customWidth="1"/>
  </cols>
  <sheetData>
    <row r="1" spans="1:27" ht="13.5" customHeight="1">
      <c r="A1" s="102" t="s">
        <v>113</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row>
    <row r="2" spans="1:27" ht="13.5" customHeight="1">
      <c r="A2" s="95" t="s">
        <v>114</v>
      </c>
      <c r="B2" s="95"/>
      <c r="C2" s="95"/>
      <c r="D2" s="95"/>
      <c r="E2" s="95"/>
      <c r="F2" s="95"/>
      <c r="G2" s="95"/>
      <c r="H2" s="95"/>
      <c r="I2" s="95"/>
      <c r="J2" s="95"/>
      <c r="K2" s="95"/>
      <c r="L2" s="95"/>
      <c r="M2" s="95"/>
      <c r="N2" s="95"/>
      <c r="O2" s="95"/>
      <c r="P2" s="95"/>
      <c r="Q2" s="95"/>
      <c r="R2" s="95"/>
      <c r="S2" s="95"/>
      <c r="T2" s="95"/>
      <c r="U2" s="95"/>
      <c r="V2" s="95"/>
      <c r="W2" s="95"/>
      <c r="X2" s="95"/>
      <c r="Y2" s="95"/>
      <c r="Z2" s="95"/>
      <c r="AA2" s="95"/>
    </row>
    <row r="3" spans="1:27" ht="13.5" customHeight="1">
      <c r="A3" s="95" t="s">
        <v>115</v>
      </c>
      <c r="B3" s="95"/>
      <c r="C3" s="95"/>
      <c r="D3" s="95"/>
      <c r="E3" s="95"/>
      <c r="F3" s="95"/>
      <c r="G3" s="95"/>
      <c r="H3" s="95"/>
      <c r="I3" s="95"/>
      <c r="J3" s="95"/>
      <c r="K3" s="95"/>
      <c r="L3" s="95"/>
      <c r="M3" s="95"/>
      <c r="N3" s="95"/>
      <c r="O3" s="95"/>
      <c r="P3" s="95"/>
      <c r="Q3" s="95"/>
      <c r="R3" s="95"/>
      <c r="S3" s="95"/>
      <c r="T3" s="95"/>
      <c r="U3" s="95"/>
      <c r="V3" s="95"/>
      <c r="W3" s="95"/>
      <c r="X3" s="95"/>
      <c r="Y3" s="95"/>
      <c r="Z3" s="95"/>
      <c r="AA3" s="95"/>
    </row>
    <row r="4" spans="1:27" ht="13.5" customHeight="1">
      <c r="A4" s="164" t="s">
        <v>116</v>
      </c>
      <c r="B4" s="165"/>
      <c r="C4" s="165"/>
      <c r="D4" s="165"/>
      <c r="E4" s="165"/>
      <c r="F4" s="165"/>
      <c r="G4" s="165"/>
      <c r="H4" s="165"/>
      <c r="I4" s="165"/>
      <c r="J4" s="165"/>
      <c r="K4" s="165"/>
      <c r="L4" s="165"/>
      <c r="M4" s="165"/>
      <c r="N4" s="165"/>
      <c r="O4" s="165"/>
      <c r="P4" s="165"/>
      <c r="Q4" s="165"/>
      <c r="R4" s="165"/>
      <c r="S4" s="95"/>
      <c r="T4" s="95"/>
      <c r="U4" s="95"/>
      <c r="V4" s="95"/>
      <c r="W4" s="95"/>
      <c r="X4" s="95"/>
      <c r="Y4" s="95"/>
      <c r="Z4" s="95"/>
      <c r="AA4" s="95"/>
    </row>
    <row r="5" spans="1:27" ht="13.5" customHeight="1">
      <c r="A5" s="38"/>
      <c r="B5" s="22"/>
      <c r="C5" s="22"/>
      <c r="D5" s="22"/>
      <c r="E5" s="22"/>
      <c r="F5" s="22"/>
      <c r="G5" s="22"/>
      <c r="H5" s="22"/>
      <c r="I5" s="22"/>
      <c r="J5" s="22"/>
      <c r="K5" s="22"/>
      <c r="L5" s="22"/>
      <c r="M5" s="22"/>
      <c r="N5" s="22"/>
      <c r="O5" s="22"/>
      <c r="P5" s="22"/>
      <c r="Q5" s="22"/>
      <c r="R5" s="22"/>
      <c r="S5" s="4"/>
      <c r="T5" s="4"/>
      <c r="U5" s="4"/>
      <c r="V5" s="4"/>
      <c r="W5" s="4"/>
      <c r="X5" s="4"/>
      <c r="Y5" s="4"/>
      <c r="Z5" s="4"/>
      <c r="AA5" s="4"/>
    </row>
    <row r="6" spans="1:27" ht="13.5" customHeight="1">
      <c r="A6" s="38" t="s">
        <v>65</v>
      </c>
      <c r="B6" s="22"/>
      <c r="C6" s="22"/>
      <c r="D6" s="22"/>
      <c r="E6" s="22"/>
      <c r="F6" s="22"/>
      <c r="G6" s="22"/>
      <c r="H6" s="22"/>
      <c r="I6" s="22"/>
      <c r="J6" s="22"/>
      <c r="K6" s="22"/>
      <c r="L6" s="22"/>
      <c r="M6" s="22"/>
      <c r="N6" s="22"/>
      <c r="O6" s="22"/>
      <c r="P6" s="22"/>
      <c r="Q6" s="22"/>
      <c r="R6" s="22"/>
      <c r="S6" s="4"/>
      <c r="T6" s="4"/>
      <c r="U6" s="4"/>
      <c r="V6" s="4"/>
      <c r="W6" s="4"/>
      <c r="X6" s="4"/>
      <c r="Y6" s="4"/>
      <c r="Z6" s="4"/>
      <c r="AA6" s="4"/>
    </row>
    <row r="7" spans="1:27" ht="13.5" customHeight="1">
      <c r="A7" s="22"/>
      <c r="B7" s="22"/>
      <c r="C7" s="22"/>
      <c r="D7" s="22"/>
      <c r="E7" s="22"/>
      <c r="F7" s="22"/>
      <c r="G7" s="22"/>
      <c r="H7" s="22"/>
      <c r="I7" s="22"/>
      <c r="J7" s="22"/>
      <c r="K7" s="22"/>
      <c r="L7" s="22"/>
      <c r="M7" s="22"/>
      <c r="N7" s="22"/>
      <c r="O7" s="22"/>
      <c r="P7" s="22"/>
      <c r="Q7" s="22"/>
      <c r="R7" s="22"/>
      <c r="S7" s="4"/>
      <c r="T7" s="4"/>
      <c r="U7" s="4"/>
      <c r="V7" s="4"/>
      <c r="W7" s="4"/>
      <c r="X7" s="4"/>
      <c r="Y7" s="4"/>
      <c r="Z7" s="4"/>
      <c r="AA7" s="4"/>
    </row>
    <row r="8" spans="1:27" ht="13.5" customHeight="1">
      <c r="A8" s="22" t="s">
        <v>117</v>
      </c>
      <c r="B8" s="22"/>
      <c r="C8" s="22"/>
      <c r="D8" s="22"/>
      <c r="E8" s="22"/>
      <c r="F8" s="22"/>
      <c r="G8" s="22"/>
      <c r="H8" s="22"/>
      <c r="I8" s="22"/>
      <c r="J8" s="22"/>
      <c r="K8" s="22"/>
      <c r="L8" s="22"/>
      <c r="M8" s="22"/>
      <c r="N8" s="22"/>
      <c r="O8" s="22"/>
      <c r="P8" s="22"/>
      <c r="Q8" s="22"/>
      <c r="R8" s="22"/>
      <c r="S8" s="4"/>
      <c r="T8" s="4"/>
      <c r="U8" s="4"/>
      <c r="V8" s="4"/>
      <c r="W8" s="4"/>
      <c r="X8" s="4"/>
      <c r="Y8" s="4"/>
      <c r="Z8" s="4"/>
      <c r="AA8" s="4"/>
    </row>
    <row r="9" spans="1:27" ht="13.5" customHeight="1">
      <c r="A9" s="22" t="s">
        <v>118</v>
      </c>
      <c r="B9" s="22"/>
      <c r="C9" s="22"/>
      <c r="D9" s="22"/>
      <c r="E9" s="22"/>
      <c r="F9" s="22"/>
      <c r="G9" s="22"/>
      <c r="H9" s="22"/>
      <c r="I9" s="22"/>
      <c r="J9" s="22"/>
      <c r="K9" s="22"/>
      <c r="L9" s="22"/>
      <c r="M9" s="22"/>
      <c r="N9" s="22"/>
      <c r="O9" s="22"/>
      <c r="P9" s="22"/>
      <c r="Q9" s="22"/>
      <c r="R9" s="22"/>
      <c r="S9" s="4"/>
      <c r="T9" s="4"/>
      <c r="U9" s="4"/>
      <c r="V9" s="4"/>
      <c r="W9" s="4"/>
      <c r="X9" s="4"/>
      <c r="Y9" s="4"/>
      <c r="Z9" s="4"/>
      <c r="AA9" s="4"/>
    </row>
    <row r="10" spans="1:27" ht="13.5" customHeight="1">
      <c r="A10" s="38" t="s">
        <v>119</v>
      </c>
      <c r="B10" s="22"/>
      <c r="C10" s="22"/>
      <c r="D10" s="22"/>
      <c r="E10" s="22"/>
      <c r="F10" s="22"/>
      <c r="G10" s="22"/>
      <c r="H10" s="22"/>
      <c r="I10" s="22"/>
      <c r="J10" s="22"/>
      <c r="K10" s="22"/>
      <c r="L10" s="22"/>
      <c r="M10" s="22"/>
      <c r="N10" s="22"/>
      <c r="O10" s="22"/>
      <c r="P10" s="22"/>
      <c r="Q10" s="22"/>
      <c r="R10" s="22"/>
      <c r="S10" s="4"/>
      <c r="T10" s="4"/>
      <c r="U10" s="4"/>
      <c r="V10" s="4"/>
      <c r="W10" s="4"/>
      <c r="X10" s="4"/>
      <c r="Y10" s="4"/>
      <c r="Z10" s="4"/>
      <c r="AA10" s="4"/>
    </row>
    <row r="11" spans="1:27" ht="13.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ht="47.25" customHeight="1">
      <c r="A12" s="166" t="s">
        <v>120</v>
      </c>
      <c r="B12" s="165"/>
      <c r="C12" s="165"/>
      <c r="D12" s="165"/>
      <c r="E12" s="165"/>
      <c r="F12" s="165"/>
      <c r="G12" s="165"/>
      <c r="H12" s="165"/>
      <c r="I12" s="165"/>
      <c r="J12" s="165"/>
      <c r="K12" s="165"/>
      <c r="L12" s="165"/>
      <c r="M12" s="165"/>
      <c r="N12" s="165"/>
      <c r="O12" s="165"/>
      <c r="P12" s="165"/>
      <c r="Q12" s="165"/>
      <c r="R12" s="165"/>
      <c r="S12" s="165"/>
      <c r="T12" s="165"/>
      <c r="U12" s="165"/>
      <c r="V12" s="98"/>
      <c r="W12" s="111"/>
      <c r="X12" s="111"/>
      <c r="Y12" s="111"/>
      <c r="Z12" s="111"/>
      <c r="AA12" s="111"/>
    </row>
    <row r="13" spans="1:27" ht="60.75" customHeight="1">
      <c r="A13" s="166" t="s">
        <v>121</v>
      </c>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11"/>
    </row>
    <row r="14" spans="1:27" ht="13.5" customHeight="1">
      <c r="A14" s="104" t="s">
        <v>16</v>
      </c>
      <c r="B14" s="104" t="s">
        <v>67</v>
      </c>
      <c r="C14" s="104"/>
      <c r="D14" s="104"/>
      <c r="E14" s="122">
        <v>41456</v>
      </c>
      <c r="F14" s="122">
        <v>41487</v>
      </c>
      <c r="G14" s="122">
        <v>41518</v>
      </c>
      <c r="H14" s="122">
        <v>41548</v>
      </c>
      <c r="I14" s="122">
        <v>41579</v>
      </c>
      <c r="J14" s="122">
        <v>41609</v>
      </c>
      <c r="K14" s="122">
        <v>41640</v>
      </c>
      <c r="L14" s="122">
        <v>41671</v>
      </c>
      <c r="M14" s="122">
        <v>41699</v>
      </c>
      <c r="N14" s="122">
        <v>41730</v>
      </c>
      <c r="O14" s="122">
        <v>41760</v>
      </c>
      <c r="P14" s="122">
        <v>41791</v>
      </c>
      <c r="Q14" s="123" t="s">
        <v>68</v>
      </c>
      <c r="R14" s="108"/>
      <c r="S14" s="108"/>
      <c r="T14" s="108"/>
      <c r="U14" s="108"/>
      <c r="V14" s="108"/>
      <c r="W14" s="108"/>
      <c r="X14" s="108"/>
      <c r="Y14" s="108"/>
      <c r="Z14" s="108"/>
      <c r="AA14" s="108"/>
    </row>
    <row r="15" spans="1:27" ht="13.5" customHeight="1">
      <c r="A15" s="104"/>
      <c r="B15" s="104"/>
      <c r="C15" s="104"/>
      <c r="D15" s="104"/>
      <c r="E15" s="124"/>
      <c r="F15" s="124"/>
      <c r="G15" s="124"/>
      <c r="H15" s="124"/>
      <c r="I15" s="124"/>
      <c r="J15" s="124"/>
      <c r="K15" s="124"/>
      <c r="L15" s="124"/>
      <c r="M15" s="124"/>
      <c r="N15" s="124"/>
      <c r="O15" s="124"/>
      <c r="P15" s="124"/>
      <c r="Q15" s="123"/>
      <c r="R15" s="108"/>
      <c r="S15" s="108"/>
      <c r="T15" s="108"/>
      <c r="U15" s="108"/>
      <c r="V15" s="108"/>
      <c r="W15" s="108"/>
      <c r="X15" s="108"/>
      <c r="Y15" s="108"/>
      <c r="Z15" s="108"/>
      <c r="AA15" s="108"/>
    </row>
    <row r="16" spans="1:27" ht="13.5" customHeight="1">
      <c r="A16" s="26" t="s">
        <v>34</v>
      </c>
      <c r="B16" s="26" t="s">
        <v>33</v>
      </c>
      <c r="C16" s="26"/>
      <c r="D16" s="26"/>
      <c r="E16" s="53">
        <f>SUMIFS('Data Repository Table'!I:I,'Data Repository Table'!B:B,'Profitability EBIT Analysis'!$B$16,'Data Repository Table'!C:C,'Profitability EBIT Analysis'!A16,'Data Repository Table'!D:D,'Profitability EBIT Analysis'!E14)</f>
        <v>5914581.1976700742</v>
      </c>
      <c r="F16" s="83">
        <f>SUMIFS('Data Repository Table'!$I:$I,'Data Repository Table'!$B:$B,'Profitability EBIT Analysis'!B$16,'Data Repository Table'!$C:$C,'Profitability EBIT Analysis'!$A$16,'Data Repository Table'!$D:$D,'Profitability EBIT Analysis'!$F$14)</f>
        <v>5696664.2399759311</v>
      </c>
      <c r="G16" s="53">
        <f>SUMIFS('Data Repository Table'!$I:$I,'Data Repository Table'!$B:$B,'Profitability EBIT Analysis'!$B$16,'Data Repository Table'!$C:$C,'Profitability EBIT Analysis'!$A$16,'Data Repository Table'!$D:$D,'Profitability EBIT Analysis'!$G$14)</f>
        <v>5260681.8298072498</v>
      </c>
      <c r="H16" s="53">
        <f>SUMIFS('Data Repository Table'!$I:$I,'Data Repository Table'!$B:$B,'Profitability EBIT Analysis'!$B$16,'Data Repository Table'!$C:$C,'Profitability EBIT Analysis'!$A$16,'Data Repository Table'!$D:$D,'Profitability EBIT Analysis'!$H$14)</f>
        <v>5221955.4924466992</v>
      </c>
      <c r="I16" s="53">
        <f>SUMIFS('Data Repository Table'!$I:$I,'Data Repository Table'!$B:$B,'Profitability EBIT Analysis'!$B$16,'Data Repository Table'!$C:$C,'Profitability EBIT Analysis'!$A$16,'Data Repository Table'!$D:$D,'Profitability EBIT Analysis'!$I$14)</f>
        <v>5514147.1707946751</v>
      </c>
      <c r="J16" s="53">
        <f>SUMIFS('Data Repository Table'!$I:$I,'Data Repository Table'!$B:$B,'Profitability EBIT Analysis'!$B$16,'Data Repository Table'!$C:$C,'Profitability EBIT Analysis'!$A$16,'Data Repository Table'!$D:$D,'Profitability EBIT Analysis'!$J$14)</f>
        <v>5380892.2001862573</v>
      </c>
      <c r="K16" s="53">
        <f>SUMIFS('Data Repository Table'!$I:$I,'Data Repository Table'!$B:$B,'Profitability EBIT Analysis'!$B$16,'Data Repository Table'!$C:$C,'Profitability EBIT Analysis'!$A$16,'Data Repository Table'!$D:$D,'Profitability EBIT Analysis'!$K$14)</f>
        <v>7822599.7200296307</v>
      </c>
      <c r="L16" s="53">
        <f>SUMIFS('Data Repository Table'!$I:$I,'Data Repository Table'!$B:$B,'Profitability EBIT Analysis'!$B$16,'Data Repository Table'!$C:$C,'Profitability EBIT Analysis'!$A$16,'Data Repository Table'!$D:$D,'Profitability EBIT Analysis'!$L$14)</f>
        <v>6924324.6322913244</v>
      </c>
      <c r="M16" s="53">
        <f>SUMIFS('Data Repository Table'!$I:$I,'Data Repository Table'!$B:$B,'Profitability EBIT Analysis'!$B$16,'Data Repository Table'!$C:$C,'Profitability EBIT Analysis'!$A$16,'Data Repository Table'!$D:$D,'Profitability EBIT Analysis'!$M$14)</f>
        <v>7297789.3913026378</v>
      </c>
      <c r="N16" s="53">
        <f>SUMIFS('Data Repository Table'!$I:$I,'Data Repository Table'!$B:$B,'Profitability EBIT Analysis'!$B$16,'Data Repository Table'!$C:$C,'Profitability EBIT Analysis'!$A$16,'Data Repository Table'!$D:$D,'Profitability EBIT Analysis'!$N$14)</f>
        <v>5332240.4186026063</v>
      </c>
      <c r="O16" s="53">
        <f>SUMIFS('Data Repository Table'!$I:$I,'Data Repository Table'!$B:$B,'Profitability EBIT Analysis'!$B$16,'Data Repository Table'!$C:$C,'Profitability EBIT Analysis'!$A$16,'Data Repository Table'!$D:$D,'Profitability EBIT Analysis'!$O$14)</f>
        <v>5394917.135688588</v>
      </c>
      <c r="P16" s="53">
        <f>SUMIFS('Data Repository Table'!$I:$I,'Data Repository Table'!$B:$B,'Profitability EBIT Analysis'!$B$16,'Data Repository Table'!$C:$C,'Profitability EBIT Analysis'!$A$16,'Data Repository Table'!$D:$D,'Profitability EBIT Analysis'!$P$14)</f>
        <v>5184163.8693572879</v>
      </c>
      <c r="Q16" s="53">
        <f>SUM(E16:P16)</f>
        <v>70944957.298152953</v>
      </c>
      <c r="R16" s="26"/>
      <c r="S16" s="26"/>
      <c r="T16" s="26"/>
      <c r="U16" s="26"/>
      <c r="V16" s="26"/>
      <c r="W16" s="26"/>
      <c r="X16" s="26"/>
      <c r="Y16" s="26"/>
      <c r="Z16" s="26"/>
      <c r="AA16" s="26"/>
    </row>
    <row r="17" spans="1:27" ht="13.5" customHeight="1">
      <c r="A17" s="26" t="s">
        <v>41</v>
      </c>
      <c r="B17" s="26" t="s">
        <v>33</v>
      </c>
      <c r="C17" s="26"/>
      <c r="D17" s="26"/>
      <c r="E17" s="53">
        <f>SUMIFS('Data Repository Table'!$I:$I,'Data Repository Table'!$B:$B,'Profitability EBIT Analysis'!B$17,'Data Repository Table'!$C:$C,'Profitability EBIT Analysis'!$A$17,'Data Repository Table'!$D:$D,'Profitability EBIT Analysis'!$E$14)</f>
        <v>17328050.972999997</v>
      </c>
      <c r="F17" s="53">
        <f>SUMIFS('Data Repository Table'!$I:$I,'Data Repository Table'!$B:$B,'Profitability EBIT Analysis'!B$17,'Data Repository Table'!$C:$C,'Profitability EBIT Analysis'!$A$17,'Data Repository Table'!$D:$D,'Profitability EBIT Analysis'!$F$14)</f>
        <v>14604314.435999997</v>
      </c>
      <c r="G17" s="53">
        <f>SUMIFS('Data Repository Table'!$I:$I,'Data Repository Table'!$B:$B,'Profitability EBIT Analysis'!B$17,'Data Repository Table'!$C:$C,'Profitability EBIT Analysis'!$A$17,'Data Repository Table'!$D:$D,'Profitability EBIT Analysis'!$G$14)</f>
        <v>16135900.118999999</v>
      </c>
      <c r="H17" s="53">
        <f>SUMIFS('Data Repository Table'!$I:$I,'Data Repository Table'!$B:$B,'Profitability EBIT Analysis'!B$17,'Data Repository Table'!$C:$C,'Profitability EBIT Analysis'!$A$17,'Data Repository Table'!$D:$D,'Profitability EBIT Analysis'!$H$14)</f>
        <v>15151633.271999998</v>
      </c>
      <c r="I17" s="53">
        <f>SUMIFS('Data Repository Table'!$I:$I,'Data Repository Table'!$B:$B,'Profitability EBIT Analysis'!B$17,'Data Repository Table'!$C:$C,'Profitability EBIT Analysis'!$A$17,'Data Repository Table'!$D:$D,'Profitability EBIT Analysis'!$I$14)</f>
        <v>13832900.801999997</v>
      </c>
      <c r="J17" s="53">
        <f>SUMIFS('Data Repository Table'!$I:$I,'Data Repository Table'!$B:$B,'Profitability EBIT Analysis'!B$17,'Data Repository Table'!$C:$C,'Profitability EBIT Analysis'!$A$17,'Data Repository Table'!$D:$D,'Profitability EBIT Analysis'!$J$14)</f>
        <v>15562959.623999998</v>
      </c>
      <c r="K17" s="53">
        <f>SUMIFS('Data Repository Table'!$I:$I,'Data Repository Table'!$B:$B,'Profitability EBIT Analysis'!B$17,'Data Repository Table'!$C:$C,'Profitability EBIT Analysis'!$A$17,'Data Repository Table'!$D:$D,'Profitability EBIT Analysis'!$K$14)</f>
        <v>22354057.620000001</v>
      </c>
      <c r="L17" s="53">
        <f>SUMIFS('Data Repository Table'!$I:$I,'Data Repository Table'!$B:$B,'Profitability EBIT Analysis'!B$17,'Data Repository Table'!$C:$C,'Profitability EBIT Analysis'!$A$17,'Data Repository Table'!$D:$D,'Profitability EBIT Analysis'!$L$14)</f>
        <v>18580950.729999997</v>
      </c>
      <c r="M17" s="53">
        <f>SUMIFS('Data Repository Table'!$I:$I,'Data Repository Table'!$B:$B,'Profitability EBIT Analysis'!B$17,'Data Repository Table'!$C:$C,'Profitability EBIT Analysis'!$A$17,'Data Repository Table'!$D:$D,'Profitability EBIT Analysis'!$M$14)</f>
        <v>19644680.780999999</v>
      </c>
      <c r="N17" s="53">
        <f>SUMIFS('Data Repository Table'!$I:$I,'Data Repository Table'!$B:$B,'Profitability EBIT Analysis'!B$17,'Data Repository Table'!$C:$C,'Profitability EBIT Analysis'!$A$17,'Data Repository Table'!$D:$D,'Profitability EBIT Analysis'!$N$14)</f>
        <v>18268435.046</v>
      </c>
      <c r="O17" s="53">
        <f>SUMIFS('Data Repository Table'!$I:$I,'Data Repository Table'!$B:$B,'Profitability EBIT Analysis'!B$17,'Data Repository Table'!$C:$C,'Profitability EBIT Analysis'!$A$17,'Data Repository Table'!$D:$D,'Profitability EBIT Analysis'!$O$14)</f>
        <v>14627298.491999999</v>
      </c>
      <c r="P17" s="53">
        <f>SUMIFS('Data Repository Table'!$I:$I,'Data Repository Table'!$B:$B,'Profitability EBIT Analysis'!B$17,'Data Repository Table'!$C:$C,'Profitability EBIT Analysis'!$A$17,'Data Repository Table'!$D:$D,'Profitability EBIT Analysis'!$P$14)</f>
        <v>16164167.273999998</v>
      </c>
      <c r="Q17" s="53">
        <f t="shared" ref="Q17:Q18" si="0">SUM(E17:P17)</f>
        <v>202255349.16899997</v>
      </c>
      <c r="R17" s="26"/>
      <c r="S17" s="26"/>
      <c r="T17" s="26"/>
      <c r="U17" s="26"/>
      <c r="V17" s="26"/>
      <c r="W17" s="26"/>
      <c r="X17" s="26"/>
      <c r="Y17" s="26"/>
      <c r="Z17" s="26"/>
      <c r="AA17" s="26"/>
    </row>
    <row r="18" spans="1:27" ht="13.5" customHeight="1">
      <c r="A18" s="26" t="s">
        <v>42</v>
      </c>
      <c r="B18" s="26" t="s">
        <v>33</v>
      </c>
      <c r="C18" s="26"/>
      <c r="D18" s="26"/>
      <c r="E18" s="53">
        <f>SUMIFS('Data Repository Table'!$I:$I,'Data Repository Table'!$B:$B,'Profitability EBIT Analysis'!B$18,'Data Repository Table'!$C:$C,'Profitability EBIT Analysis'!$A$18,'Data Repository Table'!$D:$D,'Profitability EBIT Analysis'!$E$14)</f>
        <v>12716846.793</v>
      </c>
      <c r="F18" s="53">
        <f>SUMIFS('Data Repository Table'!$I:$I,'Data Repository Table'!$B:$B,'Profitability EBIT Analysis'!B$18,'Data Repository Table'!$C:$C,'Profitability EBIT Analysis'!$A$18,'Data Repository Table'!$D:$D,'Profitability EBIT Analysis'!$F$14)</f>
        <v>13050243.880999997</v>
      </c>
      <c r="G18" s="53">
        <f>SUMIFS('Data Repository Table'!$I:$I,'Data Repository Table'!$B:$B,'Profitability EBIT Analysis'!B$18,'Data Repository Table'!$C:$C,'Profitability EBIT Analysis'!$A$18,'Data Repository Table'!$D:$D,'Profitability EBIT Analysis'!$G$14)</f>
        <v>13235472.919</v>
      </c>
      <c r="H18" s="53">
        <f>SUMIFS('Data Repository Table'!$I:$I,'Data Repository Table'!$B:$B,'Profitability EBIT Analysis'!B$18,'Data Repository Table'!$C:$C,'Profitability EBIT Analysis'!$A$18,'Data Repository Table'!$D:$D,'Profitability EBIT Analysis'!$H$14)</f>
        <v>11815762.267000001</v>
      </c>
      <c r="I18" s="53">
        <f>SUMIFS('Data Repository Table'!$I:$I,'Data Repository Table'!$B:$B,'Profitability EBIT Analysis'!B$18,'Data Repository Table'!$C:$C,'Profitability EBIT Analysis'!$A$18,'Data Repository Table'!$D:$D,'Profitability EBIT Analysis'!$I$14)</f>
        <v>11881724.445</v>
      </c>
      <c r="J18" s="53">
        <f>SUMIFS('Data Repository Table'!$I:$I,'Data Repository Table'!$B:$B,'Profitability EBIT Analysis'!B$18,'Data Repository Table'!$C:$C,'Profitability EBIT Analysis'!$A$18,'Data Repository Table'!$D:$D,'Profitability EBIT Analysis'!$J$14)</f>
        <v>11127131.811999999</v>
      </c>
      <c r="K18" s="53">
        <f>SUMIFS('Data Repository Table'!$I:$I,'Data Repository Table'!$B:$B,'Profitability EBIT Analysis'!B$18,'Data Repository Table'!$C:$C,'Profitability EBIT Analysis'!$A$18,'Data Repository Table'!$D:$D,'Profitability EBIT Analysis'!$K$14)</f>
        <v>15491089.403999997</v>
      </c>
      <c r="L18" s="53">
        <f>SUMIFS('Data Repository Table'!$I:$I,'Data Repository Table'!$B:$B,'Profitability EBIT Analysis'!B$18,'Data Repository Table'!$C:$C,'Profitability EBIT Analysis'!$A$18,'Data Repository Table'!$D:$D,'Profitability EBIT Analysis'!$L$14)</f>
        <v>15776843.228999998</v>
      </c>
      <c r="M18" s="53">
        <f>SUMIFS('Data Repository Table'!$I:$I,'Data Repository Table'!$B:$B,'Profitability EBIT Analysis'!B$18,'Data Repository Table'!$C:$C,'Profitability EBIT Analysis'!$A$18,'Data Repository Table'!$D:$D,'Profitability EBIT Analysis'!$M$14)</f>
        <v>14151791.636999998</v>
      </c>
      <c r="N18" s="53">
        <f>SUMIFS('Data Repository Table'!$I:$I,'Data Repository Table'!$B:$B,'Profitability EBIT Analysis'!B$18,'Data Repository Table'!$C:$C,'Profitability EBIT Analysis'!$A$18,'Data Repository Table'!$D:$D,'Profitability EBIT Analysis'!$N$14)</f>
        <v>15011361.791999999</v>
      </c>
      <c r="O18" s="53">
        <f>SUMIFS('Data Repository Table'!$I:$I,'Data Repository Table'!$B:$B,'Profitability EBIT Analysis'!B$18,'Data Repository Table'!$C:$C,'Profitability EBIT Analysis'!$A$18,'Data Repository Table'!$D:$D,'Profitability EBIT Analysis'!$O$14)</f>
        <v>14286635.347000001</v>
      </c>
      <c r="P18" s="53">
        <f>SUMIFS('Data Repository Table'!$I:$I,'Data Repository Table'!$B:$B,'Profitability EBIT Analysis'!B$18,'Data Repository Table'!$C:$C,'Profitability EBIT Analysis'!$A$18,'Data Repository Table'!$D:$D,'Profitability EBIT Analysis'!$P$14)</f>
        <v>15120321.851</v>
      </c>
      <c r="Q18" s="53">
        <f t="shared" si="0"/>
        <v>163665225.377</v>
      </c>
      <c r="R18" s="26"/>
      <c r="S18" s="26"/>
      <c r="T18" s="26"/>
      <c r="U18" s="26"/>
      <c r="V18" s="26"/>
      <c r="W18" s="26"/>
      <c r="X18" s="26"/>
      <c r="Y18" s="26"/>
      <c r="Z18" s="26"/>
      <c r="AA18" s="26"/>
    </row>
    <row r="19" spans="1:27" ht="13.5" customHeight="1">
      <c r="A19" s="106"/>
      <c r="B19" s="106"/>
      <c r="C19" s="106"/>
      <c r="D19" s="106"/>
      <c r="E19" s="131"/>
      <c r="F19" s="131"/>
      <c r="G19" s="131"/>
      <c r="H19" s="131"/>
      <c r="I19" s="131"/>
      <c r="J19" s="131"/>
      <c r="K19" s="131"/>
      <c r="L19" s="131"/>
      <c r="M19" s="131"/>
      <c r="N19" s="131"/>
      <c r="O19" s="131"/>
      <c r="P19" s="131"/>
      <c r="Q19" s="131"/>
      <c r="R19" s="106"/>
      <c r="S19" s="106"/>
      <c r="T19" s="106"/>
      <c r="U19" s="106"/>
      <c r="V19" s="106"/>
      <c r="W19" s="106"/>
      <c r="X19" s="106"/>
      <c r="Y19" s="106"/>
      <c r="Z19" s="106"/>
      <c r="AA19" s="106"/>
    </row>
    <row r="20" spans="1:27" ht="13.5" customHeight="1">
      <c r="A20" s="26" t="s">
        <v>34</v>
      </c>
      <c r="B20" s="26" t="s">
        <v>43</v>
      </c>
      <c r="C20" s="4"/>
      <c r="D20" s="4"/>
      <c r="E20" s="53">
        <f>SUMIFS('Data Repository Table'!$I:$I,'Data Repository Table'!$B:B,'Profitability EBIT Analysis'!B20,'Data Repository Table'!C:C,'Profitability EBIT Analysis'!A20,'Data Repository Table'!D:D,'Profitability EBIT Analysis'!E14)</f>
        <v>3458288.8701338647</v>
      </c>
      <c r="F20" s="53">
        <f>SUMIFS('Data Repository Table'!$I:$I,'Data Repository Table'!$B:B,'Profitability EBIT Analysis'!B20,'Data Repository Table'!C:C,'Profitability EBIT Analysis'!A20,'Data Repository Table'!D:D,'Profitability EBIT Analysis'!F14)</f>
        <v>4778353.3521016249</v>
      </c>
      <c r="G20" s="53">
        <f>SUMIFS('Data Repository Table'!$I:$I,'Data Repository Table'!$B:B,'Profitability EBIT Analysis'!B20,'Data Repository Table'!C:C,'Profitability EBIT Analysis'!A20,'Data Repository Table'!D:D,'Profitability EBIT Analysis'!G14)</f>
        <v>3741007.0627661142</v>
      </c>
      <c r="H20" s="53">
        <f>SUMIFS('Data Repository Table'!$I:$I,'Data Repository Table'!$B:B,'Profitability EBIT Analysis'!B20,'Data Repository Table'!C:C,'Profitability EBIT Analysis'!A20,'Data Repository Table'!D:D,'Profitability EBIT Analysis'!H14)</f>
        <v>3550828.7945508747</v>
      </c>
      <c r="I20" s="53">
        <f>SUMIFS('Data Repository Table'!$I:$I,'Data Repository Table'!$B:B,'Profitability EBIT Analysis'!B20,'Data Repository Table'!C:C,'Profitability EBIT Analysis'!A20,'Data Repository Table'!D:D,'Profitability EBIT Analysis'!I14)</f>
        <v>3646543.42684625</v>
      </c>
      <c r="J20" s="53">
        <f>SUMIFS('Data Repository Table'!$I:$I,'Data Repository Table'!$B:B,'Profitability EBIT Analysis'!B20,'Data Repository Table'!C:C,'Profitability EBIT Analysis'!A20,'Data Repository Table'!D:D,'Profitability EBIT Analysis'!J14)</f>
        <v>3507223.3581475001</v>
      </c>
      <c r="K20" s="53">
        <f>SUMIFS('Data Repository Table'!$I:$I,'Data Repository Table'!$B:B,'Profitability EBIT Analysis'!B20,'Data Repository Table'!C:C,'Profitability EBIT Analysis'!A20,'Data Repository Table'!D:D,'Profitability EBIT Analysis'!K14)</f>
        <v>5249820.3494999986</v>
      </c>
      <c r="L20" s="53">
        <f>SUMIFS('Data Repository Table'!$I:$I,'Data Repository Table'!$B:B,'Profitability EBIT Analysis'!B20,'Data Repository Table'!C:C,'Profitability EBIT Analysis'!A20,'Data Repository Table'!D:D,'Profitability EBIT Analysis'!L14)</f>
        <v>4419792.6823125007</v>
      </c>
      <c r="M20" s="53">
        <f>SUMIFS('Data Repository Table'!$I:$I,'Data Repository Table'!$B:B,'Profitability EBIT Analysis'!B20,'Data Repository Table'!C:C,'Profitability EBIT Analysis'!A20,'Data Repository Table'!D:D,'Profitability EBIT Analysis'!M14)</f>
        <v>4409725.4715</v>
      </c>
      <c r="N20" s="53">
        <f>SUMIFS('Data Repository Table'!$I:$I,'Data Repository Table'!$B:B,'Profitability EBIT Analysis'!B20,'Data Repository Table'!C:C,'Profitability EBIT Analysis'!A20,'Data Repository Table'!D:D,'Profitability EBIT Analysis'!N14)</f>
        <v>4419304.3184062503</v>
      </c>
      <c r="O20" s="53">
        <f>SUMIFS('Data Repository Table'!$I:$I,'Data Repository Table'!$B:B,'Profitability EBIT Analysis'!B20,'Data Repository Table'!C:C,'Profitability EBIT Analysis'!A20,'Data Repository Table'!D:D,'Profitability EBIT Analysis'!O14)</f>
        <v>4692799.18359375</v>
      </c>
      <c r="P20" s="53">
        <f>SUMIFS('Data Repository Table'!$I:$I,'Data Repository Table'!$B:B,'Profitability EBIT Analysis'!B20,'Data Repository Table'!C:C,'Profitability EBIT Analysis'!A20,'Data Repository Table'!D:D,'Profitability EBIT Analysis'!P14)</f>
        <v>5350137.2224687496</v>
      </c>
      <c r="Q20" s="53">
        <f>SUM(E20:P20)</f>
        <v>51223824.092327476</v>
      </c>
      <c r="R20" s="4"/>
      <c r="S20" s="4"/>
      <c r="T20" s="4"/>
      <c r="U20" s="4"/>
      <c r="V20" s="4"/>
      <c r="W20" s="4"/>
      <c r="X20" s="4"/>
      <c r="Y20" s="4"/>
      <c r="Z20" s="4"/>
      <c r="AA20" s="4"/>
    </row>
    <row r="21" spans="1:27" ht="13.5" customHeight="1">
      <c r="A21" s="26" t="s">
        <v>41</v>
      </c>
      <c r="B21" s="26" t="s">
        <v>43</v>
      </c>
      <c r="C21" s="4"/>
      <c r="D21" s="4"/>
      <c r="E21" s="53">
        <f>SUMIFS('Data Repository Table'!$I:$I,'Data Repository Table'!$B:B,'Profitability EBIT Analysis'!B21,'Data Repository Table'!C:C,'Profitability EBIT Analysis'!A21,'Data Repository Table'!D:D,'Profitability EBIT Analysis'!E14)</f>
        <v>11339551.170386208</v>
      </c>
      <c r="F21" s="53">
        <f>SUMIFS('Data Repository Table'!$I:$I,'Data Repository Table'!$B:B,'Profitability EBIT Analysis'!B21,'Data Repository Table'!C:C,'Profitability EBIT Analysis'!A21,'Data Repository Table'!D:D,'Profitability EBIT Analysis'!$F14)</f>
        <v>13660880.3343936</v>
      </c>
      <c r="G21" s="53">
        <f>SUMIFS('Data Repository Table'!$I:$I,'Data Repository Table'!$B:B,'Profitability EBIT Analysis'!B21,'Data Repository Table'!C:C,'Profitability EBIT Analysis'!A21,'Data Repository Table'!D:D,'Profitability EBIT Analysis'!G14)</f>
        <v>13806947.680280834</v>
      </c>
      <c r="H21" s="53">
        <f>SUMIFS('Data Repository Table'!$I:$I,'Data Repository Table'!$B:B,'Profitability EBIT Analysis'!B21,'Data Repository Table'!C:C,'Profitability EBIT Analysis'!A21,'Data Repository Table'!D:D,'Profitability EBIT Analysis'!H14)</f>
        <v>18511924.382331077</v>
      </c>
      <c r="I21" s="53">
        <f>SUMIFS('Data Repository Table'!$I:$I,'Data Repository Table'!$B:B,'Profitability EBIT Analysis'!B21,'Data Repository Table'!C:C,'Profitability EBIT Analysis'!A21,'Data Repository Table'!D:D,'Profitability EBIT Analysis'!I14)</f>
        <v>20025365.089240894</v>
      </c>
      <c r="J21" s="53">
        <f>SUMIFS('Data Repository Table'!$I:$I,'Data Repository Table'!$B:B,'Profitability EBIT Analysis'!B21,'Data Repository Table'!C:C,'Profitability EBIT Analysis'!A21,'Data Repository Table'!D:D,'Profitability EBIT Analysis'!J14)</f>
        <v>12958942.643539203</v>
      </c>
      <c r="K21" s="53">
        <f>SUMIFS('Data Repository Table'!$I:$I,'Data Repository Table'!$B:B,'Profitability EBIT Analysis'!B21,'Data Repository Table'!C:C,'Profitability EBIT Analysis'!A21,'Data Repository Table'!D:D,'Profitability EBIT Analysis'!K14)</f>
        <v>13987466.323076401</v>
      </c>
      <c r="L21" s="53">
        <f>SUMIFS('Data Repository Table'!$I:$I,'Data Repository Table'!$B:B,'Profitability EBIT Analysis'!B21,'Data Repository Table'!C:C,'Profitability EBIT Analysis'!A21,'Data Repository Table'!D:D,'Profitability EBIT Analysis'!L14)</f>
        <v>16468493.156715602</v>
      </c>
      <c r="M21" s="53">
        <f>SUMIFS('Data Repository Table'!$I:$I,'Data Repository Table'!$B:B,'Profitability EBIT Analysis'!B21,'Data Repository Table'!C:C,'Profitability EBIT Analysis'!A21,'Data Repository Table'!D:D,'Profitability EBIT Analysis'!M14)</f>
        <v>15013580.580213603</v>
      </c>
      <c r="N21" s="53">
        <f>SUMIFS('Data Repository Table'!$I:$I,'Data Repository Table'!$B:B,'Profitability EBIT Analysis'!B21,'Data Repository Table'!C:C,'Profitability EBIT Analysis'!A21,'Data Repository Table'!D:D,'Profitability EBIT Analysis'!N14)</f>
        <v>16135503.054039603</v>
      </c>
      <c r="O21" s="53">
        <f>SUMIFS('Data Repository Table'!$I:$I,'Data Repository Table'!$B:B,'Profitability EBIT Analysis'!B21,'Data Repository Table'!C:C,'Profitability EBIT Analysis'!A21,'Data Repository Table'!D:D,'Profitability EBIT Analysis'!O14)</f>
        <v>18921373.302216005</v>
      </c>
      <c r="P21" s="53">
        <f>SUMIFS('Data Repository Table'!$I:$I,'Data Repository Table'!$B:B,'Profitability EBIT Analysis'!B21,'Data Repository Table'!C:C,'Profitability EBIT Analysis'!A21,'Data Repository Table'!D:D,'Profitability EBIT Analysis'!P14)</f>
        <v>8489071.3235327993</v>
      </c>
      <c r="Q21" s="53">
        <f t="shared" ref="Q21:Q22" si="1">SUM(E21:P21)</f>
        <v>179319099.03996581</v>
      </c>
      <c r="R21" s="4"/>
      <c r="S21" s="4"/>
      <c r="T21" s="4"/>
      <c r="U21" s="4"/>
      <c r="V21" s="4"/>
      <c r="W21" s="4"/>
      <c r="X21" s="4"/>
      <c r="Y21" s="4"/>
      <c r="Z21" s="4"/>
      <c r="AA21" s="4"/>
    </row>
    <row r="22" spans="1:27" ht="13.5" customHeight="1">
      <c r="A22" s="26" t="s">
        <v>42</v>
      </c>
      <c r="B22" s="26" t="s">
        <v>43</v>
      </c>
      <c r="C22" s="4"/>
      <c r="D22" s="4"/>
      <c r="E22" s="53">
        <f>SUMIFS('Data Repository Table'!$I:$I,'Data Repository Table'!$B:B,'Profitability EBIT Analysis'!B22,'Data Repository Table'!C:C,'Profitability EBIT Analysis'!A22,'Data Repository Table'!D:D,'Profitability EBIT Analysis'!E14)</f>
        <v>8168998.5802924205</v>
      </c>
      <c r="F22" s="53">
        <f>SUMIFS('Data Repository Table'!$I:$I,'Data Repository Table'!$B:B,'Profitability EBIT Analysis'!B22,'Data Repository Table'!C:C,'Profitability EBIT Analysis'!A22,'Data Repository Table'!D:D,'Profitability EBIT Analysis'!F14)</f>
        <v>6508016.2729576789</v>
      </c>
      <c r="G22" s="53">
        <f>SUMIFS('Data Repository Table'!$I:$I,'Data Repository Table'!$B:B,'Profitability EBIT Analysis'!B22,'Data Repository Table'!C:C,'Profitability EBIT Analysis'!A22,'Data Repository Table'!D:D,'Profitability EBIT Analysis'!G14)</f>
        <v>8797296.0201469176</v>
      </c>
      <c r="H22" s="53">
        <f>SUMIFS('Data Repository Table'!$I:$I,'Data Repository Table'!$B:B,'Profitability EBIT Analysis'!B22,'Data Repository Table'!C:C,'Profitability EBIT Analysis'!A22,'Data Repository Table'!D:D,'Profitability EBIT Analysis'!H14)</f>
        <v>7399801.6649996387</v>
      </c>
      <c r="I22" s="53">
        <f>SUMIFS('Data Repository Table'!$I:$I,'Data Repository Table'!$B:B,'Profitability EBIT Analysis'!B22,'Data Repository Table'!C:C,'Profitability EBIT Analysis'!A22,'Data Repository Table'!D:D,'Profitability EBIT Analysis'!I14)</f>
        <v>6292597.87327509</v>
      </c>
      <c r="J22" s="53">
        <f>SUMIFS('Data Repository Table'!$I:$I,'Data Repository Table'!$B:B,'Profitability EBIT Analysis'!B22,'Data Repository Table'!C:C,'Profitability EBIT Analysis'!A22,'Data Repository Table'!D:D,'Profitability EBIT Analysis'!J14)</f>
        <v>5862551.4695474999</v>
      </c>
      <c r="K22" s="53">
        <f>SUMIFS('Data Repository Table'!$I:$I,'Data Repository Table'!$B:B,'Profitability EBIT Analysis'!B22,'Data Repository Table'!C:C,'Profitability EBIT Analysis'!A22,'Data Repository Table'!D:D,'Profitability EBIT Analysis'!K14)</f>
        <v>7198677.8148285002</v>
      </c>
      <c r="L22" s="53">
        <f>SUMIFS('Data Repository Table'!$I:$I,'Data Repository Table'!$B:B,'Profitability EBIT Analysis'!B22,'Data Repository Table'!C:C,'Profitability EBIT Analysis'!A22,'Data Repository Table'!D:D,'Profitability EBIT Analysis'!L14)</f>
        <v>7481708.9511677492</v>
      </c>
      <c r="M22" s="53">
        <f>SUMIFS('Data Repository Table'!$I:$I,'Data Repository Table'!$B:B,'Profitability EBIT Analysis'!B22,'Data Repository Table'!C:C,'Profitability EBIT Analysis'!A22,'Data Repository Table'!D:D,'Profitability EBIT Analysis'!M14)</f>
        <v>8690888.6165351253</v>
      </c>
      <c r="N22" s="53">
        <f>SUMIFS('Data Repository Table'!$I:$I,'Data Repository Table'!$B:B,'Profitability EBIT Analysis'!B22,'Data Repository Table'!C:C,'Profitability EBIT Analysis'!A22,'Data Repository Table'!D:D,'Profitability EBIT Analysis'!N14)</f>
        <v>6732277.631081</v>
      </c>
      <c r="O22" s="53">
        <f>SUMIFS('Data Repository Table'!$I:$I,'Data Repository Table'!$B:B,'Profitability EBIT Analysis'!B22,'Data Repository Table'!C:C,'Profitability EBIT Analysis'!A22,'Data Repository Table'!D:D,'Profitability EBIT Analysis'!O14)</f>
        <v>8110761.1219654996</v>
      </c>
      <c r="P22" s="53">
        <f>SUMIFS('Data Repository Table'!$I:$I,'Data Repository Table'!$B:B,'Profitability EBIT Analysis'!B22,'Data Repository Table'!C:C,'Profitability EBIT Analysis'!A22,'Data Repository Table'!D:D,'Profitability EBIT Analysis'!P14)</f>
        <v>9479913.2630085014</v>
      </c>
      <c r="Q22" s="53">
        <f t="shared" si="1"/>
        <v>90723489.27980563</v>
      </c>
      <c r="R22" s="4"/>
      <c r="S22" s="4"/>
      <c r="T22" s="4"/>
      <c r="U22" s="4"/>
      <c r="V22" s="4"/>
      <c r="W22" s="4"/>
      <c r="X22" s="4"/>
      <c r="Y22" s="4"/>
      <c r="Z22" s="4"/>
      <c r="AA22" s="4"/>
    </row>
    <row r="23" spans="1:27" ht="13.5" customHeight="1">
      <c r="A23" s="108"/>
      <c r="B23" s="108"/>
      <c r="C23" s="108"/>
      <c r="D23" s="108"/>
      <c r="E23" s="132"/>
      <c r="F23" s="132"/>
      <c r="G23" s="132"/>
      <c r="H23" s="132"/>
      <c r="I23" s="132"/>
      <c r="J23" s="132"/>
      <c r="K23" s="132"/>
      <c r="L23" s="132"/>
      <c r="M23" s="132"/>
      <c r="N23" s="132"/>
      <c r="O23" s="132"/>
      <c r="P23" s="132"/>
      <c r="Q23" s="132"/>
      <c r="R23" s="108"/>
      <c r="S23" s="108"/>
      <c r="T23" s="108"/>
      <c r="U23" s="108"/>
      <c r="V23" s="108"/>
      <c r="W23" s="108"/>
      <c r="X23" s="108"/>
      <c r="Y23" s="108"/>
      <c r="Z23" s="108"/>
      <c r="AA23" s="108"/>
    </row>
    <row r="24" spans="1:27" ht="13.5" customHeight="1">
      <c r="A24" s="26" t="s">
        <v>34</v>
      </c>
      <c r="B24" s="26" t="s">
        <v>122</v>
      </c>
      <c r="C24" s="4"/>
      <c r="D24" s="4"/>
      <c r="E24" s="53">
        <f>E16-E20</f>
        <v>2456292.3275362095</v>
      </c>
      <c r="F24" s="53">
        <f>F16-F20</f>
        <v>918310.88787430618</v>
      </c>
      <c r="G24" s="53">
        <f t="shared" ref="G24:Q24" si="2">G16-G20</f>
        <v>1519674.7670411356</v>
      </c>
      <c r="H24" s="53">
        <f t="shared" si="2"/>
        <v>1671126.6978958244</v>
      </c>
      <c r="I24" s="53">
        <f t="shared" si="2"/>
        <v>1867603.7439484252</v>
      </c>
      <c r="J24" s="53">
        <f t="shared" si="2"/>
        <v>1873668.8420387572</v>
      </c>
      <c r="K24" s="53">
        <f t="shared" si="2"/>
        <v>2572779.3705296321</v>
      </c>
      <c r="L24" s="53">
        <f t="shared" si="2"/>
        <v>2504531.9499788238</v>
      </c>
      <c r="M24" s="53">
        <f t="shared" si="2"/>
        <v>2888063.9198026378</v>
      </c>
      <c r="N24" s="53">
        <f t="shared" si="2"/>
        <v>912936.10019635595</v>
      </c>
      <c r="O24" s="53">
        <f t="shared" si="2"/>
        <v>702117.95209483802</v>
      </c>
      <c r="P24" s="53">
        <f t="shared" si="2"/>
        <v>-165973.35311146174</v>
      </c>
      <c r="Q24" s="53">
        <f t="shared" si="2"/>
        <v>19721133.205825478</v>
      </c>
      <c r="R24" s="4"/>
      <c r="S24" s="4"/>
      <c r="T24" s="4"/>
      <c r="U24" s="4"/>
      <c r="V24" s="4"/>
      <c r="W24" s="4"/>
      <c r="X24" s="4"/>
      <c r="Y24" s="4"/>
      <c r="Z24" s="4"/>
      <c r="AA24" s="4"/>
    </row>
    <row r="25" spans="1:27" ht="13.5" customHeight="1">
      <c r="A25" s="26" t="s">
        <v>41</v>
      </c>
      <c r="B25" s="26" t="s">
        <v>122</v>
      </c>
      <c r="C25" s="4"/>
      <c r="D25" s="4"/>
      <c r="E25" s="53">
        <f>E17-E21</f>
        <v>5988499.8026137892</v>
      </c>
      <c r="F25" s="53">
        <f>F17-F21</f>
        <v>943434.10160639696</v>
      </c>
      <c r="G25" s="53">
        <f t="shared" ref="G25:Q25" si="3">G17-G21</f>
        <v>2328952.4387191646</v>
      </c>
      <c r="H25" s="53">
        <f t="shared" si="3"/>
        <v>-3360291.110331079</v>
      </c>
      <c r="I25" s="53">
        <f t="shared" si="3"/>
        <v>-6192464.2872408964</v>
      </c>
      <c r="J25" s="53">
        <f t="shared" si="3"/>
        <v>2604016.9804607946</v>
      </c>
      <c r="K25" s="53">
        <f t="shared" si="3"/>
        <v>8366591.2969236001</v>
      </c>
      <c r="L25" s="53">
        <f t="shared" si="3"/>
        <v>2112457.573284395</v>
      </c>
      <c r="M25" s="53">
        <f t="shared" si="3"/>
        <v>4631100.2007863969</v>
      </c>
      <c r="N25" s="53">
        <f t="shared" si="3"/>
        <v>2132931.991960397</v>
      </c>
      <c r="O25" s="53">
        <f t="shared" si="3"/>
        <v>-4294074.8102160059</v>
      </c>
      <c r="P25" s="53">
        <f t="shared" si="3"/>
        <v>7675095.9504671991</v>
      </c>
      <c r="Q25" s="53">
        <f t="shared" si="3"/>
        <v>22936250.129034162</v>
      </c>
      <c r="R25" s="4"/>
      <c r="S25" s="4"/>
      <c r="T25" s="4"/>
      <c r="U25" s="4"/>
      <c r="V25" s="4"/>
      <c r="W25" s="4"/>
      <c r="X25" s="4"/>
      <c r="Y25" s="4"/>
      <c r="Z25" s="4"/>
      <c r="AA25" s="4"/>
    </row>
    <row r="26" spans="1:27" ht="13.5" customHeight="1">
      <c r="A26" s="26" t="s">
        <v>42</v>
      </c>
      <c r="B26" s="26" t="s">
        <v>122</v>
      </c>
      <c r="C26" s="4"/>
      <c r="D26" s="4"/>
      <c r="E26" s="53">
        <f>E18-E22</f>
        <v>4547848.2127075791</v>
      </c>
      <c r="F26" s="53">
        <f>F18-F22</f>
        <v>6542227.6080423184</v>
      </c>
      <c r="G26" s="53">
        <f t="shared" ref="G26:Q26" si="4">G18-G22</f>
        <v>4438176.8988530822</v>
      </c>
      <c r="H26" s="53">
        <f t="shared" si="4"/>
        <v>4415960.6020003622</v>
      </c>
      <c r="I26" s="53">
        <f t="shared" si="4"/>
        <v>5589126.5717249103</v>
      </c>
      <c r="J26" s="53">
        <f t="shared" si="4"/>
        <v>5264580.3424524991</v>
      </c>
      <c r="K26" s="53">
        <f t="shared" si="4"/>
        <v>8292411.5891714972</v>
      </c>
      <c r="L26" s="53">
        <f t="shared" si="4"/>
        <v>8295134.2778322492</v>
      </c>
      <c r="M26" s="53">
        <f t="shared" si="4"/>
        <v>5460903.0204648729</v>
      </c>
      <c r="N26" s="53">
        <f t="shared" si="4"/>
        <v>8279084.1609189995</v>
      </c>
      <c r="O26" s="53">
        <f t="shared" si="4"/>
        <v>6175874.2250345014</v>
      </c>
      <c r="P26" s="53">
        <f t="shared" si="4"/>
        <v>5640408.5879914984</v>
      </c>
      <c r="Q26" s="53">
        <f t="shared" si="4"/>
        <v>72941736.097194374</v>
      </c>
      <c r="R26" s="4"/>
      <c r="S26" s="4"/>
      <c r="T26" s="4"/>
      <c r="U26" s="4"/>
      <c r="V26" s="4"/>
      <c r="W26" s="4"/>
      <c r="X26" s="4"/>
      <c r="Y26" s="4"/>
      <c r="Z26" s="4"/>
      <c r="AA26" s="4"/>
    </row>
    <row r="27" spans="1:27" ht="13.5" customHeight="1">
      <c r="A27" s="4"/>
      <c r="B27" s="4"/>
      <c r="C27" s="4"/>
      <c r="D27" s="4"/>
      <c r="E27" s="54"/>
      <c r="F27" s="54"/>
      <c r="G27" s="54"/>
      <c r="H27" s="54"/>
      <c r="I27" s="54"/>
      <c r="J27" s="54"/>
      <c r="K27" s="54"/>
      <c r="L27" s="54"/>
      <c r="M27" s="54"/>
      <c r="N27" s="54"/>
      <c r="O27" s="54"/>
      <c r="P27" s="54"/>
      <c r="Q27" s="54"/>
      <c r="R27" s="4"/>
      <c r="S27" s="4"/>
      <c r="T27" s="4"/>
      <c r="U27" s="4"/>
      <c r="V27" s="4"/>
      <c r="W27" s="4"/>
      <c r="X27" s="4"/>
      <c r="Y27" s="4"/>
      <c r="Z27" s="4"/>
      <c r="AA27" s="4"/>
    </row>
    <row r="28" spans="1:27"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spans="1:27"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spans="1:27"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spans="1:27"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spans="1:27"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ht="19.5" customHeight="1">
      <c r="A52" s="47"/>
      <c r="B52" s="55"/>
      <c r="C52" s="55"/>
      <c r="D52" s="55"/>
      <c r="E52" s="55"/>
      <c r="F52" s="55"/>
      <c r="G52" s="55"/>
      <c r="H52" s="55"/>
      <c r="I52" s="55"/>
      <c r="J52" s="55"/>
      <c r="K52" s="55"/>
      <c r="L52" s="55"/>
      <c r="M52" s="55"/>
      <c r="N52" s="55"/>
      <c r="O52" s="55"/>
      <c r="P52" s="55"/>
      <c r="Q52" s="4"/>
      <c r="R52" s="4"/>
      <c r="S52" s="4"/>
      <c r="T52" s="4"/>
      <c r="U52" s="4"/>
      <c r="V52" s="4"/>
      <c r="W52" s="4"/>
      <c r="X52" s="4"/>
      <c r="Y52" s="4"/>
      <c r="Z52" s="4"/>
      <c r="AA52" s="4"/>
    </row>
    <row r="53" spans="1:27" ht="111.75" customHeight="1">
      <c r="A53" s="166" t="s">
        <v>123</v>
      </c>
      <c r="B53" s="165"/>
      <c r="C53" s="165"/>
      <c r="D53" s="165"/>
      <c r="E53" s="165"/>
      <c r="F53" s="165"/>
      <c r="G53" s="165"/>
      <c r="H53" s="165"/>
      <c r="I53" s="165"/>
      <c r="J53" s="165"/>
      <c r="K53" s="165"/>
      <c r="L53" s="165"/>
      <c r="M53" s="165"/>
      <c r="N53" s="165"/>
      <c r="O53" s="165"/>
      <c r="P53" s="165"/>
      <c r="Q53" s="165"/>
      <c r="R53" s="165"/>
      <c r="S53" s="165"/>
      <c r="T53" s="165"/>
      <c r="U53" s="165"/>
      <c r="V53" s="98"/>
      <c r="W53" s="111"/>
      <c r="X53" s="111"/>
      <c r="Y53" s="111"/>
      <c r="Z53" s="111"/>
      <c r="AA53" s="111"/>
    </row>
    <row r="54" spans="1:27" ht="77.25" customHeight="1">
      <c r="A54" s="166" t="s">
        <v>124</v>
      </c>
      <c r="B54" s="165"/>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row>
    <row r="55" spans="1:27"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ht="13.5" customHeight="1">
      <c r="A56" s="110" t="s">
        <v>16</v>
      </c>
      <c r="B56" s="110" t="s">
        <v>67</v>
      </c>
      <c r="C56" s="110" t="s">
        <v>125</v>
      </c>
      <c r="D56" s="110" t="s">
        <v>126</v>
      </c>
      <c r="E56" s="133">
        <v>41456</v>
      </c>
      <c r="F56" s="133">
        <v>41487</v>
      </c>
      <c r="G56" s="133">
        <v>41518</v>
      </c>
      <c r="H56" s="133">
        <v>41548</v>
      </c>
      <c r="I56" s="133">
        <v>41579</v>
      </c>
      <c r="J56" s="133">
        <v>41609</v>
      </c>
      <c r="K56" s="133">
        <v>41640</v>
      </c>
      <c r="L56" s="133">
        <v>41671</v>
      </c>
      <c r="M56" s="133">
        <v>41699</v>
      </c>
      <c r="N56" s="133">
        <v>41730</v>
      </c>
      <c r="O56" s="133">
        <v>41760</v>
      </c>
      <c r="P56" s="133">
        <v>41791</v>
      </c>
      <c r="Q56" s="110" t="s">
        <v>68</v>
      </c>
      <c r="R56" s="108"/>
      <c r="S56" s="108"/>
      <c r="T56" s="108"/>
      <c r="U56" s="108"/>
      <c r="V56" s="108"/>
      <c r="W56" s="108"/>
      <c r="X56" s="108"/>
      <c r="Y56" s="108"/>
      <c r="Z56" s="108"/>
      <c r="AA56" s="108"/>
    </row>
    <row r="57" spans="1:27" ht="13.5" customHeight="1">
      <c r="A57" s="110"/>
      <c r="B57" s="110"/>
      <c r="C57" s="110"/>
      <c r="D57" s="110"/>
      <c r="E57" s="134"/>
      <c r="F57" s="134"/>
      <c r="G57" s="134"/>
      <c r="H57" s="134"/>
      <c r="I57" s="134"/>
      <c r="J57" s="134"/>
      <c r="K57" s="134"/>
      <c r="L57" s="134"/>
      <c r="M57" s="134"/>
      <c r="N57" s="134"/>
      <c r="O57" s="134"/>
      <c r="P57" s="134"/>
      <c r="Q57" s="110"/>
      <c r="R57" s="108"/>
      <c r="S57" s="108"/>
      <c r="T57" s="108"/>
      <c r="U57" s="108"/>
      <c r="V57" s="108"/>
      <c r="W57" s="108"/>
      <c r="X57" s="108"/>
      <c r="Y57" s="108"/>
      <c r="Z57" s="108"/>
      <c r="AA57" s="108"/>
    </row>
    <row r="58" spans="1:27" ht="13.5" customHeight="1">
      <c r="A58" s="26" t="s">
        <v>34</v>
      </c>
      <c r="B58" s="26" t="s">
        <v>122</v>
      </c>
      <c r="C58" s="4"/>
      <c r="D58" s="4"/>
      <c r="E58" s="56">
        <f>E24/E16</f>
        <v>0.41529437933894875</v>
      </c>
      <c r="F58" s="56">
        <f>F24/F16</f>
        <v>0.16120151183040166</v>
      </c>
      <c r="G58" s="56">
        <f>G24/G16</f>
        <v>0.28887410723655493</v>
      </c>
      <c r="H58" s="56">
        <f t="shared" ref="H58:Q58" si="5">H24/H16</f>
        <v>0.32001932998338012</v>
      </c>
      <c r="I58" s="56">
        <f t="shared" si="5"/>
        <v>0.33869312626258291</v>
      </c>
      <c r="J58" s="56">
        <f t="shared" si="5"/>
        <v>0.34820783846476255</v>
      </c>
      <c r="K58" s="56">
        <f t="shared" si="5"/>
        <v>0.32889058147025918</v>
      </c>
      <c r="L58" s="56">
        <f t="shared" si="5"/>
        <v>0.36170053874987812</v>
      </c>
      <c r="M58" s="56">
        <f t="shared" si="5"/>
        <v>0.3957450352355435</v>
      </c>
      <c r="N58" s="56">
        <f t="shared" si="5"/>
        <v>0.17121060352256295</v>
      </c>
      <c r="O58" s="56">
        <f t="shared" si="5"/>
        <v>0.13014434409940612</v>
      </c>
      <c r="P58" s="56">
        <f t="shared" si="5"/>
        <v>-3.2015452692863752E-2</v>
      </c>
      <c r="Q58" s="56">
        <f t="shared" si="5"/>
        <v>0.27797794172946688</v>
      </c>
      <c r="R58" s="4"/>
      <c r="S58" s="4"/>
      <c r="T58" s="4"/>
      <c r="U58" s="4"/>
      <c r="V58" s="4"/>
      <c r="W58" s="4"/>
      <c r="X58" s="4"/>
      <c r="Y58" s="4"/>
      <c r="Z58" s="4"/>
      <c r="AA58" s="4"/>
    </row>
    <row r="59" spans="1:27" ht="13.5" customHeight="1">
      <c r="A59" s="26" t="s">
        <v>41</v>
      </c>
      <c r="B59" s="26" t="s">
        <v>122</v>
      </c>
      <c r="C59" s="4"/>
      <c r="D59" s="4"/>
      <c r="E59" s="56">
        <f>E25/E17</f>
        <v>0.3455956940538133</v>
      </c>
      <c r="F59" s="56">
        <f>F25/F17</f>
        <v>6.4599684274176436E-2</v>
      </c>
      <c r="G59" s="56">
        <f>G25/G17</f>
        <v>0.14433359289184161</v>
      </c>
      <c r="H59" s="56">
        <f t="shared" ref="H59:Q59" si="6">H25/H17</f>
        <v>-0.22177748431522884</v>
      </c>
      <c r="I59" s="56">
        <f t="shared" si="6"/>
        <v>-0.44766201795834271</v>
      </c>
      <c r="J59" s="56">
        <f t="shared" si="6"/>
        <v>0.16732145063494736</v>
      </c>
      <c r="K59" s="56">
        <f t="shared" si="6"/>
        <v>0.37427618015254988</v>
      </c>
      <c r="L59" s="56">
        <f t="shared" si="6"/>
        <v>0.11368942332287189</v>
      </c>
      <c r="M59" s="56">
        <f t="shared" si="6"/>
        <v>0.23574321478746135</v>
      </c>
      <c r="N59" s="56">
        <f t="shared" si="6"/>
        <v>0.11675504697526991</v>
      </c>
      <c r="O59" s="56">
        <f t="shared" si="6"/>
        <v>-0.29356581548975247</v>
      </c>
      <c r="P59" s="56">
        <f t="shared" si="6"/>
        <v>0.47482161130642109</v>
      </c>
      <c r="Q59" s="56">
        <f t="shared" si="6"/>
        <v>0.11340244014940318</v>
      </c>
      <c r="R59" s="4"/>
      <c r="S59" s="4"/>
      <c r="T59" s="4"/>
      <c r="U59" s="4"/>
      <c r="V59" s="4"/>
      <c r="W59" s="4"/>
      <c r="X59" s="4"/>
      <c r="Y59" s="4"/>
      <c r="Z59" s="4"/>
      <c r="AA59" s="4"/>
    </row>
    <row r="60" spans="1:27" ht="13.5" customHeight="1">
      <c r="A60" s="26" t="s">
        <v>42</v>
      </c>
      <c r="B60" s="26" t="s">
        <v>122</v>
      </c>
      <c r="C60" s="4"/>
      <c r="D60" s="4"/>
      <c r="E60" s="56">
        <f>E26/E18</f>
        <v>0.35762388953297342</v>
      </c>
      <c r="F60" s="56">
        <f>F26/F18</f>
        <v>0.5013107546263732</v>
      </c>
      <c r="G60" s="56">
        <f>G26/G18</f>
        <v>0.33532439120342417</v>
      </c>
      <c r="H60" s="56">
        <f t="shared" ref="H60:Q60" si="7">H26/H18</f>
        <v>0.37373471996246976</v>
      </c>
      <c r="I60" s="56">
        <f t="shared" si="7"/>
        <v>0.47039691903281722</v>
      </c>
      <c r="J60" s="56">
        <f t="shared" si="7"/>
        <v>0.47313004208100951</v>
      </c>
      <c r="K60" s="56">
        <f t="shared" si="7"/>
        <v>0.5353020289864372</v>
      </c>
      <c r="L60" s="56">
        <f t="shared" si="7"/>
        <v>0.52577909011510338</v>
      </c>
      <c r="M60" s="56">
        <f t="shared" si="7"/>
        <v>0.38588068285200638</v>
      </c>
      <c r="N60" s="56">
        <f t="shared" si="7"/>
        <v>0.55152119278952894</v>
      </c>
      <c r="O60" s="56">
        <f t="shared" si="7"/>
        <v>0.43228332459198315</v>
      </c>
      <c r="P60" s="56">
        <f t="shared" si="7"/>
        <v>0.37303495544431575</v>
      </c>
      <c r="Q60" s="56">
        <f t="shared" si="7"/>
        <v>0.44567644671722018</v>
      </c>
      <c r="R60" s="4"/>
      <c r="S60" s="4"/>
      <c r="T60" s="4"/>
      <c r="U60" s="4"/>
      <c r="V60" s="4"/>
      <c r="W60" s="4"/>
      <c r="X60" s="4"/>
      <c r="Y60" s="4"/>
      <c r="Z60" s="4"/>
      <c r="AA60" s="4"/>
    </row>
    <row r="61" spans="1:27"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5">
    <mergeCell ref="A4:R4"/>
    <mergeCell ref="A12:U12"/>
    <mergeCell ref="A13:Z13"/>
    <mergeCell ref="A53:U53"/>
    <mergeCell ref="A54:AA54"/>
  </mergeCells>
  <conditionalFormatting sqref="E17:P18 E16 G16:P16">
    <cfRule type="colorScale" priority="1">
      <colorScale>
        <cfvo type="min"/>
        <cfvo type="percentile" val="50"/>
        <cfvo type="max"/>
        <color rgb="FFF8696B"/>
        <color rgb="FFFCFCFF"/>
        <color rgb="FF5A8AC6"/>
      </colorScale>
    </cfRule>
  </conditionalFormatting>
  <conditionalFormatting sqref="E20:P22">
    <cfRule type="colorScale" priority="2">
      <colorScale>
        <cfvo type="min"/>
        <cfvo type="percentile" val="50"/>
        <cfvo type="max"/>
        <color rgb="FF5A8AC6"/>
        <color rgb="FFFCFCFF"/>
        <color rgb="FFF8696B"/>
      </colorScale>
    </cfRule>
  </conditionalFormatting>
  <conditionalFormatting sqref="E24:Q26">
    <cfRule type="colorScale" priority="3">
      <colorScale>
        <cfvo type="min"/>
        <cfvo type="percentile" val="50"/>
        <cfvo type="max"/>
        <color rgb="FFF8696B"/>
        <color rgb="FFFCFCFF"/>
        <color rgb="FF5A8AC6"/>
      </colorScale>
    </cfRule>
  </conditionalFormatting>
  <conditionalFormatting sqref="Q16:Q18">
    <cfRule type="colorScale" priority="4">
      <colorScale>
        <cfvo type="min"/>
        <cfvo type="percentile" val="50"/>
        <cfvo type="max"/>
        <color rgb="FFF8696B"/>
        <color rgb="FFFCFCFF"/>
        <color rgb="FF5A8AC6"/>
      </colorScale>
    </cfRule>
  </conditionalFormatting>
  <conditionalFormatting sqref="Q20:Q22">
    <cfRule type="colorScale" priority="5">
      <colorScale>
        <cfvo type="min"/>
        <cfvo type="percentile" val="50"/>
        <cfvo type="max"/>
        <color rgb="FF5A8AC6"/>
        <color rgb="FFFCFCFF"/>
        <color rgb="FFF8696B"/>
      </colorScale>
    </cfRule>
  </conditionalFormatting>
  <pageMargins left="0.7" right="0.7" top="0.75" bottom="0.75" header="0" footer="0"/>
  <pageSetup paperSize="9" orientation="portrait"/>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10"/>
  <sheetViews>
    <sheetView showGridLines="0" workbookViewId="0"/>
  </sheetViews>
  <sheetFormatPr defaultColWidth="14.42578125" defaultRowHeight="15" customHeight="1"/>
  <cols>
    <col min="1" max="14" width="26.85546875" customWidth="1"/>
    <col min="15" max="22" width="8.7109375" customWidth="1"/>
  </cols>
  <sheetData>
    <row r="1" spans="1:26" ht="42" customHeight="1">
      <c r="A1" s="181" t="s">
        <v>127</v>
      </c>
      <c r="B1" s="165"/>
      <c r="C1" s="165"/>
      <c r="D1" s="165"/>
      <c r="E1" s="165"/>
      <c r="F1" s="135"/>
      <c r="G1" s="135"/>
      <c r="H1" s="135"/>
      <c r="I1" s="135"/>
      <c r="J1" s="135"/>
      <c r="K1" s="135"/>
      <c r="L1" s="135"/>
      <c r="M1" s="135"/>
      <c r="N1" s="135"/>
      <c r="O1" s="135"/>
      <c r="P1" s="135"/>
      <c r="Q1" s="135"/>
      <c r="R1" s="135"/>
      <c r="S1" s="135"/>
      <c r="T1" s="135"/>
      <c r="U1" s="135"/>
      <c r="V1" s="135"/>
      <c r="W1" s="135"/>
      <c r="X1" s="135"/>
      <c r="Y1" s="135"/>
      <c r="Z1" s="135"/>
    </row>
    <row r="2" spans="1:26" ht="119.25" customHeight="1">
      <c r="A2" s="182" t="s">
        <v>128</v>
      </c>
      <c r="B2" s="165"/>
      <c r="C2" s="165"/>
      <c r="D2" s="165"/>
      <c r="E2" s="165"/>
      <c r="F2" s="165"/>
      <c r="G2" s="165"/>
      <c r="H2" s="165"/>
      <c r="I2" s="165"/>
      <c r="J2" s="165"/>
      <c r="K2" s="165"/>
      <c r="L2" s="5"/>
      <c r="M2" s="5"/>
      <c r="N2" s="5"/>
      <c r="O2" s="5"/>
      <c r="P2" s="5"/>
      <c r="Q2" s="5"/>
      <c r="R2" s="5"/>
      <c r="S2" s="5"/>
      <c r="T2" s="5"/>
      <c r="U2" s="5"/>
      <c r="V2" s="5"/>
      <c r="W2" s="5"/>
      <c r="X2" s="5"/>
      <c r="Y2" s="5"/>
      <c r="Z2" s="5"/>
    </row>
    <row r="3" spans="1:26" ht="12.75" customHeight="1">
      <c r="A3" s="57"/>
      <c r="B3" s="5"/>
      <c r="C3" s="5"/>
      <c r="D3" s="5"/>
      <c r="E3" s="5"/>
      <c r="F3" s="5"/>
      <c r="G3" s="5"/>
      <c r="H3" s="5"/>
      <c r="I3" s="5"/>
      <c r="J3" s="5"/>
      <c r="K3" s="5"/>
      <c r="L3" s="5"/>
      <c r="M3" s="5"/>
      <c r="N3" s="5"/>
      <c r="O3" s="5"/>
      <c r="P3" s="5"/>
      <c r="Q3" s="5"/>
      <c r="R3" s="5"/>
      <c r="S3" s="5"/>
      <c r="T3" s="5"/>
      <c r="U3" s="5"/>
      <c r="V3" s="5"/>
      <c r="W3" s="5"/>
      <c r="X3" s="5"/>
      <c r="Y3" s="5"/>
      <c r="Z3" s="5"/>
    </row>
    <row r="4" spans="1:26" ht="72" customHeight="1">
      <c r="A4" s="183" t="s">
        <v>129</v>
      </c>
      <c r="B4" s="165"/>
      <c r="C4" s="165"/>
      <c r="D4" s="165"/>
      <c r="E4" s="165"/>
      <c r="F4" s="165"/>
      <c r="G4" s="165"/>
      <c r="H4" s="165"/>
      <c r="I4" s="165"/>
      <c r="J4" s="165"/>
      <c r="K4" s="135"/>
      <c r="L4" s="135"/>
      <c r="M4" s="135"/>
      <c r="N4" s="135"/>
      <c r="O4" s="135"/>
      <c r="P4" s="135"/>
      <c r="Q4" s="135"/>
      <c r="R4" s="135"/>
      <c r="S4" s="135"/>
      <c r="T4" s="135"/>
      <c r="U4" s="135"/>
      <c r="V4" s="135"/>
      <c r="W4" s="135"/>
      <c r="X4" s="135"/>
      <c r="Y4" s="135"/>
      <c r="Z4" s="135"/>
    </row>
    <row r="5" spans="1:26" ht="20.25" customHeight="1">
      <c r="A5" s="136"/>
      <c r="B5" s="137"/>
      <c r="C5" s="137"/>
      <c r="D5" s="137"/>
      <c r="E5" s="137"/>
      <c r="F5" s="137"/>
      <c r="G5" s="137"/>
      <c r="H5" s="137"/>
      <c r="I5" s="137"/>
      <c r="J5" s="137"/>
      <c r="K5" s="135"/>
      <c r="L5" s="135"/>
      <c r="M5" s="135"/>
      <c r="N5" s="135"/>
      <c r="O5" s="135"/>
      <c r="P5" s="135"/>
      <c r="Q5" s="135"/>
      <c r="R5" s="135"/>
      <c r="S5" s="135"/>
      <c r="T5" s="135"/>
      <c r="U5" s="135"/>
      <c r="V5" s="135"/>
      <c r="W5" s="135"/>
      <c r="X5" s="135"/>
      <c r="Y5" s="135"/>
      <c r="Z5" s="135"/>
    </row>
    <row r="6" spans="1:26" ht="12.75" customHeight="1">
      <c r="A6" s="183" t="s">
        <v>130</v>
      </c>
      <c r="B6" s="165"/>
      <c r="C6" s="165"/>
      <c r="D6" s="165"/>
      <c r="E6" s="165"/>
      <c r="F6" s="165"/>
      <c r="G6" s="165"/>
      <c r="H6" s="165"/>
      <c r="I6" s="165"/>
      <c r="J6" s="165"/>
      <c r="K6" s="165"/>
      <c r="L6" s="165"/>
      <c r="M6" s="165"/>
      <c r="N6" s="165"/>
      <c r="O6" s="165"/>
      <c r="P6" s="165"/>
      <c r="Q6" s="165"/>
      <c r="R6" s="165"/>
      <c r="S6" s="165"/>
      <c r="T6" s="165"/>
      <c r="U6" s="165"/>
      <c r="V6" s="165"/>
      <c r="W6" s="165"/>
      <c r="X6" s="165"/>
      <c r="Y6" s="165"/>
      <c r="Z6" s="165"/>
    </row>
    <row r="7" spans="1:26" ht="30" customHeight="1">
      <c r="A7" s="138" t="s">
        <v>131</v>
      </c>
      <c r="B7" s="135"/>
      <c r="C7" s="135"/>
      <c r="D7" s="135"/>
      <c r="E7" s="135"/>
      <c r="F7" s="135"/>
      <c r="G7" s="135"/>
      <c r="H7" s="135"/>
      <c r="I7" s="135"/>
      <c r="J7" s="135"/>
      <c r="K7" s="135"/>
      <c r="L7" s="135"/>
      <c r="M7" s="135"/>
      <c r="N7" s="135"/>
      <c r="O7" s="135"/>
      <c r="P7" s="135"/>
      <c r="Q7" s="135"/>
      <c r="R7" s="135"/>
      <c r="S7" s="135"/>
      <c r="T7" s="135"/>
      <c r="U7" s="135"/>
      <c r="V7" s="135"/>
      <c r="W7" s="135"/>
      <c r="X7" s="135"/>
      <c r="Y7" s="135"/>
      <c r="Z7" s="135"/>
    </row>
    <row r="8" spans="1:26" ht="12.75" customHeight="1">
      <c r="A8" s="58" t="s">
        <v>132</v>
      </c>
      <c r="B8" s="139"/>
      <c r="C8" s="59" t="s">
        <v>133</v>
      </c>
      <c r="D8" s="59" t="s">
        <v>134</v>
      </c>
      <c r="E8" s="59" t="s">
        <v>135</v>
      </c>
      <c r="F8" s="59" t="s">
        <v>136</v>
      </c>
      <c r="G8" s="59" t="s">
        <v>137</v>
      </c>
      <c r="H8" s="59" t="s">
        <v>138</v>
      </c>
      <c r="I8" s="59" t="s">
        <v>139</v>
      </c>
      <c r="J8" s="59" t="s">
        <v>140</v>
      </c>
      <c r="K8" s="59" t="s">
        <v>141</v>
      </c>
      <c r="L8" s="59" t="s">
        <v>142</v>
      </c>
      <c r="M8" s="59" t="s">
        <v>143</v>
      </c>
      <c r="N8" s="59" t="s">
        <v>144</v>
      </c>
      <c r="O8" s="135"/>
      <c r="P8" s="135"/>
      <c r="Q8" s="135"/>
      <c r="R8" s="135"/>
      <c r="S8" s="135"/>
      <c r="T8" s="135"/>
      <c r="U8" s="135"/>
      <c r="V8" s="135"/>
      <c r="W8" s="135"/>
      <c r="X8" s="135"/>
      <c r="Y8" s="135"/>
      <c r="Z8" s="135"/>
    </row>
    <row r="9" spans="1:26" ht="12.75" customHeight="1">
      <c r="A9" s="60" t="s">
        <v>145</v>
      </c>
      <c r="B9" s="61" t="s">
        <v>33</v>
      </c>
      <c r="C9" s="62" t="e">
        <f>SUMIFS(#REF!,#REF!,'Variance Analysis'!$B9,#REF!,'Variance Analysis'!$A9)</f>
        <v>#REF!</v>
      </c>
      <c r="D9" s="62" t="e">
        <f>SUMIFS(#REF!,#REF!,'Variance Analysis'!$B9,#REF!,'Variance Analysis'!$A9)</f>
        <v>#REF!</v>
      </c>
      <c r="E9" s="62" t="e">
        <f>SUMIFS(#REF!,#REF!,'Variance Analysis'!$B9,#REF!,'Variance Analysis'!$A9)</f>
        <v>#REF!</v>
      </c>
      <c r="F9" s="62" t="e">
        <f>SUMIFS(#REF!,#REF!,'Variance Analysis'!$B9,#REF!,'Variance Analysis'!$A9)</f>
        <v>#REF!</v>
      </c>
      <c r="G9" s="62" t="e">
        <f>SUMIFS(#REF!,#REF!,'Variance Analysis'!$B9,#REF!,'Variance Analysis'!$A9)</f>
        <v>#REF!</v>
      </c>
      <c r="H9" s="62" t="e">
        <f>SUMIFS(#REF!,#REF!,'Variance Analysis'!$B9,#REF!,'Variance Analysis'!$A9)</f>
        <v>#REF!</v>
      </c>
      <c r="I9" s="62" t="e">
        <f>SUMIFS(#REF!,#REF!,'Variance Analysis'!$B9,#REF!,'Variance Analysis'!$A9)</f>
        <v>#REF!</v>
      </c>
      <c r="J9" s="62" t="e">
        <f>SUMIFS(#REF!,#REF!,'Variance Analysis'!$B9,#REF!,'Variance Analysis'!$A9)</f>
        <v>#REF!</v>
      </c>
      <c r="K9" s="62" t="e">
        <f>SUMIFS(#REF!,#REF!,'Variance Analysis'!$B9,#REF!,'Variance Analysis'!$A9)</f>
        <v>#REF!</v>
      </c>
      <c r="L9" s="62" t="e">
        <f>SUMIFS(#REF!,#REF!,'Variance Analysis'!$B9,#REF!,'Variance Analysis'!$A9)</f>
        <v>#REF!</v>
      </c>
      <c r="M9" s="62" t="e">
        <f>SUMIFS(#REF!,#REF!,'Variance Analysis'!$B9,#REF!,'Variance Analysis'!$A9)</f>
        <v>#REF!</v>
      </c>
      <c r="N9" s="62" t="e">
        <f>SUMIFS(#REF!,#REF!,'Variance Analysis'!$B9,#REF!,'Variance Analysis'!$A9)</f>
        <v>#REF!</v>
      </c>
      <c r="O9" s="63"/>
      <c r="P9" s="63"/>
      <c r="Q9" s="63"/>
      <c r="R9" s="63"/>
      <c r="S9" s="63"/>
      <c r="T9" s="63"/>
      <c r="U9" s="63"/>
      <c r="V9" s="63"/>
      <c r="W9" s="5"/>
      <c r="X9" s="5"/>
      <c r="Y9" s="5"/>
      <c r="Z9" s="5"/>
    </row>
    <row r="10" spans="1:26" ht="12.75" customHeight="1">
      <c r="A10" s="60" t="s">
        <v>145</v>
      </c>
      <c r="B10" s="60" t="s">
        <v>146</v>
      </c>
      <c r="C10" s="62" t="e">
        <f>SUMIFS(#REF!,#REF!,'Variance Analysis'!$B10,#REF!,'Variance Analysis'!$A10)</f>
        <v>#REF!</v>
      </c>
      <c r="D10" s="62" t="e">
        <f>SUMIFS(#REF!,#REF!,'Variance Analysis'!$B10,#REF!,'Variance Analysis'!$A10)</f>
        <v>#REF!</v>
      </c>
      <c r="E10" s="62" t="e">
        <f>SUMIFS(#REF!,#REF!,'Variance Analysis'!$B10,#REF!,'Variance Analysis'!$A10)</f>
        <v>#REF!</v>
      </c>
      <c r="F10" s="62" t="e">
        <f>SUMIFS(#REF!,#REF!,'Variance Analysis'!$B10,#REF!,'Variance Analysis'!$A10)</f>
        <v>#REF!</v>
      </c>
      <c r="G10" s="62" t="e">
        <f>SUMIFS(#REF!,#REF!,'Variance Analysis'!$B10,#REF!,'Variance Analysis'!$A10)</f>
        <v>#REF!</v>
      </c>
      <c r="H10" s="62" t="e">
        <f>SUMIFS(#REF!,#REF!,'Variance Analysis'!$B10,#REF!,'Variance Analysis'!$A10)</f>
        <v>#REF!</v>
      </c>
      <c r="I10" s="62" t="e">
        <f>SUMIFS(#REF!,#REF!,'Variance Analysis'!$B10,#REF!,'Variance Analysis'!$A10)</f>
        <v>#REF!</v>
      </c>
      <c r="J10" s="62" t="e">
        <f>SUMIFS(#REF!,#REF!,'Variance Analysis'!$B10,#REF!,'Variance Analysis'!$A10)</f>
        <v>#REF!</v>
      </c>
      <c r="K10" s="62" t="e">
        <f>SUMIFS(#REF!,#REF!,'Variance Analysis'!$B10,#REF!,'Variance Analysis'!$A10)</f>
        <v>#REF!</v>
      </c>
      <c r="L10" s="62" t="e">
        <f>SUMIFS(#REF!,#REF!,'Variance Analysis'!$B10,#REF!,'Variance Analysis'!$A10)</f>
        <v>#REF!</v>
      </c>
      <c r="M10" s="62" t="e">
        <f>SUMIFS(#REF!,#REF!,'Variance Analysis'!$B10,#REF!,'Variance Analysis'!$A10)</f>
        <v>#REF!</v>
      </c>
      <c r="N10" s="62" t="e">
        <f>SUMIFS(#REF!,#REF!,'Variance Analysis'!$B10,#REF!,'Variance Analysis'!$A10)</f>
        <v>#REF!</v>
      </c>
      <c r="O10" s="63"/>
      <c r="P10" s="63"/>
      <c r="Q10" s="63"/>
      <c r="R10" s="63"/>
      <c r="S10" s="63"/>
      <c r="T10" s="63"/>
      <c r="U10" s="63"/>
      <c r="V10" s="63"/>
      <c r="W10" s="5"/>
      <c r="X10" s="5"/>
      <c r="Y10" s="5"/>
      <c r="Z10" s="5"/>
    </row>
    <row r="11" spans="1:26" ht="12.75" customHeight="1">
      <c r="A11" s="60" t="s">
        <v>145</v>
      </c>
      <c r="B11" s="60" t="s">
        <v>147</v>
      </c>
      <c r="C11" s="62" t="e">
        <f>SUMIFS(#REF!,#REF!,'Variance Analysis'!$B11,#REF!,'Variance Analysis'!$A11)</f>
        <v>#REF!</v>
      </c>
      <c r="D11" s="62" t="e">
        <f>SUMIFS(#REF!,#REF!,'Variance Analysis'!$B11,#REF!,'Variance Analysis'!$A11)</f>
        <v>#REF!</v>
      </c>
      <c r="E11" s="62" t="e">
        <f>SUMIFS(#REF!,#REF!,'Variance Analysis'!$B11,#REF!,'Variance Analysis'!$A11)</f>
        <v>#REF!</v>
      </c>
      <c r="F11" s="62" t="e">
        <f>SUMIFS(#REF!,#REF!,'Variance Analysis'!$B11,#REF!,'Variance Analysis'!$A11)</f>
        <v>#REF!</v>
      </c>
      <c r="G11" s="62" t="e">
        <f>SUMIFS(#REF!,#REF!,'Variance Analysis'!$B11,#REF!,'Variance Analysis'!$A11)</f>
        <v>#REF!</v>
      </c>
      <c r="H11" s="62" t="e">
        <f>SUMIFS(#REF!,#REF!,'Variance Analysis'!$B11,#REF!,'Variance Analysis'!$A11)</f>
        <v>#REF!</v>
      </c>
      <c r="I11" s="62" t="e">
        <f>SUMIFS(#REF!,#REF!,'Variance Analysis'!$B11,#REF!,'Variance Analysis'!$A11)</f>
        <v>#REF!</v>
      </c>
      <c r="J11" s="62" t="e">
        <f>SUMIFS(#REF!,#REF!,'Variance Analysis'!$B11,#REF!,'Variance Analysis'!$A11)</f>
        <v>#REF!</v>
      </c>
      <c r="K11" s="62" t="e">
        <f>SUMIFS(#REF!,#REF!,'Variance Analysis'!$B11,#REF!,'Variance Analysis'!$A11)</f>
        <v>#REF!</v>
      </c>
      <c r="L11" s="62" t="e">
        <f>SUMIFS(#REF!,#REF!,'Variance Analysis'!$B11,#REF!,'Variance Analysis'!$A11)</f>
        <v>#REF!</v>
      </c>
      <c r="M11" s="62" t="e">
        <f>SUMIFS(#REF!,#REF!,'Variance Analysis'!$B11,#REF!,'Variance Analysis'!$A11)</f>
        <v>#REF!</v>
      </c>
      <c r="N11" s="62" t="e">
        <f>SUMIFS(#REF!,#REF!,'Variance Analysis'!$B11,#REF!,'Variance Analysis'!$A11)</f>
        <v>#REF!</v>
      </c>
      <c r="O11" s="63"/>
      <c r="P11" s="63"/>
      <c r="Q11" s="63"/>
      <c r="R11" s="63"/>
      <c r="S11" s="63"/>
      <c r="T11" s="63"/>
      <c r="U11" s="63"/>
      <c r="V11" s="63"/>
      <c r="W11" s="5"/>
      <c r="X11" s="5"/>
      <c r="Y11" s="5"/>
      <c r="Z11" s="5"/>
    </row>
    <row r="12" spans="1:26" ht="12.75" customHeight="1">
      <c r="A12" s="60" t="s">
        <v>145</v>
      </c>
      <c r="B12" s="60" t="s">
        <v>148</v>
      </c>
      <c r="C12" s="62" t="e">
        <f t="shared" ref="C12:N12" si="0">SUMIFS(#REF!,#REF!,$A$12)</f>
        <v>#REF!</v>
      </c>
      <c r="D12" s="62" t="e">
        <f t="shared" si="0"/>
        <v>#REF!</v>
      </c>
      <c r="E12" s="62" t="e">
        <f t="shared" si="0"/>
        <v>#REF!</v>
      </c>
      <c r="F12" s="62" t="e">
        <f t="shared" si="0"/>
        <v>#REF!</v>
      </c>
      <c r="G12" s="62" t="e">
        <f t="shared" si="0"/>
        <v>#REF!</v>
      </c>
      <c r="H12" s="62" t="e">
        <f t="shared" si="0"/>
        <v>#REF!</v>
      </c>
      <c r="I12" s="62" t="e">
        <f t="shared" si="0"/>
        <v>#REF!</v>
      </c>
      <c r="J12" s="62" t="e">
        <f t="shared" si="0"/>
        <v>#REF!</v>
      </c>
      <c r="K12" s="62" t="e">
        <f t="shared" si="0"/>
        <v>#REF!</v>
      </c>
      <c r="L12" s="62" t="e">
        <f t="shared" si="0"/>
        <v>#REF!</v>
      </c>
      <c r="M12" s="62" t="e">
        <f t="shared" si="0"/>
        <v>#REF!</v>
      </c>
      <c r="N12" s="62" t="e">
        <f t="shared" si="0"/>
        <v>#REF!</v>
      </c>
      <c r="O12" s="63"/>
      <c r="P12" s="63"/>
      <c r="Q12" s="63"/>
      <c r="R12" s="63"/>
      <c r="S12" s="63"/>
      <c r="T12" s="63"/>
      <c r="U12" s="63"/>
      <c r="V12" s="63"/>
      <c r="W12" s="5"/>
      <c r="X12" s="5"/>
      <c r="Y12" s="5"/>
      <c r="Z12" s="5"/>
    </row>
    <row r="13" spans="1:26" ht="12.75" customHeight="1">
      <c r="A13" s="60" t="s">
        <v>149</v>
      </c>
      <c r="B13" s="60" t="s">
        <v>33</v>
      </c>
      <c r="C13" s="62" t="e">
        <f>SUMIFS(#REF!,#REF!,'Variance Analysis'!$B13,#REF!,'Variance Analysis'!$A13)</f>
        <v>#REF!</v>
      </c>
      <c r="D13" s="62" t="e">
        <f>SUMIFS(#REF!,#REF!,'Variance Analysis'!$B13,#REF!,'Variance Analysis'!$A13)</f>
        <v>#REF!</v>
      </c>
      <c r="E13" s="62" t="e">
        <f>SUMIFS(#REF!,#REF!,'Variance Analysis'!$B13,#REF!,'Variance Analysis'!$A13)</f>
        <v>#REF!</v>
      </c>
      <c r="F13" s="62" t="e">
        <f>SUMIFS(#REF!,#REF!,'Variance Analysis'!$B13,#REF!,'Variance Analysis'!$A13)</f>
        <v>#REF!</v>
      </c>
      <c r="G13" s="62" t="e">
        <f>SUMIFS(#REF!,#REF!,'Variance Analysis'!$B13,#REF!,'Variance Analysis'!$A13)</f>
        <v>#REF!</v>
      </c>
      <c r="H13" s="62" t="e">
        <f>SUMIFS(#REF!,#REF!,'Variance Analysis'!$B13,#REF!,'Variance Analysis'!$A13)</f>
        <v>#REF!</v>
      </c>
      <c r="I13" s="62" t="e">
        <f>SUMIFS(#REF!,#REF!,'Variance Analysis'!$B13,#REF!,'Variance Analysis'!$A13)</f>
        <v>#REF!</v>
      </c>
      <c r="J13" s="62" t="e">
        <f>SUMIFS(#REF!,#REF!,'Variance Analysis'!$B13,#REF!,'Variance Analysis'!$A13)</f>
        <v>#REF!</v>
      </c>
      <c r="K13" s="62" t="e">
        <f>SUMIFS(#REF!,#REF!,'Variance Analysis'!$B13,#REF!,'Variance Analysis'!$A13)</f>
        <v>#REF!</v>
      </c>
      <c r="L13" s="62" t="e">
        <f>SUMIFS(#REF!,#REF!,'Variance Analysis'!$B13,#REF!,'Variance Analysis'!$A13)</f>
        <v>#REF!</v>
      </c>
      <c r="M13" s="62" t="e">
        <f>SUMIFS(#REF!,#REF!,'Variance Analysis'!$B13,#REF!,'Variance Analysis'!$A13)</f>
        <v>#REF!</v>
      </c>
      <c r="N13" s="62" t="e">
        <f>SUMIFS(#REF!,#REF!,'Variance Analysis'!$B13,#REF!,'Variance Analysis'!$A13)</f>
        <v>#REF!</v>
      </c>
      <c r="O13" s="63"/>
      <c r="P13" s="63"/>
      <c r="Q13" s="63"/>
      <c r="R13" s="63"/>
      <c r="S13" s="63"/>
      <c r="T13" s="63"/>
      <c r="U13" s="63"/>
      <c r="V13" s="63"/>
      <c r="W13" s="5"/>
      <c r="X13" s="5"/>
      <c r="Y13" s="5"/>
      <c r="Z13" s="5"/>
    </row>
    <row r="14" spans="1:26" ht="12.75" customHeight="1">
      <c r="A14" s="60" t="s">
        <v>149</v>
      </c>
      <c r="B14" s="60" t="s">
        <v>146</v>
      </c>
      <c r="C14" s="62" t="e">
        <f>SUMIFS(#REF!,#REF!,'Variance Analysis'!$B14,#REF!,'Variance Analysis'!$A14)</f>
        <v>#REF!</v>
      </c>
      <c r="D14" s="62" t="e">
        <f>SUMIFS(#REF!,#REF!,'Variance Analysis'!$B14,#REF!,'Variance Analysis'!$A14)</f>
        <v>#REF!</v>
      </c>
      <c r="E14" s="62" t="e">
        <f>SUMIFS(#REF!,#REF!,'Variance Analysis'!$B14,#REF!,'Variance Analysis'!$A14)</f>
        <v>#REF!</v>
      </c>
      <c r="F14" s="62" t="e">
        <f>SUMIFS(#REF!,#REF!,'Variance Analysis'!$B14,#REF!,'Variance Analysis'!$A14)</f>
        <v>#REF!</v>
      </c>
      <c r="G14" s="62" t="e">
        <f>SUMIFS(#REF!,#REF!,'Variance Analysis'!$B14,#REF!,'Variance Analysis'!$A14)</f>
        <v>#REF!</v>
      </c>
      <c r="H14" s="62" t="e">
        <f>SUMIFS(#REF!,#REF!,'Variance Analysis'!$B14,#REF!,'Variance Analysis'!$A14)</f>
        <v>#REF!</v>
      </c>
      <c r="I14" s="62" t="e">
        <f>SUMIFS(#REF!,#REF!,'Variance Analysis'!$B14,#REF!,'Variance Analysis'!$A14)</f>
        <v>#REF!</v>
      </c>
      <c r="J14" s="62" t="e">
        <f>SUMIFS(#REF!,#REF!,'Variance Analysis'!$B14,#REF!,'Variance Analysis'!$A14)</f>
        <v>#REF!</v>
      </c>
      <c r="K14" s="62" t="e">
        <f>SUMIFS(#REF!,#REF!,'Variance Analysis'!$B14,#REF!,'Variance Analysis'!$A14)</f>
        <v>#REF!</v>
      </c>
      <c r="L14" s="62" t="e">
        <f>SUMIFS(#REF!,#REF!,'Variance Analysis'!$B14,#REF!,'Variance Analysis'!$A14)</f>
        <v>#REF!</v>
      </c>
      <c r="M14" s="62" t="e">
        <f>SUMIFS(#REF!,#REF!,'Variance Analysis'!$B14,#REF!,'Variance Analysis'!$A14)</f>
        <v>#REF!</v>
      </c>
      <c r="N14" s="62" t="e">
        <f>SUMIFS(#REF!,#REF!,'Variance Analysis'!$B14,#REF!,'Variance Analysis'!$A14)</f>
        <v>#REF!</v>
      </c>
      <c r="O14" s="63"/>
      <c r="P14" s="63"/>
      <c r="Q14" s="63"/>
      <c r="R14" s="63"/>
      <c r="S14" s="63"/>
      <c r="T14" s="63"/>
      <c r="U14" s="63"/>
      <c r="V14" s="63"/>
      <c r="W14" s="5"/>
      <c r="X14" s="5"/>
      <c r="Y14" s="5"/>
      <c r="Z14" s="5"/>
    </row>
    <row r="15" spans="1:26" ht="12.75" customHeight="1">
      <c r="A15" s="60" t="s">
        <v>149</v>
      </c>
      <c r="B15" s="60" t="s">
        <v>147</v>
      </c>
      <c r="C15" s="62" t="e">
        <f>SUMIFS(#REF!,#REF!,'Variance Analysis'!$B15,#REF!,'Variance Analysis'!$A15)</f>
        <v>#REF!</v>
      </c>
      <c r="D15" s="62" t="e">
        <f>SUMIFS(#REF!,#REF!,'Variance Analysis'!$B15,#REF!,'Variance Analysis'!$A15)</f>
        <v>#REF!</v>
      </c>
      <c r="E15" s="62" t="e">
        <f>SUMIFS(#REF!,#REF!,'Variance Analysis'!$B15,#REF!,'Variance Analysis'!$A15)</f>
        <v>#REF!</v>
      </c>
      <c r="F15" s="62" t="e">
        <f>SUMIFS(#REF!,#REF!,'Variance Analysis'!$B15,#REF!,'Variance Analysis'!$A15)</f>
        <v>#REF!</v>
      </c>
      <c r="G15" s="62" t="e">
        <f>SUMIFS(#REF!,#REF!,'Variance Analysis'!$B15,#REF!,'Variance Analysis'!$A15)</f>
        <v>#REF!</v>
      </c>
      <c r="H15" s="62" t="e">
        <f>SUMIFS(#REF!,#REF!,'Variance Analysis'!$B15,#REF!,'Variance Analysis'!$A15)</f>
        <v>#REF!</v>
      </c>
      <c r="I15" s="62" t="e">
        <f>SUMIFS(#REF!,#REF!,'Variance Analysis'!$B15,#REF!,'Variance Analysis'!$A15)</f>
        <v>#REF!</v>
      </c>
      <c r="J15" s="62" t="e">
        <f>SUMIFS(#REF!,#REF!,'Variance Analysis'!$B15,#REF!,'Variance Analysis'!$A15)</f>
        <v>#REF!</v>
      </c>
      <c r="K15" s="62" t="e">
        <f>SUMIFS(#REF!,#REF!,'Variance Analysis'!$B15,#REF!,'Variance Analysis'!$A15)</f>
        <v>#REF!</v>
      </c>
      <c r="L15" s="62" t="e">
        <f>SUMIFS(#REF!,#REF!,'Variance Analysis'!$B15,#REF!,'Variance Analysis'!$A15)</f>
        <v>#REF!</v>
      </c>
      <c r="M15" s="62" t="e">
        <f>SUMIFS(#REF!,#REF!,'Variance Analysis'!$B15,#REF!,'Variance Analysis'!$A15)</f>
        <v>#REF!</v>
      </c>
      <c r="N15" s="62" t="e">
        <f>SUMIFS(#REF!,#REF!,'Variance Analysis'!$B15,#REF!,'Variance Analysis'!$A15)</f>
        <v>#REF!</v>
      </c>
      <c r="O15" s="63"/>
      <c r="P15" s="63"/>
      <c r="Q15" s="63"/>
      <c r="R15" s="63"/>
      <c r="S15" s="63"/>
      <c r="T15" s="63"/>
      <c r="U15" s="63"/>
      <c r="V15" s="63"/>
      <c r="W15" s="5"/>
      <c r="X15" s="5"/>
      <c r="Y15" s="5"/>
      <c r="Z15" s="5"/>
    </row>
    <row r="16" spans="1:26" ht="12.75" customHeight="1">
      <c r="A16" s="60" t="s">
        <v>149</v>
      </c>
      <c r="B16" s="60" t="s">
        <v>148</v>
      </c>
      <c r="C16" s="62" t="e">
        <f t="shared" ref="C16:N16" si="1">SUMIFS(#REF!,#REF!,$A$16)</f>
        <v>#REF!</v>
      </c>
      <c r="D16" s="62" t="e">
        <f t="shared" si="1"/>
        <v>#REF!</v>
      </c>
      <c r="E16" s="62" t="e">
        <f t="shared" si="1"/>
        <v>#REF!</v>
      </c>
      <c r="F16" s="62" t="e">
        <f t="shared" si="1"/>
        <v>#REF!</v>
      </c>
      <c r="G16" s="62" t="e">
        <f t="shared" si="1"/>
        <v>#REF!</v>
      </c>
      <c r="H16" s="62" t="e">
        <f t="shared" si="1"/>
        <v>#REF!</v>
      </c>
      <c r="I16" s="62" t="e">
        <f t="shared" si="1"/>
        <v>#REF!</v>
      </c>
      <c r="J16" s="62" t="e">
        <f t="shared" si="1"/>
        <v>#REF!</v>
      </c>
      <c r="K16" s="62" t="e">
        <f t="shared" si="1"/>
        <v>#REF!</v>
      </c>
      <c r="L16" s="62" t="e">
        <f t="shared" si="1"/>
        <v>#REF!</v>
      </c>
      <c r="M16" s="62" t="e">
        <f t="shared" si="1"/>
        <v>#REF!</v>
      </c>
      <c r="N16" s="62" t="e">
        <f t="shared" si="1"/>
        <v>#REF!</v>
      </c>
      <c r="O16" s="63"/>
      <c r="P16" s="63"/>
      <c r="Q16" s="63"/>
      <c r="R16" s="63"/>
      <c r="S16" s="63"/>
      <c r="T16" s="63"/>
      <c r="U16" s="63"/>
      <c r="V16" s="63"/>
      <c r="W16" s="5"/>
      <c r="X16" s="5"/>
      <c r="Y16" s="5"/>
      <c r="Z16" s="5"/>
    </row>
    <row r="17" spans="1:26" ht="12.75" customHeight="1">
      <c r="A17" s="60" t="s">
        <v>150</v>
      </c>
      <c r="B17" s="60" t="s">
        <v>33</v>
      </c>
      <c r="C17" s="62" t="e">
        <f>SUMIFS(#REF!,#REF!,'Variance Analysis'!$B17,#REF!,'Variance Analysis'!$A17)</f>
        <v>#REF!</v>
      </c>
      <c r="D17" s="62" t="e">
        <f>SUMIFS(#REF!,#REF!,'Variance Analysis'!$B17,#REF!,'Variance Analysis'!$A17)</f>
        <v>#REF!</v>
      </c>
      <c r="E17" s="62" t="e">
        <f>SUMIFS(#REF!,#REF!,'Variance Analysis'!$B17,#REF!,'Variance Analysis'!$A17)</f>
        <v>#REF!</v>
      </c>
      <c r="F17" s="62" t="e">
        <f>SUMIFS(#REF!,#REF!,'Variance Analysis'!$B17,#REF!,'Variance Analysis'!$A17)</f>
        <v>#REF!</v>
      </c>
      <c r="G17" s="62" t="e">
        <f>SUMIFS(#REF!,#REF!,'Variance Analysis'!$B17,#REF!,'Variance Analysis'!$A17)</f>
        <v>#REF!</v>
      </c>
      <c r="H17" s="62" t="e">
        <f>SUMIFS(#REF!,#REF!,'Variance Analysis'!$B17,#REF!,'Variance Analysis'!$A17)</f>
        <v>#REF!</v>
      </c>
      <c r="I17" s="62" t="e">
        <f>SUMIFS(#REF!,#REF!,'Variance Analysis'!$B17,#REF!,'Variance Analysis'!$A17)</f>
        <v>#REF!</v>
      </c>
      <c r="J17" s="62" t="e">
        <f>SUMIFS(#REF!,#REF!,'Variance Analysis'!$B17,#REF!,'Variance Analysis'!$A17)</f>
        <v>#REF!</v>
      </c>
      <c r="K17" s="62" t="e">
        <f>SUMIFS(#REF!,#REF!,'Variance Analysis'!$B17,#REF!,'Variance Analysis'!$A17)</f>
        <v>#REF!</v>
      </c>
      <c r="L17" s="62" t="e">
        <f>SUMIFS(#REF!,#REF!,'Variance Analysis'!$B17,#REF!,'Variance Analysis'!$A17)</f>
        <v>#REF!</v>
      </c>
      <c r="M17" s="62" t="e">
        <f>SUMIFS(#REF!,#REF!,'Variance Analysis'!$B17,#REF!,'Variance Analysis'!$A17)</f>
        <v>#REF!</v>
      </c>
      <c r="N17" s="62" t="e">
        <f>SUMIFS(#REF!,#REF!,'Variance Analysis'!$B17,#REF!,'Variance Analysis'!$A17)</f>
        <v>#REF!</v>
      </c>
      <c r="O17" s="63"/>
      <c r="P17" s="63"/>
      <c r="Q17" s="63"/>
      <c r="R17" s="63"/>
      <c r="S17" s="63"/>
      <c r="T17" s="63"/>
      <c r="U17" s="63"/>
      <c r="V17" s="63"/>
      <c r="W17" s="5"/>
      <c r="X17" s="5"/>
      <c r="Y17" s="5"/>
      <c r="Z17" s="5"/>
    </row>
    <row r="18" spans="1:26" ht="12.75" customHeight="1">
      <c r="A18" s="60" t="s">
        <v>150</v>
      </c>
      <c r="B18" s="60" t="s">
        <v>146</v>
      </c>
      <c r="C18" s="62" t="e">
        <f>SUMIFS(#REF!,#REF!,'Variance Analysis'!$B18,#REF!,'Variance Analysis'!$A18)</f>
        <v>#REF!</v>
      </c>
      <c r="D18" s="62" t="e">
        <f>SUMIFS(#REF!,#REF!,'Variance Analysis'!$B18,#REF!,'Variance Analysis'!$A18)</f>
        <v>#REF!</v>
      </c>
      <c r="E18" s="62" t="e">
        <f>SUMIFS(#REF!,#REF!,'Variance Analysis'!$B18,#REF!,'Variance Analysis'!$A18)</f>
        <v>#REF!</v>
      </c>
      <c r="F18" s="62" t="e">
        <f>SUMIFS(#REF!,#REF!,'Variance Analysis'!$B18,#REF!,'Variance Analysis'!$A18)</f>
        <v>#REF!</v>
      </c>
      <c r="G18" s="62" t="e">
        <f>SUMIFS(#REF!,#REF!,'Variance Analysis'!$B18,#REF!,'Variance Analysis'!$A18)</f>
        <v>#REF!</v>
      </c>
      <c r="H18" s="62" t="e">
        <f>SUMIFS(#REF!,#REF!,'Variance Analysis'!$B18,#REF!,'Variance Analysis'!$A18)</f>
        <v>#REF!</v>
      </c>
      <c r="I18" s="62" t="e">
        <f>SUMIFS(#REF!,#REF!,'Variance Analysis'!$B18,#REF!,'Variance Analysis'!$A18)</f>
        <v>#REF!</v>
      </c>
      <c r="J18" s="62" t="e">
        <f>SUMIFS(#REF!,#REF!,'Variance Analysis'!$B18,#REF!,'Variance Analysis'!$A18)</f>
        <v>#REF!</v>
      </c>
      <c r="K18" s="62" t="e">
        <f>SUMIFS(#REF!,#REF!,'Variance Analysis'!$B18,#REF!,'Variance Analysis'!$A18)</f>
        <v>#REF!</v>
      </c>
      <c r="L18" s="62" t="e">
        <f>SUMIFS(#REF!,#REF!,'Variance Analysis'!$B18,#REF!,'Variance Analysis'!$A18)</f>
        <v>#REF!</v>
      </c>
      <c r="M18" s="62" t="e">
        <f>SUMIFS(#REF!,#REF!,'Variance Analysis'!$B18,#REF!,'Variance Analysis'!$A18)</f>
        <v>#REF!</v>
      </c>
      <c r="N18" s="62" t="e">
        <f>SUMIFS(#REF!,#REF!,'Variance Analysis'!$B18,#REF!,'Variance Analysis'!$A18)</f>
        <v>#REF!</v>
      </c>
      <c r="O18" s="63"/>
      <c r="P18" s="63"/>
      <c r="Q18" s="63"/>
      <c r="R18" s="63"/>
      <c r="S18" s="63"/>
      <c r="T18" s="63"/>
      <c r="U18" s="63"/>
      <c r="V18" s="63"/>
      <c r="W18" s="5"/>
      <c r="X18" s="5"/>
      <c r="Y18" s="5"/>
      <c r="Z18" s="5"/>
    </row>
    <row r="19" spans="1:26" ht="12.75" customHeight="1">
      <c r="A19" s="60" t="s">
        <v>150</v>
      </c>
      <c r="B19" s="60" t="s">
        <v>147</v>
      </c>
      <c r="C19" s="62" t="e">
        <f>SUMIFS(#REF!,#REF!,'Variance Analysis'!$B19,#REF!,'Variance Analysis'!$A19)</f>
        <v>#REF!</v>
      </c>
      <c r="D19" s="62" t="e">
        <f>SUMIFS(#REF!,#REF!,'Variance Analysis'!$B19,#REF!,'Variance Analysis'!$A19)</f>
        <v>#REF!</v>
      </c>
      <c r="E19" s="62" t="e">
        <f>SUMIFS(#REF!,#REF!,'Variance Analysis'!$B19,#REF!,'Variance Analysis'!$A19)</f>
        <v>#REF!</v>
      </c>
      <c r="F19" s="62" t="e">
        <f>SUMIFS(#REF!,#REF!,'Variance Analysis'!$B19,#REF!,'Variance Analysis'!$A19)</f>
        <v>#REF!</v>
      </c>
      <c r="G19" s="62" t="e">
        <f>SUMIFS(#REF!,#REF!,'Variance Analysis'!$B19,#REF!,'Variance Analysis'!$A19)</f>
        <v>#REF!</v>
      </c>
      <c r="H19" s="62" t="e">
        <f>SUMIFS(#REF!,#REF!,'Variance Analysis'!$B19,#REF!,'Variance Analysis'!$A19)</f>
        <v>#REF!</v>
      </c>
      <c r="I19" s="62" t="e">
        <f>SUMIFS(#REF!,#REF!,'Variance Analysis'!$B19,#REF!,'Variance Analysis'!$A19)</f>
        <v>#REF!</v>
      </c>
      <c r="J19" s="62" t="e">
        <f>SUMIFS(#REF!,#REF!,'Variance Analysis'!$B19,#REF!,'Variance Analysis'!$A19)</f>
        <v>#REF!</v>
      </c>
      <c r="K19" s="62" t="e">
        <f>SUMIFS(#REF!,#REF!,'Variance Analysis'!$B19,#REF!,'Variance Analysis'!$A19)</f>
        <v>#REF!</v>
      </c>
      <c r="L19" s="62" t="e">
        <f>SUMIFS(#REF!,#REF!,'Variance Analysis'!$B19,#REF!,'Variance Analysis'!$A19)</f>
        <v>#REF!</v>
      </c>
      <c r="M19" s="62" t="e">
        <f>SUMIFS(#REF!,#REF!,'Variance Analysis'!$B19,#REF!,'Variance Analysis'!$A19)</f>
        <v>#REF!</v>
      </c>
      <c r="N19" s="62" t="e">
        <f>SUMIFS(#REF!,#REF!,'Variance Analysis'!$B19,#REF!,'Variance Analysis'!$A19)</f>
        <v>#REF!</v>
      </c>
      <c r="O19" s="63"/>
      <c r="P19" s="63"/>
      <c r="Q19" s="63"/>
      <c r="R19" s="63"/>
      <c r="S19" s="63"/>
      <c r="T19" s="63"/>
      <c r="U19" s="63"/>
      <c r="V19" s="63"/>
      <c r="W19" s="5"/>
      <c r="X19" s="5"/>
      <c r="Y19" s="5"/>
      <c r="Z19" s="5"/>
    </row>
    <row r="20" spans="1:26" ht="12.75" customHeight="1">
      <c r="A20" s="60" t="s">
        <v>150</v>
      </c>
      <c r="B20" s="60" t="s">
        <v>148</v>
      </c>
      <c r="C20" s="62" t="e">
        <f t="shared" ref="C20:N20" si="2">SUMIFS(#REF!,#REF!,$A$20)</f>
        <v>#REF!</v>
      </c>
      <c r="D20" s="62" t="e">
        <f t="shared" si="2"/>
        <v>#REF!</v>
      </c>
      <c r="E20" s="62" t="e">
        <f t="shared" si="2"/>
        <v>#REF!</v>
      </c>
      <c r="F20" s="62" t="e">
        <f t="shared" si="2"/>
        <v>#REF!</v>
      </c>
      <c r="G20" s="62" t="e">
        <f t="shared" si="2"/>
        <v>#REF!</v>
      </c>
      <c r="H20" s="62" t="e">
        <f t="shared" si="2"/>
        <v>#REF!</v>
      </c>
      <c r="I20" s="62" t="e">
        <f t="shared" si="2"/>
        <v>#REF!</v>
      </c>
      <c r="J20" s="62" t="e">
        <f t="shared" si="2"/>
        <v>#REF!</v>
      </c>
      <c r="K20" s="62" t="e">
        <f t="shared" si="2"/>
        <v>#REF!</v>
      </c>
      <c r="L20" s="62" t="e">
        <f t="shared" si="2"/>
        <v>#REF!</v>
      </c>
      <c r="M20" s="62" t="e">
        <f t="shared" si="2"/>
        <v>#REF!</v>
      </c>
      <c r="N20" s="62" t="e">
        <f t="shared" si="2"/>
        <v>#REF!</v>
      </c>
      <c r="O20" s="63"/>
      <c r="P20" s="63"/>
      <c r="Q20" s="63"/>
      <c r="R20" s="63"/>
      <c r="S20" s="63"/>
      <c r="T20" s="63"/>
      <c r="U20" s="63"/>
      <c r="V20" s="63"/>
      <c r="W20" s="5"/>
      <c r="X20" s="5"/>
      <c r="Y20" s="5"/>
      <c r="Z20" s="5"/>
    </row>
    <row r="21" spans="1:26" ht="12.75" customHeight="1">
      <c r="A21" s="60" t="s">
        <v>132</v>
      </c>
      <c r="B21" s="60" t="s">
        <v>33</v>
      </c>
      <c r="C21" s="64" t="e">
        <f t="shared" ref="C21:N21" si="3">SUMIFS(C$9:C$20,$B$9:$B$20,$B21)</f>
        <v>#REF!</v>
      </c>
      <c r="D21" s="64" t="e">
        <f t="shared" si="3"/>
        <v>#REF!</v>
      </c>
      <c r="E21" s="64" t="e">
        <f t="shared" si="3"/>
        <v>#REF!</v>
      </c>
      <c r="F21" s="64" t="e">
        <f t="shared" si="3"/>
        <v>#REF!</v>
      </c>
      <c r="G21" s="64" t="e">
        <f t="shared" si="3"/>
        <v>#REF!</v>
      </c>
      <c r="H21" s="64" t="e">
        <f t="shared" si="3"/>
        <v>#REF!</v>
      </c>
      <c r="I21" s="64" t="e">
        <f t="shared" si="3"/>
        <v>#REF!</v>
      </c>
      <c r="J21" s="64" t="e">
        <f t="shared" si="3"/>
        <v>#REF!</v>
      </c>
      <c r="K21" s="64" t="e">
        <f t="shared" si="3"/>
        <v>#REF!</v>
      </c>
      <c r="L21" s="64" t="e">
        <f t="shared" si="3"/>
        <v>#REF!</v>
      </c>
      <c r="M21" s="64" t="e">
        <f t="shared" si="3"/>
        <v>#REF!</v>
      </c>
      <c r="N21" s="64" t="e">
        <f t="shared" si="3"/>
        <v>#REF!</v>
      </c>
      <c r="O21" s="63"/>
      <c r="P21" s="63"/>
      <c r="Q21" s="63"/>
      <c r="R21" s="63"/>
      <c r="S21" s="63"/>
      <c r="T21" s="63"/>
      <c r="U21" s="63"/>
      <c r="V21" s="63"/>
      <c r="W21" s="5"/>
      <c r="X21" s="5"/>
      <c r="Y21" s="5"/>
      <c r="Z21" s="5"/>
    </row>
    <row r="22" spans="1:26" ht="12.75" customHeight="1">
      <c r="A22" s="60" t="s">
        <v>132</v>
      </c>
      <c r="B22" s="60" t="s">
        <v>146</v>
      </c>
      <c r="C22" s="64" t="e">
        <f t="shared" ref="C22:N22" si="4">SUMIFS(C$9:C$20,$B$9:$B$20,$B22)</f>
        <v>#REF!</v>
      </c>
      <c r="D22" s="64" t="e">
        <f t="shared" si="4"/>
        <v>#REF!</v>
      </c>
      <c r="E22" s="64" t="e">
        <f t="shared" si="4"/>
        <v>#REF!</v>
      </c>
      <c r="F22" s="64" t="e">
        <f t="shared" si="4"/>
        <v>#REF!</v>
      </c>
      <c r="G22" s="64" t="e">
        <f t="shared" si="4"/>
        <v>#REF!</v>
      </c>
      <c r="H22" s="64" t="e">
        <f t="shared" si="4"/>
        <v>#REF!</v>
      </c>
      <c r="I22" s="64" t="e">
        <f t="shared" si="4"/>
        <v>#REF!</v>
      </c>
      <c r="J22" s="64" t="e">
        <f t="shared" si="4"/>
        <v>#REF!</v>
      </c>
      <c r="K22" s="64" t="e">
        <f t="shared" si="4"/>
        <v>#REF!</v>
      </c>
      <c r="L22" s="64" t="e">
        <f t="shared" si="4"/>
        <v>#REF!</v>
      </c>
      <c r="M22" s="64" t="e">
        <f t="shared" si="4"/>
        <v>#REF!</v>
      </c>
      <c r="N22" s="64" t="e">
        <f t="shared" si="4"/>
        <v>#REF!</v>
      </c>
      <c r="O22" s="63"/>
      <c r="P22" s="63"/>
      <c r="Q22" s="63"/>
      <c r="R22" s="63"/>
      <c r="S22" s="63"/>
      <c r="T22" s="63"/>
      <c r="U22" s="63"/>
      <c r="V22" s="63"/>
      <c r="W22" s="5"/>
      <c r="X22" s="5"/>
      <c r="Y22" s="5"/>
      <c r="Z22" s="5"/>
    </row>
    <row r="23" spans="1:26" ht="12.75" customHeight="1">
      <c r="A23" s="60" t="s">
        <v>132</v>
      </c>
      <c r="B23" s="60" t="s">
        <v>147</v>
      </c>
      <c r="C23" s="64" t="e">
        <f t="shared" ref="C23:N23" si="5">SUMIFS(C$9:C$20,$B$9:$B$20,$B23)</f>
        <v>#REF!</v>
      </c>
      <c r="D23" s="64" t="e">
        <f t="shared" si="5"/>
        <v>#REF!</v>
      </c>
      <c r="E23" s="64" t="e">
        <f t="shared" si="5"/>
        <v>#REF!</v>
      </c>
      <c r="F23" s="64" t="e">
        <f t="shared" si="5"/>
        <v>#REF!</v>
      </c>
      <c r="G23" s="64" t="e">
        <f t="shared" si="5"/>
        <v>#REF!</v>
      </c>
      <c r="H23" s="64" t="e">
        <f t="shared" si="5"/>
        <v>#REF!</v>
      </c>
      <c r="I23" s="64" t="e">
        <f t="shared" si="5"/>
        <v>#REF!</v>
      </c>
      <c r="J23" s="64" t="e">
        <f t="shared" si="5"/>
        <v>#REF!</v>
      </c>
      <c r="K23" s="64" t="e">
        <f t="shared" si="5"/>
        <v>#REF!</v>
      </c>
      <c r="L23" s="64" t="e">
        <f t="shared" si="5"/>
        <v>#REF!</v>
      </c>
      <c r="M23" s="64" t="e">
        <f t="shared" si="5"/>
        <v>#REF!</v>
      </c>
      <c r="N23" s="64" t="e">
        <f t="shared" si="5"/>
        <v>#REF!</v>
      </c>
      <c r="O23" s="63"/>
      <c r="P23" s="63"/>
      <c r="Q23" s="63"/>
      <c r="R23" s="63"/>
      <c r="S23" s="63"/>
      <c r="T23" s="63"/>
      <c r="U23" s="63"/>
      <c r="V23" s="63"/>
      <c r="W23" s="5"/>
      <c r="X23" s="5"/>
      <c r="Y23" s="5"/>
      <c r="Z23" s="5"/>
    </row>
    <row r="24" spans="1:26" ht="12.75" customHeight="1">
      <c r="A24" s="60" t="s">
        <v>132</v>
      </c>
      <c r="B24" s="5" t="s">
        <v>148</v>
      </c>
      <c r="C24" s="64" t="e">
        <f t="shared" ref="C24:N24" si="6">SUMIFS(C$9:C$20,$B$9:$B$20,$B24)</f>
        <v>#REF!</v>
      </c>
      <c r="D24" s="64" t="e">
        <f t="shared" si="6"/>
        <v>#REF!</v>
      </c>
      <c r="E24" s="64" t="e">
        <f t="shared" si="6"/>
        <v>#REF!</v>
      </c>
      <c r="F24" s="64" t="e">
        <f t="shared" si="6"/>
        <v>#REF!</v>
      </c>
      <c r="G24" s="64" t="e">
        <f t="shared" si="6"/>
        <v>#REF!</v>
      </c>
      <c r="H24" s="64" t="e">
        <f t="shared" si="6"/>
        <v>#REF!</v>
      </c>
      <c r="I24" s="64" t="e">
        <f t="shared" si="6"/>
        <v>#REF!</v>
      </c>
      <c r="J24" s="64" t="e">
        <f t="shared" si="6"/>
        <v>#REF!</v>
      </c>
      <c r="K24" s="64" t="e">
        <f t="shared" si="6"/>
        <v>#REF!</v>
      </c>
      <c r="L24" s="64" t="e">
        <f t="shared" si="6"/>
        <v>#REF!</v>
      </c>
      <c r="M24" s="64" t="e">
        <f t="shared" si="6"/>
        <v>#REF!</v>
      </c>
      <c r="N24" s="64" t="e">
        <f t="shared" si="6"/>
        <v>#REF!</v>
      </c>
      <c r="O24" s="5"/>
      <c r="P24" s="5"/>
      <c r="Q24" s="5"/>
      <c r="R24" s="5"/>
      <c r="S24" s="5"/>
      <c r="T24" s="5"/>
      <c r="U24" s="5"/>
      <c r="V24" s="5"/>
      <c r="W24" s="5"/>
      <c r="X24" s="5"/>
      <c r="Y24" s="5"/>
      <c r="Z24" s="5"/>
    </row>
    <row r="25" spans="1:26" ht="27" customHeight="1">
      <c r="A25" s="138" t="s">
        <v>151</v>
      </c>
      <c r="B25" s="135"/>
      <c r="C25" s="135"/>
      <c r="D25" s="135"/>
      <c r="E25" s="135"/>
      <c r="F25" s="135"/>
      <c r="G25" s="135"/>
      <c r="H25" s="135"/>
      <c r="I25" s="135"/>
      <c r="J25" s="135"/>
      <c r="K25" s="135"/>
      <c r="L25" s="135"/>
      <c r="M25" s="135"/>
      <c r="N25" s="135"/>
      <c r="O25" s="135"/>
      <c r="P25" s="135"/>
      <c r="Q25" s="135"/>
      <c r="R25" s="135"/>
      <c r="S25" s="135"/>
      <c r="T25" s="135"/>
      <c r="U25" s="135"/>
      <c r="V25" s="135"/>
      <c r="W25" s="135"/>
      <c r="X25" s="135"/>
      <c r="Y25" s="135"/>
      <c r="Z25" s="135"/>
    </row>
    <row r="26" spans="1:26" ht="57.75" customHeight="1">
      <c r="A26" s="183" t="s">
        <v>152</v>
      </c>
      <c r="B26" s="165"/>
      <c r="C26" s="165"/>
      <c r="D26" s="165"/>
      <c r="E26" s="165"/>
      <c r="F26" s="165"/>
      <c r="G26" s="165"/>
      <c r="H26" s="165"/>
      <c r="I26" s="165"/>
      <c r="J26" s="165"/>
      <c r="K26" s="165"/>
      <c r="L26" s="135"/>
      <c r="M26" s="135"/>
      <c r="N26" s="135"/>
      <c r="O26" s="135"/>
      <c r="P26" s="135"/>
      <c r="Q26" s="135"/>
      <c r="R26" s="135"/>
      <c r="S26" s="135"/>
      <c r="T26" s="135"/>
      <c r="U26" s="135"/>
      <c r="V26" s="135"/>
      <c r="W26" s="135"/>
      <c r="X26" s="135"/>
      <c r="Y26" s="135"/>
      <c r="Z26" s="135"/>
    </row>
    <row r="27" spans="1:26" ht="15" customHeight="1">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row>
    <row r="28" spans="1:26" ht="12.75" customHeight="1">
      <c r="A28" s="183" t="s">
        <v>153</v>
      </c>
      <c r="B28" s="165"/>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row>
    <row r="29" spans="1:26" ht="27" customHeight="1">
      <c r="A29" s="65" t="s">
        <v>132</v>
      </c>
      <c r="B29" s="139"/>
      <c r="C29" s="59" t="s">
        <v>133</v>
      </c>
      <c r="D29" s="59" t="s">
        <v>134</v>
      </c>
      <c r="E29" s="59" t="s">
        <v>135</v>
      </c>
      <c r="F29" s="59" t="s">
        <v>136</v>
      </c>
      <c r="G29" s="59" t="s">
        <v>137</v>
      </c>
      <c r="H29" s="59" t="s">
        <v>138</v>
      </c>
      <c r="I29" s="59" t="s">
        <v>139</v>
      </c>
      <c r="J29" s="59" t="s">
        <v>140</v>
      </c>
      <c r="K29" s="59" t="s">
        <v>141</v>
      </c>
      <c r="L29" s="59" t="s">
        <v>142</v>
      </c>
      <c r="M29" s="59" t="s">
        <v>143</v>
      </c>
      <c r="N29" s="59" t="s">
        <v>144</v>
      </c>
      <c r="O29" s="5"/>
      <c r="P29" s="5"/>
      <c r="Q29" s="5"/>
      <c r="R29" s="5"/>
      <c r="S29" s="5"/>
      <c r="T29" s="5"/>
      <c r="U29" s="5"/>
      <c r="V29" s="5"/>
      <c r="W29" s="5"/>
      <c r="X29" s="5"/>
      <c r="Y29" s="5"/>
      <c r="Z29" s="5"/>
    </row>
    <row r="30" spans="1:26" ht="12.75" customHeight="1">
      <c r="A30" s="60" t="s">
        <v>145</v>
      </c>
      <c r="B30" s="61" t="s">
        <v>33</v>
      </c>
      <c r="C30" s="62" t="e">
        <f>SUMIFS(#REF!,#REF!,'Variance Analysis'!$B30,#REF!,'Variance Analysis'!$A30)</f>
        <v>#REF!</v>
      </c>
      <c r="D30" s="62" t="e">
        <f>SUMIFS(#REF!,#REF!,'Variance Analysis'!$B30,#REF!,'Variance Analysis'!$A30)</f>
        <v>#REF!</v>
      </c>
      <c r="E30" s="62" t="e">
        <f>SUMIFS(#REF!,#REF!,'Variance Analysis'!$B30,#REF!,'Variance Analysis'!$A30)</f>
        <v>#REF!</v>
      </c>
      <c r="F30" s="62" t="e">
        <f>SUMIFS(#REF!,#REF!,'Variance Analysis'!$B30,#REF!,'Variance Analysis'!$A30)</f>
        <v>#REF!</v>
      </c>
      <c r="G30" s="62" t="e">
        <f>SUMIFS(#REF!,#REF!,'Variance Analysis'!$B30,#REF!,'Variance Analysis'!$A30)</f>
        <v>#REF!</v>
      </c>
      <c r="H30" s="62" t="e">
        <f>SUMIFS(#REF!,#REF!,'Variance Analysis'!$B30,#REF!,'Variance Analysis'!$A30)</f>
        <v>#REF!</v>
      </c>
      <c r="I30" s="62" t="e">
        <f>SUMIFS(#REF!,#REF!,'Variance Analysis'!$B30,#REF!,'Variance Analysis'!$A30)</f>
        <v>#REF!</v>
      </c>
      <c r="J30" s="62" t="e">
        <f>SUMIFS(#REF!,#REF!,'Variance Analysis'!$B30,#REF!,'Variance Analysis'!$A30)</f>
        <v>#REF!</v>
      </c>
      <c r="K30" s="62" t="e">
        <f>SUMIFS(#REF!,#REF!,'Variance Analysis'!$B30,#REF!,'Variance Analysis'!$A30)</f>
        <v>#REF!</v>
      </c>
      <c r="L30" s="62" t="e">
        <f>SUMIFS(#REF!,#REF!,'Variance Analysis'!$B30,#REF!,'Variance Analysis'!$A30)</f>
        <v>#REF!</v>
      </c>
      <c r="M30" s="62" t="e">
        <f>SUMIFS(#REF!,#REF!,'Variance Analysis'!$B30,#REF!,'Variance Analysis'!$A30)</f>
        <v>#REF!</v>
      </c>
      <c r="N30" s="62" t="e">
        <f>SUMIFS(#REF!,#REF!,'Variance Analysis'!$B30,#REF!,'Variance Analysis'!$A30)</f>
        <v>#REF!</v>
      </c>
      <c r="O30" s="5"/>
      <c r="P30" s="5"/>
      <c r="Q30" s="5"/>
      <c r="R30" s="5"/>
      <c r="S30" s="5"/>
      <c r="T30" s="5"/>
      <c r="U30" s="5"/>
      <c r="V30" s="5"/>
      <c r="W30" s="5"/>
      <c r="X30" s="5"/>
      <c r="Y30" s="5"/>
      <c r="Z30" s="5"/>
    </row>
    <row r="31" spans="1:26" ht="12.75" customHeight="1">
      <c r="A31" s="60" t="s">
        <v>145</v>
      </c>
      <c r="B31" s="60" t="s">
        <v>154</v>
      </c>
      <c r="C31" s="62" t="e">
        <f>SUMIFS(#REF!,#REF!,'Variance Analysis'!$B31,#REF!,'Variance Analysis'!$A31)</f>
        <v>#REF!</v>
      </c>
      <c r="D31" s="62" t="e">
        <f>SUMIFS(#REF!,#REF!,'Variance Analysis'!$B31,#REF!,'Variance Analysis'!$A31)</f>
        <v>#REF!</v>
      </c>
      <c r="E31" s="62" t="e">
        <f>SUMIFS(#REF!,#REF!,'Variance Analysis'!$B31,#REF!,'Variance Analysis'!$A31)</f>
        <v>#REF!</v>
      </c>
      <c r="F31" s="62" t="e">
        <f>SUMIFS(#REF!,#REF!,'Variance Analysis'!$B31,#REF!,'Variance Analysis'!$A31)</f>
        <v>#REF!</v>
      </c>
      <c r="G31" s="62" t="e">
        <f>SUMIFS(#REF!,#REF!,'Variance Analysis'!$B31,#REF!,'Variance Analysis'!$A31)</f>
        <v>#REF!</v>
      </c>
      <c r="H31" s="62" t="e">
        <f>SUMIFS(#REF!,#REF!,'Variance Analysis'!$B31,#REF!,'Variance Analysis'!$A31)</f>
        <v>#REF!</v>
      </c>
      <c r="I31" s="62" t="e">
        <f>SUMIFS(#REF!,#REF!,'Variance Analysis'!$B31,#REF!,'Variance Analysis'!$A31)</f>
        <v>#REF!</v>
      </c>
      <c r="J31" s="62" t="e">
        <f>SUMIFS(#REF!,#REF!,'Variance Analysis'!$B31,#REF!,'Variance Analysis'!$A31)</f>
        <v>#REF!</v>
      </c>
      <c r="K31" s="62" t="e">
        <f>SUMIFS(#REF!,#REF!,'Variance Analysis'!$B31,#REF!,'Variance Analysis'!$A31)</f>
        <v>#REF!</v>
      </c>
      <c r="L31" s="62" t="e">
        <f>SUMIFS(#REF!,#REF!,'Variance Analysis'!$B31,#REF!,'Variance Analysis'!$A31)</f>
        <v>#REF!</v>
      </c>
      <c r="M31" s="62" t="e">
        <f>SUMIFS(#REF!,#REF!,'Variance Analysis'!$B31,#REF!,'Variance Analysis'!$A31)</f>
        <v>#REF!</v>
      </c>
      <c r="N31" s="62" t="e">
        <f>SUMIFS(#REF!,#REF!,'Variance Analysis'!$B31,#REF!,'Variance Analysis'!$A31)</f>
        <v>#REF!</v>
      </c>
      <c r="O31" s="5"/>
      <c r="P31" s="5"/>
      <c r="Q31" s="5"/>
      <c r="R31" s="5"/>
      <c r="S31" s="5"/>
      <c r="T31" s="5"/>
      <c r="U31" s="5"/>
      <c r="V31" s="5"/>
      <c r="W31" s="5"/>
      <c r="X31" s="5"/>
      <c r="Y31" s="5"/>
      <c r="Z31" s="5"/>
    </row>
    <row r="32" spans="1:26" ht="12.75" customHeight="1">
      <c r="A32" s="60" t="s">
        <v>145</v>
      </c>
      <c r="B32" s="60" t="s">
        <v>155</v>
      </c>
      <c r="C32" s="62" t="e">
        <f>SUMIFS(#REF!,#REF!,'Variance Analysis'!$B32,#REF!,'Variance Analysis'!$A32)</f>
        <v>#REF!</v>
      </c>
      <c r="D32" s="62" t="e">
        <f>SUMIFS(#REF!,#REF!,'Variance Analysis'!$B32,#REF!,'Variance Analysis'!$A32)</f>
        <v>#REF!</v>
      </c>
      <c r="E32" s="62" t="e">
        <f>SUMIFS(#REF!,#REF!,'Variance Analysis'!$B32,#REF!,'Variance Analysis'!$A32)</f>
        <v>#REF!</v>
      </c>
      <c r="F32" s="62" t="e">
        <f>SUMIFS(#REF!,#REF!,'Variance Analysis'!$B32,#REF!,'Variance Analysis'!$A32)</f>
        <v>#REF!</v>
      </c>
      <c r="G32" s="62" t="e">
        <f>SUMIFS(#REF!,#REF!,'Variance Analysis'!$B32,#REF!,'Variance Analysis'!$A32)</f>
        <v>#REF!</v>
      </c>
      <c r="H32" s="62" t="e">
        <f>SUMIFS(#REF!,#REF!,'Variance Analysis'!$B32,#REF!,'Variance Analysis'!$A32)</f>
        <v>#REF!</v>
      </c>
      <c r="I32" s="62" t="e">
        <f>SUMIFS(#REF!,#REF!,'Variance Analysis'!$B32,#REF!,'Variance Analysis'!$A32)</f>
        <v>#REF!</v>
      </c>
      <c r="J32" s="62" t="e">
        <f>SUMIFS(#REF!,#REF!,'Variance Analysis'!$B32,#REF!,'Variance Analysis'!$A32)</f>
        <v>#REF!</v>
      </c>
      <c r="K32" s="62" t="e">
        <f>SUMIFS(#REF!,#REF!,'Variance Analysis'!$B32,#REF!,'Variance Analysis'!$A32)</f>
        <v>#REF!</v>
      </c>
      <c r="L32" s="62" t="e">
        <f>SUMIFS(#REF!,#REF!,'Variance Analysis'!$B32,#REF!,'Variance Analysis'!$A32)</f>
        <v>#REF!</v>
      </c>
      <c r="M32" s="62" t="e">
        <f>SUMIFS(#REF!,#REF!,'Variance Analysis'!$B32,#REF!,'Variance Analysis'!$A32)</f>
        <v>#REF!</v>
      </c>
      <c r="N32" s="62" t="e">
        <f>SUMIFS(#REF!,#REF!,'Variance Analysis'!$B32,#REF!,'Variance Analysis'!$A32)</f>
        <v>#REF!</v>
      </c>
      <c r="O32" s="5"/>
      <c r="P32" s="5"/>
      <c r="Q32" s="5"/>
      <c r="R32" s="5"/>
      <c r="S32" s="5"/>
      <c r="T32" s="5"/>
      <c r="U32" s="5"/>
      <c r="V32" s="5"/>
      <c r="W32" s="5"/>
      <c r="X32" s="5"/>
      <c r="Y32" s="5"/>
      <c r="Z32" s="5"/>
    </row>
    <row r="33" spans="1:26" ht="12.75" customHeight="1">
      <c r="A33" s="60" t="s">
        <v>145</v>
      </c>
      <c r="B33" s="60" t="s">
        <v>148</v>
      </c>
      <c r="C33" s="64" t="e">
        <f t="shared" ref="C33:N33" si="7">SUMIFS(#REF!,#REF!,#REF!)</f>
        <v>#REF!</v>
      </c>
      <c r="D33" s="64" t="e">
        <f t="shared" si="7"/>
        <v>#REF!</v>
      </c>
      <c r="E33" s="64" t="e">
        <f t="shared" si="7"/>
        <v>#REF!</v>
      </c>
      <c r="F33" s="64" t="e">
        <f t="shared" si="7"/>
        <v>#REF!</v>
      </c>
      <c r="G33" s="64" t="e">
        <f t="shared" si="7"/>
        <v>#REF!</v>
      </c>
      <c r="H33" s="64" t="e">
        <f t="shared" si="7"/>
        <v>#REF!</v>
      </c>
      <c r="I33" s="64" t="e">
        <f t="shared" si="7"/>
        <v>#REF!</v>
      </c>
      <c r="J33" s="64" t="e">
        <f t="shared" si="7"/>
        <v>#REF!</v>
      </c>
      <c r="K33" s="64" t="e">
        <f t="shared" si="7"/>
        <v>#REF!</v>
      </c>
      <c r="L33" s="64" t="e">
        <f t="shared" si="7"/>
        <v>#REF!</v>
      </c>
      <c r="M33" s="64" t="e">
        <f t="shared" si="7"/>
        <v>#REF!</v>
      </c>
      <c r="N33" s="64" t="e">
        <f t="shared" si="7"/>
        <v>#REF!</v>
      </c>
      <c r="O33" s="5"/>
      <c r="P33" s="5"/>
      <c r="Q33" s="5"/>
      <c r="R33" s="5"/>
      <c r="S33" s="5"/>
      <c r="T33" s="5"/>
      <c r="U33" s="5"/>
      <c r="V33" s="5"/>
      <c r="W33" s="5"/>
      <c r="X33" s="5"/>
      <c r="Y33" s="5"/>
      <c r="Z33" s="5"/>
    </row>
    <row r="34" spans="1:26" ht="12.75" customHeight="1">
      <c r="A34" s="60" t="s">
        <v>149</v>
      </c>
      <c r="B34" s="60" t="s">
        <v>33</v>
      </c>
      <c r="C34" s="64" t="e">
        <f>SUMIFS(#REF!,#REF!,'Variance Analysis'!$B34,#REF!,'Variance Analysis'!$A34)</f>
        <v>#REF!</v>
      </c>
      <c r="D34" s="64" t="e">
        <f>SUMIFS(#REF!,#REF!,'Variance Analysis'!$B34,#REF!,'Variance Analysis'!$A34)</f>
        <v>#REF!</v>
      </c>
      <c r="E34" s="64" t="e">
        <f>SUMIFS(#REF!,#REF!,'Variance Analysis'!$B34,#REF!,'Variance Analysis'!$A34)</f>
        <v>#REF!</v>
      </c>
      <c r="F34" s="64" t="e">
        <f>SUMIFS(#REF!,#REF!,'Variance Analysis'!$B34,#REF!,'Variance Analysis'!$A34)</f>
        <v>#REF!</v>
      </c>
      <c r="G34" s="64" t="e">
        <f>SUMIFS(#REF!,#REF!,'Variance Analysis'!$B34,#REF!,'Variance Analysis'!$A34)</f>
        <v>#REF!</v>
      </c>
      <c r="H34" s="64" t="e">
        <f>SUMIFS(#REF!,#REF!,'Variance Analysis'!$B34,#REF!,'Variance Analysis'!$A34)</f>
        <v>#REF!</v>
      </c>
      <c r="I34" s="64" t="e">
        <f>SUMIFS(#REF!,#REF!,'Variance Analysis'!$B34,#REF!,'Variance Analysis'!$A34)</f>
        <v>#REF!</v>
      </c>
      <c r="J34" s="64" t="e">
        <f>SUMIFS(#REF!,#REF!,'Variance Analysis'!$B34,#REF!,'Variance Analysis'!$A34)</f>
        <v>#REF!</v>
      </c>
      <c r="K34" s="64" t="e">
        <f>SUMIFS(#REF!,#REF!,'Variance Analysis'!$B34,#REF!,'Variance Analysis'!$A34)</f>
        <v>#REF!</v>
      </c>
      <c r="L34" s="64" t="e">
        <f>SUMIFS(#REF!,#REF!,'Variance Analysis'!$B34,#REF!,'Variance Analysis'!$A34)</f>
        <v>#REF!</v>
      </c>
      <c r="M34" s="64" t="e">
        <f>SUMIFS(#REF!,#REF!,'Variance Analysis'!$B34,#REF!,'Variance Analysis'!$A34)</f>
        <v>#REF!</v>
      </c>
      <c r="N34" s="64" t="e">
        <f>SUMIFS(#REF!,#REF!,'Variance Analysis'!$B34,#REF!,'Variance Analysis'!$A34)</f>
        <v>#REF!</v>
      </c>
      <c r="O34" s="5"/>
      <c r="P34" s="5"/>
      <c r="Q34" s="5"/>
      <c r="R34" s="5"/>
      <c r="S34" s="5"/>
      <c r="T34" s="5"/>
      <c r="U34" s="5"/>
      <c r="V34" s="5"/>
      <c r="W34" s="5"/>
      <c r="X34" s="5"/>
      <c r="Y34" s="5"/>
      <c r="Z34" s="5"/>
    </row>
    <row r="35" spans="1:26" ht="12.75" customHeight="1">
      <c r="A35" s="60" t="s">
        <v>149</v>
      </c>
      <c r="B35" s="60" t="s">
        <v>154</v>
      </c>
      <c r="C35" s="64" t="e">
        <f>SUMIFS(#REF!,#REF!,'Variance Analysis'!$B35,#REF!,'Variance Analysis'!$A35)</f>
        <v>#REF!</v>
      </c>
      <c r="D35" s="64" t="e">
        <f>SUMIFS(#REF!,#REF!,'Variance Analysis'!$B35,#REF!,'Variance Analysis'!$A35)</f>
        <v>#REF!</v>
      </c>
      <c r="E35" s="64" t="e">
        <f>SUMIFS(#REF!,#REF!,'Variance Analysis'!$B35,#REF!,'Variance Analysis'!$A35)</f>
        <v>#REF!</v>
      </c>
      <c r="F35" s="64" t="e">
        <f>SUMIFS(#REF!,#REF!,'Variance Analysis'!$B35,#REF!,'Variance Analysis'!$A35)</f>
        <v>#REF!</v>
      </c>
      <c r="G35" s="64" t="e">
        <f>SUMIFS(#REF!,#REF!,'Variance Analysis'!$B35,#REF!,'Variance Analysis'!$A35)</f>
        <v>#REF!</v>
      </c>
      <c r="H35" s="64" t="e">
        <f>SUMIFS(#REF!,#REF!,'Variance Analysis'!$B35,#REF!,'Variance Analysis'!$A35)</f>
        <v>#REF!</v>
      </c>
      <c r="I35" s="64" t="e">
        <f>SUMIFS(#REF!,#REF!,'Variance Analysis'!$B35,#REF!,'Variance Analysis'!$A35)</f>
        <v>#REF!</v>
      </c>
      <c r="J35" s="64" t="e">
        <f>SUMIFS(#REF!,#REF!,'Variance Analysis'!$B35,#REF!,'Variance Analysis'!$A35)</f>
        <v>#REF!</v>
      </c>
      <c r="K35" s="64" t="e">
        <f>SUMIFS(#REF!,#REF!,'Variance Analysis'!$B35,#REF!,'Variance Analysis'!$A35)</f>
        <v>#REF!</v>
      </c>
      <c r="L35" s="64" t="e">
        <f>SUMIFS(#REF!,#REF!,'Variance Analysis'!$B35,#REF!,'Variance Analysis'!$A35)</f>
        <v>#REF!</v>
      </c>
      <c r="M35" s="64" t="e">
        <f>SUMIFS(#REF!,#REF!,'Variance Analysis'!$B35,#REF!,'Variance Analysis'!$A35)</f>
        <v>#REF!</v>
      </c>
      <c r="N35" s="64" t="e">
        <f>SUMIFS(#REF!,#REF!,'Variance Analysis'!$B35,#REF!,'Variance Analysis'!$A35)</f>
        <v>#REF!</v>
      </c>
      <c r="O35" s="5"/>
      <c r="P35" s="5"/>
      <c r="Q35" s="5"/>
      <c r="R35" s="5"/>
      <c r="S35" s="5"/>
      <c r="T35" s="5"/>
      <c r="U35" s="5"/>
      <c r="V35" s="5"/>
      <c r="W35" s="5"/>
      <c r="X35" s="5"/>
      <c r="Y35" s="5"/>
      <c r="Z35" s="5"/>
    </row>
    <row r="36" spans="1:26" ht="12.75" customHeight="1">
      <c r="A36" s="60" t="s">
        <v>149</v>
      </c>
      <c r="B36" s="60" t="s">
        <v>155</v>
      </c>
      <c r="C36" s="64" t="e">
        <f>SUMIFS(#REF!,#REF!,'Variance Analysis'!$B36,#REF!,'Variance Analysis'!$A36)</f>
        <v>#REF!</v>
      </c>
      <c r="D36" s="64" t="e">
        <f>SUMIFS(#REF!,#REF!,'Variance Analysis'!$B36,#REF!,'Variance Analysis'!$A36)</f>
        <v>#REF!</v>
      </c>
      <c r="E36" s="64" t="e">
        <f>SUMIFS(#REF!,#REF!,'Variance Analysis'!$B36,#REF!,'Variance Analysis'!$A36)</f>
        <v>#REF!</v>
      </c>
      <c r="F36" s="64" t="e">
        <f>SUMIFS(#REF!,#REF!,'Variance Analysis'!$B36,#REF!,'Variance Analysis'!$A36)</f>
        <v>#REF!</v>
      </c>
      <c r="G36" s="64" t="e">
        <f>SUMIFS(#REF!,#REF!,'Variance Analysis'!$B36,#REF!,'Variance Analysis'!$A36)</f>
        <v>#REF!</v>
      </c>
      <c r="H36" s="64" t="e">
        <f>SUMIFS(#REF!,#REF!,'Variance Analysis'!$B36,#REF!,'Variance Analysis'!$A36)</f>
        <v>#REF!</v>
      </c>
      <c r="I36" s="64" t="e">
        <f>SUMIFS(#REF!,#REF!,'Variance Analysis'!$B36,#REF!,'Variance Analysis'!$A36)</f>
        <v>#REF!</v>
      </c>
      <c r="J36" s="64" t="e">
        <f>SUMIFS(#REF!,#REF!,'Variance Analysis'!$B36,#REF!,'Variance Analysis'!$A36)</f>
        <v>#REF!</v>
      </c>
      <c r="K36" s="64" t="e">
        <f>SUMIFS(#REF!,#REF!,'Variance Analysis'!$B36,#REF!,'Variance Analysis'!$A36)</f>
        <v>#REF!</v>
      </c>
      <c r="L36" s="64" t="e">
        <f>SUMIFS(#REF!,#REF!,'Variance Analysis'!$B36,#REF!,'Variance Analysis'!$A36)</f>
        <v>#REF!</v>
      </c>
      <c r="M36" s="64" t="e">
        <f>SUMIFS(#REF!,#REF!,'Variance Analysis'!$B36,#REF!,'Variance Analysis'!$A36)</f>
        <v>#REF!</v>
      </c>
      <c r="N36" s="64" t="e">
        <f>SUMIFS(#REF!,#REF!,'Variance Analysis'!$B36,#REF!,'Variance Analysis'!$A36)</f>
        <v>#REF!</v>
      </c>
      <c r="O36" s="5"/>
      <c r="P36" s="5"/>
      <c r="Q36" s="5"/>
      <c r="R36" s="5"/>
      <c r="S36" s="5"/>
      <c r="T36" s="5"/>
      <c r="U36" s="5"/>
      <c r="V36" s="5"/>
      <c r="W36" s="5"/>
      <c r="X36" s="5"/>
      <c r="Y36" s="5"/>
      <c r="Z36" s="5"/>
    </row>
    <row r="37" spans="1:26" ht="12.75" customHeight="1">
      <c r="A37" s="60" t="s">
        <v>149</v>
      </c>
      <c r="B37" s="60" t="s">
        <v>148</v>
      </c>
      <c r="C37" s="64" t="e">
        <f t="shared" ref="C37:N37" si="8">SUMIFS(#REF!,#REF!,$A$37)</f>
        <v>#REF!</v>
      </c>
      <c r="D37" s="64" t="e">
        <f t="shared" si="8"/>
        <v>#REF!</v>
      </c>
      <c r="E37" s="64" t="e">
        <f t="shared" si="8"/>
        <v>#REF!</v>
      </c>
      <c r="F37" s="64" t="e">
        <f t="shared" si="8"/>
        <v>#REF!</v>
      </c>
      <c r="G37" s="64" t="e">
        <f t="shared" si="8"/>
        <v>#REF!</v>
      </c>
      <c r="H37" s="64" t="e">
        <f t="shared" si="8"/>
        <v>#REF!</v>
      </c>
      <c r="I37" s="64" t="e">
        <f t="shared" si="8"/>
        <v>#REF!</v>
      </c>
      <c r="J37" s="64" t="e">
        <f t="shared" si="8"/>
        <v>#REF!</v>
      </c>
      <c r="K37" s="64" t="e">
        <f t="shared" si="8"/>
        <v>#REF!</v>
      </c>
      <c r="L37" s="64" t="e">
        <f t="shared" si="8"/>
        <v>#REF!</v>
      </c>
      <c r="M37" s="64" t="e">
        <f t="shared" si="8"/>
        <v>#REF!</v>
      </c>
      <c r="N37" s="64" t="e">
        <f t="shared" si="8"/>
        <v>#REF!</v>
      </c>
      <c r="O37" s="5"/>
      <c r="P37" s="5"/>
      <c r="Q37" s="5"/>
      <c r="R37" s="5"/>
      <c r="S37" s="5"/>
      <c r="T37" s="5"/>
      <c r="U37" s="5"/>
      <c r="V37" s="5"/>
      <c r="W37" s="5"/>
      <c r="X37" s="5"/>
      <c r="Y37" s="5"/>
      <c r="Z37" s="5"/>
    </row>
    <row r="38" spans="1:26" ht="12.75" customHeight="1">
      <c r="A38" s="60" t="s">
        <v>156</v>
      </c>
      <c r="B38" s="60" t="s">
        <v>33</v>
      </c>
      <c r="C38" s="64" t="e">
        <f>SUMIFS(#REF!,#REF!,'Variance Analysis'!$B38,#REF!,'Variance Analysis'!$A38)</f>
        <v>#REF!</v>
      </c>
      <c r="D38" s="64" t="e">
        <f>SUMIFS(#REF!,#REF!,'Variance Analysis'!$B38,#REF!,'Variance Analysis'!$A38)</f>
        <v>#REF!</v>
      </c>
      <c r="E38" s="64" t="e">
        <f>SUMIFS(#REF!,#REF!,'Variance Analysis'!$B38,#REF!,'Variance Analysis'!$A38)</f>
        <v>#REF!</v>
      </c>
      <c r="F38" s="64" t="e">
        <f>SUMIFS(#REF!,#REF!,'Variance Analysis'!$B38,#REF!,'Variance Analysis'!$A38)</f>
        <v>#REF!</v>
      </c>
      <c r="G38" s="64" t="e">
        <f>SUMIFS(#REF!,#REF!,'Variance Analysis'!$B38,#REF!,'Variance Analysis'!$A38)</f>
        <v>#REF!</v>
      </c>
      <c r="H38" s="64" t="e">
        <f>SUMIFS(#REF!,#REF!,'Variance Analysis'!$B38,#REF!,'Variance Analysis'!$A38)</f>
        <v>#REF!</v>
      </c>
      <c r="I38" s="64" t="e">
        <f>SUMIFS(#REF!,#REF!,'Variance Analysis'!$B38,#REF!,'Variance Analysis'!$A38)</f>
        <v>#REF!</v>
      </c>
      <c r="J38" s="64" t="e">
        <f>SUMIFS(#REF!,#REF!,'Variance Analysis'!$B38,#REF!,'Variance Analysis'!$A38)</f>
        <v>#REF!</v>
      </c>
      <c r="K38" s="64" t="e">
        <f>SUMIFS(#REF!,#REF!,'Variance Analysis'!$B38,#REF!,'Variance Analysis'!$A38)</f>
        <v>#REF!</v>
      </c>
      <c r="L38" s="64" t="e">
        <f>SUMIFS(#REF!,#REF!,'Variance Analysis'!$B38,#REF!,'Variance Analysis'!$A38)</f>
        <v>#REF!</v>
      </c>
      <c r="M38" s="64" t="e">
        <f>SUMIFS(#REF!,#REF!,'Variance Analysis'!$B38,#REF!,'Variance Analysis'!$A38)</f>
        <v>#REF!</v>
      </c>
      <c r="N38" s="64" t="e">
        <f>SUMIFS(#REF!,#REF!,'Variance Analysis'!$B38,#REF!,'Variance Analysis'!$A38)</f>
        <v>#REF!</v>
      </c>
      <c r="O38" s="5"/>
      <c r="P38" s="5"/>
      <c r="Q38" s="5"/>
      <c r="R38" s="5"/>
      <c r="S38" s="5"/>
      <c r="T38" s="5"/>
      <c r="U38" s="5"/>
      <c r="V38" s="5"/>
      <c r="W38" s="5"/>
      <c r="X38" s="5"/>
      <c r="Y38" s="5"/>
      <c r="Z38" s="5"/>
    </row>
    <row r="39" spans="1:26" ht="12.75" customHeight="1">
      <c r="A39" s="60" t="s">
        <v>156</v>
      </c>
      <c r="B39" s="60" t="s">
        <v>154</v>
      </c>
      <c r="C39" s="64" t="e">
        <f>SUMIFS(#REF!,#REF!,'Variance Analysis'!$B39,#REF!,'Variance Analysis'!$A39)</f>
        <v>#REF!</v>
      </c>
      <c r="D39" s="64" t="e">
        <f>SUMIFS(#REF!,#REF!,'Variance Analysis'!$B39,#REF!,'Variance Analysis'!$A39)</f>
        <v>#REF!</v>
      </c>
      <c r="E39" s="64" t="e">
        <f>SUMIFS(#REF!,#REF!,'Variance Analysis'!$B39,#REF!,'Variance Analysis'!$A39)</f>
        <v>#REF!</v>
      </c>
      <c r="F39" s="64" t="e">
        <f>SUMIFS(#REF!,#REF!,'Variance Analysis'!$B39,#REF!,'Variance Analysis'!$A39)</f>
        <v>#REF!</v>
      </c>
      <c r="G39" s="64" t="e">
        <f>SUMIFS(#REF!,#REF!,'Variance Analysis'!$B39,#REF!,'Variance Analysis'!$A39)</f>
        <v>#REF!</v>
      </c>
      <c r="H39" s="64" t="e">
        <f>SUMIFS(#REF!,#REF!,'Variance Analysis'!$B39,#REF!,'Variance Analysis'!$A39)</f>
        <v>#REF!</v>
      </c>
      <c r="I39" s="64" t="e">
        <f>SUMIFS(#REF!,#REF!,'Variance Analysis'!$B39,#REF!,'Variance Analysis'!$A39)</f>
        <v>#REF!</v>
      </c>
      <c r="J39" s="64" t="e">
        <f>SUMIFS(#REF!,#REF!,'Variance Analysis'!$B39,#REF!,'Variance Analysis'!$A39)</f>
        <v>#REF!</v>
      </c>
      <c r="K39" s="64" t="e">
        <f>SUMIFS(#REF!,#REF!,'Variance Analysis'!$B39,#REF!,'Variance Analysis'!$A39)</f>
        <v>#REF!</v>
      </c>
      <c r="L39" s="64" t="e">
        <f>SUMIFS(#REF!,#REF!,'Variance Analysis'!$B39,#REF!,'Variance Analysis'!$A39)</f>
        <v>#REF!</v>
      </c>
      <c r="M39" s="64" t="e">
        <f>SUMIFS(#REF!,#REF!,'Variance Analysis'!$B39,#REF!,'Variance Analysis'!$A39)</f>
        <v>#REF!</v>
      </c>
      <c r="N39" s="64" t="e">
        <f>SUMIFS(#REF!,#REF!,'Variance Analysis'!$B39,#REF!,'Variance Analysis'!$A39)</f>
        <v>#REF!</v>
      </c>
      <c r="O39" s="5"/>
      <c r="P39" s="5"/>
      <c r="Q39" s="5"/>
      <c r="R39" s="5"/>
      <c r="S39" s="5"/>
      <c r="T39" s="5"/>
      <c r="U39" s="5"/>
      <c r="V39" s="5"/>
      <c r="W39" s="5"/>
      <c r="X39" s="5"/>
      <c r="Y39" s="5"/>
      <c r="Z39" s="5"/>
    </row>
    <row r="40" spans="1:26" ht="12.75" customHeight="1">
      <c r="A40" s="60" t="s">
        <v>156</v>
      </c>
      <c r="B40" s="60" t="s">
        <v>155</v>
      </c>
      <c r="C40" s="64" t="e">
        <f>SUMIFS(#REF!,#REF!,'Variance Analysis'!$B40,#REF!,'Variance Analysis'!$A40)</f>
        <v>#REF!</v>
      </c>
      <c r="D40" s="64" t="e">
        <f>SUMIFS(#REF!,#REF!,'Variance Analysis'!$B40,#REF!,'Variance Analysis'!$A40)</f>
        <v>#REF!</v>
      </c>
      <c r="E40" s="64" t="e">
        <f>SUMIFS(#REF!,#REF!,'Variance Analysis'!$B40,#REF!,'Variance Analysis'!$A40)</f>
        <v>#REF!</v>
      </c>
      <c r="F40" s="64" t="e">
        <f>SUMIFS(#REF!,#REF!,'Variance Analysis'!$B40,#REF!,'Variance Analysis'!$A40)</f>
        <v>#REF!</v>
      </c>
      <c r="G40" s="64" t="e">
        <f>SUMIFS(#REF!,#REF!,'Variance Analysis'!$B40,#REF!,'Variance Analysis'!$A40)</f>
        <v>#REF!</v>
      </c>
      <c r="H40" s="64" t="e">
        <f>SUMIFS(#REF!,#REF!,'Variance Analysis'!$B40,#REF!,'Variance Analysis'!$A40)</f>
        <v>#REF!</v>
      </c>
      <c r="I40" s="64" t="e">
        <f>SUMIFS(#REF!,#REF!,'Variance Analysis'!$B40,#REF!,'Variance Analysis'!$A40)</f>
        <v>#REF!</v>
      </c>
      <c r="J40" s="64" t="e">
        <f>SUMIFS(#REF!,#REF!,'Variance Analysis'!$B40,#REF!,'Variance Analysis'!$A40)</f>
        <v>#REF!</v>
      </c>
      <c r="K40" s="64" t="e">
        <f>SUMIFS(#REF!,#REF!,'Variance Analysis'!$B40,#REF!,'Variance Analysis'!$A40)</f>
        <v>#REF!</v>
      </c>
      <c r="L40" s="64" t="e">
        <f>SUMIFS(#REF!,#REF!,'Variance Analysis'!$B40,#REF!,'Variance Analysis'!$A40)</f>
        <v>#REF!</v>
      </c>
      <c r="M40" s="64" t="e">
        <f>SUMIFS(#REF!,#REF!,'Variance Analysis'!$B40,#REF!,'Variance Analysis'!$A40)</f>
        <v>#REF!</v>
      </c>
      <c r="N40" s="64" t="e">
        <f>SUMIFS(#REF!,#REF!,'Variance Analysis'!$B40,#REF!,'Variance Analysis'!$A40)</f>
        <v>#REF!</v>
      </c>
      <c r="O40" s="5"/>
      <c r="P40" s="5"/>
      <c r="Q40" s="5"/>
      <c r="R40" s="5"/>
      <c r="S40" s="5"/>
      <c r="T40" s="5"/>
      <c r="U40" s="5"/>
      <c r="V40" s="5"/>
      <c r="W40" s="5"/>
      <c r="X40" s="5"/>
      <c r="Y40" s="5"/>
      <c r="Z40" s="5"/>
    </row>
    <row r="41" spans="1:26" ht="12.75" customHeight="1">
      <c r="A41" s="60" t="s">
        <v>156</v>
      </c>
      <c r="B41" s="60" t="s">
        <v>148</v>
      </c>
      <c r="C41" s="62" t="e">
        <f t="shared" ref="C41:N41" si="9">SUMIFS(#REF!,#REF!,$A$41)</f>
        <v>#REF!</v>
      </c>
      <c r="D41" s="62" t="e">
        <f t="shared" si="9"/>
        <v>#REF!</v>
      </c>
      <c r="E41" s="62" t="e">
        <f t="shared" si="9"/>
        <v>#REF!</v>
      </c>
      <c r="F41" s="62" t="e">
        <f t="shared" si="9"/>
        <v>#REF!</v>
      </c>
      <c r="G41" s="62" t="e">
        <f t="shared" si="9"/>
        <v>#REF!</v>
      </c>
      <c r="H41" s="62" t="e">
        <f t="shared" si="9"/>
        <v>#REF!</v>
      </c>
      <c r="I41" s="62" t="e">
        <f t="shared" si="9"/>
        <v>#REF!</v>
      </c>
      <c r="J41" s="62" t="e">
        <f t="shared" si="9"/>
        <v>#REF!</v>
      </c>
      <c r="K41" s="62" t="e">
        <f t="shared" si="9"/>
        <v>#REF!</v>
      </c>
      <c r="L41" s="62" t="e">
        <f t="shared" si="9"/>
        <v>#REF!</v>
      </c>
      <c r="M41" s="62" t="e">
        <f t="shared" si="9"/>
        <v>#REF!</v>
      </c>
      <c r="N41" s="62" t="e">
        <f t="shared" si="9"/>
        <v>#REF!</v>
      </c>
      <c r="O41" s="5"/>
      <c r="P41" s="5"/>
      <c r="Q41" s="5"/>
      <c r="R41" s="5"/>
      <c r="S41" s="5"/>
      <c r="T41" s="5"/>
      <c r="U41" s="5"/>
      <c r="V41" s="5"/>
      <c r="W41" s="5"/>
      <c r="X41" s="5"/>
      <c r="Y41" s="5"/>
      <c r="Z41" s="5"/>
    </row>
    <row r="42" spans="1:26" ht="12.75" customHeight="1">
      <c r="A42" s="60" t="s">
        <v>132</v>
      </c>
      <c r="B42" s="60" t="s">
        <v>33</v>
      </c>
      <c r="C42" s="64" t="e">
        <f t="shared" ref="C42:N42" si="10">SUMIFS(C$30:C$41,$B$30:$B$41,$B$42)</f>
        <v>#REF!</v>
      </c>
      <c r="D42" s="64" t="e">
        <f t="shared" si="10"/>
        <v>#REF!</v>
      </c>
      <c r="E42" s="64" t="e">
        <f t="shared" si="10"/>
        <v>#REF!</v>
      </c>
      <c r="F42" s="64" t="e">
        <f t="shared" si="10"/>
        <v>#REF!</v>
      </c>
      <c r="G42" s="64" t="e">
        <f t="shared" si="10"/>
        <v>#REF!</v>
      </c>
      <c r="H42" s="64" t="e">
        <f t="shared" si="10"/>
        <v>#REF!</v>
      </c>
      <c r="I42" s="64" t="e">
        <f t="shared" si="10"/>
        <v>#REF!</v>
      </c>
      <c r="J42" s="64" t="e">
        <f t="shared" si="10"/>
        <v>#REF!</v>
      </c>
      <c r="K42" s="64" t="e">
        <f t="shared" si="10"/>
        <v>#REF!</v>
      </c>
      <c r="L42" s="64" t="e">
        <f t="shared" si="10"/>
        <v>#REF!</v>
      </c>
      <c r="M42" s="64" t="e">
        <f t="shared" si="10"/>
        <v>#REF!</v>
      </c>
      <c r="N42" s="64" t="e">
        <f t="shared" si="10"/>
        <v>#REF!</v>
      </c>
      <c r="O42" s="5"/>
      <c r="P42" s="5"/>
      <c r="Q42" s="5"/>
      <c r="R42" s="5"/>
      <c r="S42" s="5"/>
      <c r="T42" s="5"/>
      <c r="U42" s="5"/>
      <c r="V42" s="5"/>
      <c r="W42" s="5"/>
      <c r="X42" s="5"/>
      <c r="Y42" s="5"/>
      <c r="Z42" s="5"/>
    </row>
    <row r="43" spans="1:26" ht="12.75" customHeight="1">
      <c r="A43" s="60" t="s">
        <v>132</v>
      </c>
      <c r="B43" s="60" t="s">
        <v>154</v>
      </c>
      <c r="C43" s="64" t="e">
        <f t="shared" ref="C43:N43" si="11">SUMIFS(C$30:C$41,$B$30:$B$41,$B$43)</f>
        <v>#REF!</v>
      </c>
      <c r="D43" s="64" t="e">
        <f t="shared" si="11"/>
        <v>#REF!</v>
      </c>
      <c r="E43" s="64" t="e">
        <f t="shared" si="11"/>
        <v>#REF!</v>
      </c>
      <c r="F43" s="64" t="e">
        <f t="shared" si="11"/>
        <v>#REF!</v>
      </c>
      <c r="G43" s="64" t="e">
        <f t="shared" si="11"/>
        <v>#REF!</v>
      </c>
      <c r="H43" s="64" t="e">
        <f t="shared" si="11"/>
        <v>#REF!</v>
      </c>
      <c r="I43" s="64" t="e">
        <f t="shared" si="11"/>
        <v>#REF!</v>
      </c>
      <c r="J43" s="64" t="e">
        <f t="shared" si="11"/>
        <v>#REF!</v>
      </c>
      <c r="K43" s="64" t="e">
        <f t="shared" si="11"/>
        <v>#REF!</v>
      </c>
      <c r="L43" s="64" t="e">
        <f t="shared" si="11"/>
        <v>#REF!</v>
      </c>
      <c r="M43" s="64" t="e">
        <f t="shared" si="11"/>
        <v>#REF!</v>
      </c>
      <c r="N43" s="64" t="e">
        <f t="shared" si="11"/>
        <v>#REF!</v>
      </c>
      <c r="O43" s="5"/>
      <c r="P43" s="5"/>
      <c r="Q43" s="5"/>
      <c r="R43" s="5"/>
      <c r="S43" s="5"/>
      <c r="T43" s="5"/>
      <c r="U43" s="5"/>
      <c r="V43" s="5"/>
      <c r="W43" s="5"/>
      <c r="X43" s="5"/>
      <c r="Y43" s="5"/>
      <c r="Z43" s="5"/>
    </row>
    <row r="44" spans="1:26" ht="12.75" customHeight="1">
      <c r="A44" s="60" t="s">
        <v>132</v>
      </c>
      <c r="B44" s="60" t="s">
        <v>155</v>
      </c>
      <c r="C44" s="64" t="e">
        <f t="shared" ref="C44:N44" si="12">SUMIFS(C$30:C$41,$B$30:$B$41,$B$44)</f>
        <v>#REF!</v>
      </c>
      <c r="D44" s="64" t="e">
        <f t="shared" si="12"/>
        <v>#REF!</v>
      </c>
      <c r="E44" s="64" t="e">
        <f t="shared" si="12"/>
        <v>#REF!</v>
      </c>
      <c r="F44" s="64" t="e">
        <f t="shared" si="12"/>
        <v>#REF!</v>
      </c>
      <c r="G44" s="64" t="e">
        <f t="shared" si="12"/>
        <v>#REF!</v>
      </c>
      <c r="H44" s="64" t="e">
        <f t="shared" si="12"/>
        <v>#REF!</v>
      </c>
      <c r="I44" s="64" t="e">
        <f t="shared" si="12"/>
        <v>#REF!</v>
      </c>
      <c r="J44" s="64" t="e">
        <f t="shared" si="12"/>
        <v>#REF!</v>
      </c>
      <c r="K44" s="64" t="e">
        <f t="shared" si="12"/>
        <v>#REF!</v>
      </c>
      <c r="L44" s="64" t="e">
        <f t="shared" si="12"/>
        <v>#REF!</v>
      </c>
      <c r="M44" s="64" t="e">
        <f t="shared" si="12"/>
        <v>#REF!</v>
      </c>
      <c r="N44" s="64" t="e">
        <f t="shared" si="12"/>
        <v>#REF!</v>
      </c>
      <c r="O44" s="5"/>
      <c r="P44" s="5"/>
      <c r="Q44" s="5"/>
      <c r="R44" s="5"/>
      <c r="S44" s="5"/>
      <c r="T44" s="5"/>
      <c r="U44" s="5"/>
      <c r="V44" s="5"/>
      <c r="W44" s="5"/>
      <c r="X44" s="5"/>
      <c r="Y44" s="5"/>
      <c r="Z44" s="5"/>
    </row>
    <row r="45" spans="1:26" ht="12.75" customHeight="1">
      <c r="A45" s="60" t="s">
        <v>132</v>
      </c>
      <c r="B45" s="5" t="s">
        <v>148</v>
      </c>
      <c r="C45" s="64" t="e">
        <f t="shared" ref="C45:N45" si="13">SUMIFS(C$30:C$41,$B$30:$B$41,$B$45)</f>
        <v>#REF!</v>
      </c>
      <c r="D45" s="64" t="e">
        <f t="shared" si="13"/>
        <v>#REF!</v>
      </c>
      <c r="E45" s="64" t="e">
        <f t="shared" si="13"/>
        <v>#REF!</v>
      </c>
      <c r="F45" s="64" t="e">
        <f t="shared" si="13"/>
        <v>#REF!</v>
      </c>
      <c r="G45" s="64" t="e">
        <f t="shared" si="13"/>
        <v>#REF!</v>
      </c>
      <c r="H45" s="64" t="e">
        <f t="shared" si="13"/>
        <v>#REF!</v>
      </c>
      <c r="I45" s="64" t="e">
        <f t="shared" si="13"/>
        <v>#REF!</v>
      </c>
      <c r="J45" s="64" t="e">
        <f t="shared" si="13"/>
        <v>#REF!</v>
      </c>
      <c r="K45" s="64" t="e">
        <f t="shared" si="13"/>
        <v>#REF!</v>
      </c>
      <c r="L45" s="64" t="e">
        <f t="shared" si="13"/>
        <v>#REF!</v>
      </c>
      <c r="M45" s="64" t="e">
        <f t="shared" si="13"/>
        <v>#REF!</v>
      </c>
      <c r="N45" s="64" t="e">
        <f t="shared" si="13"/>
        <v>#REF!</v>
      </c>
      <c r="O45" s="5"/>
      <c r="P45" s="5"/>
      <c r="Q45" s="5"/>
      <c r="R45" s="5"/>
      <c r="S45" s="5"/>
      <c r="T45" s="5"/>
      <c r="U45" s="5"/>
      <c r="V45" s="5"/>
      <c r="W45" s="5"/>
      <c r="X45" s="5"/>
      <c r="Y45" s="5"/>
      <c r="Z45" s="5"/>
    </row>
    <row r="46" spans="1:26" ht="39.75" customHeight="1">
      <c r="A46" s="184" t="s">
        <v>157</v>
      </c>
      <c r="B46" s="185"/>
      <c r="C46" s="185"/>
      <c r="D46" s="185"/>
      <c r="E46" s="185"/>
      <c r="F46" s="185"/>
      <c r="G46" s="185"/>
      <c r="H46" s="185"/>
      <c r="I46" s="185"/>
      <c r="J46" s="185"/>
      <c r="K46" s="141"/>
      <c r="L46" s="141"/>
      <c r="M46" s="141"/>
      <c r="N46" s="141"/>
      <c r="O46" s="141"/>
      <c r="P46" s="141"/>
      <c r="Q46" s="141"/>
      <c r="R46" s="141"/>
      <c r="S46" s="141"/>
      <c r="T46" s="141"/>
      <c r="U46" s="141"/>
      <c r="V46" s="141"/>
      <c r="W46" s="141"/>
      <c r="X46" s="141"/>
      <c r="Y46" s="141"/>
      <c r="Z46" s="141"/>
    </row>
    <row r="47" spans="1:26" ht="30" customHeight="1">
      <c r="A47" s="179" t="s">
        <v>158</v>
      </c>
      <c r="B47" s="180"/>
      <c r="C47" s="180"/>
      <c r="D47" s="180"/>
      <c r="E47" s="180"/>
      <c r="F47" s="180"/>
      <c r="G47" s="180"/>
      <c r="H47" s="180"/>
      <c r="I47" s="180"/>
      <c r="J47" s="180"/>
      <c r="K47" s="141"/>
      <c r="L47" s="141"/>
      <c r="M47" s="141"/>
      <c r="N47" s="141"/>
      <c r="O47" s="141"/>
      <c r="P47" s="141"/>
      <c r="Q47" s="141"/>
      <c r="R47" s="141"/>
      <c r="S47" s="141"/>
      <c r="T47" s="141"/>
      <c r="U47" s="141"/>
      <c r="V47" s="141"/>
      <c r="W47" s="141"/>
      <c r="X47" s="141"/>
      <c r="Y47" s="141"/>
      <c r="Z47" s="141"/>
    </row>
    <row r="48" spans="1:26" ht="45.75" customHeight="1">
      <c r="A48" s="179" t="s">
        <v>159</v>
      </c>
      <c r="B48" s="180"/>
      <c r="C48" s="180"/>
      <c r="D48" s="180"/>
      <c r="E48" s="180"/>
      <c r="F48" s="180"/>
      <c r="G48" s="180"/>
      <c r="H48" s="180"/>
      <c r="I48" s="180"/>
      <c r="J48" s="180"/>
      <c r="K48" s="141"/>
      <c r="L48" s="141"/>
      <c r="M48" s="141"/>
      <c r="N48" s="141"/>
      <c r="O48" s="141"/>
      <c r="P48" s="141"/>
      <c r="Q48" s="141"/>
      <c r="R48" s="141"/>
      <c r="S48" s="141"/>
      <c r="T48" s="141"/>
      <c r="U48" s="141"/>
      <c r="V48" s="141"/>
      <c r="W48" s="141"/>
      <c r="X48" s="141"/>
      <c r="Y48" s="141"/>
      <c r="Z48" s="141"/>
    </row>
    <row r="49" spans="1:26" ht="45.75" customHeight="1">
      <c r="A49" s="142" t="s">
        <v>160</v>
      </c>
      <c r="B49" s="143" t="s">
        <v>161</v>
      </c>
      <c r="C49" s="144"/>
      <c r="D49" s="144"/>
      <c r="E49" s="144"/>
      <c r="F49" s="144"/>
      <c r="G49" s="144"/>
      <c r="H49" s="144"/>
      <c r="I49" s="144"/>
      <c r="J49" s="144"/>
      <c r="K49" s="141"/>
      <c r="L49" s="141"/>
      <c r="M49" s="141"/>
      <c r="N49" s="141"/>
      <c r="O49" s="141"/>
      <c r="P49" s="141"/>
      <c r="Q49" s="141"/>
      <c r="R49" s="141"/>
      <c r="S49" s="141"/>
      <c r="T49" s="141"/>
      <c r="U49" s="141"/>
      <c r="V49" s="141"/>
      <c r="W49" s="141"/>
      <c r="X49" s="141"/>
      <c r="Y49" s="141"/>
      <c r="Z49" s="141"/>
    </row>
    <row r="50" spans="1:26" ht="28.5" customHeight="1">
      <c r="A50" s="65" t="s">
        <v>132</v>
      </c>
      <c r="B50" s="139"/>
      <c r="C50" s="59" t="s">
        <v>133</v>
      </c>
      <c r="D50" s="59" t="s">
        <v>134</v>
      </c>
      <c r="E50" s="59" t="s">
        <v>135</v>
      </c>
      <c r="F50" s="59" t="s">
        <v>136</v>
      </c>
      <c r="G50" s="59" t="s">
        <v>137</v>
      </c>
      <c r="H50" s="59" t="s">
        <v>138</v>
      </c>
      <c r="I50" s="59" t="s">
        <v>139</v>
      </c>
      <c r="J50" s="59" t="s">
        <v>140</v>
      </c>
      <c r="K50" s="59" t="s">
        <v>141</v>
      </c>
      <c r="L50" s="59" t="s">
        <v>142</v>
      </c>
      <c r="M50" s="59" t="s">
        <v>143</v>
      </c>
      <c r="N50" s="59" t="s">
        <v>144</v>
      </c>
      <c r="O50" s="5"/>
      <c r="P50" s="5"/>
      <c r="Q50" s="5"/>
      <c r="R50" s="5"/>
      <c r="S50" s="5"/>
      <c r="T50" s="5"/>
      <c r="U50" s="5"/>
      <c r="V50" s="5"/>
      <c r="W50" s="5"/>
      <c r="X50" s="5"/>
      <c r="Y50" s="5"/>
      <c r="Z50" s="5"/>
    </row>
    <row r="51" spans="1:26" ht="12.75" customHeight="1">
      <c r="A51" s="66" t="s">
        <v>145</v>
      </c>
      <c r="B51" s="61" t="s">
        <v>33</v>
      </c>
      <c r="C51" s="67" t="e">
        <f t="shared" ref="C51:N51" si="14">C30-C9</f>
        <v>#REF!</v>
      </c>
      <c r="D51" s="67" t="e">
        <f t="shared" si="14"/>
        <v>#REF!</v>
      </c>
      <c r="E51" s="67" t="e">
        <f t="shared" si="14"/>
        <v>#REF!</v>
      </c>
      <c r="F51" s="67" t="e">
        <f t="shared" si="14"/>
        <v>#REF!</v>
      </c>
      <c r="G51" s="67" t="e">
        <f t="shared" si="14"/>
        <v>#REF!</v>
      </c>
      <c r="H51" s="67" t="e">
        <f t="shared" si="14"/>
        <v>#REF!</v>
      </c>
      <c r="I51" s="67" t="e">
        <f t="shared" si="14"/>
        <v>#REF!</v>
      </c>
      <c r="J51" s="67" t="e">
        <f t="shared" si="14"/>
        <v>#REF!</v>
      </c>
      <c r="K51" s="67" t="e">
        <f t="shared" si="14"/>
        <v>#REF!</v>
      </c>
      <c r="L51" s="67" t="e">
        <f t="shared" si="14"/>
        <v>#REF!</v>
      </c>
      <c r="M51" s="67" t="e">
        <f t="shared" si="14"/>
        <v>#REF!</v>
      </c>
      <c r="N51" s="67" t="e">
        <f t="shared" si="14"/>
        <v>#REF!</v>
      </c>
      <c r="O51" s="5"/>
      <c r="P51" s="5"/>
      <c r="Q51" s="5"/>
      <c r="R51" s="5"/>
      <c r="S51" s="5"/>
      <c r="T51" s="5"/>
      <c r="U51" s="5"/>
      <c r="V51" s="5"/>
      <c r="W51" s="5"/>
      <c r="X51" s="5"/>
      <c r="Y51" s="5"/>
      <c r="Z51" s="5"/>
    </row>
    <row r="52" spans="1:26" ht="12.75" customHeight="1">
      <c r="A52" s="60"/>
      <c r="B52" s="60" t="s">
        <v>146</v>
      </c>
      <c r="C52" s="67" t="e">
        <f t="shared" ref="C52:N52" si="15">C31-C10</f>
        <v>#REF!</v>
      </c>
      <c r="D52" s="67" t="e">
        <f t="shared" si="15"/>
        <v>#REF!</v>
      </c>
      <c r="E52" s="67" t="e">
        <f t="shared" si="15"/>
        <v>#REF!</v>
      </c>
      <c r="F52" s="67" t="e">
        <f t="shared" si="15"/>
        <v>#REF!</v>
      </c>
      <c r="G52" s="67" t="e">
        <f t="shared" si="15"/>
        <v>#REF!</v>
      </c>
      <c r="H52" s="67" t="e">
        <f t="shared" si="15"/>
        <v>#REF!</v>
      </c>
      <c r="I52" s="67" t="e">
        <f t="shared" si="15"/>
        <v>#REF!</v>
      </c>
      <c r="J52" s="67" t="e">
        <f t="shared" si="15"/>
        <v>#REF!</v>
      </c>
      <c r="K52" s="67" t="e">
        <f t="shared" si="15"/>
        <v>#REF!</v>
      </c>
      <c r="L52" s="67" t="e">
        <f t="shared" si="15"/>
        <v>#REF!</v>
      </c>
      <c r="M52" s="67" t="e">
        <f t="shared" si="15"/>
        <v>#REF!</v>
      </c>
      <c r="N52" s="67" t="e">
        <f t="shared" si="15"/>
        <v>#REF!</v>
      </c>
      <c r="O52" s="5"/>
      <c r="P52" s="5"/>
      <c r="Q52" s="5"/>
      <c r="R52" s="5"/>
      <c r="S52" s="5"/>
      <c r="T52" s="5"/>
      <c r="U52" s="5"/>
      <c r="V52" s="5"/>
      <c r="W52" s="5"/>
      <c r="X52" s="5"/>
      <c r="Y52" s="5"/>
      <c r="Z52" s="5"/>
    </row>
    <row r="53" spans="1:26" ht="12.75" customHeight="1">
      <c r="A53" s="60"/>
      <c r="B53" s="60" t="s">
        <v>147</v>
      </c>
      <c r="C53" s="67" t="e">
        <f t="shared" ref="C53:N53" si="16">C32-C11</f>
        <v>#REF!</v>
      </c>
      <c r="D53" s="67" t="e">
        <f t="shared" si="16"/>
        <v>#REF!</v>
      </c>
      <c r="E53" s="67" t="e">
        <f t="shared" si="16"/>
        <v>#REF!</v>
      </c>
      <c r="F53" s="67" t="e">
        <f t="shared" si="16"/>
        <v>#REF!</v>
      </c>
      <c r="G53" s="67" t="e">
        <f t="shared" si="16"/>
        <v>#REF!</v>
      </c>
      <c r="H53" s="67" t="e">
        <f t="shared" si="16"/>
        <v>#REF!</v>
      </c>
      <c r="I53" s="67" t="e">
        <f t="shared" si="16"/>
        <v>#REF!</v>
      </c>
      <c r="J53" s="67" t="e">
        <f t="shared" si="16"/>
        <v>#REF!</v>
      </c>
      <c r="K53" s="67" t="e">
        <f t="shared" si="16"/>
        <v>#REF!</v>
      </c>
      <c r="L53" s="67" t="e">
        <f t="shared" si="16"/>
        <v>#REF!</v>
      </c>
      <c r="M53" s="67" t="e">
        <f t="shared" si="16"/>
        <v>#REF!</v>
      </c>
      <c r="N53" s="67" t="e">
        <f t="shared" si="16"/>
        <v>#REF!</v>
      </c>
      <c r="O53" s="5"/>
      <c r="P53" s="5"/>
      <c r="Q53" s="5"/>
      <c r="R53" s="5"/>
      <c r="S53" s="5"/>
      <c r="T53" s="5"/>
      <c r="U53" s="5"/>
      <c r="V53" s="5"/>
      <c r="W53" s="5"/>
      <c r="X53" s="5"/>
      <c r="Y53" s="5"/>
      <c r="Z53" s="5"/>
    </row>
    <row r="54" spans="1:26" ht="12.75" customHeight="1">
      <c r="A54" s="60"/>
      <c r="B54" s="60" t="s">
        <v>148</v>
      </c>
      <c r="C54" s="67" t="e">
        <f t="shared" ref="C54:N54" si="17">C33-C12</f>
        <v>#REF!</v>
      </c>
      <c r="D54" s="67" t="e">
        <f t="shared" si="17"/>
        <v>#REF!</v>
      </c>
      <c r="E54" s="67" t="e">
        <f t="shared" si="17"/>
        <v>#REF!</v>
      </c>
      <c r="F54" s="67" t="e">
        <f t="shared" si="17"/>
        <v>#REF!</v>
      </c>
      <c r="G54" s="67" t="e">
        <f t="shared" si="17"/>
        <v>#REF!</v>
      </c>
      <c r="H54" s="67" t="e">
        <f t="shared" si="17"/>
        <v>#REF!</v>
      </c>
      <c r="I54" s="67" t="e">
        <f t="shared" si="17"/>
        <v>#REF!</v>
      </c>
      <c r="J54" s="67" t="e">
        <f t="shared" si="17"/>
        <v>#REF!</v>
      </c>
      <c r="K54" s="67" t="e">
        <f t="shared" si="17"/>
        <v>#REF!</v>
      </c>
      <c r="L54" s="67" t="e">
        <f t="shared" si="17"/>
        <v>#REF!</v>
      </c>
      <c r="M54" s="67" t="e">
        <f t="shared" si="17"/>
        <v>#REF!</v>
      </c>
      <c r="N54" s="67" t="e">
        <f t="shared" si="17"/>
        <v>#REF!</v>
      </c>
      <c r="O54" s="5"/>
      <c r="P54" s="5"/>
      <c r="Q54" s="5"/>
      <c r="R54" s="5"/>
      <c r="S54" s="5"/>
      <c r="T54" s="5"/>
      <c r="U54" s="5"/>
      <c r="V54" s="5"/>
      <c r="W54" s="5"/>
      <c r="X54" s="5"/>
      <c r="Y54" s="5"/>
      <c r="Z54" s="5"/>
    </row>
    <row r="55" spans="1:26" ht="12.75" customHeight="1">
      <c r="A55" s="60" t="s">
        <v>149</v>
      </c>
      <c r="B55" s="60" t="s">
        <v>33</v>
      </c>
      <c r="C55" s="67" t="e">
        <f t="shared" ref="C55:N55" si="18">C34-C13</f>
        <v>#REF!</v>
      </c>
      <c r="D55" s="67" t="e">
        <f t="shared" si="18"/>
        <v>#REF!</v>
      </c>
      <c r="E55" s="67" t="e">
        <f t="shared" si="18"/>
        <v>#REF!</v>
      </c>
      <c r="F55" s="67" t="e">
        <f t="shared" si="18"/>
        <v>#REF!</v>
      </c>
      <c r="G55" s="67" t="e">
        <f t="shared" si="18"/>
        <v>#REF!</v>
      </c>
      <c r="H55" s="67" t="e">
        <f t="shared" si="18"/>
        <v>#REF!</v>
      </c>
      <c r="I55" s="67" t="e">
        <f t="shared" si="18"/>
        <v>#REF!</v>
      </c>
      <c r="J55" s="67" t="e">
        <f t="shared" si="18"/>
        <v>#REF!</v>
      </c>
      <c r="K55" s="67" t="e">
        <f t="shared" si="18"/>
        <v>#REF!</v>
      </c>
      <c r="L55" s="67" t="e">
        <f t="shared" si="18"/>
        <v>#REF!</v>
      </c>
      <c r="M55" s="67" t="e">
        <f t="shared" si="18"/>
        <v>#REF!</v>
      </c>
      <c r="N55" s="67" t="e">
        <f t="shared" si="18"/>
        <v>#REF!</v>
      </c>
      <c r="O55" s="5"/>
      <c r="P55" s="5"/>
      <c r="Q55" s="5"/>
      <c r="R55" s="5"/>
      <c r="S55" s="5"/>
      <c r="T55" s="5"/>
      <c r="U55" s="5"/>
      <c r="V55" s="5"/>
      <c r="W55" s="5"/>
      <c r="X55" s="5"/>
      <c r="Y55" s="5"/>
      <c r="Z55" s="5"/>
    </row>
    <row r="56" spans="1:26" ht="12.75" customHeight="1">
      <c r="A56" s="60"/>
      <c r="B56" s="60" t="s">
        <v>146</v>
      </c>
      <c r="C56" s="67" t="e">
        <f t="shared" ref="C56:N56" si="19">C35-C14</f>
        <v>#REF!</v>
      </c>
      <c r="D56" s="67" t="e">
        <f t="shared" si="19"/>
        <v>#REF!</v>
      </c>
      <c r="E56" s="67" t="e">
        <f t="shared" si="19"/>
        <v>#REF!</v>
      </c>
      <c r="F56" s="67" t="e">
        <f t="shared" si="19"/>
        <v>#REF!</v>
      </c>
      <c r="G56" s="67" t="e">
        <f t="shared" si="19"/>
        <v>#REF!</v>
      </c>
      <c r="H56" s="67" t="e">
        <f t="shared" si="19"/>
        <v>#REF!</v>
      </c>
      <c r="I56" s="67" t="e">
        <f t="shared" si="19"/>
        <v>#REF!</v>
      </c>
      <c r="J56" s="67" t="e">
        <f t="shared" si="19"/>
        <v>#REF!</v>
      </c>
      <c r="K56" s="67" t="e">
        <f t="shared" si="19"/>
        <v>#REF!</v>
      </c>
      <c r="L56" s="67" t="e">
        <f t="shared" si="19"/>
        <v>#REF!</v>
      </c>
      <c r="M56" s="67" t="e">
        <f t="shared" si="19"/>
        <v>#REF!</v>
      </c>
      <c r="N56" s="67" t="e">
        <f t="shared" si="19"/>
        <v>#REF!</v>
      </c>
      <c r="O56" s="5"/>
      <c r="P56" s="5"/>
      <c r="Q56" s="5"/>
      <c r="R56" s="5"/>
      <c r="S56" s="5"/>
      <c r="T56" s="5"/>
      <c r="U56" s="5"/>
      <c r="V56" s="5"/>
      <c r="W56" s="5"/>
      <c r="X56" s="5"/>
      <c r="Y56" s="5"/>
      <c r="Z56" s="5"/>
    </row>
    <row r="57" spans="1:26" ht="12.75" customHeight="1">
      <c r="A57" s="60"/>
      <c r="B57" s="60" t="s">
        <v>147</v>
      </c>
      <c r="C57" s="67" t="e">
        <f t="shared" ref="C57:N57" si="20">C36-C15</f>
        <v>#REF!</v>
      </c>
      <c r="D57" s="67" t="e">
        <f t="shared" si="20"/>
        <v>#REF!</v>
      </c>
      <c r="E57" s="67" t="e">
        <f t="shared" si="20"/>
        <v>#REF!</v>
      </c>
      <c r="F57" s="67" t="e">
        <f t="shared" si="20"/>
        <v>#REF!</v>
      </c>
      <c r="G57" s="67" t="e">
        <f t="shared" si="20"/>
        <v>#REF!</v>
      </c>
      <c r="H57" s="67" t="e">
        <f t="shared" si="20"/>
        <v>#REF!</v>
      </c>
      <c r="I57" s="67" t="e">
        <f t="shared" si="20"/>
        <v>#REF!</v>
      </c>
      <c r="J57" s="67" t="e">
        <f t="shared" si="20"/>
        <v>#REF!</v>
      </c>
      <c r="K57" s="67" t="e">
        <f t="shared" si="20"/>
        <v>#REF!</v>
      </c>
      <c r="L57" s="67" t="e">
        <f t="shared" si="20"/>
        <v>#REF!</v>
      </c>
      <c r="M57" s="67" t="e">
        <f t="shared" si="20"/>
        <v>#REF!</v>
      </c>
      <c r="N57" s="67" t="e">
        <f t="shared" si="20"/>
        <v>#REF!</v>
      </c>
      <c r="O57" s="5"/>
      <c r="P57" s="5"/>
      <c r="Q57" s="5"/>
      <c r="R57" s="5"/>
      <c r="S57" s="5"/>
      <c r="T57" s="5"/>
      <c r="U57" s="5"/>
      <c r="V57" s="5"/>
      <c r="W57" s="5"/>
      <c r="X57" s="5"/>
      <c r="Y57" s="5"/>
      <c r="Z57" s="5"/>
    </row>
    <row r="58" spans="1:26" ht="12.75" customHeight="1">
      <c r="A58" s="60"/>
      <c r="B58" s="60" t="s">
        <v>148</v>
      </c>
      <c r="C58" s="67" t="e">
        <f t="shared" ref="C58:N58" si="21">C37-C16</f>
        <v>#REF!</v>
      </c>
      <c r="D58" s="67" t="e">
        <f t="shared" si="21"/>
        <v>#REF!</v>
      </c>
      <c r="E58" s="67" t="e">
        <f t="shared" si="21"/>
        <v>#REF!</v>
      </c>
      <c r="F58" s="67" t="e">
        <f t="shared" si="21"/>
        <v>#REF!</v>
      </c>
      <c r="G58" s="67" t="e">
        <f t="shared" si="21"/>
        <v>#REF!</v>
      </c>
      <c r="H58" s="67" t="e">
        <f t="shared" si="21"/>
        <v>#REF!</v>
      </c>
      <c r="I58" s="67" t="e">
        <f t="shared" si="21"/>
        <v>#REF!</v>
      </c>
      <c r="J58" s="67" t="e">
        <f t="shared" si="21"/>
        <v>#REF!</v>
      </c>
      <c r="K58" s="67" t="e">
        <f t="shared" si="21"/>
        <v>#REF!</v>
      </c>
      <c r="L58" s="67" t="e">
        <f t="shared" si="21"/>
        <v>#REF!</v>
      </c>
      <c r="M58" s="67" t="e">
        <f t="shared" si="21"/>
        <v>#REF!</v>
      </c>
      <c r="N58" s="67" t="e">
        <f t="shared" si="21"/>
        <v>#REF!</v>
      </c>
      <c r="O58" s="5"/>
      <c r="P58" s="5"/>
      <c r="Q58" s="5"/>
      <c r="R58" s="5"/>
      <c r="S58" s="5"/>
      <c r="T58" s="5"/>
      <c r="U58" s="5"/>
      <c r="V58" s="5"/>
      <c r="W58" s="5"/>
      <c r="X58" s="5"/>
      <c r="Y58" s="5"/>
      <c r="Z58" s="5"/>
    </row>
    <row r="59" spans="1:26" ht="12.75" customHeight="1">
      <c r="A59" s="60" t="s">
        <v>150</v>
      </c>
      <c r="B59" s="60" t="s">
        <v>33</v>
      </c>
      <c r="C59" s="67" t="e">
        <f t="shared" ref="C59:N59" si="22">C38-C17</f>
        <v>#REF!</v>
      </c>
      <c r="D59" s="67" t="e">
        <f t="shared" si="22"/>
        <v>#REF!</v>
      </c>
      <c r="E59" s="67" t="e">
        <f t="shared" si="22"/>
        <v>#REF!</v>
      </c>
      <c r="F59" s="67" t="e">
        <f t="shared" si="22"/>
        <v>#REF!</v>
      </c>
      <c r="G59" s="67" t="e">
        <f t="shared" si="22"/>
        <v>#REF!</v>
      </c>
      <c r="H59" s="67" t="e">
        <f t="shared" si="22"/>
        <v>#REF!</v>
      </c>
      <c r="I59" s="67" t="e">
        <f t="shared" si="22"/>
        <v>#REF!</v>
      </c>
      <c r="J59" s="67" t="e">
        <f t="shared" si="22"/>
        <v>#REF!</v>
      </c>
      <c r="K59" s="67" t="e">
        <f t="shared" si="22"/>
        <v>#REF!</v>
      </c>
      <c r="L59" s="67" t="e">
        <f t="shared" si="22"/>
        <v>#REF!</v>
      </c>
      <c r="M59" s="67" t="e">
        <f t="shared" si="22"/>
        <v>#REF!</v>
      </c>
      <c r="N59" s="67" t="e">
        <f t="shared" si="22"/>
        <v>#REF!</v>
      </c>
      <c r="O59" s="5"/>
      <c r="P59" s="5"/>
      <c r="Q59" s="5"/>
      <c r="R59" s="5"/>
      <c r="S59" s="5"/>
      <c r="T59" s="5"/>
      <c r="U59" s="5"/>
      <c r="V59" s="5"/>
      <c r="W59" s="5"/>
      <c r="X59" s="5"/>
      <c r="Y59" s="5"/>
      <c r="Z59" s="5"/>
    </row>
    <row r="60" spans="1:26" ht="12.75" customHeight="1">
      <c r="A60" s="60"/>
      <c r="B60" s="60" t="s">
        <v>146</v>
      </c>
      <c r="C60" s="67" t="e">
        <f t="shared" ref="C60:N60" si="23">C39-C18</f>
        <v>#REF!</v>
      </c>
      <c r="D60" s="67" t="e">
        <f t="shared" si="23"/>
        <v>#REF!</v>
      </c>
      <c r="E60" s="67" t="e">
        <f t="shared" si="23"/>
        <v>#REF!</v>
      </c>
      <c r="F60" s="67" t="e">
        <f t="shared" si="23"/>
        <v>#REF!</v>
      </c>
      <c r="G60" s="67" t="e">
        <f t="shared" si="23"/>
        <v>#REF!</v>
      </c>
      <c r="H60" s="67" t="e">
        <f t="shared" si="23"/>
        <v>#REF!</v>
      </c>
      <c r="I60" s="67" t="e">
        <f t="shared" si="23"/>
        <v>#REF!</v>
      </c>
      <c r="J60" s="67" t="e">
        <f t="shared" si="23"/>
        <v>#REF!</v>
      </c>
      <c r="K60" s="67" t="e">
        <f t="shared" si="23"/>
        <v>#REF!</v>
      </c>
      <c r="L60" s="67" t="e">
        <f t="shared" si="23"/>
        <v>#REF!</v>
      </c>
      <c r="M60" s="67" t="e">
        <f t="shared" si="23"/>
        <v>#REF!</v>
      </c>
      <c r="N60" s="67" t="e">
        <f t="shared" si="23"/>
        <v>#REF!</v>
      </c>
      <c r="O60" s="5"/>
      <c r="P60" s="5"/>
      <c r="Q60" s="5"/>
      <c r="R60" s="5"/>
      <c r="S60" s="5"/>
      <c r="T60" s="5"/>
      <c r="U60" s="5"/>
      <c r="V60" s="5"/>
      <c r="W60" s="5"/>
      <c r="X60" s="5"/>
      <c r="Y60" s="5"/>
      <c r="Z60" s="5"/>
    </row>
    <row r="61" spans="1:26" ht="12.75" customHeight="1">
      <c r="A61" s="60"/>
      <c r="B61" s="60" t="s">
        <v>147</v>
      </c>
      <c r="C61" s="67" t="e">
        <f t="shared" ref="C61:N61" si="24">C40-C19</f>
        <v>#REF!</v>
      </c>
      <c r="D61" s="67" t="e">
        <f t="shared" si="24"/>
        <v>#REF!</v>
      </c>
      <c r="E61" s="67" t="e">
        <f t="shared" si="24"/>
        <v>#REF!</v>
      </c>
      <c r="F61" s="67" t="e">
        <f t="shared" si="24"/>
        <v>#REF!</v>
      </c>
      <c r="G61" s="67" t="e">
        <f t="shared" si="24"/>
        <v>#REF!</v>
      </c>
      <c r="H61" s="67" t="e">
        <f t="shared" si="24"/>
        <v>#REF!</v>
      </c>
      <c r="I61" s="67" t="e">
        <f t="shared" si="24"/>
        <v>#REF!</v>
      </c>
      <c r="J61" s="67" t="e">
        <f t="shared" si="24"/>
        <v>#REF!</v>
      </c>
      <c r="K61" s="67" t="e">
        <f t="shared" si="24"/>
        <v>#REF!</v>
      </c>
      <c r="L61" s="67" t="e">
        <f t="shared" si="24"/>
        <v>#REF!</v>
      </c>
      <c r="M61" s="67" t="e">
        <f t="shared" si="24"/>
        <v>#REF!</v>
      </c>
      <c r="N61" s="67" t="e">
        <f t="shared" si="24"/>
        <v>#REF!</v>
      </c>
      <c r="O61" s="5"/>
      <c r="P61" s="5"/>
      <c r="Q61" s="5"/>
      <c r="R61" s="5"/>
      <c r="S61" s="5"/>
      <c r="T61" s="5"/>
      <c r="U61" s="5"/>
      <c r="V61" s="5"/>
      <c r="W61" s="5"/>
      <c r="X61" s="5"/>
      <c r="Y61" s="5"/>
      <c r="Z61" s="5"/>
    </row>
    <row r="62" spans="1:26" ht="12.75" customHeight="1">
      <c r="A62" s="60"/>
      <c r="B62" s="60" t="s">
        <v>148</v>
      </c>
      <c r="C62" s="67" t="e">
        <f t="shared" ref="C62:N62" si="25">C41-C20</f>
        <v>#REF!</v>
      </c>
      <c r="D62" s="67" t="e">
        <f t="shared" si="25"/>
        <v>#REF!</v>
      </c>
      <c r="E62" s="67" t="e">
        <f t="shared" si="25"/>
        <v>#REF!</v>
      </c>
      <c r="F62" s="67" t="e">
        <f t="shared" si="25"/>
        <v>#REF!</v>
      </c>
      <c r="G62" s="67" t="e">
        <f t="shared" si="25"/>
        <v>#REF!</v>
      </c>
      <c r="H62" s="67" t="e">
        <f t="shared" si="25"/>
        <v>#REF!</v>
      </c>
      <c r="I62" s="67" t="e">
        <f t="shared" si="25"/>
        <v>#REF!</v>
      </c>
      <c r="J62" s="67" t="e">
        <f t="shared" si="25"/>
        <v>#REF!</v>
      </c>
      <c r="K62" s="67" t="e">
        <f t="shared" si="25"/>
        <v>#REF!</v>
      </c>
      <c r="L62" s="67" t="e">
        <f t="shared" si="25"/>
        <v>#REF!</v>
      </c>
      <c r="M62" s="67" t="e">
        <f t="shared" si="25"/>
        <v>#REF!</v>
      </c>
      <c r="N62" s="67" t="e">
        <f t="shared" si="25"/>
        <v>#REF!</v>
      </c>
      <c r="O62" s="5"/>
      <c r="P62" s="5"/>
      <c r="Q62" s="5"/>
      <c r="R62" s="5"/>
      <c r="S62" s="5"/>
      <c r="T62" s="5"/>
      <c r="U62" s="5"/>
      <c r="V62" s="5"/>
      <c r="W62" s="5"/>
      <c r="X62" s="5"/>
      <c r="Y62" s="5"/>
      <c r="Z62" s="5"/>
    </row>
    <row r="63" spans="1:26" ht="12.75" customHeight="1">
      <c r="A63" s="60" t="s">
        <v>132</v>
      </c>
      <c r="B63" s="60" t="s">
        <v>33</v>
      </c>
      <c r="C63" s="67" t="e">
        <f t="shared" ref="C63:N63" si="26">C42-C21</f>
        <v>#REF!</v>
      </c>
      <c r="D63" s="67" t="e">
        <f t="shared" si="26"/>
        <v>#REF!</v>
      </c>
      <c r="E63" s="67" t="e">
        <f t="shared" si="26"/>
        <v>#REF!</v>
      </c>
      <c r="F63" s="67" t="e">
        <f t="shared" si="26"/>
        <v>#REF!</v>
      </c>
      <c r="G63" s="67" t="e">
        <f t="shared" si="26"/>
        <v>#REF!</v>
      </c>
      <c r="H63" s="67" t="e">
        <f t="shared" si="26"/>
        <v>#REF!</v>
      </c>
      <c r="I63" s="67" t="e">
        <f t="shared" si="26"/>
        <v>#REF!</v>
      </c>
      <c r="J63" s="67" t="e">
        <f t="shared" si="26"/>
        <v>#REF!</v>
      </c>
      <c r="K63" s="67" t="e">
        <f t="shared" si="26"/>
        <v>#REF!</v>
      </c>
      <c r="L63" s="67" t="e">
        <f t="shared" si="26"/>
        <v>#REF!</v>
      </c>
      <c r="M63" s="67" t="e">
        <f t="shared" si="26"/>
        <v>#REF!</v>
      </c>
      <c r="N63" s="67" t="e">
        <f t="shared" si="26"/>
        <v>#REF!</v>
      </c>
      <c r="O63" s="5"/>
      <c r="P63" s="5"/>
      <c r="Q63" s="5"/>
      <c r="R63" s="5"/>
      <c r="S63" s="5"/>
      <c r="T63" s="5"/>
      <c r="U63" s="5"/>
      <c r="V63" s="5"/>
      <c r="W63" s="5"/>
      <c r="X63" s="5"/>
      <c r="Y63" s="5"/>
      <c r="Z63" s="5"/>
    </row>
    <row r="64" spans="1:26" ht="12.75" customHeight="1">
      <c r="A64" s="60"/>
      <c r="B64" s="60" t="s">
        <v>146</v>
      </c>
      <c r="C64" s="67" t="e">
        <f t="shared" ref="C64:N64" si="27">C43-C22</f>
        <v>#REF!</v>
      </c>
      <c r="D64" s="67" t="e">
        <f t="shared" si="27"/>
        <v>#REF!</v>
      </c>
      <c r="E64" s="67" t="e">
        <f t="shared" si="27"/>
        <v>#REF!</v>
      </c>
      <c r="F64" s="67" t="e">
        <f t="shared" si="27"/>
        <v>#REF!</v>
      </c>
      <c r="G64" s="67" t="e">
        <f t="shared" si="27"/>
        <v>#REF!</v>
      </c>
      <c r="H64" s="67" t="e">
        <f t="shared" si="27"/>
        <v>#REF!</v>
      </c>
      <c r="I64" s="67" t="e">
        <f t="shared" si="27"/>
        <v>#REF!</v>
      </c>
      <c r="J64" s="67" t="e">
        <f t="shared" si="27"/>
        <v>#REF!</v>
      </c>
      <c r="K64" s="67" t="e">
        <f t="shared" si="27"/>
        <v>#REF!</v>
      </c>
      <c r="L64" s="67" t="e">
        <f t="shared" si="27"/>
        <v>#REF!</v>
      </c>
      <c r="M64" s="67" t="e">
        <f t="shared" si="27"/>
        <v>#REF!</v>
      </c>
      <c r="N64" s="67" t="e">
        <f t="shared" si="27"/>
        <v>#REF!</v>
      </c>
      <c r="O64" s="5"/>
      <c r="P64" s="5"/>
      <c r="Q64" s="5"/>
      <c r="R64" s="5"/>
      <c r="S64" s="5"/>
      <c r="T64" s="5"/>
      <c r="U64" s="5"/>
      <c r="V64" s="5"/>
      <c r="W64" s="5"/>
      <c r="X64" s="5"/>
      <c r="Y64" s="5"/>
      <c r="Z64" s="5"/>
    </row>
    <row r="65" spans="1:26" ht="12.75" customHeight="1">
      <c r="A65" s="60"/>
      <c r="B65" s="60" t="s">
        <v>147</v>
      </c>
      <c r="C65" s="67" t="e">
        <f t="shared" ref="C65:N65" si="28">C44-C23</f>
        <v>#REF!</v>
      </c>
      <c r="D65" s="67" t="e">
        <f t="shared" si="28"/>
        <v>#REF!</v>
      </c>
      <c r="E65" s="67" t="e">
        <f t="shared" si="28"/>
        <v>#REF!</v>
      </c>
      <c r="F65" s="67" t="e">
        <f t="shared" si="28"/>
        <v>#REF!</v>
      </c>
      <c r="G65" s="67" t="e">
        <f t="shared" si="28"/>
        <v>#REF!</v>
      </c>
      <c r="H65" s="67" t="e">
        <f t="shared" si="28"/>
        <v>#REF!</v>
      </c>
      <c r="I65" s="67" t="e">
        <f t="shared" si="28"/>
        <v>#REF!</v>
      </c>
      <c r="J65" s="67" t="e">
        <f t="shared" si="28"/>
        <v>#REF!</v>
      </c>
      <c r="K65" s="67" t="e">
        <f t="shared" si="28"/>
        <v>#REF!</v>
      </c>
      <c r="L65" s="67" t="e">
        <f t="shared" si="28"/>
        <v>#REF!</v>
      </c>
      <c r="M65" s="67" t="e">
        <f t="shared" si="28"/>
        <v>#REF!</v>
      </c>
      <c r="N65" s="67" t="e">
        <f t="shared" si="28"/>
        <v>#REF!</v>
      </c>
      <c r="O65" s="5"/>
      <c r="P65" s="5"/>
      <c r="Q65" s="5"/>
      <c r="R65" s="5"/>
      <c r="S65" s="5"/>
      <c r="T65" s="5"/>
      <c r="U65" s="5"/>
      <c r="V65" s="5"/>
      <c r="W65" s="5"/>
      <c r="X65" s="5"/>
      <c r="Y65" s="5"/>
      <c r="Z65" s="5"/>
    </row>
    <row r="66" spans="1:26" ht="12.75" customHeight="1">
      <c r="A66" s="5"/>
      <c r="B66" s="5" t="s">
        <v>148</v>
      </c>
      <c r="C66" s="67" t="e">
        <f t="shared" ref="C66:N66" si="29">C45-C24</f>
        <v>#REF!</v>
      </c>
      <c r="D66" s="67" t="e">
        <f t="shared" si="29"/>
        <v>#REF!</v>
      </c>
      <c r="E66" s="67" t="e">
        <f t="shared" si="29"/>
        <v>#REF!</v>
      </c>
      <c r="F66" s="67" t="e">
        <f t="shared" si="29"/>
        <v>#REF!</v>
      </c>
      <c r="G66" s="67" t="e">
        <f t="shared" si="29"/>
        <v>#REF!</v>
      </c>
      <c r="H66" s="67" t="e">
        <f t="shared" si="29"/>
        <v>#REF!</v>
      </c>
      <c r="I66" s="67" t="e">
        <f t="shared" si="29"/>
        <v>#REF!</v>
      </c>
      <c r="J66" s="67" t="e">
        <f t="shared" si="29"/>
        <v>#REF!</v>
      </c>
      <c r="K66" s="67" t="e">
        <f t="shared" si="29"/>
        <v>#REF!</v>
      </c>
      <c r="L66" s="67" t="e">
        <f t="shared" si="29"/>
        <v>#REF!</v>
      </c>
      <c r="M66" s="67" t="e">
        <f t="shared" si="29"/>
        <v>#REF!</v>
      </c>
      <c r="N66" s="67" t="e">
        <f t="shared" si="29"/>
        <v>#REF!</v>
      </c>
      <c r="O66" s="5"/>
      <c r="P66" s="5"/>
      <c r="Q66" s="5"/>
      <c r="R66" s="5"/>
      <c r="S66" s="5"/>
      <c r="T66" s="5"/>
      <c r="U66" s="5"/>
      <c r="V66" s="5"/>
      <c r="W66" s="5"/>
      <c r="X66" s="5"/>
      <c r="Y66" s="5"/>
      <c r="Z66" s="5"/>
    </row>
    <row r="67" spans="1:26" ht="189" customHeight="1">
      <c r="A67" s="184" t="s">
        <v>162</v>
      </c>
      <c r="B67" s="185"/>
      <c r="C67" s="185"/>
      <c r="D67" s="185"/>
      <c r="E67" s="185"/>
      <c r="F67" s="185"/>
      <c r="G67" s="185"/>
      <c r="H67" s="185"/>
      <c r="I67" s="185"/>
      <c r="J67" s="185"/>
      <c r="K67" s="145"/>
      <c r="L67" s="145"/>
      <c r="M67" s="145"/>
      <c r="N67" s="145"/>
      <c r="O67" s="5"/>
      <c r="P67" s="5"/>
      <c r="Q67" s="5"/>
      <c r="R67" s="5"/>
      <c r="S67" s="5"/>
      <c r="T67" s="5"/>
      <c r="U67" s="5"/>
      <c r="V67" s="5"/>
      <c r="W67" s="5"/>
      <c r="X67" s="5"/>
      <c r="Y67" s="5"/>
      <c r="Z67" s="5"/>
    </row>
    <row r="68" spans="1:26" ht="24" customHeight="1">
      <c r="A68" s="179" t="s">
        <v>163</v>
      </c>
      <c r="B68" s="180"/>
      <c r="C68" s="180"/>
      <c r="D68" s="180"/>
      <c r="E68" s="180"/>
      <c r="F68" s="180"/>
      <c r="G68" s="180"/>
      <c r="H68" s="180"/>
      <c r="I68" s="180"/>
      <c r="J68" s="180"/>
      <c r="K68" s="145"/>
      <c r="L68" s="145"/>
      <c r="M68" s="145"/>
      <c r="N68" s="145"/>
      <c r="O68" s="5"/>
      <c r="P68" s="5"/>
      <c r="Q68" s="5"/>
      <c r="R68" s="5"/>
      <c r="S68" s="5"/>
      <c r="T68" s="5"/>
      <c r="U68" s="5"/>
      <c r="V68" s="5"/>
      <c r="W68" s="5"/>
      <c r="X68" s="5"/>
      <c r="Y68" s="5"/>
      <c r="Z68" s="5"/>
    </row>
    <row r="69" spans="1:26" ht="24" customHeight="1">
      <c r="A69" s="179" t="s">
        <v>164</v>
      </c>
      <c r="B69" s="180"/>
      <c r="C69" s="180"/>
      <c r="D69" s="180"/>
      <c r="E69" s="180"/>
      <c r="F69" s="180"/>
      <c r="G69" s="180"/>
      <c r="H69" s="180"/>
      <c r="I69" s="180"/>
      <c r="J69" s="180"/>
      <c r="K69" s="145"/>
      <c r="L69" s="145"/>
      <c r="M69" s="145"/>
      <c r="N69" s="145"/>
      <c r="O69" s="5"/>
      <c r="P69" s="5"/>
      <c r="Q69" s="5"/>
      <c r="R69" s="5"/>
      <c r="S69" s="5"/>
      <c r="T69" s="5"/>
      <c r="U69" s="5"/>
      <c r="V69" s="5"/>
      <c r="W69" s="5"/>
      <c r="X69" s="5"/>
      <c r="Y69" s="5"/>
      <c r="Z69" s="5"/>
    </row>
    <row r="70" spans="1:26" ht="27.75" customHeight="1">
      <c r="A70" s="179"/>
      <c r="B70" s="180"/>
      <c r="C70" s="180"/>
      <c r="D70" s="180"/>
      <c r="E70" s="180"/>
      <c r="F70" s="180"/>
      <c r="G70" s="180"/>
      <c r="H70" s="180"/>
      <c r="I70" s="180"/>
      <c r="J70" s="180"/>
      <c r="K70" s="145"/>
      <c r="L70" s="145"/>
      <c r="M70" s="145"/>
      <c r="N70" s="145"/>
      <c r="O70" s="5"/>
      <c r="P70" s="5"/>
      <c r="Q70" s="5"/>
      <c r="R70" s="5"/>
      <c r="S70" s="5"/>
      <c r="T70" s="5"/>
      <c r="U70" s="5"/>
      <c r="V70" s="5"/>
      <c r="W70" s="5"/>
      <c r="X70" s="5"/>
      <c r="Y70" s="5"/>
      <c r="Z70" s="5"/>
    </row>
    <row r="71" spans="1:26" ht="28.5" customHeight="1">
      <c r="A71" s="65" t="s">
        <v>132</v>
      </c>
      <c r="B71" s="139"/>
      <c r="C71" s="59" t="s">
        <v>133</v>
      </c>
      <c r="D71" s="59" t="s">
        <v>134</v>
      </c>
      <c r="E71" s="59" t="s">
        <v>135</v>
      </c>
      <c r="F71" s="59" t="s">
        <v>136</v>
      </c>
      <c r="G71" s="59" t="s">
        <v>137</v>
      </c>
      <c r="H71" s="59" t="s">
        <v>138</v>
      </c>
      <c r="I71" s="59" t="s">
        <v>139</v>
      </c>
      <c r="J71" s="59" t="s">
        <v>140</v>
      </c>
      <c r="K71" s="59" t="s">
        <v>141</v>
      </c>
      <c r="L71" s="59" t="s">
        <v>142</v>
      </c>
      <c r="M71" s="59" t="s">
        <v>143</v>
      </c>
      <c r="N71" s="59" t="s">
        <v>144</v>
      </c>
      <c r="O71" s="5"/>
      <c r="P71" s="5"/>
      <c r="Q71" s="5"/>
      <c r="R71" s="5"/>
      <c r="S71" s="5"/>
      <c r="T71" s="5"/>
      <c r="U71" s="5"/>
      <c r="V71" s="5"/>
      <c r="W71" s="5"/>
      <c r="X71" s="5"/>
      <c r="Y71" s="5"/>
      <c r="Z71" s="5"/>
    </row>
    <row r="72" spans="1:26" ht="12.75" customHeight="1">
      <c r="A72" s="68" t="s">
        <v>145</v>
      </c>
      <c r="B72" s="146" t="s">
        <v>33</v>
      </c>
      <c r="C72" s="69" t="e">
        <f t="shared" ref="C72:N72" si="30">(C51/C9)*100</f>
        <v>#REF!</v>
      </c>
      <c r="D72" s="69" t="e">
        <f t="shared" si="30"/>
        <v>#REF!</v>
      </c>
      <c r="E72" s="69" t="e">
        <f t="shared" si="30"/>
        <v>#REF!</v>
      </c>
      <c r="F72" s="69" t="e">
        <f t="shared" si="30"/>
        <v>#REF!</v>
      </c>
      <c r="G72" s="69" t="e">
        <f t="shared" si="30"/>
        <v>#REF!</v>
      </c>
      <c r="H72" s="69" t="e">
        <f t="shared" si="30"/>
        <v>#REF!</v>
      </c>
      <c r="I72" s="69" t="e">
        <f t="shared" si="30"/>
        <v>#REF!</v>
      </c>
      <c r="J72" s="69" t="e">
        <f t="shared" si="30"/>
        <v>#REF!</v>
      </c>
      <c r="K72" s="69" t="e">
        <f t="shared" si="30"/>
        <v>#REF!</v>
      </c>
      <c r="L72" s="69" t="e">
        <f t="shared" si="30"/>
        <v>#REF!</v>
      </c>
      <c r="M72" s="69" t="e">
        <f t="shared" si="30"/>
        <v>#REF!</v>
      </c>
      <c r="N72" s="69" t="e">
        <f t="shared" si="30"/>
        <v>#REF!</v>
      </c>
      <c r="O72" s="5"/>
      <c r="P72" s="5"/>
      <c r="Q72" s="5"/>
      <c r="R72" s="5"/>
      <c r="S72" s="5"/>
      <c r="T72" s="5"/>
      <c r="U72" s="5"/>
      <c r="V72" s="5"/>
      <c r="W72" s="5"/>
      <c r="X72" s="5"/>
      <c r="Y72" s="5"/>
      <c r="Z72" s="5"/>
    </row>
    <row r="73" spans="1:26" ht="12.75" customHeight="1">
      <c r="A73" s="68"/>
      <c r="B73" s="146" t="s">
        <v>146</v>
      </c>
      <c r="C73" s="69" t="e">
        <f t="shared" ref="C73:N73" si="31">(C52/C10)*100</f>
        <v>#REF!</v>
      </c>
      <c r="D73" s="69" t="e">
        <f t="shared" si="31"/>
        <v>#REF!</v>
      </c>
      <c r="E73" s="69" t="e">
        <f t="shared" si="31"/>
        <v>#REF!</v>
      </c>
      <c r="F73" s="69" t="e">
        <f t="shared" si="31"/>
        <v>#REF!</v>
      </c>
      <c r="G73" s="69" t="e">
        <f t="shared" si="31"/>
        <v>#REF!</v>
      </c>
      <c r="H73" s="69" t="e">
        <f t="shared" si="31"/>
        <v>#REF!</v>
      </c>
      <c r="I73" s="69" t="e">
        <f t="shared" si="31"/>
        <v>#REF!</v>
      </c>
      <c r="J73" s="69" t="e">
        <f t="shared" si="31"/>
        <v>#REF!</v>
      </c>
      <c r="K73" s="69" t="e">
        <f t="shared" si="31"/>
        <v>#REF!</v>
      </c>
      <c r="L73" s="69" t="e">
        <f t="shared" si="31"/>
        <v>#REF!</v>
      </c>
      <c r="M73" s="69" t="e">
        <f t="shared" si="31"/>
        <v>#REF!</v>
      </c>
      <c r="N73" s="69" t="e">
        <f t="shared" si="31"/>
        <v>#REF!</v>
      </c>
      <c r="O73" s="5"/>
      <c r="P73" s="5"/>
      <c r="Q73" s="5"/>
      <c r="R73" s="5"/>
      <c r="S73" s="5"/>
      <c r="T73" s="5"/>
      <c r="U73" s="5"/>
      <c r="V73" s="5"/>
      <c r="W73" s="5"/>
      <c r="X73" s="5"/>
      <c r="Y73" s="5"/>
      <c r="Z73" s="5"/>
    </row>
    <row r="74" spans="1:26" ht="12.75" customHeight="1">
      <c r="A74" s="68"/>
      <c r="B74" s="146" t="s">
        <v>147</v>
      </c>
      <c r="C74" s="69" t="e">
        <f t="shared" ref="C74:N74" si="32">(C53/C11)*100</f>
        <v>#REF!</v>
      </c>
      <c r="D74" s="69" t="e">
        <f t="shared" si="32"/>
        <v>#REF!</v>
      </c>
      <c r="E74" s="69" t="e">
        <f t="shared" si="32"/>
        <v>#REF!</v>
      </c>
      <c r="F74" s="69" t="e">
        <f t="shared" si="32"/>
        <v>#REF!</v>
      </c>
      <c r="G74" s="69" t="e">
        <f t="shared" si="32"/>
        <v>#REF!</v>
      </c>
      <c r="H74" s="69" t="e">
        <f t="shared" si="32"/>
        <v>#REF!</v>
      </c>
      <c r="I74" s="69" t="e">
        <f t="shared" si="32"/>
        <v>#REF!</v>
      </c>
      <c r="J74" s="69" t="e">
        <f t="shared" si="32"/>
        <v>#REF!</v>
      </c>
      <c r="K74" s="69" t="e">
        <f t="shared" si="32"/>
        <v>#REF!</v>
      </c>
      <c r="L74" s="69" t="e">
        <f t="shared" si="32"/>
        <v>#REF!</v>
      </c>
      <c r="M74" s="69" t="e">
        <f t="shared" si="32"/>
        <v>#REF!</v>
      </c>
      <c r="N74" s="69" t="e">
        <f t="shared" si="32"/>
        <v>#REF!</v>
      </c>
      <c r="O74" s="5"/>
      <c r="P74" s="5"/>
      <c r="Q74" s="5"/>
      <c r="R74" s="5"/>
      <c r="S74" s="5"/>
      <c r="T74" s="5"/>
      <c r="U74" s="5"/>
      <c r="V74" s="5"/>
      <c r="W74" s="5"/>
      <c r="X74" s="5"/>
      <c r="Y74" s="5"/>
      <c r="Z74" s="5"/>
    </row>
    <row r="75" spans="1:26" ht="12.75" customHeight="1">
      <c r="A75" s="68"/>
      <c r="B75" s="146" t="s">
        <v>148</v>
      </c>
      <c r="C75" s="69" t="e">
        <f t="shared" ref="C75:N75" si="33">(C54/C12)*100</f>
        <v>#REF!</v>
      </c>
      <c r="D75" s="69" t="e">
        <f t="shared" si="33"/>
        <v>#REF!</v>
      </c>
      <c r="E75" s="69" t="e">
        <f t="shared" si="33"/>
        <v>#REF!</v>
      </c>
      <c r="F75" s="69" t="e">
        <f t="shared" si="33"/>
        <v>#REF!</v>
      </c>
      <c r="G75" s="69" t="e">
        <f t="shared" si="33"/>
        <v>#REF!</v>
      </c>
      <c r="H75" s="69" t="e">
        <f t="shared" si="33"/>
        <v>#REF!</v>
      </c>
      <c r="I75" s="69" t="e">
        <f t="shared" si="33"/>
        <v>#REF!</v>
      </c>
      <c r="J75" s="69" t="e">
        <f t="shared" si="33"/>
        <v>#REF!</v>
      </c>
      <c r="K75" s="69" t="e">
        <f t="shared" si="33"/>
        <v>#REF!</v>
      </c>
      <c r="L75" s="69" t="e">
        <f t="shared" si="33"/>
        <v>#REF!</v>
      </c>
      <c r="M75" s="69" t="e">
        <f t="shared" si="33"/>
        <v>#REF!</v>
      </c>
      <c r="N75" s="69" t="e">
        <f t="shared" si="33"/>
        <v>#REF!</v>
      </c>
      <c r="O75" s="5"/>
      <c r="P75" s="5"/>
      <c r="Q75" s="5"/>
      <c r="R75" s="5"/>
      <c r="S75" s="5"/>
      <c r="T75" s="5"/>
      <c r="U75" s="5"/>
      <c r="V75" s="5"/>
      <c r="W75" s="5"/>
      <c r="X75" s="5"/>
      <c r="Y75" s="5"/>
      <c r="Z75" s="5"/>
    </row>
    <row r="76" spans="1:26" ht="12.75" customHeight="1">
      <c r="A76" s="68" t="s">
        <v>149</v>
      </c>
      <c r="B76" s="146" t="s">
        <v>33</v>
      </c>
      <c r="C76" s="69" t="e">
        <f t="shared" ref="C76:N76" si="34">(C55/C13)*100</f>
        <v>#REF!</v>
      </c>
      <c r="D76" s="69" t="e">
        <f t="shared" si="34"/>
        <v>#REF!</v>
      </c>
      <c r="E76" s="69" t="e">
        <f t="shared" si="34"/>
        <v>#REF!</v>
      </c>
      <c r="F76" s="69" t="e">
        <f t="shared" si="34"/>
        <v>#REF!</v>
      </c>
      <c r="G76" s="69" t="e">
        <f t="shared" si="34"/>
        <v>#REF!</v>
      </c>
      <c r="H76" s="69" t="e">
        <f t="shared" si="34"/>
        <v>#REF!</v>
      </c>
      <c r="I76" s="69" t="e">
        <f t="shared" si="34"/>
        <v>#REF!</v>
      </c>
      <c r="J76" s="69" t="e">
        <f t="shared" si="34"/>
        <v>#REF!</v>
      </c>
      <c r="K76" s="69" t="e">
        <f t="shared" si="34"/>
        <v>#REF!</v>
      </c>
      <c r="L76" s="69" t="e">
        <f t="shared" si="34"/>
        <v>#REF!</v>
      </c>
      <c r="M76" s="69" t="e">
        <f t="shared" si="34"/>
        <v>#REF!</v>
      </c>
      <c r="N76" s="69" t="e">
        <f t="shared" si="34"/>
        <v>#REF!</v>
      </c>
      <c r="O76" s="5"/>
      <c r="P76" s="5"/>
      <c r="Q76" s="5"/>
      <c r="R76" s="5"/>
      <c r="S76" s="5"/>
      <c r="T76" s="5"/>
      <c r="U76" s="5"/>
      <c r="V76" s="5"/>
      <c r="W76" s="5"/>
      <c r="X76" s="5"/>
      <c r="Y76" s="5"/>
      <c r="Z76" s="5"/>
    </row>
    <row r="77" spans="1:26" ht="12.75" customHeight="1">
      <c r="A77" s="68"/>
      <c r="B77" s="146" t="s">
        <v>146</v>
      </c>
      <c r="C77" s="69" t="e">
        <f t="shared" ref="C77:N77" si="35">(C56/C14)*100</f>
        <v>#REF!</v>
      </c>
      <c r="D77" s="69" t="e">
        <f t="shared" si="35"/>
        <v>#REF!</v>
      </c>
      <c r="E77" s="69" t="e">
        <f t="shared" si="35"/>
        <v>#REF!</v>
      </c>
      <c r="F77" s="69" t="e">
        <f t="shared" si="35"/>
        <v>#REF!</v>
      </c>
      <c r="G77" s="69" t="e">
        <f t="shared" si="35"/>
        <v>#REF!</v>
      </c>
      <c r="H77" s="69" t="e">
        <f t="shared" si="35"/>
        <v>#REF!</v>
      </c>
      <c r="I77" s="69" t="e">
        <f t="shared" si="35"/>
        <v>#REF!</v>
      </c>
      <c r="J77" s="69" t="e">
        <f t="shared" si="35"/>
        <v>#REF!</v>
      </c>
      <c r="K77" s="69" t="e">
        <f t="shared" si="35"/>
        <v>#REF!</v>
      </c>
      <c r="L77" s="69" t="e">
        <f t="shared" si="35"/>
        <v>#REF!</v>
      </c>
      <c r="M77" s="69" t="e">
        <f t="shared" si="35"/>
        <v>#REF!</v>
      </c>
      <c r="N77" s="69" t="e">
        <f t="shared" si="35"/>
        <v>#REF!</v>
      </c>
      <c r="O77" s="5"/>
      <c r="P77" s="5"/>
      <c r="Q77" s="5"/>
      <c r="R77" s="5"/>
      <c r="S77" s="5"/>
      <c r="T77" s="5"/>
      <c r="U77" s="5"/>
      <c r="V77" s="5"/>
      <c r="W77" s="5"/>
      <c r="X77" s="5"/>
      <c r="Y77" s="5"/>
      <c r="Z77" s="5"/>
    </row>
    <row r="78" spans="1:26" ht="12.75" customHeight="1">
      <c r="A78" s="68"/>
      <c r="B78" s="146" t="s">
        <v>147</v>
      </c>
      <c r="C78" s="69" t="e">
        <f t="shared" ref="C78:N78" si="36">(C57/C15)*100</f>
        <v>#REF!</v>
      </c>
      <c r="D78" s="69" t="e">
        <f t="shared" si="36"/>
        <v>#REF!</v>
      </c>
      <c r="E78" s="69" t="e">
        <f t="shared" si="36"/>
        <v>#REF!</v>
      </c>
      <c r="F78" s="69" t="e">
        <f t="shared" si="36"/>
        <v>#REF!</v>
      </c>
      <c r="G78" s="69" t="e">
        <f t="shared" si="36"/>
        <v>#REF!</v>
      </c>
      <c r="H78" s="69" t="e">
        <f t="shared" si="36"/>
        <v>#REF!</v>
      </c>
      <c r="I78" s="69" t="e">
        <f t="shared" si="36"/>
        <v>#REF!</v>
      </c>
      <c r="J78" s="69" t="e">
        <f t="shared" si="36"/>
        <v>#REF!</v>
      </c>
      <c r="K78" s="69" t="e">
        <f t="shared" si="36"/>
        <v>#REF!</v>
      </c>
      <c r="L78" s="69" t="e">
        <f t="shared" si="36"/>
        <v>#REF!</v>
      </c>
      <c r="M78" s="69" t="e">
        <f t="shared" si="36"/>
        <v>#REF!</v>
      </c>
      <c r="N78" s="69" t="e">
        <f t="shared" si="36"/>
        <v>#REF!</v>
      </c>
      <c r="O78" s="5"/>
      <c r="P78" s="5"/>
      <c r="Q78" s="5"/>
      <c r="R78" s="5"/>
      <c r="S78" s="5"/>
      <c r="T78" s="5"/>
      <c r="U78" s="5"/>
      <c r="V78" s="5"/>
      <c r="W78" s="5"/>
      <c r="X78" s="5"/>
      <c r="Y78" s="5"/>
      <c r="Z78" s="5"/>
    </row>
    <row r="79" spans="1:26" ht="12.75" customHeight="1">
      <c r="A79" s="68"/>
      <c r="B79" s="146" t="s">
        <v>148</v>
      </c>
      <c r="C79" s="69" t="e">
        <f t="shared" ref="C79:N79" si="37">(C58/C16)*100</f>
        <v>#REF!</v>
      </c>
      <c r="D79" s="69" t="e">
        <f t="shared" si="37"/>
        <v>#REF!</v>
      </c>
      <c r="E79" s="69" t="e">
        <f t="shared" si="37"/>
        <v>#REF!</v>
      </c>
      <c r="F79" s="69" t="e">
        <f t="shared" si="37"/>
        <v>#REF!</v>
      </c>
      <c r="G79" s="69" t="e">
        <f t="shared" si="37"/>
        <v>#REF!</v>
      </c>
      <c r="H79" s="69" t="e">
        <f t="shared" si="37"/>
        <v>#REF!</v>
      </c>
      <c r="I79" s="69" t="e">
        <f t="shared" si="37"/>
        <v>#REF!</v>
      </c>
      <c r="J79" s="69" t="e">
        <f t="shared" si="37"/>
        <v>#REF!</v>
      </c>
      <c r="K79" s="69" t="e">
        <f t="shared" si="37"/>
        <v>#REF!</v>
      </c>
      <c r="L79" s="69" t="e">
        <f t="shared" si="37"/>
        <v>#REF!</v>
      </c>
      <c r="M79" s="69" t="e">
        <f t="shared" si="37"/>
        <v>#REF!</v>
      </c>
      <c r="N79" s="69" t="e">
        <f t="shared" si="37"/>
        <v>#REF!</v>
      </c>
      <c r="O79" s="5"/>
      <c r="P79" s="5"/>
      <c r="Q79" s="5"/>
      <c r="R79" s="5"/>
      <c r="S79" s="5"/>
      <c r="T79" s="5"/>
      <c r="U79" s="5"/>
      <c r="V79" s="5"/>
      <c r="W79" s="5"/>
      <c r="X79" s="5"/>
      <c r="Y79" s="5"/>
      <c r="Z79" s="5"/>
    </row>
    <row r="80" spans="1:26" ht="12.75" customHeight="1">
      <c r="A80" s="68" t="s">
        <v>150</v>
      </c>
      <c r="B80" s="146" t="s">
        <v>33</v>
      </c>
      <c r="C80" s="69" t="e">
        <f t="shared" ref="C80:N80" si="38">(C59/C17)*100</f>
        <v>#REF!</v>
      </c>
      <c r="D80" s="69" t="e">
        <f t="shared" si="38"/>
        <v>#REF!</v>
      </c>
      <c r="E80" s="69" t="e">
        <f t="shared" si="38"/>
        <v>#REF!</v>
      </c>
      <c r="F80" s="69" t="e">
        <f t="shared" si="38"/>
        <v>#REF!</v>
      </c>
      <c r="G80" s="69" t="e">
        <f t="shared" si="38"/>
        <v>#REF!</v>
      </c>
      <c r="H80" s="69" t="e">
        <f t="shared" si="38"/>
        <v>#REF!</v>
      </c>
      <c r="I80" s="69" t="e">
        <f t="shared" si="38"/>
        <v>#REF!</v>
      </c>
      <c r="J80" s="69" t="e">
        <f t="shared" si="38"/>
        <v>#REF!</v>
      </c>
      <c r="K80" s="69" t="e">
        <f t="shared" si="38"/>
        <v>#REF!</v>
      </c>
      <c r="L80" s="69" t="e">
        <f t="shared" si="38"/>
        <v>#REF!</v>
      </c>
      <c r="M80" s="69" t="e">
        <f t="shared" si="38"/>
        <v>#REF!</v>
      </c>
      <c r="N80" s="69" t="e">
        <f t="shared" si="38"/>
        <v>#REF!</v>
      </c>
      <c r="O80" s="5"/>
      <c r="P80" s="5"/>
      <c r="Q80" s="5"/>
      <c r="R80" s="5"/>
      <c r="S80" s="5"/>
      <c r="T80" s="5"/>
      <c r="U80" s="5"/>
      <c r="V80" s="5"/>
      <c r="W80" s="5"/>
      <c r="X80" s="5"/>
      <c r="Y80" s="5"/>
      <c r="Z80" s="5"/>
    </row>
    <row r="81" spans="1:26" ht="12.75" customHeight="1">
      <c r="A81" s="68"/>
      <c r="B81" s="146" t="s">
        <v>146</v>
      </c>
      <c r="C81" s="69" t="e">
        <f t="shared" ref="C81:N81" si="39">(C60/C18)*100</f>
        <v>#REF!</v>
      </c>
      <c r="D81" s="69" t="e">
        <f t="shared" si="39"/>
        <v>#REF!</v>
      </c>
      <c r="E81" s="69" t="e">
        <f t="shared" si="39"/>
        <v>#REF!</v>
      </c>
      <c r="F81" s="69" t="e">
        <f t="shared" si="39"/>
        <v>#REF!</v>
      </c>
      <c r="G81" s="69" t="e">
        <f t="shared" si="39"/>
        <v>#REF!</v>
      </c>
      <c r="H81" s="69" t="e">
        <f t="shared" si="39"/>
        <v>#REF!</v>
      </c>
      <c r="I81" s="69" t="e">
        <f t="shared" si="39"/>
        <v>#REF!</v>
      </c>
      <c r="J81" s="69" t="e">
        <f t="shared" si="39"/>
        <v>#REF!</v>
      </c>
      <c r="K81" s="69" t="e">
        <f t="shared" si="39"/>
        <v>#REF!</v>
      </c>
      <c r="L81" s="69" t="e">
        <f t="shared" si="39"/>
        <v>#REF!</v>
      </c>
      <c r="M81" s="69" t="e">
        <f t="shared" si="39"/>
        <v>#REF!</v>
      </c>
      <c r="N81" s="69" t="e">
        <f t="shared" si="39"/>
        <v>#REF!</v>
      </c>
      <c r="O81" s="5"/>
      <c r="P81" s="5"/>
      <c r="Q81" s="5"/>
      <c r="R81" s="5"/>
      <c r="S81" s="5"/>
      <c r="T81" s="5"/>
      <c r="U81" s="5"/>
      <c r="V81" s="5"/>
      <c r="W81" s="5"/>
      <c r="X81" s="5"/>
      <c r="Y81" s="5"/>
      <c r="Z81" s="5"/>
    </row>
    <row r="82" spans="1:26" ht="12.75" customHeight="1">
      <c r="A82" s="68"/>
      <c r="B82" s="146" t="s">
        <v>147</v>
      </c>
      <c r="C82" s="69" t="e">
        <f t="shared" ref="C82:N82" si="40">(C61/C19)*100</f>
        <v>#REF!</v>
      </c>
      <c r="D82" s="69" t="e">
        <f t="shared" si="40"/>
        <v>#REF!</v>
      </c>
      <c r="E82" s="69" t="e">
        <f t="shared" si="40"/>
        <v>#REF!</v>
      </c>
      <c r="F82" s="69" t="e">
        <f t="shared" si="40"/>
        <v>#REF!</v>
      </c>
      <c r="G82" s="69" t="e">
        <f t="shared" si="40"/>
        <v>#REF!</v>
      </c>
      <c r="H82" s="69" t="e">
        <f t="shared" si="40"/>
        <v>#REF!</v>
      </c>
      <c r="I82" s="69" t="e">
        <f t="shared" si="40"/>
        <v>#REF!</v>
      </c>
      <c r="J82" s="69" t="e">
        <f t="shared" si="40"/>
        <v>#REF!</v>
      </c>
      <c r="K82" s="69" t="e">
        <f t="shared" si="40"/>
        <v>#REF!</v>
      </c>
      <c r="L82" s="69" t="e">
        <f t="shared" si="40"/>
        <v>#REF!</v>
      </c>
      <c r="M82" s="69" t="e">
        <f t="shared" si="40"/>
        <v>#REF!</v>
      </c>
      <c r="N82" s="69" t="e">
        <f t="shared" si="40"/>
        <v>#REF!</v>
      </c>
      <c r="O82" s="5"/>
      <c r="P82" s="5"/>
      <c r="Q82" s="5"/>
      <c r="R82" s="5"/>
      <c r="S82" s="5"/>
      <c r="T82" s="5"/>
      <c r="U82" s="5"/>
      <c r="V82" s="5"/>
      <c r="W82" s="5"/>
      <c r="X82" s="5"/>
      <c r="Y82" s="5"/>
      <c r="Z82" s="5"/>
    </row>
    <row r="83" spans="1:26" ht="12.75" customHeight="1">
      <c r="A83" s="68"/>
      <c r="B83" s="146" t="s">
        <v>148</v>
      </c>
      <c r="C83" s="69" t="e">
        <f t="shared" ref="C83:N83" si="41">(C62/C20)*100</f>
        <v>#REF!</v>
      </c>
      <c r="D83" s="69" t="e">
        <f t="shared" si="41"/>
        <v>#REF!</v>
      </c>
      <c r="E83" s="69" t="e">
        <f t="shared" si="41"/>
        <v>#REF!</v>
      </c>
      <c r="F83" s="69" t="e">
        <f t="shared" si="41"/>
        <v>#REF!</v>
      </c>
      <c r="G83" s="69" t="e">
        <f t="shared" si="41"/>
        <v>#REF!</v>
      </c>
      <c r="H83" s="69" t="e">
        <f t="shared" si="41"/>
        <v>#REF!</v>
      </c>
      <c r="I83" s="69" t="e">
        <f t="shared" si="41"/>
        <v>#REF!</v>
      </c>
      <c r="J83" s="69" t="e">
        <f t="shared" si="41"/>
        <v>#REF!</v>
      </c>
      <c r="K83" s="69" t="e">
        <f t="shared" si="41"/>
        <v>#REF!</v>
      </c>
      <c r="L83" s="69" t="e">
        <f t="shared" si="41"/>
        <v>#REF!</v>
      </c>
      <c r="M83" s="69" t="e">
        <f t="shared" si="41"/>
        <v>#REF!</v>
      </c>
      <c r="N83" s="69" t="e">
        <f t="shared" si="41"/>
        <v>#REF!</v>
      </c>
      <c r="O83" s="5"/>
      <c r="P83" s="5"/>
      <c r="Q83" s="5"/>
      <c r="R83" s="5"/>
      <c r="S83" s="5"/>
      <c r="T83" s="5"/>
      <c r="U83" s="5"/>
      <c r="V83" s="5"/>
      <c r="W83" s="5"/>
      <c r="X83" s="5"/>
      <c r="Y83" s="5"/>
      <c r="Z83" s="5"/>
    </row>
    <row r="84" spans="1:26" ht="12.75" customHeight="1">
      <c r="A84" s="68" t="s">
        <v>132</v>
      </c>
      <c r="B84" s="146" t="s">
        <v>33</v>
      </c>
      <c r="C84" s="69" t="e">
        <f t="shared" ref="C84:N84" si="42">(C63/C21)*100</f>
        <v>#REF!</v>
      </c>
      <c r="D84" s="69" t="e">
        <f t="shared" si="42"/>
        <v>#REF!</v>
      </c>
      <c r="E84" s="69" t="e">
        <f t="shared" si="42"/>
        <v>#REF!</v>
      </c>
      <c r="F84" s="69" t="e">
        <f t="shared" si="42"/>
        <v>#REF!</v>
      </c>
      <c r="G84" s="69" t="e">
        <f t="shared" si="42"/>
        <v>#REF!</v>
      </c>
      <c r="H84" s="69" t="e">
        <f t="shared" si="42"/>
        <v>#REF!</v>
      </c>
      <c r="I84" s="69" t="e">
        <f t="shared" si="42"/>
        <v>#REF!</v>
      </c>
      <c r="J84" s="69" t="e">
        <f t="shared" si="42"/>
        <v>#REF!</v>
      </c>
      <c r="K84" s="69" t="e">
        <f t="shared" si="42"/>
        <v>#REF!</v>
      </c>
      <c r="L84" s="69" t="e">
        <f t="shared" si="42"/>
        <v>#REF!</v>
      </c>
      <c r="M84" s="69" t="e">
        <f t="shared" si="42"/>
        <v>#REF!</v>
      </c>
      <c r="N84" s="69" t="e">
        <f t="shared" si="42"/>
        <v>#REF!</v>
      </c>
      <c r="O84" s="5"/>
      <c r="P84" s="5"/>
      <c r="Q84" s="5"/>
      <c r="R84" s="5"/>
      <c r="S84" s="5"/>
      <c r="T84" s="5"/>
      <c r="U84" s="5"/>
      <c r="V84" s="5"/>
      <c r="W84" s="5"/>
      <c r="X84" s="5"/>
      <c r="Y84" s="5"/>
      <c r="Z84" s="5"/>
    </row>
    <row r="85" spans="1:26" ht="12.75" customHeight="1">
      <c r="A85" s="68"/>
      <c r="B85" s="146" t="s">
        <v>146</v>
      </c>
      <c r="C85" s="69" t="e">
        <f t="shared" ref="C85:N85" si="43">(C64/C22)*100</f>
        <v>#REF!</v>
      </c>
      <c r="D85" s="69" t="e">
        <f t="shared" si="43"/>
        <v>#REF!</v>
      </c>
      <c r="E85" s="69" t="e">
        <f t="shared" si="43"/>
        <v>#REF!</v>
      </c>
      <c r="F85" s="69" t="e">
        <f t="shared" si="43"/>
        <v>#REF!</v>
      </c>
      <c r="G85" s="69" t="e">
        <f t="shared" si="43"/>
        <v>#REF!</v>
      </c>
      <c r="H85" s="69" t="e">
        <f t="shared" si="43"/>
        <v>#REF!</v>
      </c>
      <c r="I85" s="69" t="e">
        <f t="shared" si="43"/>
        <v>#REF!</v>
      </c>
      <c r="J85" s="69" t="e">
        <f t="shared" si="43"/>
        <v>#REF!</v>
      </c>
      <c r="K85" s="69" t="e">
        <f t="shared" si="43"/>
        <v>#REF!</v>
      </c>
      <c r="L85" s="69" t="e">
        <f t="shared" si="43"/>
        <v>#REF!</v>
      </c>
      <c r="M85" s="69" t="e">
        <f t="shared" si="43"/>
        <v>#REF!</v>
      </c>
      <c r="N85" s="69" t="e">
        <f t="shared" si="43"/>
        <v>#REF!</v>
      </c>
      <c r="O85" s="5"/>
      <c r="P85" s="5"/>
      <c r="Q85" s="5"/>
      <c r="R85" s="5"/>
      <c r="S85" s="5"/>
      <c r="T85" s="5"/>
      <c r="U85" s="5"/>
      <c r="V85" s="5"/>
      <c r="W85" s="5"/>
      <c r="X85" s="5"/>
      <c r="Y85" s="5"/>
      <c r="Z85" s="5"/>
    </row>
    <row r="86" spans="1:26" ht="12.75" customHeight="1">
      <c r="A86" s="68"/>
      <c r="B86" s="147" t="s">
        <v>147</v>
      </c>
      <c r="C86" s="69" t="e">
        <f t="shared" ref="C86:N86" si="44">(C65/C23)*100</f>
        <v>#REF!</v>
      </c>
      <c r="D86" s="69" t="e">
        <f t="shared" si="44"/>
        <v>#REF!</v>
      </c>
      <c r="E86" s="69" t="e">
        <f t="shared" si="44"/>
        <v>#REF!</v>
      </c>
      <c r="F86" s="69" t="e">
        <f t="shared" si="44"/>
        <v>#REF!</v>
      </c>
      <c r="G86" s="69" t="e">
        <f t="shared" si="44"/>
        <v>#REF!</v>
      </c>
      <c r="H86" s="69" t="e">
        <f t="shared" si="44"/>
        <v>#REF!</v>
      </c>
      <c r="I86" s="69" t="e">
        <f t="shared" si="44"/>
        <v>#REF!</v>
      </c>
      <c r="J86" s="69" t="e">
        <f t="shared" si="44"/>
        <v>#REF!</v>
      </c>
      <c r="K86" s="69" t="e">
        <f t="shared" si="44"/>
        <v>#REF!</v>
      </c>
      <c r="L86" s="69" t="e">
        <f t="shared" si="44"/>
        <v>#REF!</v>
      </c>
      <c r="M86" s="69" t="e">
        <f t="shared" si="44"/>
        <v>#REF!</v>
      </c>
      <c r="N86" s="69" t="e">
        <f t="shared" si="44"/>
        <v>#REF!</v>
      </c>
      <c r="O86" s="5"/>
      <c r="P86" s="5"/>
      <c r="Q86" s="5"/>
      <c r="R86" s="5"/>
      <c r="S86" s="5"/>
      <c r="T86" s="5"/>
      <c r="U86" s="5"/>
      <c r="V86" s="5"/>
      <c r="W86" s="5"/>
      <c r="X86" s="5"/>
      <c r="Y86" s="5"/>
      <c r="Z86" s="5"/>
    </row>
    <row r="87" spans="1:26" ht="12.75" customHeight="1">
      <c r="A87" s="68"/>
      <c r="B87" s="147" t="s">
        <v>148</v>
      </c>
      <c r="C87" s="69" t="e">
        <f t="shared" ref="C87:N87" si="45">(C66/C24)*100</f>
        <v>#REF!</v>
      </c>
      <c r="D87" s="69" t="e">
        <f t="shared" si="45"/>
        <v>#REF!</v>
      </c>
      <c r="E87" s="69" t="e">
        <f t="shared" si="45"/>
        <v>#REF!</v>
      </c>
      <c r="F87" s="69" t="e">
        <f t="shared" si="45"/>
        <v>#REF!</v>
      </c>
      <c r="G87" s="69" t="e">
        <f t="shared" si="45"/>
        <v>#REF!</v>
      </c>
      <c r="H87" s="69" t="e">
        <f t="shared" si="45"/>
        <v>#REF!</v>
      </c>
      <c r="I87" s="69" t="e">
        <f t="shared" si="45"/>
        <v>#REF!</v>
      </c>
      <c r="J87" s="69" t="e">
        <f t="shared" si="45"/>
        <v>#REF!</v>
      </c>
      <c r="K87" s="69" t="e">
        <f t="shared" si="45"/>
        <v>#REF!</v>
      </c>
      <c r="L87" s="69" t="e">
        <f t="shared" si="45"/>
        <v>#REF!</v>
      </c>
      <c r="M87" s="69" t="e">
        <f t="shared" si="45"/>
        <v>#REF!</v>
      </c>
      <c r="N87" s="69" t="e">
        <f t="shared" si="45"/>
        <v>#REF!</v>
      </c>
      <c r="O87" s="5"/>
      <c r="P87" s="5"/>
      <c r="Q87" s="5"/>
      <c r="R87" s="5"/>
      <c r="S87" s="5"/>
      <c r="T87" s="5"/>
      <c r="U87" s="5"/>
      <c r="V87" s="5"/>
      <c r="W87" s="5"/>
      <c r="X87" s="5"/>
      <c r="Y87" s="5"/>
      <c r="Z87" s="5"/>
    </row>
    <row r="88" spans="1:26"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7" t="s">
        <v>165</v>
      </c>
      <c r="B120" s="70" t="s">
        <v>133</v>
      </c>
      <c r="C120" s="70" t="s">
        <v>134</v>
      </c>
      <c r="D120" s="70" t="s">
        <v>135</v>
      </c>
      <c r="E120" s="70" t="s">
        <v>136</v>
      </c>
      <c r="F120" s="70" t="s">
        <v>137</v>
      </c>
      <c r="G120" s="70" t="s">
        <v>138</v>
      </c>
      <c r="H120" s="70" t="s">
        <v>139</v>
      </c>
      <c r="I120" s="70" t="s">
        <v>140</v>
      </c>
      <c r="J120" s="70" t="s">
        <v>141</v>
      </c>
      <c r="K120" s="70" t="s">
        <v>142</v>
      </c>
      <c r="L120" s="70" t="s">
        <v>143</v>
      </c>
      <c r="M120" s="70" t="s">
        <v>144</v>
      </c>
      <c r="N120" s="5"/>
      <c r="O120" s="5"/>
      <c r="P120" s="5"/>
      <c r="Q120" s="5"/>
      <c r="R120" s="5"/>
      <c r="S120" s="5"/>
      <c r="T120" s="5"/>
      <c r="U120" s="5"/>
      <c r="V120" s="5"/>
      <c r="W120" s="5"/>
      <c r="X120" s="5"/>
      <c r="Y120" s="5"/>
      <c r="Z120" s="5"/>
    </row>
    <row r="121" spans="1:26" ht="12.75" customHeight="1">
      <c r="A121" s="148" t="s">
        <v>166</v>
      </c>
      <c r="B121" s="34" t="e">
        <f>EBIT!C7-EBIT!C36</f>
        <v>#REF!</v>
      </c>
      <c r="C121" s="34" t="e">
        <f>EBIT!D7-EBIT!D36</f>
        <v>#REF!</v>
      </c>
      <c r="D121" s="34" t="e">
        <f>EBIT!E7-EBIT!E36</f>
        <v>#REF!</v>
      </c>
      <c r="E121" s="34" t="e">
        <f>EBIT!F7-EBIT!F36</f>
        <v>#REF!</v>
      </c>
      <c r="F121" s="34" t="e">
        <f>EBIT!G7-EBIT!G36</f>
        <v>#REF!</v>
      </c>
      <c r="G121" s="34" t="e">
        <f>EBIT!H7-EBIT!H36</f>
        <v>#REF!</v>
      </c>
      <c r="H121" s="34" t="e">
        <f>EBIT!I7-EBIT!I36</f>
        <v>#REF!</v>
      </c>
      <c r="I121" s="34" t="e">
        <f>EBIT!J7-EBIT!J36</f>
        <v>#REF!</v>
      </c>
      <c r="J121" s="34" t="e">
        <f>EBIT!K7-EBIT!K36</f>
        <v>#REF!</v>
      </c>
      <c r="K121" s="34" t="e">
        <f>EBIT!L7-EBIT!L36</f>
        <v>#REF!</v>
      </c>
      <c r="L121" s="34" t="e">
        <f>EBIT!M7-EBIT!M36</f>
        <v>#REF!</v>
      </c>
      <c r="M121" s="34" t="e">
        <f>EBIT!N7-EBIT!N36</f>
        <v>#REF!</v>
      </c>
      <c r="N121" s="5"/>
      <c r="O121" s="5"/>
      <c r="P121" s="5"/>
      <c r="Q121" s="5"/>
      <c r="R121" s="5"/>
      <c r="S121" s="5"/>
      <c r="T121" s="5"/>
      <c r="U121" s="5"/>
      <c r="V121" s="5"/>
      <c r="W121" s="5"/>
      <c r="X121" s="5"/>
      <c r="Y121" s="5"/>
      <c r="Z121" s="5"/>
    </row>
    <row r="122" spans="1:26" ht="12.75" customHeight="1">
      <c r="A122" s="148" t="s">
        <v>167</v>
      </c>
      <c r="B122" s="34" t="e">
        <f>EBIT!C8-EBIT!C37</f>
        <v>#REF!</v>
      </c>
      <c r="C122" s="34" t="e">
        <f>EBIT!D8-EBIT!D37</f>
        <v>#REF!</v>
      </c>
      <c r="D122" s="34" t="e">
        <f>EBIT!E8-EBIT!E37</f>
        <v>#REF!</v>
      </c>
      <c r="E122" s="34" t="e">
        <f>EBIT!F8-EBIT!F37</f>
        <v>#REF!</v>
      </c>
      <c r="F122" s="34" t="e">
        <f>EBIT!G8-EBIT!G37</f>
        <v>#REF!</v>
      </c>
      <c r="G122" s="34" t="e">
        <f>EBIT!H8-EBIT!H37</f>
        <v>#REF!</v>
      </c>
      <c r="H122" s="34" t="e">
        <f>EBIT!I8-EBIT!I37</f>
        <v>#REF!</v>
      </c>
      <c r="I122" s="34" t="e">
        <f>EBIT!J8-EBIT!J37</f>
        <v>#REF!</v>
      </c>
      <c r="J122" s="34" t="e">
        <f>EBIT!K8-EBIT!K37</f>
        <v>#REF!</v>
      </c>
      <c r="K122" s="34" t="e">
        <f>EBIT!L8-EBIT!L37</f>
        <v>#REF!</v>
      </c>
      <c r="L122" s="34" t="e">
        <f>EBIT!M8-EBIT!M37</f>
        <v>#REF!</v>
      </c>
      <c r="M122" s="34" t="e">
        <f>EBIT!N8-EBIT!N37</f>
        <v>#REF!</v>
      </c>
      <c r="N122" s="5"/>
      <c r="O122" s="5"/>
      <c r="P122" s="5"/>
      <c r="Q122" s="5"/>
      <c r="R122" s="5"/>
      <c r="S122" s="5"/>
      <c r="T122" s="5"/>
      <c r="U122" s="5"/>
      <c r="V122" s="5"/>
      <c r="W122" s="5"/>
      <c r="X122" s="5"/>
      <c r="Y122" s="5"/>
      <c r="Z122" s="5"/>
    </row>
    <row r="123" spans="1:26" ht="12.75" customHeight="1">
      <c r="A123" s="148" t="s">
        <v>168</v>
      </c>
      <c r="B123" s="34" t="e">
        <f>EBIT!C9-EBIT!C38</f>
        <v>#REF!</v>
      </c>
      <c r="C123" s="34" t="e">
        <f>EBIT!D9-EBIT!D38</f>
        <v>#REF!</v>
      </c>
      <c r="D123" s="34" t="e">
        <f>EBIT!E9-EBIT!E38</f>
        <v>#REF!</v>
      </c>
      <c r="E123" s="34" t="e">
        <f>EBIT!F9-EBIT!F38</f>
        <v>#REF!</v>
      </c>
      <c r="F123" s="34" t="e">
        <f>EBIT!G9-EBIT!G38</f>
        <v>#REF!</v>
      </c>
      <c r="G123" s="34" t="e">
        <f>EBIT!H9-EBIT!H38</f>
        <v>#REF!</v>
      </c>
      <c r="H123" s="34" t="e">
        <f>EBIT!I9-EBIT!I38</f>
        <v>#REF!</v>
      </c>
      <c r="I123" s="34" t="e">
        <f>EBIT!J9-EBIT!J38</f>
        <v>#REF!</v>
      </c>
      <c r="J123" s="34" t="e">
        <f>EBIT!K9-EBIT!K38</f>
        <v>#REF!</v>
      </c>
      <c r="K123" s="34" t="e">
        <f>EBIT!L9-EBIT!L38</f>
        <v>#REF!</v>
      </c>
      <c r="L123" s="34" t="e">
        <f>EBIT!M9-EBIT!M38</f>
        <v>#REF!</v>
      </c>
      <c r="M123" s="34" t="e">
        <f>EBIT!N9-EBIT!N38</f>
        <v>#REF!</v>
      </c>
      <c r="N123" s="5"/>
      <c r="O123" s="5"/>
      <c r="P123" s="5"/>
      <c r="Q123" s="5"/>
      <c r="R123" s="5"/>
      <c r="S123" s="5"/>
      <c r="T123" s="5"/>
      <c r="U123" s="5"/>
      <c r="V123" s="5"/>
      <c r="W123" s="5"/>
      <c r="X123" s="5"/>
      <c r="Y123" s="5"/>
      <c r="Z123" s="5"/>
    </row>
    <row r="124" spans="1:26" ht="12.75" customHeight="1">
      <c r="A124" s="149" t="s">
        <v>33</v>
      </c>
      <c r="B124" s="34" t="e">
        <f>EBIT!C39-EBIT!C10</f>
        <v>#REF!</v>
      </c>
      <c r="C124" s="34" t="e">
        <f>EBIT!D39-EBIT!D10</f>
        <v>#REF!</v>
      </c>
      <c r="D124" s="34" t="e">
        <f>EBIT!E39-EBIT!E10</f>
        <v>#REF!</v>
      </c>
      <c r="E124" s="34" t="e">
        <f>EBIT!F39-EBIT!F10</f>
        <v>#REF!</v>
      </c>
      <c r="F124" s="34" t="e">
        <f>EBIT!G39-EBIT!G10</f>
        <v>#REF!</v>
      </c>
      <c r="G124" s="34" t="e">
        <f>EBIT!H39-EBIT!H10</f>
        <v>#REF!</v>
      </c>
      <c r="H124" s="34" t="e">
        <f>EBIT!I39-EBIT!I10</f>
        <v>#REF!</v>
      </c>
      <c r="I124" s="34" t="e">
        <f>EBIT!J39-EBIT!J10</f>
        <v>#REF!</v>
      </c>
      <c r="J124" s="34" t="e">
        <f>EBIT!K39-EBIT!K10</f>
        <v>#REF!</v>
      </c>
      <c r="K124" s="34" t="e">
        <f>EBIT!L39-EBIT!L10</f>
        <v>#REF!</v>
      </c>
      <c r="L124" s="34" t="e">
        <f>EBIT!M39-EBIT!M10</f>
        <v>#REF!</v>
      </c>
      <c r="M124" s="34" t="e">
        <f>EBIT!N39-EBIT!N10</f>
        <v>#REF!</v>
      </c>
      <c r="N124" s="5"/>
      <c r="O124" s="5"/>
      <c r="P124" s="5"/>
      <c r="Q124" s="5"/>
      <c r="R124" s="5"/>
      <c r="S124" s="5"/>
      <c r="T124" s="5"/>
      <c r="U124" s="5"/>
      <c r="V124" s="5"/>
      <c r="W124" s="5"/>
      <c r="X124" s="5"/>
      <c r="Y124" s="5"/>
      <c r="Z124" s="5"/>
    </row>
    <row r="125" spans="1:26" ht="12.75" customHeight="1">
      <c r="A125" s="71" t="s">
        <v>169</v>
      </c>
      <c r="B125" s="43" t="e">
        <f>EBIT!C11-EBIT!C40</f>
        <v>#REF!</v>
      </c>
      <c r="C125" s="43" t="e">
        <f>EBIT!D11-EBIT!D40</f>
        <v>#REF!</v>
      </c>
      <c r="D125" s="43" t="e">
        <f>EBIT!E11-EBIT!E40</f>
        <v>#REF!</v>
      </c>
      <c r="E125" s="43" t="e">
        <f>EBIT!F11-EBIT!F40</f>
        <v>#REF!</v>
      </c>
      <c r="F125" s="43" t="e">
        <f>EBIT!G11-EBIT!G40</f>
        <v>#REF!</v>
      </c>
      <c r="G125" s="43" t="e">
        <f>EBIT!H11-EBIT!H40</f>
        <v>#REF!</v>
      </c>
      <c r="H125" s="43" t="e">
        <f>EBIT!I11-EBIT!I40</f>
        <v>#REF!</v>
      </c>
      <c r="I125" s="43" t="e">
        <f>EBIT!J11-EBIT!J40</f>
        <v>#REF!</v>
      </c>
      <c r="J125" s="43" t="e">
        <f>EBIT!K11-EBIT!K40</f>
        <v>#REF!</v>
      </c>
      <c r="K125" s="43" t="e">
        <f>EBIT!L11-EBIT!L40</f>
        <v>#REF!</v>
      </c>
      <c r="L125" s="43" t="e">
        <f>EBIT!M11-EBIT!M40</f>
        <v>#REF!</v>
      </c>
      <c r="M125" s="43" t="e">
        <f>EBIT!N11-EBIT!N40</f>
        <v>#REF!</v>
      </c>
      <c r="N125" s="5"/>
      <c r="O125" s="5"/>
      <c r="P125" s="5"/>
      <c r="Q125" s="5"/>
      <c r="R125" s="5"/>
      <c r="S125" s="5"/>
      <c r="T125" s="5"/>
      <c r="U125" s="5"/>
      <c r="V125" s="5"/>
      <c r="W125" s="5"/>
      <c r="X125" s="5"/>
      <c r="Y125" s="5"/>
      <c r="Z125" s="5"/>
    </row>
    <row r="126" spans="1:26" ht="12.75" customHeight="1">
      <c r="A126" s="5"/>
      <c r="B126" s="34"/>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2.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2.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2.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2.7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2.7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sheetData>
  <mergeCells count="13">
    <mergeCell ref="A70:J70"/>
    <mergeCell ref="A1:E1"/>
    <mergeCell ref="A2:K2"/>
    <mergeCell ref="A4:J4"/>
    <mergeCell ref="A6:Z6"/>
    <mergeCell ref="A26:K26"/>
    <mergeCell ref="A28:Z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22"/>
  <sheetViews>
    <sheetView showGridLines="0" workbookViewId="0"/>
  </sheetViews>
  <sheetFormatPr defaultColWidth="14.42578125" defaultRowHeight="15" customHeight="1"/>
  <cols>
    <col min="1" max="1" width="68.85546875" customWidth="1"/>
    <col min="2" max="2" width="15.42578125" customWidth="1"/>
    <col min="3" max="14" width="14" customWidth="1"/>
    <col min="15" max="26" width="8.7109375" customWidth="1"/>
  </cols>
  <sheetData>
    <row r="1" spans="1:26" ht="27.75" customHeight="1">
      <c r="A1" s="183" t="s">
        <v>170</v>
      </c>
      <c r="B1" s="165"/>
      <c r="C1" s="165"/>
      <c r="D1" s="165"/>
      <c r="E1" s="165"/>
      <c r="F1" s="165"/>
      <c r="G1" s="165"/>
      <c r="H1" s="165"/>
      <c r="I1" s="165"/>
      <c r="J1" s="165"/>
      <c r="K1" s="165"/>
      <c r="L1" s="150"/>
      <c r="M1" s="150"/>
      <c r="N1" s="150"/>
      <c r="O1" s="150"/>
      <c r="P1" s="150"/>
      <c r="Q1" s="150"/>
      <c r="R1" s="150"/>
      <c r="S1" s="150"/>
      <c r="T1" s="150"/>
      <c r="U1" s="150"/>
      <c r="V1" s="150"/>
      <c r="W1" s="150"/>
      <c r="X1" s="150"/>
      <c r="Y1" s="150"/>
      <c r="Z1" s="150"/>
    </row>
    <row r="2" spans="1:26" ht="36.75" customHeight="1">
      <c r="A2" s="165"/>
      <c r="B2" s="165"/>
      <c r="C2" s="165"/>
      <c r="D2" s="165"/>
      <c r="E2" s="165"/>
      <c r="F2" s="165"/>
      <c r="G2" s="165"/>
      <c r="H2" s="165"/>
      <c r="I2" s="165"/>
      <c r="J2" s="165"/>
      <c r="K2" s="165"/>
      <c r="L2" s="150"/>
      <c r="M2" s="150"/>
      <c r="N2" s="150"/>
      <c r="O2" s="150"/>
      <c r="P2" s="150"/>
      <c r="Q2" s="150"/>
      <c r="R2" s="150"/>
      <c r="S2" s="150"/>
      <c r="T2" s="150"/>
      <c r="U2" s="150"/>
      <c r="V2" s="150"/>
      <c r="W2" s="150"/>
      <c r="X2" s="150"/>
      <c r="Y2" s="150"/>
      <c r="Z2" s="150"/>
    </row>
    <row r="3" spans="1:26" ht="13.5" customHeight="1">
      <c r="A3" s="119" t="s">
        <v>171</v>
      </c>
      <c r="B3" s="119"/>
      <c r="C3" s="151"/>
      <c r="D3" s="151"/>
      <c r="E3" s="151"/>
      <c r="F3" s="151"/>
      <c r="G3" s="135"/>
      <c r="H3" s="135"/>
      <c r="I3" s="135"/>
      <c r="J3" s="135"/>
      <c r="K3" s="135"/>
      <c r="L3" s="135"/>
      <c r="M3" s="135"/>
      <c r="N3" s="135"/>
      <c r="O3" s="135"/>
      <c r="P3" s="135"/>
      <c r="Q3" s="135"/>
      <c r="R3" s="135"/>
      <c r="S3" s="135"/>
      <c r="T3" s="135"/>
      <c r="U3" s="135"/>
      <c r="V3" s="135"/>
      <c r="W3" s="135"/>
      <c r="X3" s="135"/>
      <c r="Y3" s="135"/>
      <c r="Z3" s="135"/>
    </row>
    <row r="4" spans="1:26" ht="13.5" customHeight="1">
      <c r="A4" s="135" t="s">
        <v>172</v>
      </c>
      <c r="B4" s="135"/>
      <c r="C4" s="151"/>
      <c r="D4" s="151"/>
      <c r="E4" s="151"/>
      <c r="F4" s="151"/>
      <c r="G4" s="135"/>
      <c r="H4" s="135"/>
      <c r="I4" s="135"/>
      <c r="J4" s="135"/>
      <c r="K4" s="135"/>
      <c r="L4" s="135"/>
      <c r="M4" s="135"/>
      <c r="N4" s="135"/>
      <c r="O4" s="135"/>
      <c r="P4" s="135"/>
      <c r="Q4" s="135"/>
      <c r="R4" s="135"/>
      <c r="S4" s="135"/>
      <c r="T4" s="135"/>
      <c r="U4" s="135"/>
      <c r="V4" s="135"/>
      <c r="W4" s="135"/>
      <c r="X4" s="135"/>
      <c r="Y4" s="135"/>
      <c r="Z4" s="135"/>
    </row>
    <row r="5" spans="1:26" ht="41.25" customHeight="1">
      <c r="A5" s="186" t="s">
        <v>173</v>
      </c>
      <c r="B5" s="165"/>
      <c r="C5" s="165"/>
      <c r="D5" s="165"/>
      <c r="E5" s="165"/>
      <c r="F5" s="165"/>
      <c r="G5" s="165"/>
      <c r="H5" s="165"/>
      <c r="I5" s="165"/>
      <c r="J5" s="165"/>
      <c r="K5" s="165"/>
      <c r="L5" s="165"/>
      <c r="M5" s="140"/>
      <c r="N5" s="140"/>
      <c r="O5" s="140"/>
      <c r="P5" s="140"/>
      <c r="Q5" s="140"/>
      <c r="R5" s="140"/>
      <c r="S5" s="140"/>
      <c r="T5" s="140"/>
      <c r="U5" s="140"/>
      <c r="V5" s="140"/>
      <c r="W5" s="140"/>
      <c r="X5" s="140"/>
      <c r="Y5" s="140"/>
      <c r="Z5" s="140"/>
    </row>
    <row r="6" spans="1:26" ht="13.5" customHeight="1">
      <c r="A6" s="119" t="s">
        <v>174</v>
      </c>
      <c r="B6" s="119"/>
      <c r="C6" s="151"/>
      <c r="D6" s="151"/>
      <c r="E6" s="151"/>
      <c r="F6" s="151"/>
      <c r="G6" s="135"/>
      <c r="H6" s="135"/>
      <c r="I6" s="135"/>
      <c r="J6" s="135"/>
      <c r="K6" s="135"/>
      <c r="L6" s="135"/>
      <c r="M6" s="135"/>
      <c r="N6" s="135"/>
      <c r="O6" s="135"/>
      <c r="P6" s="135"/>
      <c r="Q6" s="135"/>
      <c r="R6" s="135"/>
      <c r="S6" s="135"/>
      <c r="T6" s="135"/>
      <c r="U6" s="135"/>
      <c r="V6" s="135"/>
      <c r="W6" s="135"/>
      <c r="X6" s="135"/>
      <c r="Y6" s="135"/>
      <c r="Z6" s="135"/>
    </row>
    <row r="7" spans="1:26" ht="13.5" customHeight="1">
      <c r="A7" s="7" t="s">
        <v>175</v>
      </c>
      <c r="B7" s="7" t="s">
        <v>176</v>
      </c>
      <c r="C7" s="72" t="s">
        <v>133</v>
      </c>
      <c r="D7" s="72" t="s">
        <v>134</v>
      </c>
      <c r="E7" s="72" t="s">
        <v>135</v>
      </c>
      <c r="F7" s="72" t="s">
        <v>136</v>
      </c>
      <c r="G7" s="72" t="s">
        <v>137</v>
      </c>
      <c r="H7" s="72" t="s">
        <v>138</v>
      </c>
      <c r="I7" s="72" t="s">
        <v>139</v>
      </c>
      <c r="J7" s="72" t="s">
        <v>140</v>
      </c>
      <c r="K7" s="72" t="s">
        <v>141</v>
      </c>
      <c r="L7" s="72" t="s">
        <v>142</v>
      </c>
      <c r="M7" s="72" t="s">
        <v>143</v>
      </c>
      <c r="N7" s="72" t="s">
        <v>144</v>
      </c>
      <c r="O7" s="5"/>
      <c r="P7" s="5"/>
      <c r="Q7" s="5"/>
      <c r="R7" s="5"/>
      <c r="S7" s="5"/>
      <c r="T7" s="5"/>
      <c r="U7" s="5"/>
      <c r="V7" s="5"/>
      <c r="W7" s="5"/>
      <c r="X7" s="5"/>
      <c r="Y7" s="5"/>
      <c r="Z7" s="5"/>
    </row>
    <row r="8" spans="1:26" ht="13.5" customHeight="1">
      <c r="A8" s="73" t="s">
        <v>166</v>
      </c>
      <c r="B8" s="73" t="s">
        <v>37</v>
      </c>
      <c r="C8" s="74" t="e">
        <f>SUMIFS('Variance Analysis'!C$30:C$45,'Variance Analysis'!$B$30:$B$45,'Variance Analysis'!$B33,'Variance Analysis'!$A$30:$A$45,'Variance Analysis'!$A$30)</f>
        <v>#REF!</v>
      </c>
      <c r="D8" s="74" t="e">
        <f>SUMIFS('Variance Analysis'!D$30:D$45,'Variance Analysis'!$B$30:$B$45,'Variance Analysis'!$B33,'Variance Analysis'!$A$30:$A$45,'Variance Analysis'!$A$30)</f>
        <v>#REF!</v>
      </c>
      <c r="E8" s="74" t="e">
        <f>SUMIFS('Variance Analysis'!E$30:E$45,'Variance Analysis'!$B$30:$B$45,'Variance Analysis'!$B33,'Variance Analysis'!$A$30:$A$45,'Variance Analysis'!$A$30)</f>
        <v>#REF!</v>
      </c>
      <c r="F8" s="74" t="e">
        <f>SUMIFS('Variance Analysis'!F$30:F$45,'Variance Analysis'!$B$30:$B$45,'Variance Analysis'!$B33,'Variance Analysis'!$A$30:$A$45,'Variance Analysis'!$A$30)</f>
        <v>#REF!</v>
      </c>
      <c r="G8" s="74" t="e">
        <f>SUMIFS('Variance Analysis'!G$30:G$45,'Variance Analysis'!$B$30:$B$45,'Variance Analysis'!$B33,'Variance Analysis'!$A$30:$A$45,'Variance Analysis'!$A$30)</f>
        <v>#REF!</v>
      </c>
      <c r="H8" s="74" t="e">
        <f>SUMIFS('Variance Analysis'!H$30:H$45,'Variance Analysis'!$B$30:$B$45,'Variance Analysis'!$B33,'Variance Analysis'!$A$30:$A$45,'Variance Analysis'!$A$30)</f>
        <v>#REF!</v>
      </c>
      <c r="I8" s="74" t="e">
        <f>SUMIFS('Variance Analysis'!I$30:I$45,'Variance Analysis'!$B$30:$B$45,'Variance Analysis'!$B33,'Variance Analysis'!$A$30:$A$45,'Variance Analysis'!$A$30)</f>
        <v>#REF!</v>
      </c>
      <c r="J8" s="74" t="e">
        <f>SUMIFS('Variance Analysis'!J$30:J$45,'Variance Analysis'!$B$30:$B$45,'Variance Analysis'!$B33,'Variance Analysis'!$A$30:$A$45,'Variance Analysis'!$A$30)</f>
        <v>#REF!</v>
      </c>
      <c r="K8" s="74" t="e">
        <f>SUMIFS('Variance Analysis'!K$30:K$45,'Variance Analysis'!$B$30:$B$45,'Variance Analysis'!$B33,'Variance Analysis'!$A$30:$A$45,'Variance Analysis'!$A$30)</f>
        <v>#REF!</v>
      </c>
      <c r="L8" s="74" t="e">
        <f>SUMIFS('Variance Analysis'!L$30:L$45,'Variance Analysis'!$B$30:$B$45,'Variance Analysis'!$B33,'Variance Analysis'!$A$30:$A$45,'Variance Analysis'!$A$30)</f>
        <v>#REF!</v>
      </c>
      <c r="M8" s="74" t="e">
        <f>SUMIFS('Variance Analysis'!M$30:M$45,'Variance Analysis'!$B$30:$B$45,'Variance Analysis'!$B33,'Variance Analysis'!$A$30:$A$45,'Variance Analysis'!$A$30)</f>
        <v>#REF!</v>
      </c>
      <c r="N8" s="74" t="e">
        <f>SUMIFS('Variance Analysis'!N$30:N$45,'Variance Analysis'!$B$30:$B$45,'Variance Analysis'!$B33,'Variance Analysis'!$A$30:$A$45,'Variance Analysis'!$A$30)</f>
        <v>#REF!</v>
      </c>
      <c r="O8" s="5"/>
      <c r="P8" s="5"/>
      <c r="Q8" s="5"/>
      <c r="R8" s="5"/>
      <c r="S8" s="5"/>
      <c r="T8" s="5"/>
      <c r="U8" s="5"/>
      <c r="V8" s="5"/>
      <c r="W8" s="5"/>
      <c r="X8" s="5"/>
      <c r="Y8" s="5"/>
      <c r="Z8" s="5"/>
    </row>
    <row r="9" spans="1:26" ht="13.5" customHeight="1">
      <c r="A9" s="73" t="s">
        <v>167</v>
      </c>
      <c r="B9" s="73" t="s">
        <v>37</v>
      </c>
      <c r="C9" s="74" t="e">
        <f>SUMIFS('Variance Analysis'!C$30:C$45,'Variance Analysis'!$B$30:$B$45,'Variance Analysis'!$B$31,'Variance Analysis'!$A$30:$A$45,'Variance Analysis'!$A$30)</f>
        <v>#REF!</v>
      </c>
      <c r="D9" s="74" t="e">
        <f>SUMIFS('Variance Analysis'!D$30:D$45,'Variance Analysis'!$B$30:$B$45,'Variance Analysis'!$B$31,'Variance Analysis'!$A$30:$A$45,'Variance Analysis'!$A$30)</f>
        <v>#REF!</v>
      </c>
      <c r="E9" s="74" t="e">
        <f>SUMIFS('Variance Analysis'!E$30:E$45,'Variance Analysis'!$B$30:$B$45,'Variance Analysis'!$B$31,'Variance Analysis'!$A$30:$A$45,'Variance Analysis'!$A$30)</f>
        <v>#REF!</v>
      </c>
      <c r="F9" s="74" t="e">
        <f>SUMIFS('Variance Analysis'!F$30:F$45,'Variance Analysis'!$B$30:$B$45,'Variance Analysis'!$B$31,'Variance Analysis'!$A$30:$A$45,'Variance Analysis'!$A$30)</f>
        <v>#REF!</v>
      </c>
      <c r="G9" s="74" t="e">
        <f>SUMIFS('Variance Analysis'!G$30:G$45,'Variance Analysis'!$B$30:$B$45,'Variance Analysis'!$B$31,'Variance Analysis'!$A$30:$A$45,'Variance Analysis'!$A$30)</f>
        <v>#REF!</v>
      </c>
      <c r="H9" s="74" t="e">
        <f>SUMIFS('Variance Analysis'!H$30:H$45,'Variance Analysis'!$B$30:$B$45,'Variance Analysis'!$B$31,'Variance Analysis'!$A$30:$A$45,'Variance Analysis'!$A$30)</f>
        <v>#REF!</v>
      </c>
      <c r="I9" s="74" t="e">
        <f>SUMIFS('Variance Analysis'!I$30:I$45,'Variance Analysis'!$B$30:$B$45,'Variance Analysis'!$B$31,'Variance Analysis'!$A$30:$A$45,'Variance Analysis'!$A$30)</f>
        <v>#REF!</v>
      </c>
      <c r="J9" s="74" t="e">
        <f>SUMIFS('Variance Analysis'!J$30:J$45,'Variance Analysis'!$B$30:$B$45,'Variance Analysis'!$B$31,'Variance Analysis'!$A$30:$A$45,'Variance Analysis'!$A$30)</f>
        <v>#REF!</v>
      </c>
      <c r="K9" s="74" t="e">
        <f>SUMIFS('Variance Analysis'!K$30:K$45,'Variance Analysis'!$B$30:$B$45,'Variance Analysis'!$B$31,'Variance Analysis'!$A$30:$A$45,'Variance Analysis'!$A$30)</f>
        <v>#REF!</v>
      </c>
      <c r="L9" s="74" t="e">
        <f>SUMIFS('Variance Analysis'!L$30:L$45,'Variance Analysis'!$B$30:$B$45,'Variance Analysis'!$B$31,'Variance Analysis'!$A$30:$A$45,'Variance Analysis'!$A$30)</f>
        <v>#REF!</v>
      </c>
      <c r="M9" s="74" t="e">
        <f>SUMIFS('Variance Analysis'!M$30:M$45,'Variance Analysis'!$B$30:$B$45,'Variance Analysis'!$B$31,'Variance Analysis'!$A$30:$A$45,'Variance Analysis'!$A$30)</f>
        <v>#REF!</v>
      </c>
      <c r="N9" s="74" t="e">
        <f>SUMIFS('Variance Analysis'!N$30:N$45,'Variance Analysis'!$B$30:$B$45,'Variance Analysis'!$B$31,'Variance Analysis'!$A$30:$A$45,'Variance Analysis'!$A$30)</f>
        <v>#REF!</v>
      </c>
      <c r="O9" s="5"/>
      <c r="P9" s="5"/>
      <c r="Q9" s="5"/>
      <c r="R9" s="5"/>
      <c r="S9" s="5"/>
      <c r="T9" s="5"/>
      <c r="U9" s="5"/>
      <c r="V9" s="5"/>
      <c r="W9" s="5"/>
      <c r="X9" s="5"/>
      <c r="Y9" s="5"/>
      <c r="Z9" s="5"/>
    </row>
    <row r="10" spans="1:26" ht="13.5" customHeight="1">
      <c r="A10" s="73" t="s">
        <v>168</v>
      </c>
      <c r="B10" s="73" t="s">
        <v>37</v>
      </c>
      <c r="C10" s="74" t="e">
        <f>SUMIFS('Variance Analysis'!C$30:C$45,'Variance Analysis'!$B$30:$B$45,'Variance Analysis'!$B32,'Variance Analysis'!$A$30:$A$45,'Variance Analysis'!$A$30)</f>
        <v>#REF!</v>
      </c>
      <c r="D10" s="74" t="e">
        <f>SUMIFS('Variance Analysis'!D$30:D$45,'Variance Analysis'!$B$30:$B$45,'Variance Analysis'!$B32,'Variance Analysis'!$A$30:$A$45,'Variance Analysis'!$A$30)</f>
        <v>#REF!</v>
      </c>
      <c r="E10" s="74" t="e">
        <f>SUMIFS('Variance Analysis'!E$30:E$45,'Variance Analysis'!$B$30:$B$45,'Variance Analysis'!$B32,'Variance Analysis'!$A$30:$A$45,'Variance Analysis'!$A$30)</f>
        <v>#REF!</v>
      </c>
      <c r="F10" s="74" t="e">
        <f>SUMIFS('Variance Analysis'!F$30:F$45,'Variance Analysis'!$B$30:$B$45,'Variance Analysis'!$B32,'Variance Analysis'!$A$30:$A$45,'Variance Analysis'!$A$30)</f>
        <v>#REF!</v>
      </c>
      <c r="G10" s="74" t="e">
        <f>SUMIFS('Variance Analysis'!G$30:G$45,'Variance Analysis'!$B$30:$B$45,'Variance Analysis'!$B32,'Variance Analysis'!$A$30:$A$45,'Variance Analysis'!$A$30)</f>
        <v>#REF!</v>
      </c>
      <c r="H10" s="74" t="e">
        <f>SUMIFS('Variance Analysis'!H$30:H$45,'Variance Analysis'!$B$30:$B$45,'Variance Analysis'!$B32,'Variance Analysis'!$A$30:$A$45,'Variance Analysis'!$A$30)</f>
        <v>#REF!</v>
      </c>
      <c r="I10" s="74" t="e">
        <f>SUMIFS('Variance Analysis'!I$30:I$45,'Variance Analysis'!$B$30:$B$45,'Variance Analysis'!$B32,'Variance Analysis'!$A$30:$A$45,'Variance Analysis'!$A$30)</f>
        <v>#REF!</v>
      </c>
      <c r="J10" s="74" t="e">
        <f>SUMIFS('Variance Analysis'!J$30:J$45,'Variance Analysis'!$B$30:$B$45,'Variance Analysis'!$B32,'Variance Analysis'!$A$30:$A$45,'Variance Analysis'!$A$30)</f>
        <v>#REF!</v>
      </c>
      <c r="K10" s="74" t="e">
        <f>SUMIFS('Variance Analysis'!K$30:K$45,'Variance Analysis'!$B$30:$B$45,'Variance Analysis'!$B32,'Variance Analysis'!$A$30:$A$45,'Variance Analysis'!$A$30)</f>
        <v>#REF!</v>
      </c>
      <c r="L10" s="74" t="e">
        <f>SUMIFS('Variance Analysis'!L$30:L$45,'Variance Analysis'!$B$30:$B$45,'Variance Analysis'!$B32,'Variance Analysis'!$A$30:$A$45,'Variance Analysis'!$A$30)</f>
        <v>#REF!</v>
      </c>
      <c r="M10" s="74" t="e">
        <f>SUMIFS('Variance Analysis'!M$30:M$45,'Variance Analysis'!$B$30:$B$45,'Variance Analysis'!$B32,'Variance Analysis'!$A$30:$A$45,'Variance Analysis'!$A$30)</f>
        <v>#REF!</v>
      </c>
      <c r="N10" s="74" t="e">
        <f>SUMIFS('Variance Analysis'!N$30:N$45,'Variance Analysis'!$B$30:$B$45,'Variance Analysis'!$B32,'Variance Analysis'!$A$30:$A$45,'Variance Analysis'!$A$30)</f>
        <v>#REF!</v>
      </c>
      <c r="O10" s="5"/>
      <c r="P10" s="5"/>
      <c r="Q10" s="5"/>
      <c r="R10" s="5"/>
      <c r="S10" s="5"/>
      <c r="T10" s="5"/>
      <c r="U10" s="5"/>
      <c r="V10" s="5"/>
      <c r="W10" s="5"/>
      <c r="X10" s="5"/>
      <c r="Y10" s="5"/>
      <c r="Z10" s="5"/>
    </row>
    <row r="11" spans="1:26" ht="13.5" customHeight="1">
      <c r="A11" s="73" t="s">
        <v>145</v>
      </c>
      <c r="B11" s="73" t="s">
        <v>177</v>
      </c>
      <c r="C11" s="75" t="e">
        <f t="shared" ref="C11:N11" si="0">#REF!</f>
        <v>#REF!</v>
      </c>
      <c r="D11" s="75" t="e">
        <f t="shared" si="0"/>
        <v>#REF!</v>
      </c>
      <c r="E11" s="75" t="e">
        <f t="shared" si="0"/>
        <v>#REF!</v>
      </c>
      <c r="F11" s="75" t="e">
        <f t="shared" si="0"/>
        <v>#REF!</v>
      </c>
      <c r="G11" s="75" t="e">
        <f t="shared" si="0"/>
        <v>#REF!</v>
      </c>
      <c r="H11" s="75" t="e">
        <f t="shared" si="0"/>
        <v>#REF!</v>
      </c>
      <c r="I11" s="75" t="e">
        <f t="shared" si="0"/>
        <v>#REF!</v>
      </c>
      <c r="J11" s="75" t="e">
        <f t="shared" si="0"/>
        <v>#REF!</v>
      </c>
      <c r="K11" s="75" t="e">
        <f t="shared" si="0"/>
        <v>#REF!</v>
      </c>
      <c r="L11" s="75" t="e">
        <f t="shared" si="0"/>
        <v>#REF!</v>
      </c>
      <c r="M11" s="75" t="e">
        <f t="shared" si="0"/>
        <v>#REF!</v>
      </c>
      <c r="N11" s="75" t="e">
        <f t="shared" si="0"/>
        <v>#REF!</v>
      </c>
      <c r="O11" s="5"/>
      <c r="P11" s="5"/>
      <c r="Q11" s="5"/>
      <c r="R11" s="5"/>
      <c r="S11" s="5"/>
      <c r="T11" s="5"/>
      <c r="U11" s="5"/>
      <c r="V11" s="5"/>
      <c r="W11" s="5"/>
      <c r="X11" s="5"/>
      <c r="Y11" s="5"/>
      <c r="Z11" s="5"/>
    </row>
    <row r="12" spans="1:26" ht="13.5" customHeight="1">
      <c r="A12" s="76" t="s">
        <v>178</v>
      </c>
      <c r="B12" s="77" t="s">
        <v>179</v>
      </c>
      <c r="C12" s="78" t="e">
        <f t="shared" ref="C12:N12" si="1">SUM($C$8:C10)/(SUM($C$11:C11)*1000)</f>
        <v>#REF!</v>
      </c>
      <c r="D12" s="78" t="e">
        <f t="shared" si="1"/>
        <v>#REF!</v>
      </c>
      <c r="E12" s="78" t="e">
        <f t="shared" si="1"/>
        <v>#REF!</v>
      </c>
      <c r="F12" s="78" t="e">
        <f t="shared" si="1"/>
        <v>#REF!</v>
      </c>
      <c r="G12" s="78" t="e">
        <f t="shared" si="1"/>
        <v>#REF!</v>
      </c>
      <c r="H12" s="78" t="e">
        <f t="shared" si="1"/>
        <v>#REF!</v>
      </c>
      <c r="I12" s="78" t="e">
        <f t="shared" si="1"/>
        <v>#REF!</v>
      </c>
      <c r="J12" s="78" t="e">
        <f t="shared" si="1"/>
        <v>#REF!</v>
      </c>
      <c r="K12" s="78" t="e">
        <f t="shared" si="1"/>
        <v>#REF!</v>
      </c>
      <c r="L12" s="78" t="e">
        <f t="shared" si="1"/>
        <v>#REF!</v>
      </c>
      <c r="M12" s="78" t="e">
        <f t="shared" si="1"/>
        <v>#REF!</v>
      </c>
      <c r="N12" s="78" t="e">
        <f t="shared" si="1"/>
        <v>#REF!</v>
      </c>
      <c r="O12" s="5"/>
      <c r="P12" s="5"/>
      <c r="Q12" s="5"/>
      <c r="R12" s="5"/>
      <c r="S12" s="5"/>
      <c r="T12" s="5"/>
      <c r="U12" s="5"/>
      <c r="V12" s="5"/>
      <c r="W12" s="5"/>
      <c r="X12" s="5"/>
      <c r="Y12" s="5"/>
      <c r="Z12" s="5"/>
    </row>
    <row r="13" spans="1:26" ht="13.5" customHeight="1">
      <c r="A13" s="7"/>
      <c r="B13" s="5"/>
      <c r="C13" s="34"/>
      <c r="D13" s="34"/>
      <c r="E13" s="34"/>
      <c r="F13" s="34"/>
      <c r="G13" s="34"/>
      <c r="H13" s="34"/>
      <c r="I13" s="34"/>
      <c r="J13" s="34"/>
      <c r="K13" s="34"/>
      <c r="L13" s="34"/>
      <c r="M13" s="34"/>
      <c r="N13" s="34"/>
      <c r="O13" s="5"/>
      <c r="P13" s="5"/>
      <c r="Q13" s="5"/>
      <c r="R13" s="5"/>
      <c r="S13" s="5"/>
      <c r="T13" s="5"/>
      <c r="U13" s="5"/>
      <c r="V13" s="5"/>
      <c r="W13" s="5"/>
      <c r="X13" s="5"/>
      <c r="Y13" s="5"/>
      <c r="Z13" s="5"/>
    </row>
    <row r="14" spans="1:26" ht="13.5" customHeight="1">
      <c r="A14" s="119" t="s">
        <v>180</v>
      </c>
      <c r="B14" s="119"/>
      <c r="C14" s="151"/>
      <c r="D14" s="151"/>
      <c r="E14" s="151"/>
      <c r="F14" s="151"/>
      <c r="G14" s="135"/>
      <c r="H14" s="135"/>
      <c r="I14" s="135"/>
      <c r="J14" s="135"/>
      <c r="K14" s="135"/>
      <c r="L14" s="135"/>
      <c r="M14" s="135"/>
      <c r="N14" s="135"/>
      <c r="O14" s="135"/>
      <c r="P14" s="135"/>
      <c r="Q14" s="135"/>
      <c r="R14" s="135"/>
      <c r="S14" s="135"/>
      <c r="T14" s="135"/>
      <c r="U14" s="135"/>
      <c r="V14" s="135"/>
      <c r="W14" s="135"/>
      <c r="X14" s="135"/>
      <c r="Y14" s="135"/>
      <c r="Z14" s="135"/>
    </row>
    <row r="15" spans="1:26" ht="13.5" customHeight="1">
      <c r="A15" s="119" t="s">
        <v>175</v>
      </c>
      <c r="B15" s="119" t="s">
        <v>176</v>
      </c>
      <c r="C15" s="59" t="s">
        <v>133</v>
      </c>
      <c r="D15" s="59" t="s">
        <v>134</v>
      </c>
      <c r="E15" s="59" t="s">
        <v>135</v>
      </c>
      <c r="F15" s="59" t="s">
        <v>136</v>
      </c>
      <c r="G15" s="59" t="s">
        <v>137</v>
      </c>
      <c r="H15" s="59" t="s">
        <v>138</v>
      </c>
      <c r="I15" s="59" t="s">
        <v>139</v>
      </c>
      <c r="J15" s="59" t="s">
        <v>140</v>
      </c>
      <c r="K15" s="59" t="s">
        <v>141</v>
      </c>
      <c r="L15" s="59" t="s">
        <v>142</v>
      </c>
      <c r="M15" s="59" t="s">
        <v>143</v>
      </c>
      <c r="N15" s="59" t="s">
        <v>144</v>
      </c>
      <c r="O15" s="135"/>
      <c r="P15" s="135"/>
      <c r="Q15" s="135"/>
      <c r="R15" s="135"/>
      <c r="S15" s="135"/>
      <c r="T15" s="135"/>
      <c r="U15" s="135"/>
      <c r="V15" s="135"/>
      <c r="W15" s="135"/>
      <c r="X15" s="135"/>
      <c r="Y15" s="135"/>
      <c r="Z15" s="135"/>
    </row>
    <row r="16" spans="1:26" ht="13.5" customHeight="1">
      <c r="A16" s="73" t="s">
        <v>166</v>
      </c>
      <c r="B16" s="73" t="s">
        <v>37</v>
      </c>
      <c r="C16" s="74" t="e">
        <f>SUMIFS('Variance Analysis'!C$30:C$45,'Variance Analysis'!$B$30:$B$45,'Variance Analysis'!$B37,'Variance Analysis'!$A$30:$A$45,'Variance Analysis'!$A$34)</f>
        <v>#REF!</v>
      </c>
      <c r="D16" s="74" t="e">
        <f>SUMIFS('Variance Analysis'!D$30:D$45,'Variance Analysis'!$B$30:$B$45,'Variance Analysis'!$B37,'Variance Analysis'!$A$30:$A$45,'Variance Analysis'!$A$34)</f>
        <v>#REF!</v>
      </c>
      <c r="E16" s="74" t="e">
        <f>SUMIFS('Variance Analysis'!E$30:E$45,'Variance Analysis'!$B$30:$B$45,'Variance Analysis'!$B37,'Variance Analysis'!$A$30:$A$45,'Variance Analysis'!$A$34)</f>
        <v>#REF!</v>
      </c>
      <c r="F16" s="74" t="e">
        <f>SUMIFS('Variance Analysis'!F$30:F$45,'Variance Analysis'!$B$30:$B$45,'Variance Analysis'!$B37,'Variance Analysis'!$A$30:$A$45,'Variance Analysis'!$A$34)</f>
        <v>#REF!</v>
      </c>
      <c r="G16" s="74" t="e">
        <f>SUMIFS('Variance Analysis'!G$30:G$45,'Variance Analysis'!$B$30:$B$45,'Variance Analysis'!$B37,'Variance Analysis'!$A$30:$A$45,'Variance Analysis'!$A$34)</f>
        <v>#REF!</v>
      </c>
      <c r="H16" s="74" t="e">
        <f>SUMIFS('Variance Analysis'!H$30:H$45,'Variance Analysis'!$B$30:$B$45,'Variance Analysis'!$B37,'Variance Analysis'!$A$30:$A$45,'Variance Analysis'!$A$34)</f>
        <v>#REF!</v>
      </c>
      <c r="I16" s="74" t="e">
        <f>SUMIFS('Variance Analysis'!I$30:I$45,'Variance Analysis'!$B$30:$B$45,'Variance Analysis'!$B37,'Variance Analysis'!$A$30:$A$45,'Variance Analysis'!$A$34)</f>
        <v>#REF!</v>
      </c>
      <c r="J16" s="74" t="e">
        <f>SUMIFS('Variance Analysis'!J$30:J$45,'Variance Analysis'!$B$30:$B$45,'Variance Analysis'!$B37,'Variance Analysis'!$A$30:$A$45,'Variance Analysis'!$A$34)</f>
        <v>#REF!</v>
      </c>
      <c r="K16" s="74" t="e">
        <f>SUMIFS('Variance Analysis'!K$30:K$45,'Variance Analysis'!$B$30:$B$45,'Variance Analysis'!$B37,'Variance Analysis'!$A$30:$A$45,'Variance Analysis'!$A$34)</f>
        <v>#REF!</v>
      </c>
      <c r="L16" s="74" t="e">
        <f>SUMIFS('Variance Analysis'!L$30:L$45,'Variance Analysis'!$B$30:$B$45,'Variance Analysis'!$B37,'Variance Analysis'!$A$30:$A$45,'Variance Analysis'!$A$34)</f>
        <v>#REF!</v>
      </c>
      <c r="M16" s="74" t="e">
        <f>SUMIFS('Variance Analysis'!M$30:M$45,'Variance Analysis'!$B$30:$B$45,'Variance Analysis'!$B37,'Variance Analysis'!$A$30:$A$45,'Variance Analysis'!$A$34)</f>
        <v>#REF!</v>
      </c>
      <c r="N16" s="74" t="e">
        <f>SUMIFS('Variance Analysis'!N$30:N$45,'Variance Analysis'!$B$30:$B$45,'Variance Analysis'!$B37,'Variance Analysis'!$A$30:$A$45,'Variance Analysis'!$A$34)</f>
        <v>#REF!</v>
      </c>
      <c r="O16" s="5"/>
      <c r="P16" s="5"/>
      <c r="Q16" s="5"/>
      <c r="R16" s="5"/>
      <c r="S16" s="5"/>
      <c r="T16" s="5"/>
      <c r="U16" s="5"/>
      <c r="V16" s="5"/>
      <c r="W16" s="5"/>
      <c r="X16" s="5"/>
      <c r="Y16" s="5"/>
      <c r="Z16" s="5"/>
    </row>
    <row r="17" spans="1:26" ht="13.5" customHeight="1">
      <c r="A17" s="73" t="s">
        <v>167</v>
      </c>
      <c r="B17" s="73" t="s">
        <v>37</v>
      </c>
      <c r="C17" s="74" t="e">
        <f>SUMIFS('Variance Analysis'!C$30:C$45,'Variance Analysis'!$B$30:$B$45,'Variance Analysis'!$B$35,'Variance Analysis'!$A$30:$A$45,'Variance Analysis'!$A$34)</f>
        <v>#REF!</v>
      </c>
      <c r="D17" s="74" t="e">
        <f>SUMIFS('Variance Analysis'!D$30:D$45,'Variance Analysis'!$B$30:$B$45,'Variance Analysis'!$B$35,'Variance Analysis'!$A$30:$A$45,'Variance Analysis'!$A$34)</f>
        <v>#REF!</v>
      </c>
      <c r="E17" s="74" t="e">
        <f>SUMIFS('Variance Analysis'!E$30:E$45,'Variance Analysis'!$B$30:$B$45,'Variance Analysis'!$B$35,'Variance Analysis'!$A$30:$A$45,'Variance Analysis'!$A$34)</f>
        <v>#REF!</v>
      </c>
      <c r="F17" s="74" t="e">
        <f>SUMIFS('Variance Analysis'!F$30:F$45,'Variance Analysis'!$B$30:$B$45,'Variance Analysis'!$B$35,'Variance Analysis'!$A$30:$A$45,'Variance Analysis'!$A$34)</f>
        <v>#REF!</v>
      </c>
      <c r="G17" s="74" t="e">
        <f>SUMIFS('Variance Analysis'!G$30:G$45,'Variance Analysis'!$B$30:$B$45,'Variance Analysis'!$B$35,'Variance Analysis'!$A$30:$A$45,'Variance Analysis'!$A$34)</f>
        <v>#REF!</v>
      </c>
      <c r="H17" s="74" t="e">
        <f>SUMIFS('Variance Analysis'!H$30:H$45,'Variance Analysis'!$B$30:$B$45,'Variance Analysis'!$B$35,'Variance Analysis'!$A$30:$A$45,'Variance Analysis'!$A$34)</f>
        <v>#REF!</v>
      </c>
      <c r="I17" s="74" t="e">
        <f>SUMIFS('Variance Analysis'!I$30:I$45,'Variance Analysis'!$B$30:$B$45,'Variance Analysis'!$B$35,'Variance Analysis'!$A$30:$A$45,'Variance Analysis'!$A$34)</f>
        <v>#REF!</v>
      </c>
      <c r="J17" s="74" t="e">
        <f>SUMIFS('Variance Analysis'!J$30:J$45,'Variance Analysis'!$B$30:$B$45,'Variance Analysis'!$B$35,'Variance Analysis'!$A$30:$A$45,'Variance Analysis'!$A$34)</f>
        <v>#REF!</v>
      </c>
      <c r="K17" s="74" t="e">
        <f>SUMIFS('Variance Analysis'!K$30:K$45,'Variance Analysis'!$B$30:$B$45,'Variance Analysis'!$B$35,'Variance Analysis'!$A$30:$A$45,'Variance Analysis'!$A$34)</f>
        <v>#REF!</v>
      </c>
      <c r="L17" s="74" t="e">
        <f>SUMIFS('Variance Analysis'!L$30:L$45,'Variance Analysis'!$B$30:$B$45,'Variance Analysis'!$B$35,'Variance Analysis'!$A$30:$A$45,'Variance Analysis'!$A$34)</f>
        <v>#REF!</v>
      </c>
      <c r="M17" s="74" t="e">
        <f>SUMIFS('Variance Analysis'!M$30:M$45,'Variance Analysis'!$B$30:$B$45,'Variance Analysis'!$B$35,'Variance Analysis'!$A$30:$A$45,'Variance Analysis'!$A$34)</f>
        <v>#REF!</v>
      </c>
      <c r="N17" s="74" t="e">
        <f>SUMIFS('Variance Analysis'!N$30:N$45,'Variance Analysis'!$B$30:$B$45,'Variance Analysis'!$B$35,'Variance Analysis'!$A$30:$A$45,'Variance Analysis'!$A$34)</f>
        <v>#REF!</v>
      </c>
      <c r="O17" s="5"/>
      <c r="P17" s="5"/>
      <c r="Q17" s="5"/>
      <c r="R17" s="5"/>
      <c r="S17" s="5"/>
      <c r="T17" s="5"/>
      <c r="U17" s="5"/>
      <c r="V17" s="5"/>
      <c r="W17" s="5"/>
      <c r="X17" s="5"/>
      <c r="Y17" s="5"/>
      <c r="Z17" s="5"/>
    </row>
    <row r="18" spans="1:26" ht="13.5" customHeight="1">
      <c r="A18" s="73" t="s">
        <v>168</v>
      </c>
      <c r="B18" s="73" t="s">
        <v>37</v>
      </c>
      <c r="C18" s="74" t="e">
        <f>SUMIFS('Variance Analysis'!C$30:C$45,'Variance Analysis'!$B$30:$B$45,'Variance Analysis'!$B36,'Variance Analysis'!$A$30:$A$45,'Variance Analysis'!$A$34)</f>
        <v>#REF!</v>
      </c>
      <c r="D18" s="74" t="e">
        <f>SUMIFS('Variance Analysis'!D$30:D$45,'Variance Analysis'!$B$30:$B$45,'Variance Analysis'!$B36,'Variance Analysis'!$A$30:$A$45,'Variance Analysis'!$A$34)</f>
        <v>#REF!</v>
      </c>
      <c r="E18" s="74" t="e">
        <f>SUMIFS('Variance Analysis'!E$30:E$45,'Variance Analysis'!$B$30:$B$45,'Variance Analysis'!$B36,'Variance Analysis'!$A$30:$A$45,'Variance Analysis'!$A$34)</f>
        <v>#REF!</v>
      </c>
      <c r="F18" s="74" t="e">
        <f>SUMIFS('Variance Analysis'!F$30:F$45,'Variance Analysis'!$B$30:$B$45,'Variance Analysis'!$B36,'Variance Analysis'!$A$30:$A$45,'Variance Analysis'!$A$34)</f>
        <v>#REF!</v>
      </c>
      <c r="G18" s="74" t="e">
        <f>SUMIFS('Variance Analysis'!G$30:G$45,'Variance Analysis'!$B$30:$B$45,'Variance Analysis'!$B36,'Variance Analysis'!$A$30:$A$45,'Variance Analysis'!$A$34)</f>
        <v>#REF!</v>
      </c>
      <c r="H18" s="74" t="e">
        <f>SUMIFS('Variance Analysis'!H$30:H$45,'Variance Analysis'!$B$30:$B$45,'Variance Analysis'!$B36,'Variance Analysis'!$A$30:$A$45,'Variance Analysis'!$A$34)</f>
        <v>#REF!</v>
      </c>
      <c r="I18" s="74" t="e">
        <f>SUMIFS('Variance Analysis'!I$30:I$45,'Variance Analysis'!$B$30:$B$45,'Variance Analysis'!$B36,'Variance Analysis'!$A$30:$A$45,'Variance Analysis'!$A$34)</f>
        <v>#REF!</v>
      </c>
      <c r="J18" s="74" t="e">
        <f>SUMIFS('Variance Analysis'!J$30:J$45,'Variance Analysis'!$B$30:$B$45,'Variance Analysis'!$B36,'Variance Analysis'!$A$30:$A$45,'Variance Analysis'!$A$34)</f>
        <v>#REF!</v>
      </c>
      <c r="K18" s="74" t="e">
        <f>SUMIFS('Variance Analysis'!K$30:K$45,'Variance Analysis'!$B$30:$B$45,'Variance Analysis'!$B36,'Variance Analysis'!$A$30:$A$45,'Variance Analysis'!$A$34)</f>
        <v>#REF!</v>
      </c>
      <c r="L18" s="74" t="e">
        <f>SUMIFS('Variance Analysis'!L$30:L$45,'Variance Analysis'!$B$30:$B$45,'Variance Analysis'!$B36,'Variance Analysis'!$A$30:$A$45,'Variance Analysis'!$A$34)</f>
        <v>#REF!</v>
      </c>
      <c r="M18" s="74" t="e">
        <f>SUMIFS('Variance Analysis'!M$30:M$45,'Variance Analysis'!$B$30:$B$45,'Variance Analysis'!$B36,'Variance Analysis'!$A$30:$A$45,'Variance Analysis'!$A$34)</f>
        <v>#REF!</v>
      </c>
      <c r="N18" s="74" t="e">
        <f>SUMIFS('Variance Analysis'!N$30:N$45,'Variance Analysis'!$B$30:$B$45,'Variance Analysis'!$B36,'Variance Analysis'!$A$30:$A$45,'Variance Analysis'!$A$34)</f>
        <v>#REF!</v>
      </c>
      <c r="O18" s="5"/>
      <c r="P18" s="5"/>
      <c r="Q18" s="5"/>
      <c r="R18" s="5"/>
      <c r="S18" s="5"/>
      <c r="T18" s="5"/>
      <c r="U18" s="5"/>
      <c r="V18" s="5"/>
      <c r="W18" s="5"/>
      <c r="X18" s="5"/>
      <c r="Y18" s="5"/>
      <c r="Z18" s="5"/>
    </row>
    <row r="19" spans="1:26" ht="13.5" customHeight="1">
      <c r="A19" s="73" t="s">
        <v>149</v>
      </c>
      <c r="B19" s="73" t="s">
        <v>177</v>
      </c>
      <c r="C19" s="75" t="e">
        <f t="shared" ref="C19:N19" si="2">#REF!</f>
        <v>#REF!</v>
      </c>
      <c r="D19" s="75" t="e">
        <f t="shared" si="2"/>
        <v>#REF!</v>
      </c>
      <c r="E19" s="75" t="e">
        <f t="shared" si="2"/>
        <v>#REF!</v>
      </c>
      <c r="F19" s="75" t="e">
        <f t="shared" si="2"/>
        <v>#REF!</v>
      </c>
      <c r="G19" s="75" t="e">
        <f t="shared" si="2"/>
        <v>#REF!</v>
      </c>
      <c r="H19" s="75" t="e">
        <f t="shared" si="2"/>
        <v>#REF!</v>
      </c>
      <c r="I19" s="75" t="e">
        <f t="shared" si="2"/>
        <v>#REF!</v>
      </c>
      <c r="J19" s="75" t="e">
        <f t="shared" si="2"/>
        <v>#REF!</v>
      </c>
      <c r="K19" s="75" t="e">
        <f t="shared" si="2"/>
        <v>#REF!</v>
      </c>
      <c r="L19" s="75" t="e">
        <f t="shared" si="2"/>
        <v>#REF!</v>
      </c>
      <c r="M19" s="75" t="e">
        <f t="shared" si="2"/>
        <v>#REF!</v>
      </c>
      <c r="N19" s="75" t="e">
        <f t="shared" si="2"/>
        <v>#REF!</v>
      </c>
      <c r="O19" s="5"/>
      <c r="P19" s="5"/>
      <c r="Q19" s="5"/>
      <c r="R19" s="5"/>
      <c r="S19" s="5"/>
      <c r="T19" s="5"/>
      <c r="U19" s="5"/>
      <c r="V19" s="5"/>
      <c r="W19" s="5"/>
      <c r="X19" s="5"/>
      <c r="Y19" s="5"/>
      <c r="Z19" s="5"/>
    </row>
    <row r="20" spans="1:26" ht="13.5" customHeight="1">
      <c r="A20" s="76" t="s">
        <v>178</v>
      </c>
      <c r="B20" s="77" t="s">
        <v>179</v>
      </c>
      <c r="C20" s="78" t="e">
        <f>SUM($C$16:C18)/(SUM($C$19:C19*1000))</f>
        <v>#REF!</v>
      </c>
      <c r="D20" s="78" t="e">
        <f t="shared" ref="D20:N20" si="3">SUM($C$16:D18)/(SUM($C$19:D19)*1000)</f>
        <v>#REF!</v>
      </c>
      <c r="E20" s="78" t="e">
        <f t="shared" si="3"/>
        <v>#REF!</v>
      </c>
      <c r="F20" s="78" t="e">
        <f t="shared" si="3"/>
        <v>#REF!</v>
      </c>
      <c r="G20" s="78" t="e">
        <f t="shared" si="3"/>
        <v>#REF!</v>
      </c>
      <c r="H20" s="78" t="e">
        <f t="shared" si="3"/>
        <v>#REF!</v>
      </c>
      <c r="I20" s="78" t="e">
        <f t="shared" si="3"/>
        <v>#REF!</v>
      </c>
      <c r="J20" s="78" t="e">
        <f t="shared" si="3"/>
        <v>#REF!</v>
      </c>
      <c r="K20" s="78" t="e">
        <f t="shared" si="3"/>
        <v>#REF!</v>
      </c>
      <c r="L20" s="78" t="e">
        <f t="shared" si="3"/>
        <v>#REF!</v>
      </c>
      <c r="M20" s="78" t="e">
        <f t="shared" si="3"/>
        <v>#REF!</v>
      </c>
      <c r="N20" s="78" t="e">
        <f t="shared" si="3"/>
        <v>#REF!</v>
      </c>
      <c r="O20" s="5"/>
      <c r="P20" s="5"/>
      <c r="Q20" s="5"/>
      <c r="R20" s="5"/>
      <c r="S20" s="5"/>
      <c r="T20" s="5"/>
      <c r="U20" s="5"/>
      <c r="V20" s="5"/>
      <c r="W20" s="5"/>
      <c r="X20" s="5"/>
      <c r="Y20" s="5"/>
      <c r="Z20" s="5"/>
    </row>
    <row r="21" spans="1:26" ht="13.5" customHeight="1">
      <c r="A21" s="7"/>
      <c r="B21" s="5"/>
      <c r="C21" s="34"/>
      <c r="D21" s="34"/>
      <c r="E21" s="34"/>
      <c r="F21" s="34"/>
      <c r="G21" s="34"/>
      <c r="H21" s="34"/>
      <c r="I21" s="34"/>
      <c r="J21" s="34"/>
      <c r="K21" s="34"/>
      <c r="L21" s="34"/>
      <c r="M21" s="34"/>
      <c r="N21" s="34"/>
      <c r="O21" s="5"/>
      <c r="P21" s="5"/>
      <c r="Q21" s="5"/>
      <c r="R21" s="5"/>
      <c r="S21" s="5"/>
      <c r="T21" s="5"/>
      <c r="U21" s="5"/>
      <c r="V21" s="5"/>
      <c r="W21" s="5"/>
      <c r="X21" s="5"/>
      <c r="Y21" s="5"/>
      <c r="Z21" s="5"/>
    </row>
    <row r="22" spans="1:26" ht="13.5" customHeight="1">
      <c r="A22" s="119" t="s">
        <v>181</v>
      </c>
      <c r="B22" s="119"/>
      <c r="C22" s="151"/>
      <c r="D22" s="151"/>
      <c r="E22" s="151"/>
      <c r="F22" s="151"/>
      <c r="G22" s="135"/>
      <c r="H22" s="135"/>
      <c r="I22" s="135"/>
      <c r="J22" s="135"/>
      <c r="K22" s="135"/>
      <c r="L22" s="135"/>
      <c r="M22" s="135"/>
      <c r="N22" s="135"/>
      <c r="O22" s="135"/>
      <c r="P22" s="135"/>
      <c r="Q22" s="135"/>
      <c r="R22" s="135"/>
      <c r="S22" s="135"/>
      <c r="T22" s="135"/>
      <c r="U22" s="135"/>
      <c r="V22" s="135"/>
      <c r="W22" s="135"/>
      <c r="X22" s="135"/>
      <c r="Y22" s="135"/>
      <c r="Z22" s="135"/>
    </row>
    <row r="23" spans="1:26" ht="13.5" customHeight="1">
      <c r="A23" s="119" t="s">
        <v>175</v>
      </c>
      <c r="B23" s="119" t="s">
        <v>176</v>
      </c>
      <c r="C23" s="59" t="s">
        <v>133</v>
      </c>
      <c r="D23" s="59" t="s">
        <v>134</v>
      </c>
      <c r="E23" s="59" t="s">
        <v>135</v>
      </c>
      <c r="F23" s="59" t="s">
        <v>136</v>
      </c>
      <c r="G23" s="59" t="s">
        <v>137</v>
      </c>
      <c r="H23" s="59" t="s">
        <v>138</v>
      </c>
      <c r="I23" s="59" t="s">
        <v>139</v>
      </c>
      <c r="J23" s="59" t="s">
        <v>140</v>
      </c>
      <c r="K23" s="59" t="s">
        <v>141</v>
      </c>
      <c r="L23" s="59" t="s">
        <v>142</v>
      </c>
      <c r="M23" s="59" t="s">
        <v>143</v>
      </c>
      <c r="N23" s="59" t="s">
        <v>144</v>
      </c>
      <c r="O23" s="135"/>
      <c r="P23" s="135"/>
      <c r="Q23" s="135"/>
      <c r="R23" s="135"/>
      <c r="S23" s="135"/>
      <c r="T23" s="135"/>
      <c r="U23" s="135"/>
      <c r="V23" s="135"/>
      <c r="W23" s="135"/>
      <c r="X23" s="135"/>
      <c r="Y23" s="135"/>
      <c r="Z23" s="135"/>
    </row>
    <row r="24" spans="1:26" ht="13.5" customHeight="1">
      <c r="A24" s="73" t="s">
        <v>166</v>
      </c>
      <c r="B24" s="73" t="s">
        <v>37</v>
      </c>
      <c r="C24" s="74" t="e">
        <f>SUMIFS('Variance Analysis'!C$30:C$45,'Variance Analysis'!$B$30:$B$45,'Variance Analysis'!$B$41,'Variance Analysis'!$A$30:$A$45,'Variance Analysis'!$A$41)</f>
        <v>#REF!</v>
      </c>
      <c r="D24" s="74" t="e">
        <f>SUMIFS('Variance Analysis'!D$30:D$45,'Variance Analysis'!$B$30:$B$45,'Variance Analysis'!$B$41,'Variance Analysis'!$A$30:$A$45,'Variance Analysis'!$A$41)</f>
        <v>#REF!</v>
      </c>
      <c r="E24" s="74" t="e">
        <f>SUMIFS('Variance Analysis'!E$30:E$45,'Variance Analysis'!$B$30:$B$45,'Variance Analysis'!$B$41,'Variance Analysis'!$A$30:$A$45,'Variance Analysis'!$A$41)</f>
        <v>#REF!</v>
      </c>
      <c r="F24" s="74" t="e">
        <f>SUMIFS('Variance Analysis'!F$30:F$45,'Variance Analysis'!$B$30:$B$45,'Variance Analysis'!$B$41,'Variance Analysis'!$A$30:$A$45,'Variance Analysis'!$A$41)</f>
        <v>#REF!</v>
      </c>
      <c r="G24" s="74" t="e">
        <f>SUMIFS('Variance Analysis'!G$30:G$45,'Variance Analysis'!$B$30:$B$45,'Variance Analysis'!$B$41,'Variance Analysis'!$A$30:$A$45,'Variance Analysis'!$A$41)</f>
        <v>#REF!</v>
      </c>
      <c r="H24" s="74" t="e">
        <f>SUMIFS('Variance Analysis'!H$30:H$45,'Variance Analysis'!$B$30:$B$45,'Variance Analysis'!$B$41,'Variance Analysis'!$A$30:$A$45,'Variance Analysis'!$A$41)</f>
        <v>#REF!</v>
      </c>
      <c r="I24" s="74" t="e">
        <f>SUMIFS('Variance Analysis'!I$30:I$45,'Variance Analysis'!$B$30:$B$45,'Variance Analysis'!$B$41,'Variance Analysis'!$A$30:$A$45,'Variance Analysis'!$A$41)</f>
        <v>#REF!</v>
      </c>
      <c r="J24" s="74" t="e">
        <f>SUMIFS('Variance Analysis'!J$30:J$45,'Variance Analysis'!$B$30:$B$45,'Variance Analysis'!$B$41,'Variance Analysis'!$A$30:$A$45,'Variance Analysis'!$A$41)</f>
        <v>#REF!</v>
      </c>
      <c r="K24" s="74" t="e">
        <f>SUMIFS('Variance Analysis'!K$30:K$45,'Variance Analysis'!$B$30:$B$45,'Variance Analysis'!$B$41,'Variance Analysis'!$A$30:$A$45,'Variance Analysis'!$A$41)</f>
        <v>#REF!</v>
      </c>
      <c r="L24" s="74" t="e">
        <f>SUMIFS('Variance Analysis'!L$30:L$45,'Variance Analysis'!$B$30:$B$45,'Variance Analysis'!$B$41,'Variance Analysis'!$A$30:$A$45,'Variance Analysis'!$A$41)</f>
        <v>#REF!</v>
      </c>
      <c r="M24" s="74" t="e">
        <f>SUMIFS('Variance Analysis'!M$30:M$45,'Variance Analysis'!$B$30:$B$45,'Variance Analysis'!$B$41,'Variance Analysis'!$A$30:$A$45,'Variance Analysis'!$A$41)</f>
        <v>#REF!</v>
      </c>
      <c r="N24" s="74" t="e">
        <f>SUMIFS('Variance Analysis'!N$30:N$45,'Variance Analysis'!$B$30:$B$45,'Variance Analysis'!$B$41,'Variance Analysis'!$A$30:$A$45,'Variance Analysis'!$A$41)</f>
        <v>#REF!</v>
      </c>
      <c r="O24" s="5"/>
      <c r="P24" s="5"/>
      <c r="Q24" s="5"/>
      <c r="R24" s="5"/>
      <c r="S24" s="5"/>
      <c r="T24" s="5"/>
      <c r="U24" s="5"/>
      <c r="V24" s="5"/>
      <c r="W24" s="5"/>
      <c r="X24" s="5"/>
      <c r="Y24" s="5"/>
      <c r="Z24" s="5"/>
    </row>
    <row r="25" spans="1:26" ht="13.5" customHeight="1">
      <c r="A25" s="73" t="s">
        <v>167</v>
      </c>
      <c r="B25" s="73" t="s">
        <v>37</v>
      </c>
      <c r="C25" s="74" t="e">
        <f>SUMIFS('Variance Analysis'!C$30:C$45,'Variance Analysis'!$B$30:$B$45,'Variance Analysis'!$B$39,'Variance Analysis'!$A$30:$A$45,'Variance Analysis'!$A$41)</f>
        <v>#REF!</v>
      </c>
      <c r="D25" s="74" t="e">
        <f>SUMIFS('Variance Analysis'!D$30:D$45,'Variance Analysis'!$B$30:$B$45,'Variance Analysis'!$B$39,'Variance Analysis'!$A$30:$A$45,'Variance Analysis'!$A$41)</f>
        <v>#REF!</v>
      </c>
      <c r="E25" s="74" t="e">
        <f>SUMIFS('Variance Analysis'!E$30:E$45,'Variance Analysis'!$B$30:$B$45,'Variance Analysis'!$B$39,'Variance Analysis'!$A$30:$A$45,'Variance Analysis'!$A$41)</f>
        <v>#REF!</v>
      </c>
      <c r="F25" s="74" t="e">
        <f>SUMIFS('Variance Analysis'!F$30:F$45,'Variance Analysis'!$B$30:$B$45,'Variance Analysis'!$B$39,'Variance Analysis'!$A$30:$A$45,'Variance Analysis'!$A$41)</f>
        <v>#REF!</v>
      </c>
      <c r="G25" s="74" t="e">
        <f>SUMIFS('Variance Analysis'!G$30:G$45,'Variance Analysis'!$B$30:$B$45,'Variance Analysis'!$B$39,'Variance Analysis'!$A$30:$A$45,'Variance Analysis'!$A$41)</f>
        <v>#REF!</v>
      </c>
      <c r="H25" s="74" t="e">
        <f>SUMIFS('Variance Analysis'!H$30:H$45,'Variance Analysis'!$B$30:$B$45,'Variance Analysis'!$B$39,'Variance Analysis'!$A$30:$A$45,'Variance Analysis'!$A$41)</f>
        <v>#REF!</v>
      </c>
      <c r="I25" s="74" t="e">
        <f>SUMIFS('Variance Analysis'!I$30:I$45,'Variance Analysis'!$B$30:$B$45,'Variance Analysis'!$B$39,'Variance Analysis'!$A$30:$A$45,'Variance Analysis'!$A$41)</f>
        <v>#REF!</v>
      </c>
      <c r="J25" s="74" t="e">
        <f>SUMIFS('Variance Analysis'!J$30:J$45,'Variance Analysis'!$B$30:$B$45,'Variance Analysis'!$B$39,'Variance Analysis'!$A$30:$A$45,'Variance Analysis'!$A$41)</f>
        <v>#REF!</v>
      </c>
      <c r="K25" s="74" t="e">
        <f>SUMIFS('Variance Analysis'!K$30:K$45,'Variance Analysis'!$B$30:$B$45,'Variance Analysis'!$B$39,'Variance Analysis'!$A$30:$A$45,'Variance Analysis'!$A$41)</f>
        <v>#REF!</v>
      </c>
      <c r="L25" s="74" t="e">
        <f>SUMIFS('Variance Analysis'!L$30:L$45,'Variance Analysis'!$B$30:$B$45,'Variance Analysis'!$B$39,'Variance Analysis'!$A$30:$A$45,'Variance Analysis'!$A$41)</f>
        <v>#REF!</v>
      </c>
      <c r="M25" s="74" t="e">
        <f>SUMIFS('Variance Analysis'!M$30:M$45,'Variance Analysis'!$B$30:$B$45,'Variance Analysis'!$B$39,'Variance Analysis'!$A$30:$A$45,'Variance Analysis'!$A$41)</f>
        <v>#REF!</v>
      </c>
      <c r="N25" s="74" t="e">
        <f>SUMIFS('Variance Analysis'!N$30:N$45,'Variance Analysis'!$B$30:$B$45,'Variance Analysis'!$B$39,'Variance Analysis'!$A$30:$A$45,'Variance Analysis'!$A$41)</f>
        <v>#REF!</v>
      </c>
      <c r="O25" s="5"/>
      <c r="P25" s="5"/>
      <c r="Q25" s="5"/>
      <c r="R25" s="5"/>
      <c r="S25" s="5"/>
      <c r="T25" s="5"/>
      <c r="U25" s="5"/>
      <c r="V25" s="5"/>
      <c r="W25" s="5"/>
      <c r="X25" s="5"/>
      <c r="Y25" s="5"/>
      <c r="Z25" s="5"/>
    </row>
    <row r="26" spans="1:26" ht="13.5" customHeight="1">
      <c r="A26" s="73" t="s">
        <v>168</v>
      </c>
      <c r="B26" s="73" t="s">
        <v>37</v>
      </c>
      <c r="C26" s="74" t="e">
        <f>SUMIFS('Variance Analysis'!C$30:C$45,'Variance Analysis'!$B$30:$B$45,'Variance Analysis'!$B40,'Variance Analysis'!$A$30:$A$45,'Variance Analysis'!$A$40)</f>
        <v>#REF!</v>
      </c>
      <c r="D26" s="74" t="e">
        <f>SUMIFS('Variance Analysis'!D$30:D$45,'Variance Analysis'!$B$30:$B$45,'Variance Analysis'!$B40,'Variance Analysis'!$A$30:$A$45,'Variance Analysis'!$A$40)</f>
        <v>#REF!</v>
      </c>
      <c r="E26" s="74" t="e">
        <f>SUMIFS('Variance Analysis'!E$30:E$45,'Variance Analysis'!$B$30:$B$45,'Variance Analysis'!$B40,'Variance Analysis'!$A$30:$A$45,'Variance Analysis'!$A$40)</f>
        <v>#REF!</v>
      </c>
      <c r="F26" s="74" t="e">
        <f>SUMIFS('Variance Analysis'!F$30:F$45,'Variance Analysis'!$B$30:$B$45,'Variance Analysis'!$B40,'Variance Analysis'!$A$30:$A$45,'Variance Analysis'!$A$40)</f>
        <v>#REF!</v>
      </c>
      <c r="G26" s="74" t="e">
        <f>SUMIFS('Variance Analysis'!G$30:G$45,'Variance Analysis'!$B$30:$B$45,'Variance Analysis'!$B40,'Variance Analysis'!$A$30:$A$45,'Variance Analysis'!$A$40)</f>
        <v>#REF!</v>
      </c>
      <c r="H26" s="74" t="e">
        <f>SUMIFS('Variance Analysis'!H$30:H$45,'Variance Analysis'!$B$30:$B$45,'Variance Analysis'!$B40,'Variance Analysis'!$A$30:$A$45,'Variance Analysis'!$A$40)</f>
        <v>#REF!</v>
      </c>
      <c r="I26" s="74" t="e">
        <f>SUMIFS('Variance Analysis'!I$30:I$45,'Variance Analysis'!$B$30:$B$45,'Variance Analysis'!$B40,'Variance Analysis'!$A$30:$A$45,'Variance Analysis'!$A$40)</f>
        <v>#REF!</v>
      </c>
      <c r="J26" s="74" t="e">
        <f>SUMIFS('Variance Analysis'!J$30:J$45,'Variance Analysis'!$B$30:$B$45,'Variance Analysis'!$B40,'Variance Analysis'!$A$30:$A$45,'Variance Analysis'!$A$40)</f>
        <v>#REF!</v>
      </c>
      <c r="K26" s="74" t="e">
        <f>SUMIFS('Variance Analysis'!K$30:K$45,'Variance Analysis'!$B$30:$B$45,'Variance Analysis'!$B40,'Variance Analysis'!$A$30:$A$45,'Variance Analysis'!$A$40)</f>
        <v>#REF!</v>
      </c>
      <c r="L26" s="74" t="e">
        <f>SUMIFS('Variance Analysis'!L$30:L$45,'Variance Analysis'!$B$30:$B$45,'Variance Analysis'!$B40,'Variance Analysis'!$A$30:$A$45,'Variance Analysis'!$A$40)</f>
        <v>#REF!</v>
      </c>
      <c r="M26" s="74" t="e">
        <f>SUMIFS('Variance Analysis'!M$30:M$45,'Variance Analysis'!$B$30:$B$45,'Variance Analysis'!$B40,'Variance Analysis'!$A$30:$A$45,'Variance Analysis'!$A$40)</f>
        <v>#REF!</v>
      </c>
      <c r="N26" s="74" t="e">
        <f>SUMIFS('Variance Analysis'!N$30:N$45,'Variance Analysis'!$B$30:$B$45,'Variance Analysis'!$B40,'Variance Analysis'!$A$30:$A$45,'Variance Analysis'!$A$40)</f>
        <v>#REF!</v>
      </c>
      <c r="O26" s="5"/>
      <c r="P26" s="5"/>
      <c r="Q26" s="5"/>
      <c r="R26" s="5"/>
      <c r="S26" s="5"/>
      <c r="T26" s="5"/>
      <c r="U26" s="5"/>
      <c r="V26" s="5"/>
      <c r="W26" s="5"/>
      <c r="X26" s="5"/>
      <c r="Y26" s="5"/>
      <c r="Z26" s="5"/>
    </row>
    <row r="27" spans="1:26" ht="13.5" customHeight="1">
      <c r="A27" s="73" t="s">
        <v>150</v>
      </c>
      <c r="B27" s="73" t="s">
        <v>177</v>
      </c>
      <c r="C27" s="75" t="e">
        <f t="shared" ref="C27:N27" si="4">#REF!</f>
        <v>#REF!</v>
      </c>
      <c r="D27" s="75" t="e">
        <f t="shared" si="4"/>
        <v>#REF!</v>
      </c>
      <c r="E27" s="75" t="e">
        <f t="shared" si="4"/>
        <v>#REF!</v>
      </c>
      <c r="F27" s="75" t="e">
        <f t="shared" si="4"/>
        <v>#REF!</v>
      </c>
      <c r="G27" s="75" t="e">
        <f t="shared" si="4"/>
        <v>#REF!</v>
      </c>
      <c r="H27" s="75" t="e">
        <f t="shared" si="4"/>
        <v>#REF!</v>
      </c>
      <c r="I27" s="75" t="e">
        <f t="shared" si="4"/>
        <v>#REF!</v>
      </c>
      <c r="J27" s="75" t="e">
        <f t="shared" si="4"/>
        <v>#REF!</v>
      </c>
      <c r="K27" s="75" t="e">
        <f t="shared" si="4"/>
        <v>#REF!</v>
      </c>
      <c r="L27" s="75" t="e">
        <f t="shared" si="4"/>
        <v>#REF!</v>
      </c>
      <c r="M27" s="75" t="e">
        <f t="shared" si="4"/>
        <v>#REF!</v>
      </c>
      <c r="N27" s="75" t="e">
        <f t="shared" si="4"/>
        <v>#REF!</v>
      </c>
      <c r="O27" s="5"/>
      <c r="P27" s="5"/>
      <c r="Q27" s="5"/>
      <c r="R27" s="5"/>
      <c r="S27" s="5"/>
      <c r="T27" s="5"/>
      <c r="U27" s="5"/>
      <c r="V27" s="5"/>
      <c r="W27" s="5"/>
      <c r="X27" s="5"/>
      <c r="Y27" s="5"/>
      <c r="Z27" s="5"/>
    </row>
    <row r="28" spans="1:26" ht="13.5" customHeight="1">
      <c r="A28" s="76" t="s">
        <v>178</v>
      </c>
      <c r="B28" s="77" t="s">
        <v>179</v>
      </c>
      <c r="C28" s="78" t="e">
        <f>SUM(C24:C26)/(C27*1000)</f>
        <v>#REF!</v>
      </c>
      <c r="D28" s="78" t="e">
        <f t="shared" ref="D28:N28" si="5">SUM($C$24:D26)/(SUM($C$27:D27)*1000)</f>
        <v>#REF!</v>
      </c>
      <c r="E28" s="78" t="e">
        <f t="shared" si="5"/>
        <v>#REF!</v>
      </c>
      <c r="F28" s="78" t="e">
        <f t="shared" si="5"/>
        <v>#REF!</v>
      </c>
      <c r="G28" s="78" t="e">
        <f t="shared" si="5"/>
        <v>#REF!</v>
      </c>
      <c r="H28" s="78" t="e">
        <f t="shared" si="5"/>
        <v>#REF!</v>
      </c>
      <c r="I28" s="78" t="e">
        <f t="shared" si="5"/>
        <v>#REF!</v>
      </c>
      <c r="J28" s="78" t="e">
        <f t="shared" si="5"/>
        <v>#REF!</v>
      </c>
      <c r="K28" s="78" t="e">
        <f t="shared" si="5"/>
        <v>#REF!</v>
      </c>
      <c r="L28" s="78" t="e">
        <f t="shared" si="5"/>
        <v>#REF!</v>
      </c>
      <c r="M28" s="78" t="e">
        <f t="shared" si="5"/>
        <v>#REF!</v>
      </c>
      <c r="N28" s="78" t="e">
        <f t="shared" si="5"/>
        <v>#REF!</v>
      </c>
      <c r="O28" s="5"/>
      <c r="P28" s="5"/>
      <c r="Q28" s="5"/>
      <c r="R28" s="5"/>
      <c r="S28" s="5"/>
      <c r="T28" s="5"/>
      <c r="U28" s="5"/>
      <c r="V28" s="5"/>
      <c r="W28" s="5"/>
      <c r="X28" s="5"/>
      <c r="Y28" s="5"/>
      <c r="Z28" s="5"/>
    </row>
    <row r="29" spans="1:26" ht="13.5" customHeight="1">
      <c r="A29" s="7"/>
      <c r="B29" s="5"/>
      <c r="C29" s="34"/>
      <c r="D29" s="34"/>
      <c r="E29" s="34"/>
      <c r="F29" s="34"/>
      <c r="G29" s="34"/>
      <c r="H29" s="34"/>
      <c r="I29" s="34"/>
      <c r="J29" s="34"/>
      <c r="K29" s="34"/>
      <c r="L29" s="34"/>
      <c r="M29" s="34"/>
      <c r="N29" s="34"/>
      <c r="O29" s="5"/>
      <c r="P29" s="5"/>
      <c r="Q29" s="5"/>
      <c r="R29" s="5"/>
      <c r="S29" s="5"/>
      <c r="T29" s="5"/>
      <c r="U29" s="5"/>
      <c r="V29" s="5"/>
      <c r="W29" s="5"/>
      <c r="X29" s="5"/>
      <c r="Y29" s="5"/>
      <c r="Z29" s="5"/>
    </row>
    <row r="30" spans="1:26" ht="13.5" customHeight="1">
      <c r="A30" s="119" t="s">
        <v>182</v>
      </c>
      <c r="B30" s="119"/>
      <c r="C30" s="151"/>
      <c r="D30" s="151"/>
      <c r="E30" s="151"/>
      <c r="F30" s="151"/>
      <c r="G30" s="135"/>
      <c r="H30" s="135"/>
      <c r="I30" s="135"/>
      <c r="J30" s="135"/>
      <c r="K30" s="135"/>
      <c r="L30" s="135"/>
      <c r="M30" s="135"/>
      <c r="N30" s="135"/>
      <c r="O30" s="135"/>
      <c r="P30" s="135"/>
      <c r="Q30" s="135"/>
      <c r="R30" s="135"/>
      <c r="S30" s="135"/>
      <c r="T30" s="135"/>
      <c r="U30" s="135"/>
      <c r="V30" s="135"/>
      <c r="W30" s="135"/>
      <c r="X30" s="135"/>
      <c r="Y30" s="135"/>
      <c r="Z30" s="135"/>
    </row>
    <row r="31" spans="1:26" ht="13.5" customHeight="1">
      <c r="A31" s="119" t="s">
        <v>175</v>
      </c>
      <c r="B31" s="119" t="s">
        <v>176</v>
      </c>
      <c r="C31" s="59" t="s">
        <v>133</v>
      </c>
      <c r="D31" s="59" t="s">
        <v>134</v>
      </c>
      <c r="E31" s="59" t="s">
        <v>135</v>
      </c>
      <c r="F31" s="59" t="s">
        <v>136</v>
      </c>
      <c r="G31" s="59" t="s">
        <v>137</v>
      </c>
      <c r="H31" s="59" t="s">
        <v>138</v>
      </c>
      <c r="I31" s="59" t="s">
        <v>139</v>
      </c>
      <c r="J31" s="59" t="s">
        <v>140</v>
      </c>
      <c r="K31" s="59" t="s">
        <v>141</v>
      </c>
      <c r="L31" s="59" t="s">
        <v>142</v>
      </c>
      <c r="M31" s="59" t="s">
        <v>143</v>
      </c>
      <c r="N31" s="59" t="s">
        <v>144</v>
      </c>
      <c r="O31" s="135"/>
      <c r="P31" s="135"/>
      <c r="Q31" s="135"/>
      <c r="R31" s="135"/>
      <c r="S31" s="135"/>
      <c r="T31" s="135"/>
      <c r="U31" s="135"/>
      <c r="V31" s="135"/>
      <c r="W31" s="135"/>
      <c r="X31" s="135"/>
      <c r="Y31" s="135"/>
      <c r="Z31" s="135"/>
    </row>
    <row r="32" spans="1:26" ht="13.5" customHeight="1">
      <c r="A32" s="73" t="s">
        <v>166</v>
      </c>
      <c r="B32" s="73" t="s">
        <v>37</v>
      </c>
      <c r="C32" s="74" t="e">
        <f>SUMIFS('Variance Analysis'!C$42:C$45,'Variance Analysis'!$B$42:$B$45,'Variance Analysis'!$B$45)</f>
        <v>#REF!</v>
      </c>
      <c r="D32" s="74" t="e">
        <f>SUMIFS('Variance Analysis'!D$42:D$45,'Variance Analysis'!$B$42:$B$45,'Variance Analysis'!$B$45)</f>
        <v>#REF!</v>
      </c>
      <c r="E32" s="74" t="e">
        <f>SUMIFS('Variance Analysis'!E$42:E$45,'Variance Analysis'!$B$42:$B$45,'Variance Analysis'!$B$45)</f>
        <v>#REF!</v>
      </c>
      <c r="F32" s="74" t="e">
        <f>SUMIFS('Variance Analysis'!F$42:F$45,'Variance Analysis'!$B$42:$B$45,'Variance Analysis'!$B$45)</f>
        <v>#REF!</v>
      </c>
      <c r="G32" s="74" t="e">
        <f>SUMIFS('Variance Analysis'!G$42:G$45,'Variance Analysis'!$B$42:$B$45,'Variance Analysis'!$B$45)</f>
        <v>#REF!</v>
      </c>
      <c r="H32" s="74" t="e">
        <f>SUMIFS('Variance Analysis'!H$42:H$45,'Variance Analysis'!$B$42:$B$45,'Variance Analysis'!$B$45)</f>
        <v>#REF!</v>
      </c>
      <c r="I32" s="74" t="e">
        <f>SUMIFS('Variance Analysis'!I$42:I$45,'Variance Analysis'!$B$42:$B$45,'Variance Analysis'!$B$45)</f>
        <v>#REF!</v>
      </c>
      <c r="J32" s="74" t="e">
        <f>SUMIFS('Variance Analysis'!J$42:J$45,'Variance Analysis'!$B$42:$B$45,'Variance Analysis'!$B$45)</f>
        <v>#REF!</v>
      </c>
      <c r="K32" s="74" t="e">
        <f>SUMIFS('Variance Analysis'!K$42:K$45,'Variance Analysis'!$B$42:$B$45,'Variance Analysis'!$B$45)</f>
        <v>#REF!</v>
      </c>
      <c r="L32" s="74" t="e">
        <f>SUMIFS('Variance Analysis'!L$42:L$45,'Variance Analysis'!$B$42:$B$45,'Variance Analysis'!$B$45)</f>
        <v>#REF!</v>
      </c>
      <c r="M32" s="74" t="e">
        <f>SUMIFS('Variance Analysis'!M$42:M$45,'Variance Analysis'!$B$42:$B$45,'Variance Analysis'!$B$45)</f>
        <v>#REF!</v>
      </c>
      <c r="N32" s="74" t="e">
        <f>SUMIFS('Variance Analysis'!N$42:N$45,'Variance Analysis'!$B$42:$B$45,'Variance Analysis'!$B$45)</f>
        <v>#REF!</v>
      </c>
      <c r="O32" s="5"/>
      <c r="P32" s="5"/>
      <c r="Q32" s="5"/>
      <c r="R32" s="5"/>
      <c r="S32" s="5"/>
      <c r="T32" s="5"/>
      <c r="U32" s="5"/>
      <c r="V32" s="5"/>
      <c r="W32" s="5"/>
      <c r="X32" s="5"/>
      <c r="Y32" s="5"/>
      <c r="Z32" s="5"/>
    </row>
    <row r="33" spans="1:26" ht="13.5" customHeight="1">
      <c r="A33" s="73" t="s">
        <v>167</v>
      </c>
      <c r="B33" s="73" t="s">
        <v>37</v>
      </c>
      <c r="C33" s="74" t="e">
        <f>SUMIFS('Variance Analysis'!C$42:C$45,'Variance Analysis'!$B$42:$B$45,'Variance Analysis'!$B$43)</f>
        <v>#REF!</v>
      </c>
      <c r="D33" s="74" t="e">
        <f>SUMIFS('Variance Analysis'!D$42:D$45,'Variance Analysis'!$B$42:$B$45,'Variance Analysis'!$B$43)</f>
        <v>#REF!</v>
      </c>
      <c r="E33" s="74" t="e">
        <f>SUMIFS('Variance Analysis'!E$42:E$45,'Variance Analysis'!$B$42:$B$45,'Variance Analysis'!$B$43)</f>
        <v>#REF!</v>
      </c>
      <c r="F33" s="74" t="e">
        <f>SUMIFS('Variance Analysis'!F$42:F$45,'Variance Analysis'!$B$42:$B$45,'Variance Analysis'!$B$43)</f>
        <v>#REF!</v>
      </c>
      <c r="G33" s="74" t="e">
        <f>SUMIFS('Variance Analysis'!G$42:G$45,'Variance Analysis'!$B$42:$B$45,'Variance Analysis'!$B$43)</f>
        <v>#REF!</v>
      </c>
      <c r="H33" s="74" t="e">
        <f>SUMIFS('Variance Analysis'!H$42:H$45,'Variance Analysis'!$B$42:$B$45,'Variance Analysis'!$B$43)</f>
        <v>#REF!</v>
      </c>
      <c r="I33" s="74" t="e">
        <f>SUMIFS('Variance Analysis'!I$42:I$45,'Variance Analysis'!$B$42:$B$45,'Variance Analysis'!$B$43)</f>
        <v>#REF!</v>
      </c>
      <c r="J33" s="74" t="e">
        <f>SUMIFS('Variance Analysis'!J$42:J$45,'Variance Analysis'!$B$42:$B$45,'Variance Analysis'!$B$43)</f>
        <v>#REF!</v>
      </c>
      <c r="K33" s="74" t="e">
        <f>SUMIFS('Variance Analysis'!K$42:K$45,'Variance Analysis'!$B$42:$B$45,'Variance Analysis'!$B$43)</f>
        <v>#REF!</v>
      </c>
      <c r="L33" s="74" t="e">
        <f>SUMIFS('Variance Analysis'!L$42:L$45,'Variance Analysis'!$B$42:$B$45,'Variance Analysis'!$B$43)</f>
        <v>#REF!</v>
      </c>
      <c r="M33" s="74" t="e">
        <f>SUMIFS('Variance Analysis'!M$42:M$45,'Variance Analysis'!$B$42:$B$45,'Variance Analysis'!$B$43)</f>
        <v>#REF!</v>
      </c>
      <c r="N33" s="74" t="e">
        <f>SUMIFS('Variance Analysis'!N$42:N$45,'Variance Analysis'!$B$42:$B$45,'Variance Analysis'!$B$43)</f>
        <v>#REF!</v>
      </c>
      <c r="O33" s="5"/>
      <c r="P33" s="5"/>
      <c r="Q33" s="5"/>
      <c r="R33" s="5"/>
      <c r="S33" s="5"/>
      <c r="T33" s="5"/>
      <c r="U33" s="5"/>
      <c r="V33" s="5"/>
      <c r="W33" s="5"/>
      <c r="X33" s="5"/>
      <c r="Y33" s="5"/>
      <c r="Z33" s="5"/>
    </row>
    <row r="34" spans="1:26" ht="13.5" customHeight="1">
      <c r="A34" s="73" t="s">
        <v>168</v>
      </c>
      <c r="B34" s="73" t="s">
        <v>37</v>
      </c>
      <c r="C34" s="74" t="e">
        <f>SUMIFS('Variance Analysis'!C$42:C$45,'Variance Analysis'!$B$42:$B$45,'Variance Analysis'!$B$44)</f>
        <v>#REF!</v>
      </c>
      <c r="D34" s="74" t="e">
        <f>SUMIFS('Variance Analysis'!D$42:D$45,'Variance Analysis'!$B$42:$B$45,'Variance Analysis'!$B$44)</f>
        <v>#REF!</v>
      </c>
      <c r="E34" s="74" t="e">
        <f>SUMIFS('Variance Analysis'!E$42:E$45,'Variance Analysis'!$B$42:$B$45,'Variance Analysis'!$B$44)</f>
        <v>#REF!</v>
      </c>
      <c r="F34" s="74" t="e">
        <f>SUMIFS('Variance Analysis'!F$42:F$45,'Variance Analysis'!$B$42:$B$45,'Variance Analysis'!$B$44)</f>
        <v>#REF!</v>
      </c>
      <c r="G34" s="74" t="e">
        <f>SUMIFS('Variance Analysis'!G$42:G$45,'Variance Analysis'!$B$42:$B$45,'Variance Analysis'!$B$44)</f>
        <v>#REF!</v>
      </c>
      <c r="H34" s="74" t="e">
        <f>SUMIFS('Variance Analysis'!H$42:H$45,'Variance Analysis'!$B$42:$B$45,'Variance Analysis'!$B$44)</f>
        <v>#REF!</v>
      </c>
      <c r="I34" s="74" t="e">
        <f>SUMIFS('Variance Analysis'!I$42:I$45,'Variance Analysis'!$B$42:$B$45,'Variance Analysis'!$B$44)</f>
        <v>#REF!</v>
      </c>
      <c r="J34" s="74" t="e">
        <f>SUMIFS('Variance Analysis'!J$42:J$45,'Variance Analysis'!$B$42:$B$45,'Variance Analysis'!$B$44)</f>
        <v>#REF!</v>
      </c>
      <c r="K34" s="74" t="e">
        <f>SUMIFS('Variance Analysis'!K$42:K$45,'Variance Analysis'!$B$42:$B$45,'Variance Analysis'!$B$44)</f>
        <v>#REF!</v>
      </c>
      <c r="L34" s="74" t="e">
        <f>SUMIFS('Variance Analysis'!L$42:L$45,'Variance Analysis'!$B$42:$B$45,'Variance Analysis'!$B$44)</f>
        <v>#REF!</v>
      </c>
      <c r="M34" s="74" t="e">
        <f>SUMIFS('Variance Analysis'!M$42:M$45,'Variance Analysis'!$B$42:$B$45,'Variance Analysis'!$B$44)</f>
        <v>#REF!</v>
      </c>
      <c r="N34" s="74" t="e">
        <f>SUMIFS('Variance Analysis'!N$42:N$45,'Variance Analysis'!$B$42:$B$45,'Variance Analysis'!$B$44)</f>
        <v>#REF!</v>
      </c>
      <c r="O34" s="5"/>
      <c r="P34" s="5"/>
      <c r="Q34" s="5"/>
      <c r="R34" s="5"/>
      <c r="S34" s="5"/>
      <c r="T34" s="5"/>
      <c r="U34" s="5"/>
      <c r="V34" s="5"/>
      <c r="W34" s="5"/>
      <c r="X34" s="5"/>
      <c r="Y34" s="5"/>
      <c r="Z34" s="5"/>
    </row>
    <row r="35" spans="1:26" ht="13.5" customHeight="1">
      <c r="A35" s="73" t="s">
        <v>145</v>
      </c>
      <c r="B35" s="73" t="s">
        <v>177</v>
      </c>
      <c r="C35" s="75" t="e">
        <f t="shared" ref="C35:N35" si="6">#REF!</f>
        <v>#REF!</v>
      </c>
      <c r="D35" s="75" t="e">
        <f t="shared" si="6"/>
        <v>#REF!</v>
      </c>
      <c r="E35" s="75" t="e">
        <f t="shared" si="6"/>
        <v>#REF!</v>
      </c>
      <c r="F35" s="75" t="e">
        <f t="shared" si="6"/>
        <v>#REF!</v>
      </c>
      <c r="G35" s="75" t="e">
        <f t="shared" si="6"/>
        <v>#REF!</v>
      </c>
      <c r="H35" s="75" t="e">
        <f t="shared" si="6"/>
        <v>#REF!</v>
      </c>
      <c r="I35" s="75" t="e">
        <f t="shared" si="6"/>
        <v>#REF!</v>
      </c>
      <c r="J35" s="75" t="e">
        <f t="shared" si="6"/>
        <v>#REF!</v>
      </c>
      <c r="K35" s="75" t="e">
        <f t="shared" si="6"/>
        <v>#REF!</v>
      </c>
      <c r="L35" s="75" t="e">
        <f t="shared" si="6"/>
        <v>#REF!</v>
      </c>
      <c r="M35" s="75" t="e">
        <f t="shared" si="6"/>
        <v>#REF!</v>
      </c>
      <c r="N35" s="75" t="e">
        <f t="shared" si="6"/>
        <v>#REF!</v>
      </c>
      <c r="O35" s="5"/>
      <c r="P35" s="5"/>
      <c r="Q35" s="5"/>
      <c r="R35" s="5"/>
      <c r="S35" s="5"/>
      <c r="T35" s="5"/>
      <c r="U35" s="5"/>
      <c r="V35" s="5"/>
      <c r="W35" s="5"/>
      <c r="X35" s="5"/>
      <c r="Y35" s="5"/>
      <c r="Z35" s="5"/>
    </row>
    <row r="36" spans="1:26" ht="13.5" customHeight="1">
      <c r="A36" s="73" t="s">
        <v>149</v>
      </c>
      <c r="B36" s="73" t="s">
        <v>177</v>
      </c>
      <c r="C36" s="75" t="e">
        <f t="shared" ref="C36:N36" si="7">#REF!</f>
        <v>#REF!</v>
      </c>
      <c r="D36" s="75" t="e">
        <f t="shared" si="7"/>
        <v>#REF!</v>
      </c>
      <c r="E36" s="75" t="e">
        <f t="shared" si="7"/>
        <v>#REF!</v>
      </c>
      <c r="F36" s="75" t="e">
        <f t="shared" si="7"/>
        <v>#REF!</v>
      </c>
      <c r="G36" s="75" t="e">
        <f t="shared" si="7"/>
        <v>#REF!</v>
      </c>
      <c r="H36" s="75" t="e">
        <f t="shared" si="7"/>
        <v>#REF!</v>
      </c>
      <c r="I36" s="75" t="e">
        <f t="shared" si="7"/>
        <v>#REF!</v>
      </c>
      <c r="J36" s="75" t="e">
        <f t="shared" si="7"/>
        <v>#REF!</v>
      </c>
      <c r="K36" s="75" t="e">
        <f t="shared" si="7"/>
        <v>#REF!</v>
      </c>
      <c r="L36" s="75" t="e">
        <f t="shared" si="7"/>
        <v>#REF!</v>
      </c>
      <c r="M36" s="75" t="e">
        <f t="shared" si="7"/>
        <v>#REF!</v>
      </c>
      <c r="N36" s="75" t="e">
        <f t="shared" si="7"/>
        <v>#REF!</v>
      </c>
      <c r="O36" s="5"/>
      <c r="P36" s="5"/>
      <c r="Q36" s="5"/>
      <c r="R36" s="5"/>
      <c r="S36" s="5"/>
      <c r="T36" s="5"/>
      <c r="U36" s="5"/>
      <c r="V36" s="5"/>
      <c r="W36" s="5"/>
      <c r="X36" s="5"/>
      <c r="Y36" s="5"/>
      <c r="Z36" s="5"/>
    </row>
    <row r="37" spans="1:26" ht="13.5" customHeight="1">
      <c r="A37" s="73" t="s">
        <v>150</v>
      </c>
      <c r="B37" s="73" t="s">
        <v>177</v>
      </c>
      <c r="C37" s="75" t="e">
        <f t="shared" ref="C37:N37" si="8">#REF!</f>
        <v>#REF!</v>
      </c>
      <c r="D37" s="75" t="e">
        <f t="shared" si="8"/>
        <v>#REF!</v>
      </c>
      <c r="E37" s="75" t="e">
        <f t="shared" si="8"/>
        <v>#REF!</v>
      </c>
      <c r="F37" s="75" t="e">
        <f t="shared" si="8"/>
        <v>#REF!</v>
      </c>
      <c r="G37" s="75" t="e">
        <f t="shared" si="8"/>
        <v>#REF!</v>
      </c>
      <c r="H37" s="75" t="e">
        <f t="shared" si="8"/>
        <v>#REF!</v>
      </c>
      <c r="I37" s="75" t="e">
        <f t="shared" si="8"/>
        <v>#REF!</v>
      </c>
      <c r="J37" s="75" t="e">
        <f t="shared" si="8"/>
        <v>#REF!</v>
      </c>
      <c r="K37" s="75" t="e">
        <f t="shared" si="8"/>
        <v>#REF!</v>
      </c>
      <c r="L37" s="75" t="e">
        <f t="shared" si="8"/>
        <v>#REF!</v>
      </c>
      <c r="M37" s="75" t="e">
        <f t="shared" si="8"/>
        <v>#REF!</v>
      </c>
      <c r="N37" s="75" t="e">
        <f t="shared" si="8"/>
        <v>#REF!</v>
      </c>
      <c r="O37" s="5"/>
      <c r="P37" s="5"/>
      <c r="Q37" s="5"/>
      <c r="R37" s="5"/>
      <c r="S37" s="5"/>
      <c r="T37" s="5"/>
      <c r="U37" s="5"/>
      <c r="V37" s="5"/>
      <c r="W37" s="5"/>
      <c r="X37" s="5"/>
      <c r="Y37" s="5"/>
      <c r="Z37" s="5"/>
    </row>
    <row r="38" spans="1:26" ht="13.5" customHeight="1">
      <c r="A38" s="76" t="s">
        <v>178</v>
      </c>
      <c r="B38" s="77" t="s">
        <v>179</v>
      </c>
      <c r="C38" s="78" t="e">
        <f t="shared" ref="C38:N38" si="9">SUM($C$32:C34)/(SUM($C$35:C37)*1000)</f>
        <v>#REF!</v>
      </c>
      <c r="D38" s="78" t="e">
        <f t="shared" si="9"/>
        <v>#REF!</v>
      </c>
      <c r="E38" s="78" t="e">
        <f t="shared" si="9"/>
        <v>#REF!</v>
      </c>
      <c r="F38" s="78" t="e">
        <f t="shared" si="9"/>
        <v>#REF!</v>
      </c>
      <c r="G38" s="78" t="e">
        <f t="shared" si="9"/>
        <v>#REF!</v>
      </c>
      <c r="H38" s="78" t="e">
        <f t="shared" si="9"/>
        <v>#REF!</v>
      </c>
      <c r="I38" s="78" t="e">
        <f t="shared" si="9"/>
        <v>#REF!</v>
      </c>
      <c r="J38" s="78" t="e">
        <f t="shared" si="9"/>
        <v>#REF!</v>
      </c>
      <c r="K38" s="78" t="e">
        <f t="shared" si="9"/>
        <v>#REF!</v>
      </c>
      <c r="L38" s="78" t="e">
        <f t="shared" si="9"/>
        <v>#REF!</v>
      </c>
      <c r="M38" s="78" t="e">
        <f t="shared" si="9"/>
        <v>#REF!</v>
      </c>
      <c r="N38" s="78" t="e">
        <f t="shared" si="9"/>
        <v>#REF!</v>
      </c>
      <c r="O38" s="5"/>
      <c r="P38" s="5"/>
      <c r="Q38" s="5"/>
      <c r="R38" s="5"/>
      <c r="S38" s="5"/>
      <c r="T38" s="5"/>
      <c r="U38" s="5"/>
      <c r="V38" s="5"/>
      <c r="W38" s="5"/>
      <c r="X38" s="5"/>
      <c r="Y38" s="5"/>
      <c r="Z38" s="5"/>
    </row>
    <row r="39" spans="1:26" ht="13.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3.5" customHeight="1">
      <c r="A40" s="119" t="s">
        <v>183</v>
      </c>
      <c r="B40" s="119"/>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row>
    <row r="41" spans="1:26" ht="13.5" customHeight="1">
      <c r="A41" s="119" t="s">
        <v>175</v>
      </c>
      <c r="B41" s="119"/>
      <c r="C41" s="59" t="s">
        <v>133</v>
      </c>
      <c r="D41" s="59" t="s">
        <v>134</v>
      </c>
      <c r="E41" s="59" t="s">
        <v>135</v>
      </c>
      <c r="F41" s="59" t="s">
        <v>136</v>
      </c>
      <c r="G41" s="59" t="s">
        <v>137</v>
      </c>
      <c r="H41" s="59" t="s">
        <v>138</v>
      </c>
      <c r="I41" s="59" t="s">
        <v>139</v>
      </c>
      <c r="J41" s="59" t="s">
        <v>140</v>
      </c>
      <c r="K41" s="59" t="s">
        <v>141</v>
      </c>
      <c r="L41" s="59" t="s">
        <v>142</v>
      </c>
      <c r="M41" s="59" t="s">
        <v>143</v>
      </c>
      <c r="N41" s="59" t="s">
        <v>144</v>
      </c>
      <c r="O41" s="135"/>
      <c r="P41" s="135"/>
      <c r="Q41" s="135"/>
      <c r="R41" s="135"/>
      <c r="S41" s="135"/>
      <c r="T41" s="135"/>
      <c r="U41" s="135"/>
      <c r="V41" s="135"/>
      <c r="W41" s="135"/>
      <c r="X41" s="135"/>
      <c r="Y41" s="135"/>
      <c r="Z41" s="135"/>
    </row>
    <row r="42" spans="1:26" ht="13.5" customHeight="1">
      <c r="A42" s="73" t="s">
        <v>166</v>
      </c>
      <c r="B42" s="73" t="s">
        <v>37</v>
      </c>
      <c r="C42" s="74" t="e">
        <f>SUMIFS('Variance Analysis'!C$9:C$24,'Variance Analysis'!$B$9:$B$24,'Variance Analysis'!$B$12,'Variance Analysis'!$A$9:$A$24,'Variance Analysis'!$A$12)</f>
        <v>#REF!</v>
      </c>
      <c r="D42" s="74" t="e">
        <f>SUMIFS('Variance Analysis'!D$9:D$24,'Variance Analysis'!$B$9:$B$24,'Variance Analysis'!$B$12,'Variance Analysis'!$A$9:$A$24,'Variance Analysis'!$A$12)</f>
        <v>#REF!</v>
      </c>
      <c r="E42" s="74" t="e">
        <f>SUMIFS('Variance Analysis'!E$9:E$24,'Variance Analysis'!$B$9:$B$24,'Variance Analysis'!$B$12,'Variance Analysis'!$A$9:$A$24,'Variance Analysis'!$A$12)</f>
        <v>#REF!</v>
      </c>
      <c r="F42" s="74" t="e">
        <f>SUMIFS('Variance Analysis'!F$9:F$24,'Variance Analysis'!$B$9:$B$24,'Variance Analysis'!$B$12,'Variance Analysis'!$A$9:$A$24,'Variance Analysis'!$A$12)</f>
        <v>#REF!</v>
      </c>
      <c r="G42" s="74" t="e">
        <f>SUMIFS('Variance Analysis'!G$9:G$24,'Variance Analysis'!$B$9:$B$24,'Variance Analysis'!$B$12,'Variance Analysis'!$A$9:$A$24,'Variance Analysis'!$A$12)</f>
        <v>#REF!</v>
      </c>
      <c r="H42" s="74" t="e">
        <f>SUMIFS('Variance Analysis'!H$9:H$24,'Variance Analysis'!$B$9:$B$24,'Variance Analysis'!$B$12,'Variance Analysis'!$A$9:$A$24,'Variance Analysis'!$A$12)</f>
        <v>#REF!</v>
      </c>
      <c r="I42" s="74" t="e">
        <f>SUMIFS('Variance Analysis'!I$9:I$24,'Variance Analysis'!$B$9:$B$24,'Variance Analysis'!$B$12,'Variance Analysis'!$A$9:$A$24,'Variance Analysis'!$A$12)</f>
        <v>#REF!</v>
      </c>
      <c r="J42" s="74" t="e">
        <f>SUMIFS('Variance Analysis'!J$9:J$24,'Variance Analysis'!$B$9:$B$24,'Variance Analysis'!$B$12,'Variance Analysis'!$A$9:$A$24,'Variance Analysis'!$A$12)</f>
        <v>#REF!</v>
      </c>
      <c r="K42" s="74" t="e">
        <f>SUMIFS('Variance Analysis'!K$9:K$24,'Variance Analysis'!$B$9:$B$24,'Variance Analysis'!$B$12,'Variance Analysis'!$A$9:$A$24,'Variance Analysis'!$A$12)</f>
        <v>#REF!</v>
      </c>
      <c r="L42" s="74" t="e">
        <f>SUMIFS('Variance Analysis'!L$9:L$24,'Variance Analysis'!$B$9:$B$24,'Variance Analysis'!$B$12,'Variance Analysis'!$A$9:$A$24,'Variance Analysis'!$A$12)</f>
        <v>#REF!</v>
      </c>
      <c r="M42" s="74" t="e">
        <f>SUMIFS('Variance Analysis'!M$9:M$24,'Variance Analysis'!$B$9:$B$24,'Variance Analysis'!$B$12,'Variance Analysis'!$A$9:$A$24,'Variance Analysis'!$A$12)</f>
        <v>#REF!</v>
      </c>
      <c r="N42" s="74" t="e">
        <f>SUMIFS('Variance Analysis'!N$9:N$24,'Variance Analysis'!$B$9:$B$24,'Variance Analysis'!$B$12,'Variance Analysis'!$A$9:$A$24,'Variance Analysis'!$A$12)</f>
        <v>#REF!</v>
      </c>
      <c r="O42" s="5"/>
      <c r="P42" s="5"/>
      <c r="Q42" s="5"/>
      <c r="R42" s="5"/>
      <c r="S42" s="5"/>
      <c r="T42" s="5"/>
      <c r="U42" s="5"/>
      <c r="V42" s="5"/>
      <c r="W42" s="5"/>
      <c r="X42" s="5"/>
      <c r="Y42" s="5"/>
      <c r="Z42" s="5"/>
    </row>
    <row r="43" spans="1:26" ht="13.5" customHeight="1">
      <c r="A43" s="73" t="s">
        <v>167</v>
      </c>
      <c r="B43" s="73" t="s">
        <v>37</v>
      </c>
      <c r="C43" s="74" t="e">
        <f>SUMIFS('Variance Analysis'!C$9:C$24,'Variance Analysis'!$B$9:$B$24,'Variance Analysis'!$B$10,'Variance Analysis'!$A$9:$A$24,'Variance Analysis'!$A$10)</f>
        <v>#REF!</v>
      </c>
      <c r="D43" s="74" t="e">
        <f>SUMIFS('Variance Analysis'!D$9:D$24,'Variance Analysis'!$B$9:$B$24,'Variance Analysis'!$B$10,'Variance Analysis'!$A$9:$A$24,'Variance Analysis'!$A$10)</f>
        <v>#REF!</v>
      </c>
      <c r="E43" s="74" t="e">
        <f>SUMIFS('Variance Analysis'!E$9:E$24,'Variance Analysis'!$B$9:$B$24,'Variance Analysis'!$B$10,'Variance Analysis'!$A$9:$A$24,'Variance Analysis'!$A$10)</f>
        <v>#REF!</v>
      </c>
      <c r="F43" s="74" t="e">
        <f>SUMIFS('Variance Analysis'!F$9:F$24,'Variance Analysis'!$B$9:$B$24,'Variance Analysis'!$B$10,'Variance Analysis'!$A$9:$A$24,'Variance Analysis'!$A$10)</f>
        <v>#REF!</v>
      </c>
      <c r="G43" s="74" t="e">
        <f>SUMIFS('Variance Analysis'!G$9:G$24,'Variance Analysis'!$B$9:$B$24,'Variance Analysis'!$B$10,'Variance Analysis'!$A$9:$A$24,'Variance Analysis'!$A$10)</f>
        <v>#REF!</v>
      </c>
      <c r="H43" s="74" t="e">
        <f>SUMIFS('Variance Analysis'!H$9:H$24,'Variance Analysis'!$B$9:$B$24,'Variance Analysis'!$B$10,'Variance Analysis'!$A$9:$A$24,'Variance Analysis'!$A$10)</f>
        <v>#REF!</v>
      </c>
      <c r="I43" s="74" t="e">
        <f>SUMIFS('Variance Analysis'!I$9:I$24,'Variance Analysis'!$B$9:$B$24,'Variance Analysis'!$B$10,'Variance Analysis'!$A$9:$A$24,'Variance Analysis'!$A$10)</f>
        <v>#REF!</v>
      </c>
      <c r="J43" s="74" t="e">
        <f>SUMIFS('Variance Analysis'!J$9:J$24,'Variance Analysis'!$B$9:$B$24,'Variance Analysis'!$B$10,'Variance Analysis'!$A$9:$A$24,'Variance Analysis'!$A$10)</f>
        <v>#REF!</v>
      </c>
      <c r="K43" s="74" t="e">
        <f>SUMIFS('Variance Analysis'!K$9:K$24,'Variance Analysis'!$B$9:$B$24,'Variance Analysis'!$B$10,'Variance Analysis'!$A$9:$A$24,'Variance Analysis'!$A$10)</f>
        <v>#REF!</v>
      </c>
      <c r="L43" s="74" t="e">
        <f>SUMIFS('Variance Analysis'!L$9:L$24,'Variance Analysis'!$B$9:$B$24,'Variance Analysis'!$B$10,'Variance Analysis'!$A$9:$A$24,'Variance Analysis'!$A$10)</f>
        <v>#REF!</v>
      </c>
      <c r="M43" s="74" t="e">
        <f>SUMIFS('Variance Analysis'!M$9:M$24,'Variance Analysis'!$B$9:$B$24,'Variance Analysis'!$B$10,'Variance Analysis'!$A$9:$A$24,'Variance Analysis'!$A$10)</f>
        <v>#REF!</v>
      </c>
      <c r="N43" s="74" t="e">
        <f>SUMIFS('Variance Analysis'!N$9:N$24,'Variance Analysis'!$B$9:$B$24,'Variance Analysis'!$B$10,'Variance Analysis'!$A$9:$A$24,'Variance Analysis'!$A$10)</f>
        <v>#REF!</v>
      </c>
      <c r="O43" s="5"/>
      <c r="P43" s="5"/>
      <c r="Q43" s="5"/>
      <c r="R43" s="5"/>
      <c r="S43" s="5"/>
      <c r="T43" s="5"/>
      <c r="U43" s="5"/>
      <c r="V43" s="5"/>
      <c r="W43" s="5"/>
      <c r="X43" s="5"/>
      <c r="Y43" s="5"/>
      <c r="Z43" s="5"/>
    </row>
    <row r="44" spans="1:26" ht="13.5" customHeight="1">
      <c r="A44" s="73" t="s">
        <v>168</v>
      </c>
      <c r="B44" s="73" t="s">
        <v>37</v>
      </c>
      <c r="C44" s="74" t="e">
        <f>SUMIFS('Variance Analysis'!C$9:C$24,'Variance Analysis'!$B$9:$B$24,'Variance Analysis'!$B$11,'Variance Analysis'!$A$9:$A$24,'Variance Analysis'!$A$11)</f>
        <v>#REF!</v>
      </c>
      <c r="D44" s="74" t="e">
        <f>SUMIFS('Variance Analysis'!D$9:D$24,'Variance Analysis'!$B$9:$B$24,'Variance Analysis'!$B$11,'Variance Analysis'!$A$9:$A$24,'Variance Analysis'!$A$11)</f>
        <v>#REF!</v>
      </c>
      <c r="E44" s="74" t="e">
        <f>SUMIFS('Variance Analysis'!E$9:E$24,'Variance Analysis'!$B$9:$B$24,'Variance Analysis'!$B$11,'Variance Analysis'!$A$9:$A$24,'Variance Analysis'!$A$11)</f>
        <v>#REF!</v>
      </c>
      <c r="F44" s="74" t="e">
        <f>SUMIFS('Variance Analysis'!F$9:F$24,'Variance Analysis'!$B$9:$B$24,'Variance Analysis'!$B$11,'Variance Analysis'!$A$9:$A$24,'Variance Analysis'!$A$11)</f>
        <v>#REF!</v>
      </c>
      <c r="G44" s="74" t="e">
        <f>SUMIFS('Variance Analysis'!G$9:G$24,'Variance Analysis'!$B$9:$B$24,'Variance Analysis'!$B$11,'Variance Analysis'!$A$9:$A$24,'Variance Analysis'!$A$11)</f>
        <v>#REF!</v>
      </c>
      <c r="H44" s="74" t="e">
        <f>SUMIFS('Variance Analysis'!H$9:H$24,'Variance Analysis'!$B$9:$B$24,'Variance Analysis'!$B$11,'Variance Analysis'!$A$9:$A$24,'Variance Analysis'!$A$11)</f>
        <v>#REF!</v>
      </c>
      <c r="I44" s="74" t="e">
        <f>SUMIFS('Variance Analysis'!I$9:I$24,'Variance Analysis'!$B$9:$B$24,'Variance Analysis'!$B$11,'Variance Analysis'!$A$9:$A$24,'Variance Analysis'!$A$11)</f>
        <v>#REF!</v>
      </c>
      <c r="J44" s="74" t="e">
        <f>SUMIFS('Variance Analysis'!J$9:J$24,'Variance Analysis'!$B$9:$B$24,'Variance Analysis'!$B$11,'Variance Analysis'!$A$9:$A$24,'Variance Analysis'!$A$11)</f>
        <v>#REF!</v>
      </c>
      <c r="K44" s="74" t="e">
        <f>SUMIFS('Variance Analysis'!K$9:K$24,'Variance Analysis'!$B$9:$B$24,'Variance Analysis'!$B$11,'Variance Analysis'!$A$9:$A$24,'Variance Analysis'!$A$11)</f>
        <v>#REF!</v>
      </c>
      <c r="L44" s="74" t="e">
        <f>SUMIFS('Variance Analysis'!L$9:L$24,'Variance Analysis'!$B$9:$B$24,'Variance Analysis'!$B$11,'Variance Analysis'!$A$9:$A$24,'Variance Analysis'!$A$11)</f>
        <v>#REF!</v>
      </c>
      <c r="M44" s="74" t="e">
        <f>SUMIFS('Variance Analysis'!M$9:M$24,'Variance Analysis'!$B$9:$B$24,'Variance Analysis'!$B$11,'Variance Analysis'!$A$9:$A$24,'Variance Analysis'!$A$11)</f>
        <v>#REF!</v>
      </c>
      <c r="N44" s="74" t="e">
        <f>SUMIFS('Variance Analysis'!N$9:N$24,'Variance Analysis'!$B$9:$B$24,'Variance Analysis'!$B$11,'Variance Analysis'!$A$9:$A$24,'Variance Analysis'!$A$11)</f>
        <v>#REF!</v>
      </c>
      <c r="O44" s="5"/>
      <c r="P44" s="5"/>
      <c r="Q44" s="5"/>
      <c r="R44" s="5"/>
      <c r="S44" s="5"/>
      <c r="T44" s="5"/>
      <c r="U44" s="5"/>
      <c r="V44" s="5"/>
      <c r="W44" s="5"/>
      <c r="X44" s="5"/>
      <c r="Y44" s="5"/>
      <c r="Z44" s="5"/>
    </row>
    <row r="45" spans="1:26" ht="13.5" customHeight="1">
      <c r="A45" s="73" t="s">
        <v>145</v>
      </c>
      <c r="B45" s="73" t="s">
        <v>177</v>
      </c>
      <c r="C45" s="75" t="e">
        <f t="shared" ref="C45:N45" si="10">#REF!</f>
        <v>#REF!</v>
      </c>
      <c r="D45" s="75" t="e">
        <f t="shared" si="10"/>
        <v>#REF!</v>
      </c>
      <c r="E45" s="75" t="e">
        <f t="shared" si="10"/>
        <v>#REF!</v>
      </c>
      <c r="F45" s="75" t="e">
        <f t="shared" si="10"/>
        <v>#REF!</v>
      </c>
      <c r="G45" s="75" t="e">
        <f t="shared" si="10"/>
        <v>#REF!</v>
      </c>
      <c r="H45" s="75" t="e">
        <f t="shared" si="10"/>
        <v>#REF!</v>
      </c>
      <c r="I45" s="75" t="e">
        <f t="shared" si="10"/>
        <v>#REF!</v>
      </c>
      <c r="J45" s="75" t="e">
        <f t="shared" si="10"/>
        <v>#REF!</v>
      </c>
      <c r="K45" s="75" t="e">
        <f t="shared" si="10"/>
        <v>#REF!</v>
      </c>
      <c r="L45" s="75" t="e">
        <f t="shared" si="10"/>
        <v>#REF!</v>
      </c>
      <c r="M45" s="75" t="e">
        <f t="shared" si="10"/>
        <v>#REF!</v>
      </c>
      <c r="N45" s="75" t="e">
        <f t="shared" si="10"/>
        <v>#REF!</v>
      </c>
      <c r="O45" s="5"/>
      <c r="P45" s="5"/>
      <c r="Q45" s="5"/>
      <c r="R45" s="5"/>
      <c r="S45" s="5"/>
      <c r="T45" s="5"/>
      <c r="U45" s="5"/>
      <c r="V45" s="5"/>
      <c r="W45" s="5"/>
      <c r="X45" s="5"/>
      <c r="Y45" s="5"/>
      <c r="Z45" s="5"/>
    </row>
    <row r="46" spans="1:26" ht="13.5" customHeight="1">
      <c r="A46" s="76" t="s">
        <v>184</v>
      </c>
      <c r="B46" s="77" t="s">
        <v>179</v>
      </c>
      <c r="C46" s="78" t="e">
        <f t="shared" ref="C46:N46" si="11">SUM($C$42:C44)/(SUM($C$45:C45)*1000)</f>
        <v>#REF!</v>
      </c>
      <c r="D46" s="78" t="e">
        <f t="shared" si="11"/>
        <v>#REF!</v>
      </c>
      <c r="E46" s="78" t="e">
        <f t="shared" si="11"/>
        <v>#REF!</v>
      </c>
      <c r="F46" s="78" t="e">
        <f t="shared" si="11"/>
        <v>#REF!</v>
      </c>
      <c r="G46" s="78" t="e">
        <f t="shared" si="11"/>
        <v>#REF!</v>
      </c>
      <c r="H46" s="78" t="e">
        <f t="shared" si="11"/>
        <v>#REF!</v>
      </c>
      <c r="I46" s="78" t="e">
        <f t="shared" si="11"/>
        <v>#REF!</v>
      </c>
      <c r="J46" s="78" t="e">
        <f t="shared" si="11"/>
        <v>#REF!</v>
      </c>
      <c r="K46" s="78" t="e">
        <f t="shared" si="11"/>
        <v>#REF!</v>
      </c>
      <c r="L46" s="78" t="e">
        <f t="shared" si="11"/>
        <v>#REF!</v>
      </c>
      <c r="M46" s="78" t="e">
        <f t="shared" si="11"/>
        <v>#REF!</v>
      </c>
      <c r="N46" s="78" t="e">
        <f t="shared" si="11"/>
        <v>#REF!</v>
      </c>
      <c r="O46" s="5"/>
      <c r="P46" s="5"/>
      <c r="Q46" s="5"/>
      <c r="R46" s="5"/>
      <c r="S46" s="5"/>
      <c r="T46" s="5"/>
      <c r="U46" s="5"/>
      <c r="V46" s="5"/>
      <c r="W46" s="5"/>
      <c r="X46" s="5"/>
      <c r="Y46" s="5"/>
      <c r="Z46" s="5"/>
    </row>
    <row r="47" spans="1:26" ht="13.5" customHeight="1">
      <c r="A47" s="7"/>
      <c r="B47" s="5"/>
      <c r="C47" s="34"/>
      <c r="D47" s="34"/>
      <c r="E47" s="34"/>
      <c r="F47" s="34"/>
      <c r="G47" s="34"/>
      <c r="H47" s="34"/>
      <c r="I47" s="34"/>
      <c r="J47" s="34"/>
      <c r="K47" s="34"/>
      <c r="L47" s="34"/>
      <c r="M47" s="34"/>
      <c r="N47" s="34"/>
      <c r="O47" s="5"/>
      <c r="P47" s="5"/>
      <c r="Q47" s="5"/>
      <c r="R47" s="5"/>
      <c r="S47" s="5"/>
      <c r="T47" s="5"/>
      <c r="U47" s="5"/>
      <c r="V47" s="5"/>
      <c r="W47" s="5"/>
      <c r="X47" s="5"/>
      <c r="Y47" s="5"/>
      <c r="Z47" s="5"/>
    </row>
    <row r="48" spans="1:26" ht="13.5" customHeight="1">
      <c r="A48" s="119" t="s">
        <v>185</v>
      </c>
      <c r="B48" s="119"/>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row>
    <row r="49" spans="1:26" ht="13.5" customHeight="1">
      <c r="A49" s="119" t="s">
        <v>175</v>
      </c>
      <c r="B49" s="119"/>
      <c r="C49" s="59" t="s">
        <v>133</v>
      </c>
      <c r="D49" s="59" t="s">
        <v>134</v>
      </c>
      <c r="E49" s="59" t="s">
        <v>135</v>
      </c>
      <c r="F49" s="59" t="s">
        <v>136</v>
      </c>
      <c r="G49" s="59" t="s">
        <v>137</v>
      </c>
      <c r="H49" s="59" t="s">
        <v>138</v>
      </c>
      <c r="I49" s="59" t="s">
        <v>139</v>
      </c>
      <c r="J49" s="59" t="s">
        <v>140</v>
      </c>
      <c r="K49" s="59" t="s">
        <v>141</v>
      </c>
      <c r="L49" s="59" t="s">
        <v>142</v>
      </c>
      <c r="M49" s="59" t="s">
        <v>143</v>
      </c>
      <c r="N49" s="59" t="s">
        <v>144</v>
      </c>
      <c r="O49" s="135"/>
      <c r="P49" s="135"/>
      <c r="Q49" s="135"/>
      <c r="R49" s="135"/>
      <c r="S49" s="135"/>
      <c r="T49" s="135"/>
      <c r="U49" s="135"/>
      <c r="V49" s="135"/>
      <c r="W49" s="135"/>
      <c r="X49" s="135"/>
      <c r="Y49" s="135"/>
      <c r="Z49" s="135"/>
    </row>
    <row r="50" spans="1:26" ht="13.5" customHeight="1">
      <c r="A50" s="73" t="s">
        <v>166</v>
      </c>
      <c r="B50" s="73" t="s">
        <v>37</v>
      </c>
      <c r="C50" s="74" t="e">
        <f>SUMIFS('Variance Analysis'!C$9:C$24,'Variance Analysis'!$B$9:$B$24,'Variance Analysis'!$B$12,'Variance Analysis'!$A$9:$A$24,'Variance Analysis'!$A$13)</f>
        <v>#REF!</v>
      </c>
      <c r="D50" s="74" t="e">
        <f>SUMIFS('Variance Analysis'!D$9:D$24,'Variance Analysis'!$B$9:$B$24,'Variance Analysis'!$B$12,'Variance Analysis'!$A$9:$A$24,'Variance Analysis'!$A$13)</f>
        <v>#REF!</v>
      </c>
      <c r="E50" s="74" t="e">
        <f>SUMIFS('Variance Analysis'!E$9:E$24,'Variance Analysis'!$B$9:$B$24,'Variance Analysis'!$B$12,'Variance Analysis'!$A$9:$A$24,'Variance Analysis'!$A$13)</f>
        <v>#REF!</v>
      </c>
      <c r="F50" s="74" t="e">
        <f>SUMIFS('Variance Analysis'!F$9:F$24,'Variance Analysis'!$B$9:$B$24,'Variance Analysis'!$B$12,'Variance Analysis'!$A$9:$A$24,'Variance Analysis'!$A$13)</f>
        <v>#REF!</v>
      </c>
      <c r="G50" s="74" t="e">
        <f>SUMIFS('Variance Analysis'!G$9:G$24,'Variance Analysis'!$B$9:$B$24,'Variance Analysis'!$B$12,'Variance Analysis'!$A$9:$A$24,'Variance Analysis'!$A$13)</f>
        <v>#REF!</v>
      </c>
      <c r="H50" s="74" t="e">
        <f>SUMIFS('Variance Analysis'!H$9:H$24,'Variance Analysis'!$B$9:$B$24,'Variance Analysis'!$B$12,'Variance Analysis'!$A$9:$A$24,'Variance Analysis'!$A$13)</f>
        <v>#REF!</v>
      </c>
      <c r="I50" s="74" t="e">
        <f>SUMIFS('Variance Analysis'!I$9:I$24,'Variance Analysis'!$B$9:$B$24,'Variance Analysis'!$B$12,'Variance Analysis'!$A$9:$A$24,'Variance Analysis'!$A$13)</f>
        <v>#REF!</v>
      </c>
      <c r="J50" s="74" t="e">
        <f>SUMIFS('Variance Analysis'!J$9:J$24,'Variance Analysis'!$B$9:$B$24,'Variance Analysis'!$B$12,'Variance Analysis'!$A$9:$A$24,'Variance Analysis'!$A$13)</f>
        <v>#REF!</v>
      </c>
      <c r="K50" s="74" t="e">
        <f>SUMIFS('Variance Analysis'!K$9:K$24,'Variance Analysis'!$B$9:$B$24,'Variance Analysis'!$B$12,'Variance Analysis'!$A$9:$A$24,'Variance Analysis'!$A$13)</f>
        <v>#REF!</v>
      </c>
      <c r="L50" s="74" t="e">
        <f>SUMIFS('Variance Analysis'!L$9:L$24,'Variance Analysis'!$B$9:$B$24,'Variance Analysis'!$B$12,'Variance Analysis'!$A$9:$A$24,'Variance Analysis'!$A$13)</f>
        <v>#REF!</v>
      </c>
      <c r="M50" s="74" t="e">
        <f>SUMIFS('Variance Analysis'!M$9:M$24,'Variance Analysis'!$B$9:$B$24,'Variance Analysis'!$B$12,'Variance Analysis'!$A$9:$A$24,'Variance Analysis'!$A$13)</f>
        <v>#REF!</v>
      </c>
      <c r="N50" s="74" t="e">
        <f>SUMIFS('Variance Analysis'!N$9:N$24,'Variance Analysis'!$B$9:$B$24,'Variance Analysis'!$B$12,'Variance Analysis'!$A$9:$A$24,'Variance Analysis'!$A$13)</f>
        <v>#REF!</v>
      </c>
      <c r="O50" s="5"/>
      <c r="P50" s="5"/>
      <c r="Q50" s="5"/>
      <c r="R50" s="5"/>
      <c r="S50" s="5"/>
      <c r="T50" s="5"/>
      <c r="U50" s="5"/>
      <c r="V50" s="5"/>
      <c r="W50" s="5"/>
      <c r="X50" s="5"/>
      <c r="Y50" s="5"/>
      <c r="Z50" s="5"/>
    </row>
    <row r="51" spans="1:26" ht="13.5" customHeight="1">
      <c r="A51" s="73" t="s">
        <v>167</v>
      </c>
      <c r="B51" s="73" t="s">
        <v>37</v>
      </c>
      <c r="C51" s="74" t="e">
        <f>SUMIFS('Variance Analysis'!C$9:C$24,'Variance Analysis'!$B$9:$B$24,'Variance Analysis'!$B$10,'Variance Analysis'!$A$9:$A$24,'Variance Analysis'!$A$13)</f>
        <v>#REF!</v>
      </c>
      <c r="D51" s="74" t="e">
        <f>SUMIFS('Variance Analysis'!D$9:D$24,'Variance Analysis'!$B$9:$B$24,'Variance Analysis'!$B$10,'Variance Analysis'!$A$9:$A$24,'Variance Analysis'!$A$13)</f>
        <v>#REF!</v>
      </c>
      <c r="E51" s="74" t="e">
        <f>SUMIFS('Variance Analysis'!E$9:E$24,'Variance Analysis'!$B$9:$B$24,'Variance Analysis'!$B$10,'Variance Analysis'!$A$9:$A$24,'Variance Analysis'!$A$13)</f>
        <v>#REF!</v>
      </c>
      <c r="F51" s="74" t="e">
        <f>SUMIFS('Variance Analysis'!F$9:F$24,'Variance Analysis'!$B$9:$B$24,'Variance Analysis'!$B$10,'Variance Analysis'!$A$9:$A$24,'Variance Analysis'!$A$13)</f>
        <v>#REF!</v>
      </c>
      <c r="G51" s="74" t="e">
        <f>SUMIFS('Variance Analysis'!G$9:G$24,'Variance Analysis'!$B$9:$B$24,'Variance Analysis'!$B$10,'Variance Analysis'!$A$9:$A$24,'Variance Analysis'!$A$13)</f>
        <v>#REF!</v>
      </c>
      <c r="H51" s="74" t="e">
        <f>SUMIFS('Variance Analysis'!H$9:H$24,'Variance Analysis'!$B$9:$B$24,'Variance Analysis'!$B$10,'Variance Analysis'!$A$9:$A$24,'Variance Analysis'!$A$13)</f>
        <v>#REF!</v>
      </c>
      <c r="I51" s="74" t="e">
        <f>SUMIFS('Variance Analysis'!I$9:I$24,'Variance Analysis'!$B$9:$B$24,'Variance Analysis'!$B$10,'Variance Analysis'!$A$9:$A$24,'Variance Analysis'!$A$13)</f>
        <v>#REF!</v>
      </c>
      <c r="J51" s="74" t="e">
        <f>SUMIFS('Variance Analysis'!J$9:J$24,'Variance Analysis'!$B$9:$B$24,'Variance Analysis'!$B$10,'Variance Analysis'!$A$9:$A$24,'Variance Analysis'!$A$13)</f>
        <v>#REF!</v>
      </c>
      <c r="K51" s="74" t="e">
        <f>SUMIFS('Variance Analysis'!K$9:K$24,'Variance Analysis'!$B$9:$B$24,'Variance Analysis'!$B$10,'Variance Analysis'!$A$9:$A$24,'Variance Analysis'!$A$13)</f>
        <v>#REF!</v>
      </c>
      <c r="L51" s="74" t="e">
        <f>SUMIFS('Variance Analysis'!L$9:L$24,'Variance Analysis'!$B$9:$B$24,'Variance Analysis'!$B$10,'Variance Analysis'!$A$9:$A$24,'Variance Analysis'!$A$13)</f>
        <v>#REF!</v>
      </c>
      <c r="M51" s="74" t="e">
        <f>SUMIFS('Variance Analysis'!M$9:M$24,'Variance Analysis'!$B$9:$B$24,'Variance Analysis'!$B$10,'Variance Analysis'!$A$9:$A$24,'Variance Analysis'!$A$13)</f>
        <v>#REF!</v>
      </c>
      <c r="N51" s="74" t="e">
        <f>SUMIFS('Variance Analysis'!N$9:N$24,'Variance Analysis'!$B$9:$B$24,'Variance Analysis'!$B$10,'Variance Analysis'!$A$9:$A$24,'Variance Analysis'!$A$13)</f>
        <v>#REF!</v>
      </c>
      <c r="O51" s="5"/>
      <c r="P51" s="5"/>
      <c r="Q51" s="5"/>
      <c r="R51" s="5"/>
      <c r="S51" s="5"/>
      <c r="T51" s="5"/>
      <c r="U51" s="5"/>
      <c r="V51" s="5"/>
      <c r="W51" s="5"/>
      <c r="X51" s="5"/>
      <c r="Y51" s="5"/>
      <c r="Z51" s="5"/>
    </row>
    <row r="52" spans="1:26" ht="13.5" customHeight="1">
      <c r="A52" s="73" t="s">
        <v>168</v>
      </c>
      <c r="B52" s="73" t="s">
        <v>37</v>
      </c>
      <c r="C52" s="74" t="e">
        <f>SUMIFS('Variance Analysis'!C$9:C$24,'Variance Analysis'!$B$9:$B$24,'Variance Analysis'!$B$11,'Variance Analysis'!$A$9:$A$24,'Variance Analysis'!$A$13)</f>
        <v>#REF!</v>
      </c>
      <c r="D52" s="74" t="e">
        <f>SUMIFS('Variance Analysis'!D$9:D$24,'Variance Analysis'!$B$9:$B$24,'Variance Analysis'!$B$11,'Variance Analysis'!$A$9:$A$24,'Variance Analysis'!$A$13)</f>
        <v>#REF!</v>
      </c>
      <c r="E52" s="74" t="e">
        <f>SUMIFS('Variance Analysis'!E$9:E$24,'Variance Analysis'!$B$9:$B$24,'Variance Analysis'!$B$11,'Variance Analysis'!$A$9:$A$24,'Variance Analysis'!$A$13)</f>
        <v>#REF!</v>
      </c>
      <c r="F52" s="74" t="e">
        <f>SUMIFS('Variance Analysis'!F$9:F$24,'Variance Analysis'!$B$9:$B$24,'Variance Analysis'!$B$11,'Variance Analysis'!$A$9:$A$24,'Variance Analysis'!$A$13)</f>
        <v>#REF!</v>
      </c>
      <c r="G52" s="74" t="e">
        <f>SUMIFS('Variance Analysis'!G$9:G$24,'Variance Analysis'!$B$9:$B$24,'Variance Analysis'!$B$11,'Variance Analysis'!$A$9:$A$24,'Variance Analysis'!$A$13)</f>
        <v>#REF!</v>
      </c>
      <c r="H52" s="74" t="e">
        <f>SUMIFS('Variance Analysis'!H$9:H$24,'Variance Analysis'!$B$9:$B$24,'Variance Analysis'!$B$11,'Variance Analysis'!$A$9:$A$24,'Variance Analysis'!$A$13)</f>
        <v>#REF!</v>
      </c>
      <c r="I52" s="74" t="e">
        <f>SUMIFS('Variance Analysis'!I$9:I$24,'Variance Analysis'!$B$9:$B$24,'Variance Analysis'!$B$11,'Variance Analysis'!$A$9:$A$24,'Variance Analysis'!$A$13)</f>
        <v>#REF!</v>
      </c>
      <c r="J52" s="74" t="e">
        <f>SUMIFS('Variance Analysis'!J$9:J$24,'Variance Analysis'!$B$9:$B$24,'Variance Analysis'!$B$11,'Variance Analysis'!$A$9:$A$24,'Variance Analysis'!$A$13)</f>
        <v>#REF!</v>
      </c>
      <c r="K52" s="74" t="e">
        <f>SUMIFS('Variance Analysis'!K$9:K$24,'Variance Analysis'!$B$9:$B$24,'Variance Analysis'!$B$11,'Variance Analysis'!$A$9:$A$24,'Variance Analysis'!$A$13)</f>
        <v>#REF!</v>
      </c>
      <c r="L52" s="74" t="e">
        <f>SUMIFS('Variance Analysis'!L$9:L$24,'Variance Analysis'!$B$9:$B$24,'Variance Analysis'!$B$11,'Variance Analysis'!$A$9:$A$24,'Variance Analysis'!$A$13)</f>
        <v>#REF!</v>
      </c>
      <c r="M52" s="74" t="e">
        <f>SUMIFS('Variance Analysis'!M$9:M$24,'Variance Analysis'!$B$9:$B$24,'Variance Analysis'!$B$11,'Variance Analysis'!$A$9:$A$24,'Variance Analysis'!$A$13)</f>
        <v>#REF!</v>
      </c>
      <c r="N52" s="74" t="e">
        <f>SUMIFS('Variance Analysis'!N$9:N$24,'Variance Analysis'!$B$9:$B$24,'Variance Analysis'!$B$11,'Variance Analysis'!$A$9:$A$24,'Variance Analysis'!$A$13)</f>
        <v>#REF!</v>
      </c>
      <c r="O52" s="5"/>
      <c r="P52" s="5"/>
      <c r="Q52" s="5"/>
      <c r="R52" s="5"/>
      <c r="S52" s="5"/>
      <c r="T52" s="5"/>
      <c r="U52" s="5"/>
      <c r="V52" s="5"/>
      <c r="W52" s="5"/>
      <c r="X52" s="5"/>
      <c r="Y52" s="5"/>
      <c r="Z52" s="5"/>
    </row>
    <row r="53" spans="1:26" ht="13.5" customHeight="1">
      <c r="A53" s="73" t="s">
        <v>149</v>
      </c>
      <c r="B53" s="73" t="s">
        <v>177</v>
      </c>
      <c r="C53" s="75" t="e">
        <f t="shared" ref="C53:N53" si="12">#REF!</f>
        <v>#REF!</v>
      </c>
      <c r="D53" s="75" t="e">
        <f t="shared" si="12"/>
        <v>#REF!</v>
      </c>
      <c r="E53" s="75" t="e">
        <f t="shared" si="12"/>
        <v>#REF!</v>
      </c>
      <c r="F53" s="75" t="e">
        <f t="shared" si="12"/>
        <v>#REF!</v>
      </c>
      <c r="G53" s="75" t="e">
        <f t="shared" si="12"/>
        <v>#REF!</v>
      </c>
      <c r="H53" s="75" t="e">
        <f t="shared" si="12"/>
        <v>#REF!</v>
      </c>
      <c r="I53" s="75" t="e">
        <f t="shared" si="12"/>
        <v>#REF!</v>
      </c>
      <c r="J53" s="75" t="e">
        <f t="shared" si="12"/>
        <v>#REF!</v>
      </c>
      <c r="K53" s="75" t="e">
        <f t="shared" si="12"/>
        <v>#REF!</v>
      </c>
      <c r="L53" s="75" t="e">
        <f t="shared" si="12"/>
        <v>#REF!</v>
      </c>
      <c r="M53" s="75" t="e">
        <f t="shared" si="12"/>
        <v>#REF!</v>
      </c>
      <c r="N53" s="75" t="e">
        <f t="shared" si="12"/>
        <v>#REF!</v>
      </c>
      <c r="O53" s="5"/>
      <c r="P53" s="5"/>
      <c r="Q53" s="5"/>
      <c r="R53" s="5"/>
      <c r="S53" s="5"/>
      <c r="T53" s="5"/>
      <c r="U53" s="5"/>
      <c r="V53" s="5"/>
      <c r="W53" s="5"/>
      <c r="X53" s="5"/>
      <c r="Y53" s="5"/>
      <c r="Z53" s="5"/>
    </row>
    <row r="54" spans="1:26" ht="13.5" customHeight="1">
      <c r="A54" s="76" t="s">
        <v>184</v>
      </c>
      <c r="B54" s="77" t="s">
        <v>179</v>
      </c>
      <c r="C54" s="78" t="e">
        <f t="shared" ref="C54:N54" si="13">SUM($C$50:C52)/(SUM($C$53:C53)*1000)</f>
        <v>#REF!</v>
      </c>
      <c r="D54" s="78" t="e">
        <f t="shared" si="13"/>
        <v>#REF!</v>
      </c>
      <c r="E54" s="78" t="e">
        <f t="shared" si="13"/>
        <v>#REF!</v>
      </c>
      <c r="F54" s="78" t="e">
        <f t="shared" si="13"/>
        <v>#REF!</v>
      </c>
      <c r="G54" s="78" t="e">
        <f t="shared" si="13"/>
        <v>#REF!</v>
      </c>
      <c r="H54" s="78" t="e">
        <f t="shared" si="13"/>
        <v>#REF!</v>
      </c>
      <c r="I54" s="78" t="e">
        <f t="shared" si="13"/>
        <v>#REF!</v>
      </c>
      <c r="J54" s="78" t="e">
        <f t="shared" si="13"/>
        <v>#REF!</v>
      </c>
      <c r="K54" s="78" t="e">
        <f t="shared" si="13"/>
        <v>#REF!</v>
      </c>
      <c r="L54" s="78" t="e">
        <f t="shared" si="13"/>
        <v>#REF!</v>
      </c>
      <c r="M54" s="78" t="e">
        <f t="shared" si="13"/>
        <v>#REF!</v>
      </c>
      <c r="N54" s="78" t="e">
        <f t="shared" si="13"/>
        <v>#REF!</v>
      </c>
      <c r="O54" s="5"/>
      <c r="P54" s="5"/>
      <c r="Q54" s="5"/>
      <c r="R54" s="5"/>
      <c r="S54" s="5"/>
      <c r="T54" s="5"/>
      <c r="U54" s="5"/>
      <c r="V54" s="5"/>
      <c r="W54" s="5"/>
      <c r="X54" s="5"/>
      <c r="Y54" s="5"/>
      <c r="Z54" s="5"/>
    </row>
    <row r="55" spans="1:26" ht="13.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3.5" customHeight="1">
      <c r="A56" s="119" t="s">
        <v>186</v>
      </c>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spans="1:26" ht="13.5" customHeight="1">
      <c r="A57" s="119" t="s">
        <v>175</v>
      </c>
      <c r="B57" s="119"/>
      <c r="C57" s="59" t="s">
        <v>133</v>
      </c>
      <c r="D57" s="59" t="s">
        <v>134</v>
      </c>
      <c r="E57" s="59" t="s">
        <v>135</v>
      </c>
      <c r="F57" s="59" t="s">
        <v>136</v>
      </c>
      <c r="G57" s="59" t="s">
        <v>137</v>
      </c>
      <c r="H57" s="59" t="s">
        <v>138</v>
      </c>
      <c r="I57" s="59" t="s">
        <v>139</v>
      </c>
      <c r="J57" s="59" t="s">
        <v>140</v>
      </c>
      <c r="K57" s="59" t="s">
        <v>141</v>
      </c>
      <c r="L57" s="59" t="s">
        <v>142</v>
      </c>
      <c r="M57" s="59" t="s">
        <v>143</v>
      </c>
      <c r="N57" s="59" t="s">
        <v>144</v>
      </c>
      <c r="O57" s="119"/>
      <c r="P57" s="119"/>
      <c r="Q57" s="119"/>
      <c r="R57" s="119"/>
      <c r="S57" s="119"/>
      <c r="T57" s="119"/>
      <c r="U57" s="119"/>
      <c r="V57" s="119"/>
      <c r="W57" s="119"/>
      <c r="X57" s="119"/>
      <c r="Y57" s="119"/>
      <c r="Z57" s="119"/>
    </row>
    <row r="58" spans="1:26" ht="13.5" customHeight="1">
      <c r="A58" s="73" t="s">
        <v>166</v>
      </c>
      <c r="B58" s="73" t="s">
        <v>37</v>
      </c>
      <c r="C58" s="74" t="e">
        <f>SUMIFS('Variance Analysis'!C$9:C$24,'Variance Analysis'!$B$9:$B$24,'Variance Analysis'!$B$12,'Variance Analysis'!$A$9:$A$24,'Variance Analysis'!$A$17)</f>
        <v>#REF!</v>
      </c>
      <c r="D58" s="74" t="e">
        <f>SUMIFS('Variance Analysis'!D$9:D$24,'Variance Analysis'!$B$9:$B$24,'Variance Analysis'!$B$12,'Variance Analysis'!$A$9:$A$24,'Variance Analysis'!$A$17)</f>
        <v>#REF!</v>
      </c>
      <c r="E58" s="74" t="e">
        <f>SUMIFS('Variance Analysis'!E$9:E$24,'Variance Analysis'!$B$9:$B$24,'Variance Analysis'!$B$12,'Variance Analysis'!$A$9:$A$24,'Variance Analysis'!$A$17)</f>
        <v>#REF!</v>
      </c>
      <c r="F58" s="74" t="e">
        <f>SUMIFS('Variance Analysis'!F$9:F$24,'Variance Analysis'!$B$9:$B$24,'Variance Analysis'!$B$12,'Variance Analysis'!$A$9:$A$24,'Variance Analysis'!$A$17)</f>
        <v>#REF!</v>
      </c>
      <c r="G58" s="74" t="e">
        <f>SUMIFS('Variance Analysis'!G$9:G$24,'Variance Analysis'!$B$9:$B$24,'Variance Analysis'!$B$12,'Variance Analysis'!$A$9:$A$24,'Variance Analysis'!$A$17)</f>
        <v>#REF!</v>
      </c>
      <c r="H58" s="74" t="e">
        <f>SUMIFS('Variance Analysis'!H$9:H$24,'Variance Analysis'!$B$9:$B$24,'Variance Analysis'!$B$12,'Variance Analysis'!$A$9:$A$24,'Variance Analysis'!$A$17)</f>
        <v>#REF!</v>
      </c>
      <c r="I58" s="74" t="e">
        <f>SUMIFS('Variance Analysis'!I$9:I$24,'Variance Analysis'!$B$9:$B$24,'Variance Analysis'!$B$12,'Variance Analysis'!$A$9:$A$24,'Variance Analysis'!$A$17)</f>
        <v>#REF!</v>
      </c>
      <c r="J58" s="74" t="e">
        <f>SUMIFS('Variance Analysis'!J$9:J$24,'Variance Analysis'!$B$9:$B$24,'Variance Analysis'!$B$12,'Variance Analysis'!$A$9:$A$24,'Variance Analysis'!$A$17)</f>
        <v>#REF!</v>
      </c>
      <c r="K58" s="74" t="e">
        <f>SUMIFS('Variance Analysis'!K$9:K$24,'Variance Analysis'!$B$9:$B$24,'Variance Analysis'!$B$12,'Variance Analysis'!$A$9:$A$24,'Variance Analysis'!$A$17)</f>
        <v>#REF!</v>
      </c>
      <c r="L58" s="74" t="e">
        <f>SUMIFS('Variance Analysis'!L$9:L$24,'Variance Analysis'!$B$9:$B$24,'Variance Analysis'!$B$12,'Variance Analysis'!$A$9:$A$24,'Variance Analysis'!$A$17)</f>
        <v>#REF!</v>
      </c>
      <c r="M58" s="74" t="e">
        <f>SUMIFS('Variance Analysis'!M$9:M$24,'Variance Analysis'!$B$9:$B$24,'Variance Analysis'!$B$12,'Variance Analysis'!$A$9:$A$24,'Variance Analysis'!$A$17)</f>
        <v>#REF!</v>
      </c>
      <c r="N58" s="74" t="e">
        <f>SUMIFS('Variance Analysis'!N$9:N$24,'Variance Analysis'!$B$9:$B$24,'Variance Analysis'!$B$12,'Variance Analysis'!$A$9:$A$24,'Variance Analysis'!$A$17)</f>
        <v>#REF!</v>
      </c>
      <c r="O58" s="5"/>
      <c r="P58" s="5"/>
      <c r="Q58" s="5"/>
      <c r="R58" s="5"/>
      <c r="S58" s="5"/>
      <c r="T58" s="5"/>
      <c r="U58" s="5"/>
      <c r="V58" s="5"/>
      <c r="W58" s="5"/>
      <c r="X58" s="5"/>
      <c r="Y58" s="5"/>
      <c r="Z58" s="5"/>
    </row>
    <row r="59" spans="1:26" ht="13.5" customHeight="1">
      <c r="A59" s="73" t="s">
        <v>167</v>
      </c>
      <c r="B59" s="73" t="s">
        <v>37</v>
      </c>
      <c r="C59" s="74" t="e">
        <f>SUMIFS('Variance Analysis'!C$9:C$24,'Variance Analysis'!$B$9:$B$24,'Variance Analysis'!$B$10,'Variance Analysis'!$A$9:$A$24,'Variance Analysis'!$A$17)</f>
        <v>#REF!</v>
      </c>
      <c r="D59" s="74" t="e">
        <f>SUMIFS('Variance Analysis'!D$9:D$24,'Variance Analysis'!$B$9:$B$24,'Variance Analysis'!$B$10,'Variance Analysis'!$A$9:$A$24,'Variance Analysis'!$A$17)</f>
        <v>#REF!</v>
      </c>
      <c r="E59" s="74" t="e">
        <f>SUMIFS('Variance Analysis'!E$9:E$24,'Variance Analysis'!$B$9:$B$24,'Variance Analysis'!$B$10,'Variance Analysis'!$A$9:$A$24,'Variance Analysis'!$A$17)</f>
        <v>#REF!</v>
      </c>
      <c r="F59" s="74" t="e">
        <f>SUMIFS('Variance Analysis'!F$9:F$24,'Variance Analysis'!$B$9:$B$24,'Variance Analysis'!$B$10,'Variance Analysis'!$A$9:$A$24,'Variance Analysis'!$A$17)</f>
        <v>#REF!</v>
      </c>
      <c r="G59" s="74" t="e">
        <f>SUMIFS('Variance Analysis'!G$9:G$24,'Variance Analysis'!$B$9:$B$24,'Variance Analysis'!$B$10,'Variance Analysis'!$A$9:$A$24,'Variance Analysis'!$A$17)</f>
        <v>#REF!</v>
      </c>
      <c r="H59" s="74" t="e">
        <f>SUMIFS('Variance Analysis'!H$9:H$24,'Variance Analysis'!$B$9:$B$24,'Variance Analysis'!$B$10,'Variance Analysis'!$A$9:$A$24,'Variance Analysis'!$A$17)</f>
        <v>#REF!</v>
      </c>
      <c r="I59" s="74" t="e">
        <f>SUMIFS('Variance Analysis'!I$9:I$24,'Variance Analysis'!$B$9:$B$24,'Variance Analysis'!$B$10,'Variance Analysis'!$A$9:$A$24,'Variance Analysis'!$A$17)</f>
        <v>#REF!</v>
      </c>
      <c r="J59" s="74" t="e">
        <f>SUMIFS('Variance Analysis'!J$9:J$24,'Variance Analysis'!$B$9:$B$24,'Variance Analysis'!$B$10,'Variance Analysis'!$A$9:$A$24,'Variance Analysis'!$A$17)</f>
        <v>#REF!</v>
      </c>
      <c r="K59" s="74" t="e">
        <f>SUMIFS('Variance Analysis'!K$9:K$24,'Variance Analysis'!$B$9:$B$24,'Variance Analysis'!$B$10,'Variance Analysis'!$A$9:$A$24,'Variance Analysis'!$A$17)</f>
        <v>#REF!</v>
      </c>
      <c r="L59" s="74" t="e">
        <f>SUMIFS('Variance Analysis'!L$9:L$24,'Variance Analysis'!$B$9:$B$24,'Variance Analysis'!$B$10,'Variance Analysis'!$A$9:$A$24,'Variance Analysis'!$A$17)</f>
        <v>#REF!</v>
      </c>
      <c r="M59" s="74" t="e">
        <f>SUMIFS('Variance Analysis'!M$9:M$24,'Variance Analysis'!$B$9:$B$24,'Variance Analysis'!$B$10,'Variance Analysis'!$A$9:$A$24,'Variance Analysis'!$A$17)</f>
        <v>#REF!</v>
      </c>
      <c r="N59" s="74" t="e">
        <f>SUMIFS('Variance Analysis'!N$9:N$24,'Variance Analysis'!$B$9:$B$24,'Variance Analysis'!$B$10,'Variance Analysis'!$A$9:$A$24,'Variance Analysis'!$A$17)</f>
        <v>#REF!</v>
      </c>
      <c r="O59" s="5"/>
      <c r="P59" s="5"/>
      <c r="Q59" s="5"/>
      <c r="R59" s="5"/>
      <c r="S59" s="5"/>
      <c r="T59" s="5"/>
      <c r="U59" s="5"/>
      <c r="V59" s="5"/>
      <c r="W59" s="5"/>
      <c r="X59" s="5"/>
      <c r="Y59" s="5"/>
      <c r="Z59" s="5"/>
    </row>
    <row r="60" spans="1:26" ht="13.5" customHeight="1">
      <c r="A60" s="73" t="s">
        <v>168</v>
      </c>
      <c r="B60" s="73" t="s">
        <v>37</v>
      </c>
      <c r="C60" s="74" t="e">
        <f>SUMIFS('Variance Analysis'!C$9:C$24,'Variance Analysis'!$B$9:$B$24,'Variance Analysis'!$B$11,'Variance Analysis'!$A$9:$A$24,'Variance Analysis'!$A$17)</f>
        <v>#REF!</v>
      </c>
      <c r="D60" s="74" t="e">
        <f>SUMIFS('Variance Analysis'!D$9:D$24,'Variance Analysis'!$B$9:$B$24,'Variance Analysis'!$B$11,'Variance Analysis'!$A$9:$A$24,'Variance Analysis'!$A$17)</f>
        <v>#REF!</v>
      </c>
      <c r="E60" s="74" t="e">
        <f>SUMIFS('Variance Analysis'!E$9:E$24,'Variance Analysis'!$B$9:$B$24,'Variance Analysis'!$B$11,'Variance Analysis'!$A$9:$A$24,'Variance Analysis'!$A$17)</f>
        <v>#REF!</v>
      </c>
      <c r="F60" s="74" t="e">
        <f>SUMIFS('Variance Analysis'!F$9:F$24,'Variance Analysis'!$B$9:$B$24,'Variance Analysis'!$B$11,'Variance Analysis'!$A$9:$A$24,'Variance Analysis'!$A$17)</f>
        <v>#REF!</v>
      </c>
      <c r="G60" s="74" t="e">
        <f>SUMIFS('Variance Analysis'!G$9:G$24,'Variance Analysis'!$B$9:$B$24,'Variance Analysis'!$B$11,'Variance Analysis'!$A$9:$A$24,'Variance Analysis'!$A$17)</f>
        <v>#REF!</v>
      </c>
      <c r="H60" s="74" t="e">
        <f>SUMIFS('Variance Analysis'!H$9:H$24,'Variance Analysis'!$B$9:$B$24,'Variance Analysis'!$B$11,'Variance Analysis'!$A$9:$A$24,'Variance Analysis'!$A$17)</f>
        <v>#REF!</v>
      </c>
      <c r="I60" s="74" t="e">
        <f>SUMIFS('Variance Analysis'!I$9:I$24,'Variance Analysis'!$B$9:$B$24,'Variance Analysis'!$B$11,'Variance Analysis'!$A$9:$A$24,'Variance Analysis'!$A$17)</f>
        <v>#REF!</v>
      </c>
      <c r="J60" s="74" t="e">
        <f>SUMIFS('Variance Analysis'!J$9:J$24,'Variance Analysis'!$B$9:$B$24,'Variance Analysis'!$B$11,'Variance Analysis'!$A$9:$A$24,'Variance Analysis'!$A$17)</f>
        <v>#REF!</v>
      </c>
      <c r="K60" s="74" t="e">
        <f>SUMIFS('Variance Analysis'!K$9:K$24,'Variance Analysis'!$B$9:$B$24,'Variance Analysis'!$B$11,'Variance Analysis'!$A$9:$A$24,'Variance Analysis'!$A$17)</f>
        <v>#REF!</v>
      </c>
      <c r="L60" s="74" t="e">
        <f>SUMIFS('Variance Analysis'!L$9:L$24,'Variance Analysis'!$B$9:$B$24,'Variance Analysis'!$B$11,'Variance Analysis'!$A$9:$A$24,'Variance Analysis'!$A$17)</f>
        <v>#REF!</v>
      </c>
      <c r="M60" s="74" t="e">
        <f>SUMIFS('Variance Analysis'!M$9:M$24,'Variance Analysis'!$B$9:$B$24,'Variance Analysis'!$B$11,'Variance Analysis'!$A$9:$A$24,'Variance Analysis'!$A$17)</f>
        <v>#REF!</v>
      </c>
      <c r="N60" s="74" t="e">
        <f>SUMIFS('Variance Analysis'!N$9:N$24,'Variance Analysis'!$B$9:$B$24,'Variance Analysis'!$B$11,'Variance Analysis'!$A$9:$A$24,'Variance Analysis'!$A$17)</f>
        <v>#REF!</v>
      </c>
      <c r="O60" s="5"/>
      <c r="P60" s="5"/>
      <c r="Q60" s="5"/>
      <c r="R60" s="5"/>
      <c r="S60" s="5"/>
      <c r="T60" s="5"/>
      <c r="U60" s="5"/>
      <c r="V60" s="5"/>
      <c r="W60" s="5"/>
      <c r="X60" s="5"/>
      <c r="Y60" s="5"/>
      <c r="Z60" s="5"/>
    </row>
    <row r="61" spans="1:26" ht="13.5" customHeight="1">
      <c r="A61" s="73" t="s">
        <v>150</v>
      </c>
      <c r="B61" s="73" t="s">
        <v>177</v>
      </c>
      <c r="C61" s="75" t="e">
        <f t="shared" ref="C61:N61" si="14">#REF!</f>
        <v>#REF!</v>
      </c>
      <c r="D61" s="75" t="e">
        <f t="shared" si="14"/>
        <v>#REF!</v>
      </c>
      <c r="E61" s="75" t="e">
        <f t="shared" si="14"/>
        <v>#REF!</v>
      </c>
      <c r="F61" s="75" t="e">
        <f t="shared" si="14"/>
        <v>#REF!</v>
      </c>
      <c r="G61" s="75" t="e">
        <f t="shared" si="14"/>
        <v>#REF!</v>
      </c>
      <c r="H61" s="75" t="e">
        <f t="shared" si="14"/>
        <v>#REF!</v>
      </c>
      <c r="I61" s="75" t="e">
        <f t="shared" si="14"/>
        <v>#REF!</v>
      </c>
      <c r="J61" s="75" t="e">
        <f t="shared" si="14"/>
        <v>#REF!</v>
      </c>
      <c r="K61" s="75" t="e">
        <f t="shared" si="14"/>
        <v>#REF!</v>
      </c>
      <c r="L61" s="75" t="e">
        <f t="shared" si="14"/>
        <v>#REF!</v>
      </c>
      <c r="M61" s="75" t="e">
        <f t="shared" si="14"/>
        <v>#REF!</v>
      </c>
      <c r="N61" s="75" t="e">
        <f t="shared" si="14"/>
        <v>#REF!</v>
      </c>
      <c r="O61" s="5"/>
      <c r="P61" s="5"/>
      <c r="Q61" s="5"/>
      <c r="R61" s="5"/>
      <c r="S61" s="5"/>
      <c r="T61" s="5"/>
      <c r="U61" s="5"/>
      <c r="V61" s="5"/>
      <c r="W61" s="5"/>
      <c r="X61" s="5"/>
      <c r="Y61" s="5"/>
      <c r="Z61" s="5"/>
    </row>
    <row r="62" spans="1:26" ht="13.5" customHeight="1">
      <c r="A62" s="76" t="s">
        <v>184</v>
      </c>
      <c r="B62" s="77" t="s">
        <v>179</v>
      </c>
      <c r="C62" s="78" t="e">
        <f t="shared" ref="C62:N62" si="15">SUM($C$58:C60)/(SUM($C$61:C61)*1000)</f>
        <v>#REF!</v>
      </c>
      <c r="D62" s="78" t="e">
        <f t="shared" si="15"/>
        <v>#REF!</v>
      </c>
      <c r="E62" s="78" t="e">
        <f t="shared" si="15"/>
        <v>#REF!</v>
      </c>
      <c r="F62" s="78" t="e">
        <f t="shared" si="15"/>
        <v>#REF!</v>
      </c>
      <c r="G62" s="78" t="e">
        <f t="shared" si="15"/>
        <v>#REF!</v>
      </c>
      <c r="H62" s="78" t="e">
        <f t="shared" si="15"/>
        <v>#REF!</v>
      </c>
      <c r="I62" s="78" t="e">
        <f t="shared" si="15"/>
        <v>#REF!</v>
      </c>
      <c r="J62" s="78" t="e">
        <f t="shared" si="15"/>
        <v>#REF!</v>
      </c>
      <c r="K62" s="78" t="e">
        <f t="shared" si="15"/>
        <v>#REF!</v>
      </c>
      <c r="L62" s="78" t="e">
        <f t="shared" si="15"/>
        <v>#REF!</v>
      </c>
      <c r="M62" s="78" t="e">
        <f t="shared" si="15"/>
        <v>#REF!</v>
      </c>
      <c r="N62" s="78" t="e">
        <f t="shared" si="15"/>
        <v>#REF!</v>
      </c>
      <c r="O62" s="5"/>
      <c r="P62" s="5"/>
      <c r="Q62" s="5"/>
      <c r="R62" s="5"/>
      <c r="S62" s="5"/>
      <c r="T62" s="5"/>
      <c r="U62" s="5"/>
      <c r="V62" s="5"/>
      <c r="W62" s="5"/>
      <c r="X62" s="5"/>
      <c r="Y62" s="5"/>
      <c r="Z62" s="5"/>
    </row>
    <row r="63" spans="1:26" ht="13.5" customHeight="1">
      <c r="A63" s="7"/>
      <c r="B63" s="5"/>
      <c r="C63" s="79"/>
      <c r="D63" s="79"/>
      <c r="E63" s="79"/>
      <c r="F63" s="79"/>
      <c r="G63" s="79"/>
      <c r="H63" s="79"/>
      <c r="I63" s="79"/>
      <c r="J63" s="79"/>
      <c r="K63" s="79"/>
      <c r="L63" s="79"/>
      <c r="M63" s="79"/>
      <c r="N63" s="79"/>
      <c r="O63" s="5"/>
      <c r="P63" s="5"/>
      <c r="Q63" s="5"/>
      <c r="R63" s="5"/>
      <c r="S63" s="5"/>
      <c r="T63" s="5"/>
      <c r="U63" s="5"/>
      <c r="V63" s="5"/>
      <c r="W63" s="5"/>
      <c r="X63" s="5"/>
      <c r="Y63" s="5"/>
      <c r="Z63" s="5"/>
    </row>
    <row r="64" spans="1:26" ht="13.5" customHeight="1">
      <c r="A64" s="119" t="s">
        <v>187</v>
      </c>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row>
    <row r="65" spans="1:26" ht="13.5" customHeight="1">
      <c r="A65" s="119" t="s">
        <v>175</v>
      </c>
      <c r="B65" s="119"/>
      <c r="C65" s="59" t="s">
        <v>133</v>
      </c>
      <c r="D65" s="59" t="s">
        <v>134</v>
      </c>
      <c r="E65" s="59" t="s">
        <v>135</v>
      </c>
      <c r="F65" s="59" t="s">
        <v>136</v>
      </c>
      <c r="G65" s="59" t="s">
        <v>137</v>
      </c>
      <c r="H65" s="59" t="s">
        <v>138</v>
      </c>
      <c r="I65" s="59" t="s">
        <v>139</v>
      </c>
      <c r="J65" s="59" t="s">
        <v>140</v>
      </c>
      <c r="K65" s="59" t="s">
        <v>141</v>
      </c>
      <c r="L65" s="59" t="s">
        <v>142</v>
      </c>
      <c r="M65" s="59" t="s">
        <v>143</v>
      </c>
      <c r="N65" s="59" t="s">
        <v>144</v>
      </c>
      <c r="O65" s="135"/>
      <c r="P65" s="135"/>
      <c r="Q65" s="135"/>
      <c r="R65" s="135"/>
      <c r="S65" s="135"/>
      <c r="T65" s="135"/>
      <c r="U65" s="135"/>
      <c r="V65" s="135"/>
      <c r="W65" s="135"/>
      <c r="X65" s="135"/>
      <c r="Y65" s="135"/>
      <c r="Z65" s="135"/>
    </row>
    <row r="66" spans="1:26" ht="13.5" customHeight="1">
      <c r="A66" s="73" t="s">
        <v>166</v>
      </c>
      <c r="B66" s="73" t="s">
        <v>37</v>
      </c>
      <c r="C66" s="74" t="e">
        <f>SUMIFS('Variance Analysis'!C$9:C$24,'Variance Analysis'!$B$9:$B$24,'Variance Analysis'!$B$12,'Variance Analysis'!$A$9:$A$24,'Variance Analysis'!$A$21)</f>
        <v>#REF!</v>
      </c>
      <c r="D66" s="74" t="e">
        <f>SUMIFS('Variance Analysis'!D$9:D$24,'Variance Analysis'!$B$9:$B$24,'Variance Analysis'!$B$12,'Variance Analysis'!$A$9:$A$24,'Variance Analysis'!$A$21)</f>
        <v>#REF!</v>
      </c>
      <c r="E66" s="74" t="e">
        <f>SUMIFS('Variance Analysis'!E$9:E$24,'Variance Analysis'!$B$9:$B$24,'Variance Analysis'!$B$12,'Variance Analysis'!$A$9:$A$24,'Variance Analysis'!$A$21)</f>
        <v>#REF!</v>
      </c>
      <c r="F66" s="74" t="e">
        <f>SUMIFS('Variance Analysis'!F$9:F$24,'Variance Analysis'!$B$9:$B$24,'Variance Analysis'!$B$12,'Variance Analysis'!$A$9:$A$24,'Variance Analysis'!$A$21)</f>
        <v>#REF!</v>
      </c>
      <c r="G66" s="74" t="e">
        <f>SUMIFS('Variance Analysis'!G$9:G$24,'Variance Analysis'!$B$9:$B$24,'Variance Analysis'!$B$12,'Variance Analysis'!$A$9:$A$24,'Variance Analysis'!$A$21)</f>
        <v>#REF!</v>
      </c>
      <c r="H66" s="74" t="e">
        <f>SUMIFS('Variance Analysis'!H$9:H$24,'Variance Analysis'!$B$9:$B$24,'Variance Analysis'!$B$12,'Variance Analysis'!$A$9:$A$24,'Variance Analysis'!$A$21)</f>
        <v>#REF!</v>
      </c>
      <c r="I66" s="74" t="e">
        <f>SUMIFS('Variance Analysis'!I$9:I$24,'Variance Analysis'!$B$9:$B$24,'Variance Analysis'!$B$12,'Variance Analysis'!$A$9:$A$24,'Variance Analysis'!$A$21)</f>
        <v>#REF!</v>
      </c>
      <c r="J66" s="74" t="e">
        <f>SUMIFS('Variance Analysis'!J$9:J$24,'Variance Analysis'!$B$9:$B$24,'Variance Analysis'!$B$12,'Variance Analysis'!$A$9:$A$24,'Variance Analysis'!$A$21)</f>
        <v>#REF!</v>
      </c>
      <c r="K66" s="74" t="e">
        <f>SUMIFS('Variance Analysis'!K$9:K$24,'Variance Analysis'!$B$9:$B$24,'Variance Analysis'!$B$12,'Variance Analysis'!$A$9:$A$24,'Variance Analysis'!$A$21)</f>
        <v>#REF!</v>
      </c>
      <c r="L66" s="74" t="e">
        <f>SUMIFS('Variance Analysis'!L$9:L$24,'Variance Analysis'!$B$9:$B$24,'Variance Analysis'!$B$12,'Variance Analysis'!$A$9:$A$24,'Variance Analysis'!$A$21)</f>
        <v>#REF!</v>
      </c>
      <c r="M66" s="74" t="e">
        <f>SUMIFS('Variance Analysis'!M$9:M$24,'Variance Analysis'!$B$9:$B$24,'Variance Analysis'!$B$12,'Variance Analysis'!$A$9:$A$24,'Variance Analysis'!$A$21)</f>
        <v>#REF!</v>
      </c>
      <c r="N66" s="74" t="e">
        <f>SUMIFS('Variance Analysis'!N$9:N$24,'Variance Analysis'!$B$9:$B$24,'Variance Analysis'!$B$12,'Variance Analysis'!$A$9:$A$24,'Variance Analysis'!$A$21)</f>
        <v>#REF!</v>
      </c>
      <c r="O66" s="5"/>
      <c r="P66" s="5"/>
      <c r="Q66" s="5"/>
      <c r="R66" s="5"/>
      <c r="S66" s="5"/>
      <c r="T66" s="5"/>
      <c r="U66" s="5"/>
      <c r="V66" s="5"/>
      <c r="W66" s="5"/>
      <c r="X66" s="5"/>
      <c r="Y66" s="5"/>
      <c r="Z66" s="5"/>
    </row>
    <row r="67" spans="1:26" ht="13.5" customHeight="1">
      <c r="A67" s="73" t="s">
        <v>167</v>
      </c>
      <c r="B67" s="73" t="s">
        <v>37</v>
      </c>
      <c r="C67" s="74" t="e">
        <f>SUMIFS('Variance Analysis'!C$9:C$24,'Variance Analysis'!$B$9:$B$24,'Variance Analysis'!$B$10,'Variance Analysis'!$A$9:$A$24,'Variance Analysis'!$A$21)</f>
        <v>#REF!</v>
      </c>
      <c r="D67" s="74" t="e">
        <f>SUMIFS('Variance Analysis'!D$9:D$24,'Variance Analysis'!$B$9:$B$24,'Variance Analysis'!$B$10,'Variance Analysis'!$A$9:$A$24,'Variance Analysis'!$A$21)</f>
        <v>#REF!</v>
      </c>
      <c r="E67" s="74" t="e">
        <f>SUMIFS('Variance Analysis'!E$9:E$24,'Variance Analysis'!$B$9:$B$24,'Variance Analysis'!$B$10,'Variance Analysis'!$A$9:$A$24,'Variance Analysis'!$A$21)</f>
        <v>#REF!</v>
      </c>
      <c r="F67" s="74" t="e">
        <f>SUMIFS('Variance Analysis'!F$9:F$24,'Variance Analysis'!$B$9:$B$24,'Variance Analysis'!$B$10,'Variance Analysis'!$A$9:$A$24,'Variance Analysis'!$A$21)</f>
        <v>#REF!</v>
      </c>
      <c r="G67" s="74" t="e">
        <f>SUMIFS('Variance Analysis'!G$9:G$24,'Variance Analysis'!$B$9:$B$24,'Variance Analysis'!$B$10,'Variance Analysis'!$A$9:$A$24,'Variance Analysis'!$A$21)</f>
        <v>#REF!</v>
      </c>
      <c r="H67" s="74" t="e">
        <f>SUMIFS('Variance Analysis'!H$9:H$24,'Variance Analysis'!$B$9:$B$24,'Variance Analysis'!$B$10,'Variance Analysis'!$A$9:$A$24,'Variance Analysis'!$A$21)</f>
        <v>#REF!</v>
      </c>
      <c r="I67" s="74" t="e">
        <f>SUMIFS('Variance Analysis'!I$9:I$24,'Variance Analysis'!$B$9:$B$24,'Variance Analysis'!$B$10,'Variance Analysis'!$A$9:$A$24,'Variance Analysis'!$A$21)</f>
        <v>#REF!</v>
      </c>
      <c r="J67" s="74" t="e">
        <f>SUMIFS('Variance Analysis'!J$9:J$24,'Variance Analysis'!$B$9:$B$24,'Variance Analysis'!$B$10,'Variance Analysis'!$A$9:$A$24,'Variance Analysis'!$A$21)</f>
        <v>#REF!</v>
      </c>
      <c r="K67" s="74" t="e">
        <f>SUMIFS('Variance Analysis'!K$9:K$24,'Variance Analysis'!$B$9:$B$24,'Variance Analysis'!$B$10,'Variance Analysis'!$A$9:$A$24,'Variance Analysis'!$A$21)</f>
        <v>#REF!</v>
      </c>
      <c r="L67" s="74" t="e">
        <f>SUMIFS('Variance Analysis'!L$9:L$24,'Variance Analysis'!$B$9:$B$24,'Variance Analysis'!$B$10,'Variance Analysis'!$A$9:$A$24,'Variance Analysis'!$A$21)</f>
        <v>#REF!</v>
      </c>
      <c r="M67" s="74" t="e">
        <f>SUMIFS('Variance Analysis'!M$9:M$24,'Variance Analysis'!$B$9:$B$24,'Variance Analysis'!$B$10,'Variance Analysis'!$A$9:$A$24,'Variance Analysis'!$A$21)</f>
        <v>#REF!</v>
      </c>
      <c r="N67" s="74" t="e">
        <f>SUMIFS('Variance Analysis'!N$9:N$24,'Variance Analysis'!$B$9:$B$24,'Variance Analysis'!$B$10,'Variance Analysis'!$A$9:$A$24,'Variance Analysis'!$A$21)</f>
        <v>#REF!</v>
      </c>
      <c r="O67" s="5"/>
      <c r="P67" s="5"/>
      <c r="Q67" s="5"/>
      <c r="R67" s="5"/>
      <c r="S67" s="5"/>
      <c r="T67" s="5"/>
      <c r="U67" s="5"/>
      <c r="V67" s="5"/>
      <c r="W67" s="5"/>
      <c r="X67" s="5"/>
      <c r="Y67" s="5"/>
      <c r="Z67" s="5"/>
    </row>
    <row r="68" spans="1:26" ht="13.5" customHeight="1">
      <c r="A68" s="73" t="s">
        <v>168</v>
      </c>
      <c r="B68" s="73" t="s">
        <v>37</v>
      </c>
      <c r="C68" s="74" t="e">
        <f>SUMIFS('Variance Analysis'!C$9:C$24,'Variance Analysis'!$B$9:$B$24,'Variance Analysis'!$B$11,'Variance Analysis'!$A$9:$A$24,'Variance Analysis'!$A$21)</f>
        <v>#REF!</v>
      </c>
      <c r="D68" s="74" t="e">
        <f>SUMIFS('Variance Analysis'!D$9:D$24,'Variance Analysis'!$B$9:$B$24,'Variance Analysis'!$B$11,'Variance Analysis'!$A$9:$A$24,'Variance Analysis'!$A$21)</f>
        <v>#REF!</v>
      </c>
      <c r="E68" s="74" t="e">
        <f>SUMIFS('Variance Analysis'!E$9:E$24,'Variance Analysis'!$B$9:$B$24,'Variance Analysis'!$B$11,'Variance Analysis'!$A$9:$A$24,'Variance Analysis'!$A$21)</f>
        <v>#REF!</v>
      </c>
      <c r="F68" s="74" t="e">
        <f>SUMIFS('Variance Analysis'!F$9:F$24,'Variance Analysis'!$B$9:$B$24,'Variance Analysis'!$B$11,'Variance Analysis'!$A$9:$A$24,'Variance Analysis'!$A$21)</f>
        <v>#REF!</v>
      </c>
      <c r="G68" s="74" t="e">
        <f>SUMIFS('Variance Analysis'!G$9:G$24,'Variance Analysis'!$B$9:$B$24,'Variance Analysis'!$B$11,'Variance Analysis'!$A$9:$A$24,'Variance Analysis'!$A$21)</f>
        <v>#REF!</v>
      </c>
      <c r="H68" s="74" t="e">
        <f>SUMIFS('Variance Analysis'!H$9:H$24,'Variance Analysis'!$B$9:$B$24,'Variance Analysis'!$B$11,'Variance Analysis'!$A$9:$A$24,'Variance Analysis'!$A$21)</f>
        <v>#REF!</v>
      </c>
      <c r="I68" s="74" t="e">
        <f>SUMIFS('Variance Analysis'!I$9:I$24,'Variance Analysis'!$B$9:$B$24,'Variance Analysis'!$B$11,'Variance Analysis'!$A$9:$A$24,'Variance Analysis'!$A$21)</f>
        <v>#REF!</v>
      </c>
      <c r="J68" s="74" t="e">
        <f>SUMIFS('Variance Analysis'!J$9:J$24,'Variance Analysis'!$B$9:$B$24,'Variance Analysis'!$B$11,'Variance Analysis'!$A$9:$A$24,'Variance Analysis'!$A$21)</f>
        <v>#REF!</v>
      </c>
      <c r="K68" s="74" t="e">
        <f>SUMIFS('Variance Analysis'!K$9:K$24,'Variance Analysis'!$B$9:$B$24,'Variance Analysis'!$B$11,'Variance Analysis'!$A$9:$A$24,'Variance Analysis'!$A$21)</f>
        <v>#REF!</v>
      </c>
      <c r="L68" s="74" t="e">
        <f>SUMIFS('Variance Analysis'!L$9:L$24,'Variance Analysis'!$B$9:$B$24,'Variance Analysis'!$B$11,'Variance Analysis'!$A$9:$A$24,'Variance Analysis'!$A$21)</f>
        <v>#REF!</v>
      </c>
      <c r="M68" s="74" t="e">
        <f>SUMIFS('Variance Analysis'!M$9:M$24,'Variance Analysis'!$B$9:$B$24,'Variance Analysis'!$B$11,'Variance Analysis'!$A$9:$A$24,'Variance Analysis'!$A$21)</f>
        <v>#REF!</v>
      </c>
      <c r="N68" s="74" t="e">
        <f>SUMIFS('Variance Analysis'!N$9:N$24,'Variance Analysis'!$B$9:$B$24,'Variance Analysis'!$B$11,'Variance Analysis'!$A$9:$A$24,'Variance Analysis'!$A$21)</f>
        <v>#REF!</v>
      </c>
      <c r="O68" s="5"/>
      <c r="P68" s="5"/>
      <c r="Q68" s="5"/>
      <c r="R68" s="5"/>
      <c r="S68" s="5"/>
      <c r="T68" s="5"/>
      <c r="U68" s="5"/>
      <c r="V68" s="5"/>
      <c r="W68" s="5"/>
      <c r="X68" s="5"/>
      <c r="Y68" s="5"/>
      <c r="Z68" s="5"/>
    </row>
    <row r="69" spans="1:26" ht="13.5" customHeight="1">
      <c r="A69" s="73" t="s">
        <v>145</v>
      </c>
      <c r="B69" s="73" t="s">
        <v>177</v>
      </c>
      <c r="C69" s="75" t="e">
        <f t="shared" ref="C69:N69" si="16">#REF!</f>
        <v>#REF!</v>
      </c>
      <c r="D69" s="75" t="e">
        <f t="shared" si="16"/>
        <v>#REF!</v>
      </c>
      <c r="E69" s="75" t="e">
        <f t="shared" si="16"/>
        <v>#REF!</v>
      </c>
      <c r="F69" s="75" t="e">
        <f t="shared" si="16"/>
        <v>#REF!</v>
      </c>
      <c r="G69" s="75" t="e">
        <f t="shared" si="16"/>
        <v>#REF!</v>
      </c>
      <c r="H69" s="75" t="e">
        <f t="shared" si="16"/>
        <v>#REF!</v>
      </c>
      <c r="I69" s="75" t="e">
        <f t="shared" si="16"/>
        <v>#REF!</v>
      </c>
      <c r="J69" s="75" t="e">
        <f t="shared" si="16"/>
        <v>#REF!</v>
      </c>
      <c r="K69" s="75" t="e">
        <f t="shared" si="16"/>
        <v>#REF!</v>
      </c>
      <c r="L69" s="75" t="e">
        <f t="shared" si="16"/>
        <v>#REF!</v>
      </c>
      <c r="M69" s="75" t="e">
        <f t="shared" si="16"/>
        <v>#REF!</v>
      </c>
      <c r="N69" s="75" t="e">
        <f t="shared" si="16"/>
        <v>#REF!</v>
      </c>
      <c r="O69" s="5"/>
      <c r="P69" s="5"/>
      <c r="Q69" s="5"/>
      <c r="R69" s="5"/>
      <c r="S69" s="5"/>
      <c r="T69" s="5"/>
      <c r="U69" s="5"/>
      <c r="V69" s="5"/>
      <c r="W69" s="5"/>
      <c r="X69" s="5"/>
      <c r="Y69" s="5"/>
      <c r="Z69" s="5"/>
    </row>
    <row r="70" spans="1:26" ht="13.5" customHeight="1">
      <c r="A70" s="73" t="s">
        <v>149</v>
      </c>
      <c r="B70" s="73" t="s">
        <v>177</v>
      </c>
      <c r="C70" s="75" t="e">
        <f t="shared" ref="C70:N70" si="17">#REF!</f>
        <v>#REF!</v>
      </c>
      <c r="D70" s="75" t="e">
        <f t="shared" si="17"/>
        <v>#REF!</v>
      </c>
      <c r="E70" s="75" t="e">
        <f t="shared" si="17"/>
        <v>#REF!</v>
      </c>
      <c r="F70" s="75" t="e">
        <f t="shared" si="17"/>
        <v>#REF!</v>
      </c>
      <c r="G70" s="75" t="e">
        <f t="shared" si="17"/>
        <v>#REF!</v>
      </c>
      <c r="H70" s="75" t="e">
        <f t="shared" si="17"/>
        <v>#REF!</v>
      </c>
      <c r="I70" s="75" t="e">
        <f t="shared" si="17"/>
        <v>#REF!</v>
      </c>
      <c r="J70" s="75" t="e">
        <f t="shared" si="17"/>
        <v>#REF!</v>
      </c>
      <c r="K70" s="75" t="e">
        <f t="shared" si="17"/>
        <v>#REF!</v>
      </c>
      <c r="L70" s="75" t="e">
        <f t="shared" si="17"/>
        <v>#REF!</v>
      </c>
      <c r="M70" s="75" t="e">
        <f t="shared" si="17"/>
        <v>#REF!</v>
      </c>
      <c r="N70" s="75" t="e">
        <f t="shared" si="17"/>
        <v>#REF!</v>
      </c>
      <c r="O70" s="5"/>
      <c r="P70" s="5"/>
      <c r="Q70" s="5"/>
      <c r="R70" s="5"/>
      <c r="S70" s="5"/>
      <c r="T70" s="5"/>
      <c r="U70" s="5"/>
      <c r="V70" s="5"/>
      <c r="W70" s="5"/>
      <c r="X70" s="5"/>
      <c r="Y70" s="5"/>
      <c r="Z70" s="5"/>
    </row>
    <row r="71" spans="1:26" ht="13.5" customHeight="1">
      <c r="A71" s="73" t="s">
        <v>150</v>
      </c>
      <c r="B71" s="73" t="s">
        <v>177</v>
      </c>
      <c r="C71" s="75" t="e">
        <f t="shared" ref="C71:N71" si="18">#REF!</f>
        <v>#REF!</v>
      </c>
      <c r="D71" s="75" t="e">
        <f t="shared" si="18"/>
        <v>#REF!</v>
      </c>
      <c r="E71" s="75" t="e">
        <f t="shared" si="18"/>
        <v>#REF!</v>
      </c>
      <c r="F71" s="75" t="e">
        <f t="shared" si="18"/>
        <v>#REF!</v>
      </c>
      <c r="G71" s="75" t="e">
        <f t="shared" si="18"/>
        <v>#REF!</v>
      </c>
      <c r="H71" s="75" t="e">
        <f t="shared" si="18"/>
        <v>#REF!</v>
      </c>
      <c r="I71" s="75" t="e">
        <f t="shared" si="18"/>
        <v>#REF!</v>
      </c>
      <c r="J71" s="75" t="e">
        <f t="shared" si="18"/>
        <v>#REF!</v>
      </c>
      <c r="K71" s="75" t="e">
        <f t="shared" si="18"/>
        <v>#REF!</v>
      </c>
      <c r="L71" s="75" t="e">
        <f t="shared" si="18"/>
        <v>#REF!</v>
      </c>
      <c r="M71" s="75" t="e">
        <f t="shared" si="18"/>
        <v>#REF!</v>
      </c>
      <c r="N71" s="75" t="e">
        <f t="shared" si="18"/>
        <v>#REF!</v>
      </c>
      <c r="O71" s="5"/>
      <c r="P71" s="5"/>
      <c r="Q71" s="5"/>
      <c r="R71" s="5"/>
      <c r="S71" s="5"/>
      <c r="T71" s="5"/>
      <c r="U71" s="5"/>
      <c r="V71" s="5"/>
      <c r="W71" s="5"/>
      <c r="X71" s="5"/>
      <c r="Y71" s="5"/>
      <c r="Z71" s="5"/>
    </row>
    <row r="72" spans="1:26" ht="13.5" customHeight="1">
      <c r="A72" s="76" t="s">
        <v>184</v>
      </c>
      <c r="B72" s="77" t="s">
        <v>179</v>
      </c>
      <c r="C72" s="78" t="e">
        <f t="shared" ref="C72:N72" si="19">SUM($C$66:C68)/(SUM($C$69:C71)*1000)</f>
        <v>#REF!</v>
      </c>
      <c r="D72" s="78" t="e">
        <f t="shared" si="19"/>
        <v>#REF!</v>
      </c>
      <c r="E72" s="78" t="e">
        <f t="shared" si="19"/>
        <v>#REF!</v>
      </c>
      <c r="F72" s="78" t="e">
        <f t="shared" si="19"/>
        <v>#REF!</v>
      </c>
      <c r="G72" s="78" t="e">
        <f t="shared" si="19"/>
        <v>#REF!</v>
      </c>
      <c r="H72" s="78" t="e">
        <f t="shared" si="19"/>
        <v>#REF!</v>
      </c>
      <c r="I72" s="78" t="e">
        <f t="shared" si="19"/>
        <v>#REF!</v>
      </c>
      <c r="J72" s="78" t="e">
        <f t="shared" si="19"/>
        <v>#REF!</v>
      </c>
      <c r="K72" s="78" t="e">
        <f t="shared" si="19"/>
        <v>#REF!</v>
      </c>
      <c r="L72" s="78" t="e">
        <f t="shared" si="19"/>
        <v>#REF!</v>
      </c>
      <c r="M72" s="78" t="e">
        <f t="shared" si="19"/>
        <v>#REF!</v>
      </c>
      <c r="N72" s="78" t="e">
        <f t="shared" si="19"/>
        <v>#REF!</v>
      </c>
      <c r="O72" s="5"/>
      <c r="P72" s="5"/>
      <c r="Q72" s="5"/>
      <c r="R72" s="5"/>
      <c r="S72" s="5"/>
      <c r="T72" s="5"/>
      <c r="U72" s="5"/>
      <c r="V72" s="5"/>
      <c r="W72" s="5"/>
      <c r="X72" s="5"/>
      <c r="Y72" s="5"/>
      <c r="Z72" s="5"/>
    </row>
    <row r="73" spans="1:26" ht="13.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39.75" customHeight="1">
      <c r="A74" s="152" t="s">
        <v>188</v>
      </c>
      <c r="B74" s="153"/>
      <c r="C74" s="154"/>
      <c r="D74" s="154"/>
      <c r="E74" s="154"/>
      <c r="F74" s="154"/>
      <c r="G74" s="154"/>
      <c r="H74" s="154"/>
      <c r="I74" s="154"/>
      <c r="J74" s="154"/>
      <c r="K74" s="154"/>
      <c r="L74" s="154"/>
      <c r="M74" s="154"/>
      <c r="N74" s="154"/>
      <c r="O74" s="155"/>
      <c r="P74" s="155"/>
      <c r="Q74" s="155"/>
      <c r="R74" s="155"/>
      <c r="S74" s="155"/>
      <c r="T74" s="155"/>
      <c r="U74" s="155"/>
      <c r="V74" s="155"/>
      <c r="W74" s="155"/>
      <c r="X74" s="155"/>
      <c r="Y74" s="155"/>
      <c r="Z74" s="155"/>
    </row>
    <row r="75" spans="1:26" ht="13.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3.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3.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3.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3.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3.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3.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3.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3.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3.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3.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3.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3.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3.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3.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3.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3.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3.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3.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3.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3.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3.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3.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3.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3.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3.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3.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3.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3.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3.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3.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3.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3.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3.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3.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5" customHeight="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3.5" customHeight="1">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3.5" customHeight="1">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spans="1:26" ht="13.5" customHeight="1">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spans="1:26" ht="13.5" customHeight="1">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spans="1:26" ht="13.5" customHeight="1">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spans="1:26" ht="13.5" customHeight="1">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spans="1:26" ht="13.5" customHeight="1">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spans="1:26" ht="13.5" customHeight="1">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spans="1:26" ht="13.5" customHeight="1">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spans="1:26" ht="13.5" customHeight="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spans="1:26" ht="13.5" customHeight="1">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sheetData>
  <mergeCells count="2">
    <mergeCell ref="A1:K2"/>
    <mergeCell ref="A5:L5"/>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47"/>
  <sheetViews>
    <sheetView showGridLines="0" workbookViewId="0"/>
  </sheetViews>
  <sheetFormatPr defaultColWidth="14.42578125" defaultRowHeight="15" customHeight="1"/>
  <cols>
    <col min="1" max="1" width="28.28515625" customWidth="1"/>
    <col min="2" max="2" width="16.140625" customWidth="1"/>
    <col min="3" max="14" width="15.140625" customWidth="1"/>
    <col min="15" max="26" width="8.7109375" customWidth="1"/>
  </cols>
  <sheetData>
    <row r="1" spans="1:26" ht="147.75" customHeight="1">
      <c r="A1" s="181" t="s">
        <v>189</v>
      </c>
      <c r="B1" s="165"/>
      <c r="C1" s="165"/>
      <c r="D1" s="165"/>
      <c r="E1" s="165"/>
      <c r="F1" s="165"/>
      <c r="G1" s="165"/>
      <c r="H1" s="165"/>
      <c r="I1" s="165"/>
      <c r="J1" s="165"/>
      <c r="K1" s="165"/>
      <c r="L1" s="165"/>
      <c r="M1" s="165"/>
      <c r="N1" s="165"/>
      <c r="O1" s="165"/>
      <c r="P1" s="165"/>
      <c r="Q1" s="165"/>
      <c r="R1" s="165"/>
      <c r="S1" s="165"/>
      <c r="T1" s="165"/>
      <c r="U1" s="153"/>
      <c r="V1" s="153"/>
      <c r="W1" s="153"/>
      <c r="X1" s="153"/>
      <c r="Y1" s="153"/>
      <c r="Z1" s="153"/>
    </row>
    <row r="2" spans="1:26" ht="40.5" customHeight="1">
      <c r="A2" s="138" t="s">
        <v>190</v>
      </c>
      <c r="B2" s="153"/>
      <c r="C2" s="153"/>
      <c r="D2" s="153"/>
      <c r="E2" s="153"/>
      <c r="F2" s="153"/>
      <c r="G2" s="153"/>
      <c r="H2" s="153"/>
      <c r="I2" s="153"/>
      <c r="J2" s="153"/>
      <c r="K2" s="153"/>
      <c r="L2" s="153"/>
      <c r="M2" s="153"/>
      <c r="N2" s="153"/>
      <c r="O2" s="153"/>
      <c r="P2" s="153"/>
      <c r="Q2" s="153"/>
      <c r="R2" s="153"/>
      <c r="S2" s="153"/>
      <c r="T2" s="153"/>
      <c r="U2" s="153"/>
      <c r="V2" s="153"/>
      <c r="W2" s="153"/>
      <c r="X2" s="153"/>
      <c r="Y2" s="153"/>
      <c r="Z2" s="153"/>
    </row>
    <row r="3" spans="1:26" ht="19.5" customHeight="1">
      <c r="A3" s="138"/>
      <c r="B3" s="153"/>
      <c r="C3" s="153"/>
      <c r="D3" s="153"/>
      <c r="E3" s="153"/>
      <c r="F3" s="153"/>
      <c r="G3" s="153"/>
      <c r="H3" s="153"/>
      <c r="I3" s="153"/>
      <c r="J3" s="153"/>
      <c r="K3" s="153"/>
      <c r="L3" s="153"/>
      <c r="M3" s="153"/>
      <c r="N3" s="153"/>
      <c r="O3" s="153"/>
      <c r="P3" s="153"/>
      <c r="Q3" s="153"/>
      <c r="R3" s="153"/>
      <c r="S3" s="153"/>
      <c r="T3" s="153"/>
      <c r="U3" s="153"/>
      <c r="V3" s="153"/>
      <c r="W3" s="153"/>
      <c r="X3" s="153"/>
      <c r="Y3" s="153"/>
      <c r="Z3" s="153"/>
    </row>
    <row r="4" spans="1:26" ht="21" customHeight="1">
      <c r="A4" s="138" t="s">
        <v>191</v>
      </c>
      <c r="B4" s="153"/>
      <c r="C4" s="153"/>
      <c r="D4" s="153"/>
      <c r="E4" s="153"/>
      <c r="F4" s="153"/>
      <c r="G4" s="153"/>
      <c r="H4" s="153"/>
      <c r="I4" s="153"/>
      <c r="J4" s="153"/>
      <c r="K4" s="153"/>
      <c r="L4" s="153"/>
      <c r="M4" s="153"/>
      <c r="N4" s="153"/>
      <c r="O4" s="153"/>
      <c r="P4" s="153"/>
      <c r="Q4" s="153"/>
      <c r="R4" s="153"/>
      <c r="S4" s="153"/>
      <c r="T4" s="153"/>
      <c r="U4" s="153"/>
      <c r="V4" s="153"/>
      <c r="W4" s="153"/>
      <c r="X4" s="153"/>
      <c r="Y4" s="153"/>
      <c r="Z4" s="153"/>
    </row>
    <row r="5" spans="1:26" ht="21.75" customHeight="1">
      <c r="A5" s="138" t="s">
        <v>34</v>
      </c>
      <c r="B5" s="153"/>
      <c r="C5" s="153"/>
      <c r="D5" s="153"/>
      <c r="E5" s="153"/>
      <c r="F5" s="153"/>
      <c r="G5" s="153"/>
      <c r="H5" s="153"/>
      <c r="I5" s="153"/>
      <c r="J5" s="153"/>
      <c r="K5" s="153"/>
      <c r="L5" s="153"/>
      <c r="M5" s="153"/>
      <c r="N5" s="153"/>
      <c r="O5" s="153"/>
      <c r="P5" s="153"/>
      <c r="Q5" s="153"/>
      <c r="R5" s="153"/>
      <c r="S5" s="153"/>
      <c r="T5" s="153"/>
      <c r="U5" s="153"/>
      <c r="V5" s="153"/>
      <c r="W5" s="153"/>
      <c r="X5" s="153"/>
      <c r="Y5" s="153"/>
      <c r="Z5" s="153"/>
    </row>
    <row r="6" spans="1:26" ht="14.25" customHeight="1">
      <c r="A6" s="119" t="s">
        <v>192</v>
      </c>
      <c r="B6" s="119" t="s">
        <v>176</v>
      </c>
      <c r="C6" s="59" t="s">
        <v>133</v>
      </c>
      <c r="D6" s="59" t="s">
        <v>134</v>
      </c>
      <c r="E6" s="59" t="s">
        <v>135</v>
      </c>
      <c r="F6" s="59" t="s">
        <v>136</v>
      </c>
      <c r="G6" s="59" t="s">
        <v>137</v>
      </c>
      <c r="H6" s="59" t="s">
        <v>138</v>
      </c>
      <c r="I6" s="59" t="s">
        <v>139</v>
      </c>
      <c r="J6" s="59" t="s">
        <v>140</v>
      </c>
      <c r="K6" s="59" t="s">
        <v>141</v>
      </c>
      <c r="L6" s="59" t="s">
        <v>142</v>
      </c>
      <c r="M6" s="59" t="s">
        <v>143</v>
      </c>
      <c r="N6" s="59" t="s">
        <v>144</v>
      </c>
      <c r="O6" s="156"/>
      <c r="P6" s="156"/>
      <c r="Q6" s="156"/>
      <c r="R6" s="156"/>
      <c r="S6" s="156"/>
      <c r="T6" s="156"/>
      <c r="U6" s="156"/>
      <c r="V6" s="156"/>
      <c r="W6" s="156"/>
      <c r="X6" s="156"/>
      <c r="Y6" s="156"/>
      <c r="Z6" s="156"/>
    </row>
    <row r="7" spans="1:26" ht="14.25" customHeight="1">
      <c r="A7" s="73" t="s">
        <v>193</v>
      </c>
      <c r="B7" s="73" t="s">
        <v>37</v>
      </c>
      <c r="C7" s="74" t="e">
        <f>SUMIFS('Variance Analysis'!C$30:C$45,'Variance Analysis'!$B$30:$B$45,'Variance Analysis'!$B$33,'Variance Analysis'!$A$30:$A$45,'Variance Analysis'!$A$33)</f>
        <v>#REF!</v>
      </c>
      <c r="D7" s="74" t="e">
        <f>SUMIFS('Variance Analysis'!D$30:D$45,'Variance Analysis'!$B$30:$B$45,'Variance Analysis'!$B$33,'Variance Analysis'!$A$30:$A$45,'Variance Analysis'!$A$33)</f>
        <v>#REF!</v>
      </c>
      <c r="E7" s="74" t="e">
        <f>SUMIFS('Variance Analysis'!E$30:E$45,'Variance Analysis'!$B$30:$B$45,'Variance Analysis'!$B$33,'Variance Analysis'!$A$30:$A$45,'Variance Analysis'!$A$33)</f>
        <v>#REF!</v>
      </c>
      <c r="F7" s="74" t="e">
        <f>SUMIFS('Variance Analysis'!F$30:F$45,'Variance Analysis'!$B$30:$B$45,'Variance Analysis'!$B$33,'Variance Analysis'!$A$30:$A$45,'Variance Analysis'!$A$33)</f>
        <v>#REF!</v>
      </c>
      <c r="G7" s="74" t="e">
        <f>SUMIFS('Variance Analysis'!G$30:G$45,'Variance Analysis'!$B$30:$B$45,'Variance Analysis'!$B$33,'Variance Analysis'!$A$30:$A$45,'Variance Analysis'!$A$33)</f>
        <v>#REF!</v>
      </c>
      <c r="H7" s="74" t="e">
        <f>SUMIFS('Variance Analysis'!H$30:H$45,'Variance Analysis'!$B$30:$B$45,'Variance Analysis'!$B$33,'Variance Analysis'!$A$30:$A$45,'Variance Analysis'!$A$33)</f>
        <v>#REF!</v>
      </c>
      <c r="I7" s="74" t="e">
        <f>SUMIFS('Variance Analysis'!I$30:I$45,'Variance Analysis'!$B$30:$B$45,'Variance Analysis'!$B$33,'Variance Analysis'!$A$30:$A$45,'Variance Analysis'!$A$33)</f>
        <v>#REF!</v>
      </c>
      <c r="J7" s="74" t="e">
        <f>SUMIFS('Variance Analysis'!J$30:J$45,'Variance Analysis'!$B$30:$B$45,'Variance Analysis'!$B$33,'Variance Analysis'!$A$30:$A$45,'Variance Analysis'!$A$33)</f>
        <v>#REF!</v>
      </c>
      <c r="K7" s="74" t="e">
        <f>SUMIFS('Variance Analysis'!K$30:K$45,'Variance Analysis'!$B$30:$B$45,'Variance Analysis'!$B$33,'Variance Analysis'!$A$30:$A$45,'Variance Analysis'!$A$33)</f>
        <v>#REF!</v>
      </c>
      <c r="L7" s="74" t="e">
        <f>SUMIFS('Variance Analysis'!L$30:L$45,'Variance Analysis'!$B$30:$B$45,'Variance Analysis'!$B$33,'Variance Analysis'!$A$30:$A$45,'Variance Analysis'!$A$33)</f>
        <v>#REF!</v>
      </c>
      <c r="M7" s="74" t="e">
        <f>SUMIFS('Variance Analysis'!M$30:M$45,'Variance Analysis'!$B$30:$B$45,'Variance Analysis'!$B$33,'Variance Analysis'!$A$30:$A$45,'Variance Analysis'!$A$33)</f>
        <v>#REF!</v>
      </c>
      <c r="N7" s="74" t="e">
        <f>SUMIFS('Variance Analysis'!N$30:N$45,'Variance Analysis'!$B$30:$B$45,'Variance Analysis'!$B$33,'Variance Analysis'!$A$30:$A$45,'Variance Analysis'!$A$33)</f>
        <v>#REF!</v>
      </c>
      <c r="O7" s="83"/>
      <c r="P7" s="83"/>
      <c r="Q7" s="83"/>
      <c r="R7" s="83"/>
      <c r="S7" s="83"/>
      <c r="T7" s="83"/>
      <c r="U7" s="83"/>
      <c r="V7" s="83"/>
      <c r="W7" s="83"/>
      <c r="X7" s="83"/>
      <c r="Y7" s="83"/>
      <c r="Z7" s="83"/>
    </row>
    <row r="8" spans="1:26" ht="14.25" customHeight="1">
      <c r="A8" s="73" t="s">
        <v>194</v>
      </c>
      <c r="B8" s="73" t="s">
        <v>37</v>
      </c>
      <c r="C8" s="74" t="e">
        <f>SUMIFS('Variance Analysis'!C$30:C$45,'Variance Analysis'!$B$30:$B$45,'Variance Analysis'!$B$31,'Variance Analysis'!$A$30:$A$45,'Variance Analysis'!$A$33)</f>
        <v>#REF!</v>
      </c>
      <c r="D8" s="74" t="e">
        <f>SUMIFS('Variance Analysis'!D$30:D$45,'Variance Analysis'!$B$30:$B$45,'Variance Analysis'!$B$31,'Variance Analysis'!$A$30:$A$45,'Variance Analysis'!$A$33)</f>
        <v>#REF!</v>
      </c>
      <c r="E8" s="74" t="e">
        <f>SUMIFS('Variance Analysis'!E$30:E$45,'Variance Analysis'!$B$30:$B$45,'Variance Analysis'!$B$31,'Variance Analysis'!$A$30:$A$45,'Variance Analysis'!$A$33)</f>
        <v>#REF!</v>
      </c>
      <c r="F8" s="74" t="e">
        <f>SUMIFS('Variance Analysis'!F$30:F$45,'Variance Analysis'!$B$30:$B$45,'Variance Analysis'!$B$31,'Variance Analysis'!$A$30:$A$45,'Variance Analysis'!$A$33)</f>
        <v>#REF!</v>
      </c>
      <c r="G8" s="74" t="e">
        <f>SUMIFS('Variance Analysis'!G$30:G$45,'Variance Analysis'!$B$30:$B$45,'Variance Analysis'!$B$31,'Variance Analysis'!$A$30:$A$45,'Variance Analysis'!$A$33)</f>
        <v>#REF!</v>
      </c>
      <c r="H8" s="74" t="e">
        <f>SUMIFS('Variance Analysis'!H$30:H$45,'Variance Analysis'!$B$30:$B$45,'Variance Analysis'!$B$31,'Variance Analysis'!$A$30:$A$45,'Variance Analysis'!$A$33)</f>
        <v>#REF!</v>
      </c>
      <c r="I8" s="74" t="e">
        <f>SUMIFS('Variance Analysis'!I$30:I$45,'Variance Analysis'!$B$30:$B$45,'Variance Analysis'!$B$31,'Variance Analysis'!$A$30:$A$45,'Variance Analysis'!$A$33)</f>
        <v>#REF!</v>
      </c>
      <c r="J8" s="74" t="e">
        <f>SUMIFS('Variance Analysis'!J$30:J$45,'Variance Analysis'!$B$30:$B$45,'Variance Analysis'!$B$31,'Variance Analysis'!$A$30:$A$45,'Variance Analysis'!$A$33)</f>
        <v>#REF!</v>
      </c>
      <c r="K8" s="74" t="e">
        <f>SUMIFS('Variance Analysis'!K$30:K$45,'Variance Analysis'!$B$30:$B$45,'Variance Analysis'!$B$31,'Variance Analysis'!$A$30:$A$45,'Variance Analysis'!$A$33)</f>
        <v>#REF!</v>
      </c>
      <c r="L8" s="74" t="e">
        <f>SUMIFS('Variance Analysis'!L$30:L$45,'Variance Analysis'!$B$30:$B$45,'Variance Analysis'!$B$31,'Variance Analysis'!$A$30:$A$45,'Variance Analysis'!$A$33)</f>
        <v>#REF!</v>
      </c>
      <c r="M8" s="74" t="e">
        <f>SUMIFS('Variance Analysis'!M$30:M$45,'Variance Analysis'!$B$30:$B$45,'Variance Analysis'!$B$31,'Variance Analysis'!$A$30:$A$45,'Variance Analysis'!$A$33)</f>
        <v>#REF!</v>
      </c>
      <c r="N8" s="74" t="e">
        <f>SUMIFS('Variance Analysis'!N$30:N$45,'Variance Analysis'!$B$30:$B$45,'Variance Analysis'!$B$31,'Variance Analysis'!$A$30:$A$45,'Variance Analysis'!$A$33)</f>
        <v>#REF!</v>
      </c>
      <c r="O8" s="83"/>
      <c r="P8" s="83"/>
      <c r="Q8" s="83"/>
      <c r="R8" s="83"/>
      <c r="S8" s="83"/>
      <c r="T8" s="83"/>
      <c r="U8" s="83"/>
      <c r="V8" s="83"/>
      <c r="W8" s="83"/>
      <c r="X8" s="83"/>
      <c r="Y8" s="83"/>
      <c r="Z8" s="83"/>
    </row>
    <row r="9" spans="1:26" ht="14.25" customHeight="1">
      <c r="A9" s="73" t="s">
        <v>195</v>
      </c>
      <c r="B9" s="73" t="s">
        <v>37</v>
      </c>
      <c r="C9" s="74" t="e">
        <f>SUMIFS('Variance Analysis'!C$30:C$45,'Variance Analysis'!$B$30:$B$45,'Variance Analysis'!$B$32,'Variance Analysis'!$A$30:$A$45,'Variance Analysis'!$A$33)</f>
        <v>#REF!</v>
      </c>
      <c r="D9" s="74" t="e">
        <f>SUMIFS('Variance Analysis'!D$30:D$45,'Variance Analysis'!$B$30:$B$45,'Variance Analysis'!$B$32,'Variance Analysis'!$A$30:$A$45,'Variance Analysis'!$A$33)</f>
        <v>#REF!</v>
      </c>
      <c r="E9" s="74" t="e">
        <f>SUMIFS('Variance Analysis'!E$30:E$45,'Variance Analysis'!$B$30:$B$45,'Variance Analysis'!$B$32,'Variance Analysis'!$A$30:$A$45,'Variance Analysis'!$A$33)</f>
        <v>#REF!</v>
      </c>
      <c r="F9" s="74" t="e">
        <f>SUMIFS('Variance Analysis'!F$30:F$45,'Variance Analysis'!$B$30:$B$45,'Variance Analysis'!$B$32,'Variance Analysis'!$A$30:$A$45,'Variance Analysis'!$A$33)</f>
        <v>#REF!</v>
      </c>
      <c r="G9" s="74" t="e">
        <f>SUMIFS('Variance Analysis'!G$30:G$45,'Variance Analysis'!$B$30:$B$45,'Variance Analysis'!$B$32,'Variance Analysis'!$A$30:$A$45,'Variance Analysis'!$A$33)</f>
        <v>#REF!</v>
      </c>
      <c r="H9" s="74" t="e">
        <f>SUMIFS('Variance Analysis'!H$30:H$45,'Variance Analysis'!$B$30:$B$45,'Variance Analysis'!$B$32,'Variance Analysis'!$A$30:$A$45,'Variance Analysis'!$A$33)</f>
        <v>#REF!</v>
      </c>
      <c r="I9" s="74" t="e">
        <f>SUMIFS('Variance Analysis'!I$30:I$45,'Variance Analysis'!$B$30:$B$45,'Variance Analysis'!$B$32,'Variance Analysis'!$A$30:$A$45,'Variance Analysis'!$A$33)</f>
        <v>#REF!</v>
      </c>
      <c r="J9" s="74" t="e">
        <f>SUMIFS('Variance Analysis'!J$30:J$45,'Variance Analysis'!$B$30:$B$45,'Variance Analysis'!$B$32,'Variance Analysis'!$A$30:$A$45,'Variance Analysis'!$A$33)</f>
        <v>#REF!</v>
      </c>
      <c r="K9" s="74" t="e">
        <f>SUMIFS('Variance Analysis'!K$30:K$45,'Variance Analysis'!$B$30:$B$45,'Variance Analysis'!$B$32,'Variance Analysis'!$A$30:$A$45,'Variance Analysis'!$A$33)</f>
        <v>#REF!</v>
      </c>
      <c r="L9" s="74" t="e">
        <f>SUMIFS('Variance Analysis'!L$30:L$45,'Variance Analysis'!$B$30:$B$45,'Variance Analysis'!$B$32,'Variance Analysis'!$A$30:$A$45,'Variance Analysis'!$A$33)</f>
        <v>#REF!</v>
      </c>
      <c r="M9" s="74" t="e">
        <f>SUMIFS('Variance Analysis'!M$30:M$45,'Variance Analysis'!$B$30:$B$45,'Variance Analysis'!$B$32,'Variance Analysis'!$A$30:$A$45,'Variance Analysis'!$A$33)</f>
        <v>#REF!</v>
      </c>
      <c r="N9" s="74" t="e">
        <f>SUMIFS('Variance Analysis'!N$30:N$45,'Variance Analysis'!$B$30:$B$45,'Variance Analysis'!$B$32,'Variance Analysis'!$A$30:$A$45,'Variance Analysis'!$A$33)</f>
        <v>#REF!</v>
      </c>
      <c r="O9" s="83"/>
      <c r="P9" s="83"/>
      <c r="Q9" s="83"/>
      <c r="R9" s="83"/>
      <c r="S9" s="83"/>
      <c r="T9" s="83"/>
      <c r="U9" s="83"/>
      <c r="V9" s="83"/>
      <c r="W9" s="83"/>
      <c r="X9" s="83"/>
      <c r="Y9" s="83"/>
      <c r="Z9" s="83"/>
    </row>
    <row r="10" spans="1:26" ht="14.25" customHeight="1">
      <c r="A10" s="80" t="s">
        <v>33</v>
      </c>
      <c r="B10" s="80" t="s">
        <v>37</v>
      </c>
      <c r="C10" s="74" t="e">
        <f>SUMIFS('Variance Analysis'!C$30:C$45,'Variance Analysis'!$B$30:$B$45,'Variance Analysis'!$B$30,'Variance Analysis'!$A$30:$A$45,'Variance Analysis'!$A$33)</f>
        <v>#REF!</v>
      </c>
      <c r="D10" s="74" t="e">
        <f>SUMIFS('Variance Analysis'!D$30:D$45,'Variance Analysis'!$B$30:$B$45,'Variance Analysis'!$B$30,'Variance Analysis'!$A$30:$A$45,'Variance Analysis'!$A$33)</f>
        <v>#REF!</v>
      </c>
      <c r="E10" s="74" t="e">
        <f>SUMIFS('Variance Analysis'!E$30:E$45,'Variance Analysis'!$B$30:$B$45,'Variance Analysis'!$B$30,'Variance Analysis'!$A$30:$A$45,'Variance Analysis'!$A$33)</f>
        <v>#REF!</v>
      </c>
      <c r="F10" s="74" t="e">
        <f>SUMIFS('Variance Analysis'!F$30:F$45,'Variance Analysis'!$B$30:$B$45,'Variance Analysis'!$B$30,'Variance Analysis'!$A$30:$A$45,'Variance Analysis'!$A$33)</f>
        <v>#REF!</v>
      </c>
      <c r="G10" s="74" t="e">
        <f>SUMIFS('Variance Analysis'!G$30:G$45,'Variance Analysis'!$B$30:$B$45,'Variance Analysis'!$B$30,'Variance Analysis'!$A$30:$A$45,'Variance Analysis'!$A$33)</f>
        <v>#REF!</v>
      </c>
      <c r="H10" s="74" t="e">
        <f>SUMIFS('Variance Analysis'!H$30:H$45,'Variance Analysis'!$B$30:$B$45,'Variance Analysis'!$B$30,'Variance Analysis'!$A$30:$A$45,'Variance Analysis'!$A$33)</f>
        <v>#REF!</v>
      </c>
      <c r="I10" s="74" t="e">
        <f>SUMIFS('Variance Analysis'!I$30:I$45,'Variance Analysis'!$B$30:$B$45,'Variance Analysis'!$B$30,'Variance Analysis'!$A$30:$A$45,'Variance Analysis'!$A$33)</f>
        <v>#REF!</v>
      </c>
      <c r="J10" s="74" t="e">
        <f>SUMIFS('Variance Analysis'!J$30:J$45,'Variance Analysis'!$B$30:$B$45,'Variance Analysis'!$B$30,'Variance Analysis'!$A$30:$A$45,'Variance Analysis'!$A$33)</f>
        <v>#REF!</v>
      </c>
      <c r="K10" s="74" t="e">
        <f>SUMIFS('Variance Analysis'!K$30:K$45,'Variance Analysis'!$B$30:$B$45,'Variance Analysis'!$B$30,'Variance Analysis'!$A$30:$A$45,'Variance Analysis'!$A$33)</f>
        <v>#REF!</v>
      </c>
      <c r="L10" s="74" t="e">
        <f>SUMIFS('Variance Analysis'!L$30:L$45,'Variance Analysis'!$B$30:$B$45,'Variance Analysis'!$B$30,'Variance Analysis'!$A$30:$A$45,'Variance Analysis'!$A$33)</f>
        <v>#REF!</v>
      </c>
      <c r="M10" s="74" t="e">
        <f>SUMIFS('Variance Analysis'!M$30:M$45,'Variance Analysis'!$B$30:$B$45,'Variance Analysis'!$B$30,'Variance Analysis'!$A$30:$A$45,'Variance Analysis'!$A$33)</f>
        <v>#REF!</v>
      </c>
      <c r="N10" s="74" t="e">
        <f>SUMIFS('Variance Analysis'!N$30:N$45,'Variance Analysis'!$B$30:$B$45,'Variance Analysis'!$B$30,'Variance Analysis'!$A$30:$A$45,'Variance Analysis'!$A$33)</f>
        <v>#REF!</v>
      </c>
      <c r="O10" s="83"/>
      <c r="P10" s="83"/>
      <c r="Q10" s="83"/>
      <c r="R10" s="83"/>
      <c r="S10" s="83"/>
      <c r="T10" s="83"/>
      <c r="U10" s="83"/>
      <c r="V10" s="83"/>
      <c r="W10" s="83"/>
      <c r="X10" s="83"/>
      <c r="Y10" s="83"/>
      <c r="Z10" s="83"/>
    </row>
    <row r="11" spans="1:26" ht="14.25" customHeight="1">
      <c r="A11" s="76" t="s">
        <v>122</v>
      </c>
      <c r="B11" s="77" t="s">
        <v>37</v>
      </c>
      <c r="C11" s="78" t="e">
        <f t="shared" ref="C11:N11" si="0">ABS(C10)-SUM(C7:C9)</f>
        <v>#REF!</v>
      </c>
      <c r="D11" s="78" t="e">
        <f t="shared" si="0"/>
        <v>#REF!</v>
      </c>
      <c r="E11" s="78" t="e">
        <f t="shared" si="0"/>
        <v>#REF!</v>
      </c>
      <c r="F11" s="78" t="e">
        <f t="shared" si="0"/>
        <v>#REF!</v>
      </c>
      <c r="G11" s="78" t="e">
        <f t="shared" si="0"/>
        <v>#REF!</v>
      </c>
      <c r="H11" s="78" t="e">
        <f t="shared" si="0"/>
        <v>#REF!</v>
      </c>
      <c r="I11" s="78" t="e">
        <f t="shared" si="0"/>
        <v>#REF!</v>
      </c>
      <c r="J11" s="78" t="e">
        <f t="shared" si="0"/>
        <v>#REF!</v>
      </c>
      <c r="K11" s="78" t="e">
        <f t="shared" si="0"/>
        <v>#REF!</v>
      </c>
      <c r="L11" s="78" t="e">
        <f t="shared" si="0"/>
        <v>#REF!</v>
      </c>
      <c r="M11" s="78" t="e">
        <f t="shared" si="0"/>
        <v>#REF!</v>
      </c>
      <c r="N11" s="78" t="e">
        <f t="shared" si="0"/>
        <v>#REF!</v>
      </c>
      <c r="O11" s="83"/>
      <c r="P11" s="83"/>
      <c r="Q11" s="83"/>
      <c r="R11" s="83"/>
      <c r="S11" s="83"/>
      <c r="T11" s="83"/>
      <c r="U11" s="83"/>
      <c r="V11" s="83"/>
      <c r="W11" s="83"/>
      <c r="X11" s="83"/>
      <c r="Y11" s="83"/>
      <c r="Z11" s="83"/>
    </row>
    <row r="12" spans="1:26" ht="26.25" customHeight="1">
      <c r="A12" s="138" t="s">
        <v>41</v>
      </c>
      <c r="B12" s="157"/>
      <c r="C12" s="158"/>
      <c r="D12" s="158"/>
      <c r="E12" s="158"/>
      <c r="F12" s="158"/>
      <c r="G12" s="158"/>
      <c r="H12" s="158"/>
      <c r="I12" s="158"/>
      <c r="J12" s="158"/>
      <c r="K12" s="158"/>
      <c r="L12" s="158"/>
      <c r="M12" s="158"/>
      <c r="N12" s="158"/>
      <c r="O12" s="159"/>
      <c r="P12" s="159"/>
      <c r="Q12" s="159"/>
      <c r="R12" s="159"/>
      <c r="S12" s="159"/>
      <c r="T12" s="159"/>
      <c r="U12" s="159"/>
      <c r="V12" s="159"/>
      <c r="W12" s="159"/>
      <c r="X12" s="159"/>
      <c r="Y12" s="159"/>
      <c r="Z12" s="159"/>
    </row>
    <row r="13" spans="1:26" ht="14.25" customHeight="1">
      <c r="A13" s="119" t="s">
        <v>192</v>
      </c>
      <c r="B13" s="119" t="s">
        <v>176</v>
      </c>
      <c r="C13" s="59" t="s">
        <v>133</v>
      </c>
      <c r="D13" s="59" t="s">
        <v>134</v>
      </c>
      <c r="E13" s="59" t="s">
        <v>135</v>
      </c>
      <c r="F13" s="59" t="s">
        <v>136</v>
      </c>
      <c r="G13" s="59" t="s">
        <v>137</v>
      </c>
      <c r="H13" s="59" t="s">
        <v>138</v>
      </c>
      <c r="I13" s="59" t="s">
        <v>139</v>
      </c>
      <c r="J13" s="59" t="s">
        <v>140</v>
      </c>
      <c r="K13" s="59" t="s">
        <v>141</v>
      </c>
      <c r="L13" s="59" t="s">
        <v>142</v>
      </c>
      <c r="M13" s="59" t="s">
        <v>143</v>
      </c>
      <c r="N13" s="59" t="s">
        <v>144</v>
      </c>
      <c r="O13" s="160"/>
      <c r="P13" s="160"/>
      <c r="Q13" s="160"/>
      <c r="R13" s="160"/>
      <c r="S13" s="160"/>
      <c r="T13" s="160"/>
      <c r="U13" s="160"/>
      <c r="V13" s="160"/>
      <c r="W13" s="160"/>
      <c r="X13" s="160"/>
      <c r="Y13" s="160"/>
      <c r="Z13" s="160"/>
    </row>
    <row r="14" spans="1:26" ht="14.25" customHeight="1">
      <c r="A14" s="73" t="s">
        <v>193</v>
      </c>
      <c r="B14" s="73" t="s">
        <v>37</v>
      </c>
      <c r="C14" s="74" t="e">
        <f>SUMIFS('Variance Analysis'!C$30:C$45,'Variance Analysis'!$B$30:$B$45,'Variance Analysis'!$B$33,'Variance Analysis'!$A$30:$A$45,'Variance Analysis'!$A$34)</f>
        <v>#REF!</v>
      </c>
      <c r="D14" s="74" t="e">
        <f>SUMIFS('Variance Analysis'!D$30:D$45,'Variance Analysis'!$B$30:$B$45,'Variance Analysis'!$B$33,'Variance Analysis'!$A$30:$A$45,'Variance Analysis'!$A$34)</f>
        <v>#REF!</v>
      </c>
      <c r="E14" s="74" t="e">
        <f>SUMIFS('Variance Analysis'!E$30:E$45,'Variance Analysis'!$B$30:$B$45,'Variance Analysis'!$B$33,'Variance Analysis'!$A$30:$A$45,'Variance Analysis'!$A$34)</f>
        <v>#REF!</v>
      </c>
      <c r="F14" s="74" t="e">
        <f>SUMIFS('Variance Analysis'!F$30:F$45,'Variance Analysis'!$B$30:$B$45,'Variance Analysis'!$B$33,'Variance Analysis'!$A$30:$A$45,'Variance Analysis'!$A$34)</f>
        <v>#REF!</v>
      </c>
      <c r="G14" s="74" t="e">
        <f>SUMIFS('Variance Analysis'!G$30:G$45,'Variance Analysis'!$B$30:$B$45,'Variance Analysis'!$B$33,'Variance Analysis'!$A$30:$A$45,'Variance Analysis'!$A$34)</f>
        <v>#REF!</v>
      </c>
      <c r="H14" s="74" t="e">
        <f>SUMIFS('Variance Analysis'!H$30:H$45,'Variance Analysis'!$B$30:$B$45,'Variance Analysis'!$B$33,'Variance Analysis'!$A$30:$A$45,'Variance Analysis'!$A$34)</f>
        <v>#REF!</v>
      </c>
      <c r="I14" s="74" t="e">
        <f>SUMIFS('Variance Analysis'!I$30:I$45,'Variance Analysis'!$B$30:$B$45,'Variance Analysis'!$B$33,'Variance Analysis'!$A$30:$A$45,'Variance Analysis'!$A$34)</f>
        <v>#REF!</v>
      </c>
      <c r="J14" s="74" t="e">
        <f>SUMIFS('Variance Analysis'!J$30:J$45,'Variance Analysis'!$B$30:$B$45,'Variance Analysis'!$B$33,'Variance Analysis'!$A$30:$A$45,'Variance Analysis'!$A$34)</f>
        <v>#REF!</v>
      </c>
      <c r="K14" s="74" t="e">
        <f>SUMIFS('Variance Analysis'!K$30:K$45,'Variance Analysis'!$B$30:$B$45,'Variance Analysis'!$B$33,'Variance Analysis'!$A$30:$A$45,'Variance Analysis'!$A$34)</f>
        <v>#REF!</v>
      </c>
      <c r="L14" s="74" t="e">
        <f>SUMIFS('Variance Analysis'!L$30:L$45,'Variance Analysis'!$B$30:$B$45,'Variance Analysis'!$B$33,'Variance Analysis'!$A$30:$A$45,'Variance Analysis'!$A$34)</f>
        <v>#REF!</v>
      </c>
      <c r="M14" s="74" t="e">
        <f>SUMIFS('Variance Analysis'!M$30:M$45,'Variance Analysis'!$B$30:$B$45,'Variance Analysis'!$B$33,'Variance Analysis'!$A$30:$A$45,'Variance Analysis'!$A$34)</f>
        <v>#REF!</v>
      </c>
      <c r="N14" s="74" t="e">
        <f>SUMIFS('Variance Analysis'!N$30:N$45,'Variance Analysis'!$B$30:$B$45,'Variance Analysis'!$B$33,'Variance Analysis'!$A$30:$A$45,'Variance Analysis'!$A$34)</f>
        <v>#REF!</v>
      </c>
      <c r="O14" s="83"/>
      <c r="P14" s="83"/>
      <c r="Q14" s="83"/>
      <c r="R14" s="83"/>
      <c r="S14" s="83"/>
      <c r="T14" s="83"/>
      <c r="U14" s="83"/>
      <c r="V14" s="83"/>
      <c r="W14" s="83"/>
      <c r="X14" s="83"/>
      <c r="Y14" s="83"/>
      <c r="Z14" s="83"/>
    </row>
    <row r="15" spans="1:26" ht="14.25" customHeight="1">
      <c r="A15" s="73" t="s">
        <v>194</v>
      </c>
      <c r="B15" s="73" t="s">
        <v>37</v>
      </c>
      <c r="C15" s="74" t="e">
        <f>SUMIFS('Variance Analysis'!C$30:C$45,'Variance Analysis'!$B$30:$B$45,'Variance Analysis'!$B$31,'Variance Analysis'!$A$30:$A$45,'Variance Analysis'!$A$34)</f>
        <v>#REF!</v>
      </c>
      <c r="D15" s="74" t="e">
        <f>SUMIFS('Variance Analysis'!D$30:D$45,'Variance Analysis'!$B$30:$B$45,'Variance Analysis'!$B$31,'Variance Analysis'!$A$30:$A$45,'Variance Analysis'!$A$34)</f>
        <v>#REF!</v>
      </c>
      <c r="E15" s="74" t="e">
        <f>SUMIFS('Variance Analysis'!E$30:E$45,'Variance Analysis'!$B$30:$B$45,'Variance Analysis'!$B$31,'Variance Analysis'!$A$30:$A$45,'Variance Analysis'!$A$34)</f>
        <v>#REF!</v>
      </c>
      <c r="F15" s="74" t="e">
        <f>SUMIFS('Variance Analysis'!F$30:F$45,'Variance Analysis'!$B$30:$B$45,'Variance Analysis'!$B$31,'Variance Analysis'!$A$30:$A$45,'Variance Analysis'!$A$34)</f>
        <v>#REF!</v>
      </c>
      <c r="G15" s="74" t="e">
        <f>SUMIFS('Variance Analysis'!G$30:G$45,'Variance Analysis'!$B$30:$B$45,'Variance Analysis'!$B$31,'Variance Analysis'!$A$30:$A$45,'Variance Analysis'!$A$34)</f>
        <v>#REF!</v>
      </c>
      <c r="H15" s="74" t="e">
        <f>SUMIFS('Variance Analysis'!H$30:H$45,'Variance Analysis'!$B$30:$B$45,'Variance Analysis'!$B$31,'Variance Analysis'!$A$30:$A$45,'Variance Analysis'!$A$34)</f>
        <v>#REF!</v>
      </c>
      <c r="I15" s="74" t="e">
        <f>SUMIFS('Variance Analysis'!I$30:I$45,'Variance Analysis'!$B$30:$B$45,'Variance Analysis'!$B$31,'Variance Analysis'!$A$30:$A$45,'Variance Analysis'!$A$34)</f>
        <v>#REF!</v>
      </c>
      <c r="J15" s="74" t="e">
        <f>SUMIFS('Variance Analysis'!J$30:J$45,'Variance Analysis'!$B$30:$B$45,'Variance Analysis'!$B$31,'Variance Analysis'!$A$30:$A$45,'Variance Analysis'!$A$34)</f>
        <v>#REF!</v>
      </c>
      <c r="K15" s="74" t="e">
        <f>SUMIFS('Variance Analysis'!K$30:K$45,'Variance Analysis'!$B$30:$B$45,'Variance Analysis'!$B$31,'Variance Analysis'!$A$30:$A$45,'Variance Analysis'!$A$34)</f>
        <v>#REF!</v>
      </c>
      <c r="L15" s="74" t="e">
        <f>SUMIFS('Variance Analysis'!L$30:L$45,'Variance Analysis'!$B$30:$B$45,'Variance Analysis'!$B$31,'Variance Analysis'!$A$30:$A$45,'Variance Analysis'!$A$34)</f>
        <v>#REF!</v>
      </c>
      <c r="M15" s="74" t="e">
        <f>SUMIFS('Variance Analysis'!M$30:M$45,'Variance Analysis'!$B$30:$B$45,'Variance Analysis'!$B$31,'Variance Analysis'!$A$30:$A$45,'Variance Analysis'!$A$34)</f>
        <v>#REF!</v>
      </c>
      <c r="N15" s="74" t="e">
        <f>SUMIFS('Variance Analysis'!N$30:N$45,'Variance Analysis'!$B$30:$B$45,'Variance Analysis'!$B$31,'Variance Analysis'!$A$30:$A$45,'Variance Analysis'!$A$34)</f>
        <v>#REF!</v>
      </c>
      <c r="O15" s="83"/>
      <c r="P15" s="83"/>
      <c r="Q15" s="83"/>
      <c r="R15" s="83"/>
      <c r="S15" s="83"/>
      <c r="T15" s="83"/>
      <c r="U15" s="83"/>
      <c r="V15" s="83"/>
      <c r="W15" s="83"/>
      <c r="X15" s="83"/>
      <c r="Y15" s="83"/>
      <c r="Z15" s="83"/>
    </row>
    <row r="16" spans="1:26" ht="14.25" customHeight="1">
      <c r="A16" s="73" t="s">
        <v>195</v>
      </c>
      <c r="B16" s="73" t="s">
        <v>37</v>
      </c>
      <c r="C16" s="74" t="e">
        <f>SUMIFS('Variance Analysis'!C$30:C$45,'Variance Analysis'!$B$30:$B$45,'Variance Analysis'!$B$32,'Variance Analysis'!$A$30:$A$45,'Variance Analysis'!$A$34)</f>
        <v>#REF!</v>
      </c>
      <c r="D16" s="74" t="e">
        <f>SUMIFS('Variance Analysis'!D$30:D$45,'Variance Analysis'!$B$30:$B$45,'Variance Analysis'!$B$32,'Variance Analysis'!$A$30:$A$45,'Variance Analysis'!$A$34)</f>
        <v>#REF!</v>
      </c>
      <c r="E16" s="74" t="e">
        <f>SUMIFS('Variance Analysis'!E$30:E$45,'Variance Analysis'!$B$30:$B$45,'Variance Analysis'!$B$32,'Variance Analysis'!$A$30:$A$45,'Variance Analysis'!$A$34)</f>
        <v>#REF!</v>
      </c>
      <c r="F16" s="74" t="e">
        <f>SUMIFS('Variance Analysis'!F$30:F$45,'Variance Analysis'!$B$30:$B$45,'Variance Analysis'!$B$32,'Variance Analysis'!$A$30:$A$45,'Variance Analysis'!$A$34)</f>
        <v>#REF!</v>
      </c>
      <c r="G16" s="74" t="e">
        <f>SUMIFS('Variance Analysis'!G$30:G$45,'Variance Analysis'!$B$30:$B$45,'Variance Analysis'!$B$32,'Variance Analysis'!$A$30:$A$45,'Variance Analysis'!$A$34)</f>
        <v>#REF!</v>
      </c>
      <c r="H16" s="74" t="e">
        <f>SUMIFS('Variance Analysis'!H$30:H$45,'Variance Analysis'!$B$30:$B$45,'Variance Analysis'!$B$32,'Variance Analysis'!$A$30:$A$45,'Variance Analysis'!$A$34)</f>
        <v>#REF!</v>
      </c>
      <c r="I16" s="74" t="e">
        <f>SUMIFS('Variance Analysis'!I$30:I$45,'Variance Analysis'!$B$30:$B$45,'Variance Analysis'!$B$32,'Variance Analysis'!$A$30:$A$45,'Variance Analysis'!$A$34)</f>
        <v>#REF!</v>
      </c>
      <c r="J16" s="74" t="e">
        <f>SUMIFS('Variance Analysis'!J$30:J$45,'Variance Analysis'!$B$30:$B$45,'Variance Analysis'!$B$32,'Variance Analysis'!$A$30:$A$45,'Variance Analysis'!$A$34)</f>
        <v>#REF!</v>
      </c>
      <c r="K16" s="74" t="e">
        <f>SUMIFS('Variance Analysis'!K$30:K$45,'Variance Analysis'!$B$30:$B$45,'Variance Analysis'!$B$32,'Variance Analysis'!$A$30:$A$45,'Variance Analysis'!$A$34)</f>
        <v>#REF!</v>
      </c>
      <c r="L16" s="74" t="e">
        <f>SUMIFS('Variance Analysis'!L$30:L$45,'Variance Analysis'!$B$30:$B$45,'Variance Analysis'!$B$32,'Variance Analysis'!$A$30:$A$45,'Variance Analysis'!$A$34)</f>
        <v>#REF!</v>
      </c>
      <c r="M16" s="74" t="e">
        <f>SUMIFS('Variance Analysis'!M$30:M$45,'Variance Analysis'!$B$30:$B$45,'Variance Analysis'!$B$32,'Variance Analysis'!$A$30:$A$45,'Variance Analysis'!$A$34)</f>
        <v>#REF!</v>
      </c>
      <c r="N16" s="74" t="e">
        <f>SUMIFS('Variance Analysis'!N$30:N$45,'Variance Analysis'!$B$30:$B$45,'Variance Analysis'!$B$32,'Variance Analysis'!$A$30:$A$45,'Variance Analysis'!$A$34)</f>
        <v>#REF!</v>
      </c>
      <c r="O16" s="83"/>
      <c r="P16" s="83"/>
      <c r="Q16" s="83"/>
      <c r="R16" s="83"/>
      <c r="S16" s="83"/>
      <c r="T16" s="83"/>
      <c r="U16" s="83"/>
      <c r="V16" s="83"/>
      <c r="W16" s="83"/>
      <c r="X16" s="83"/>
      <c r="Y16" s="83"/>
      <c r="Z16" s="83"/>
    </row>
    <row r="17" spans="1:26" ht="14.25" customHeight="1">
      <c r="A17" s="80" t="s">
        <v>33</v>
      </c>
      <c r="B17" s="80" t="s">
        <v>37</v>
      </c>
      <c r="C17" s="74" t="e">
        <f>SUMIFS('Variance Analysis'!C$30:C$45,'Variance Analysis'!$B$30:$B$45,'Variance Analysis'!$B$30,'Variance Analysis'!$A$30:$A$45,'Variance Analysis'!$A$34)</f>
        <v>#REF!</v>
      </c>
      <c r="D17" s="74" t="e">
        <f>SUMIFS('Variance Analysis'!D$30:D$45,'Variance Analysis'!$B$30:$B$45,'Variance Analysis'!$B$30,'Variance Analysis'!$A$30:$A$45,'Variance Analysis'!$A$34)</f>
        <v>#REF!</v>
      </c>
      <c r="E17" s="74" t="e">
        <f>SUMIFS('Variance Analysis'!E$30:E$45,'Variance Analysis'!$B$30:$B$45,'Variance Analysis'!$B$30,'Variance Analysis'!$A$30:$A$45,'Variance Analysis'!$A$34)</f>
        <v>#REF!</v>
      </c>
      <c r="F17" s="74" t="e">
        <f>SUMIFS('Variance Analysis'!F$30:F$45,'Variance Analysis'!$B$30:$B$45,'Variance Analysis'!$B$30,'Variance Analysis'!$A$30:$A$45,'Variance Analysis'!$A$34)</f>
        <v>#REF!</v>
      </c>
      <c r="G17" s="74" t="e">
        <f>SUMIFS('Variance Analysis'!G$30:G$45,'Variance Analysis'!$B$30:$B$45,'Variance Analysis'!$B$30,'Variance Analysis'!$A$30:$A$45,'Variance Analysis'!$A$34)</f>
        <v>#REF!</v>
      </c>
      <c r="H17" s="74" t="e">
        <f>SUMIFS('Variance Analysis'!H$30:H$45,'Variance Analysis'!$B$30:$B$45,'Variance Analysis'!$B$30,'Variance Analysis'!$A$30:$A$45,'Variance Analysis'!$A$34)</f>
        <v>#REF!</v>
      </c>
      <c r="I17" s="74" t="e">
        <f>SUMIFS('Variance Analysis'!I$30:I$45,'Variance Analysis'!$B$30:$B$45,'Variance Analysis'!$B$30,'Variance Analysis'!$A$30:$A$45,'Variance Analysis'!$A$34)</f>
        <v>#REF!</v>
      </c>
      <c r="J17" s="74" t="e">
        <f>SUMIFS('Variance Analysis'!J$30:J$45,'Variance Analysis'!$B$30:$B$45,'Variance Analysis'!$B$30,'Variance Analysis'!$A$30:$A$45,'Variance Analysis'!$A$34)</f>
        <v>#REF!</v>
      </c>
      <c r="K17" s="74" t="e">
        <f>SUMIFS('Variance Analysis'!K$30:K$45,'Variance Analysis'!$B$30:$B$45,'Variance Analysis'!$B$30,'Variance Analysis'!$A$30:$A$45,'Variance Analysis'!$A$34)</f>
        <v>#REF!</v>
      </c>
      <c r="L17" s="74" t="e">
        <f>SUMIFS('Variance Analysis'!L$30:L$45,'Variance Analysis'!$B$30:$B$45,'Variance Analysis'!$B$30,'Variance Analysis'!$A$30:$A$45,'Variance Analysis'!$A$34)</f>
        <v>#REF!</v>
      </c>
      <c r="M17" s="74" t="e">
        <f>SUMIFS('Variance Analysis'!M$30:M$45,'Variance Analysis'!$B$30:$B$45,'Variance Analysis'!$B$30,'Variance Analysis'!$A$30:$A$45,'Variance Analysis'!$A$34)</f>
        <v>#REF!</v>
      </c>
      <c r="N17" s="74" t="e">
        <f>SUMIFS('Variance Analysis'!N$30:N$45,'Variance Analysis'!$B$30:$B$45,'Variance Analysis'!$B$30,'Variance Analysis'!$A$30:$A$45,'Variance Analysis'!$A$34)</f>
        <v>#REF!</v>
      </c>
      <c r="O17" s="83"/>
      <c r="P17" s="83"/>
      <c r="Q17" s="83"/>
      <c r="R17" s="83"/>
      <c r="S17" s="83"/>
      <c r="T17" s="83"/>
      <c r="U17" s="83"/>
      <c r="V17" s="83"/>
      <c r="W17" s="83"/>
      <c r="X17" s="83"/>
      <c r="Y17" s="83"/>
      <c r="Z17" s="83"/>
    </row>
    <row r="18" spans="1:26" ht="14.25" customHeight="1">
      <c r="A18" s="76" t="s">
        <v>122</v>
      </c>
      <c r="B18" s="77" t="s">
        <v>37</v>
      </c>
      <c r="C18" s="78" t="e">
        <f t="shared" ref="C18:N18" si="1">ABS(C17)-SUM(C14:C16)</f>
        <v>#REF!</v>
      </c>
      <c r="D18" s="78" t="e">
        <f t="shared" si="1"/>
        <v>#REF!</v>
      </c>
      <c r="E18" s="78" t="e">
        <f t="shared" si="1"/>
        <v>#REF!</v>
      </c>
      <c r="F18" s="78" t="e">
        <f t="shared" si="1"/>
        <v>#REF!</v>
      </c>
      <c r="G18" s="78" t="e">
        <f t="shared" si="1"/>
        <v>#REF!</v>
      </c>
      <c r="H18" s="78" t="e">
        <f t="shared" si="1"/>
        <v>#REF!</v>
      </c>
      <c r="I18" s="78" t="e">
        <f t="shared" si="1"/>
        <v>#REF!</v>
      </c>
      <c r="J18" s="78" t="e">
        <f t="shared" si="1"/>
        <v>#REF!</v>
      </c>
      <c r="K18" s="78" t="e">
        <f t="shared" si="1"/>
        <v>#REF!</v>
      </c>
      <c r="L18" s="78" t="e">
        <f t="shared" si="1"/>
        <v>#REF!</v>
      </c>
      <c r="M18" s="78" t="e">
        <f t="shared" si="1"/>
        <v>#REF!</v>
      </c>
      <c r="N18" s="78" t="e">
        <f t="shared" si="1"/>
        <v>#REF!</v>
      </c>
      <c r="O18" s="83"/>
      <c r="P18" s="83"/>
      <c r="Q18" s="83"/>
      <c r="R18" s="83"/>
      <c r="S18" s="83"/>
      <c r="T18" s="83"/>
      <c r="U18" s="83"/>
      <c r="V18" s="83"/>
      <c r="W18" s="83"/>
      <c r="X18" s="83"/>
      <c r="Y18" s="83"/>
      <c r="Z18" s="83"/>
    </row>
    <row r="19" spans="1:26" ht="26.25" customHeight="1">
      <c r="A19" s="138" t="s">
        <v>42</v>
      </c>
      <c r="B19" s="157"/>
      <c r="C19" s="158"/>
      <c r="D19" s="158"/>
      <c r="E19" s="158"/>
      <c r="F19" s="158"/>
      <c r="G19" s="158"/>
      <c r="H19" s="158"/>
      <c r="I19" s="158"/>
      <c r="J19" s="158"/>
      <c r="K19" s="158"/>
      <c r="L19" s="158"/>
      <c r="M19" s="158"/>
      <c r="N19" s="158"/>
      <c r="O19" s="159"/>
      <c r="P19" s="159"/>
      <c r="Q19" s="159"/>
      <c r="R19" s="159"/>
      <c r="S19" s="159"/>
      <c r="T19" s="159"/>
      <c r="U19" s="159"/>
      <c r="V19" s="159"/>
      <c r="W19" s="159"/>
      <c r="X19" s="159"/>
      <c r="Y19" s="159"/>
      <c r="Z19" s="159"/>
    </row>
    <row r="20" spans="1:26" ht="14.25" customHeight="1">
      <c r="A20" s="119" t="s">
        <v>192</v>
      </c>
      <c r="B20" s="119" t="s">
        <v>176</v>
      </c>
      <c r="C20" s="59" t="s">
        <v>133</v>
      </c>
      <c r="D20" s="59" t="s">
        <v>134</v>
      </c>
      <c r="E20" s="59" t="s">
        <v>135</v>
      </c>
      <c r="F20" s="59" t="s">
        <v>136</v>
      </c>
      <c r="G20" s="59" t="s">
        <v>137</v>
      </c>
      <c r="H20" s="59" t="s">
        <v>138</v>
      </c>
      <c r="I20" s="59" t="s">
        <v>139</v>
      </c>
      <c r="J20" s="59" t="s">
        <v>140</v>
      </c>
      <c r="K20" s="59" t="s">
        <v>141</v>
      </c>
      <c r="L20" s="59" t="s">
        <v>142</v>
      </c>
      <c r="M20" s="59" t="s">
        <v>143</v>
      </c>
      <c r="N20" s="59" t="s">
        <v>144</v>
      </c>
      <c r="O20" s="160"/>
      <c r="P20" s="160"/>
      <c r="Q20" s="160"/>
      <c r="R20" s="160"/>
      <c r="S20" s="160"/>
      <c r="T20" s="160"/>
      <c r="U20" s="160"/>
      <c r="V20" s="160"/>
      <c r="W20" s="160"/>
      <c r="X20" s="160"/>
      <c r="Y20" s="160"/>
      <c r="Z20" s="160"/>
    </row>
    <row r="21" spans="1:26" ht="14.25" customHeight="1">
      <c r="A21" s="73" t="s">
        <v>193</v>
      </c>
      <c r="B21" s="73" t="s">
        <v>37</v>
      </c>
      <c r="C21" s="74" t="e">
        <f>SUMIFS('Variance Analysis'!C$30:C$45,'Variance Analysis'!$B$30:$B$45,'Variance Analysis'!$B$33,'Variance Analysis'!$A$30:$A$45,'Variance Analysis'!$A$38)</f>
        <v>#REF!</v>
      </c>
      <c r="D21" s="74" t="e">
        <f>SUMIFS('Variance Analysis'!D$30:D$45,'Variance Analysis'!$B$30:$B$45,'Variance Analysis'!$B$33,'Variance Analysis'!$A$30:$A$45,'Variance Analysis'!$A$38)</f>
        <v>#REF!</v>
      </c>
      <c r="E21" s="74" t="e">
        <f>SUMIFS('Variance Analysis'!E$30:E$45,'Variance Analysis'!$B$30:$B$45,'Variance Analysis'!$B$33,'Variance Analysis'!$A$30:$A$45,'Variance Analysis'!$A$38)</f>
        <v>#REF!</v>
      </c>
      <c r="F21" s="74" t="e">
        <f>SUMIFS('Variance Analysis'!F$30:F$45,'Variance Analysis'!$B$30:$B$45,'Variance Analysis'!$B$33,'Variance Analysis'!$A$30:$A$45,'Variance Analysis'!$A$38)</f>
        <v>#REF!</v>
      </c>
      <c r="G21" s="74" t="e">
        <f>SUMIFS('Variance Analysis'!G$30:G$45,'Variance Analysis'!$B$30:$B$45,'Variance Analysis'!$B$33,'Variance Analysis'!$A$30:$A$45,'Variance Analysis'!$A$38)</f>
        <v>#REF!</v>
      </c>
      <c r="H21" s="74" t="e">
        <f>SUMIFS('Variance Analysis'!H$30:H$45,'Variance Analysis'!$B$30:$B$45,'Variance Analysis'!$B$33,'Variance Analysis'!$A$30:$A$45,'Variance Analysis'!$A$38)</f>
        <v>#REF!</v>
      </c>
      <c r="I21" s="74" t="e">
        <f>SUMIFS('Variance Analysis'!I$30:I$45,'Variance Analysis'!$B$30:$B$45,'Variance Analysis'!$B$33,'Variance Analysis'!$A$30:$A$45,'Variance Analysis'!$A$38)</f>
        <v>#REF!</v>
      </c>
      <c r="J21" s="74" t="e">
        <f>SUMIFS('Variance Analysis'!J$30:J$45,'Variance Analysis'!$B$30:$B$45,'Variance Analysis'!$B$33,'Variance Analysis'!$A$30:$A$45,'Variance Analysis'!$A$38)</f>
        <v>#REF!</v>
      </c>
      <c r="K21" s="74" t="e">
        <f>SUMIFS('Variance Analysis'!K$30:K$45,'Variance Analysis'!$B$30:$B$45,'Variance Analysis'!$B$33,'Variance Analysis'!$A$30:$A$45,'Variance Analysis'!$A$38)</f>
        <v>#REF!</v>
      </c>
      <c r="L21" s="74" t="e">
        <f>SUMIFS('Variance Analysis'!L$30:L$45,'Variance Analysis'!$B$30:$B$45,'Variance Analysis'!$B$33,'Variance Analysis'!$A$30:$A$45,'Variance Analysis'!$A$38)</f>
        <v>#REF!</v>
      </c>
      <c r="M21" s="74" t="e">
        <f>SUMIFS('Variance Analysis'!M$30:M$45,'Variance Analysis'!$B$30:$B$45,'Variance Analysis'!$B$33,'Variance Analysis'!$A$30:$A$45,'Variance Analysis'!$A$38)</f>
        <v>#REF!</v>
      </c>
      <c r="N21" s="74" t="e">
        <f>SUMIFS('Variance Analysis'!N$30:N$45,'Variance Analysis'!$B$30:$B$45,'Variance Analysis'!$B$33,'Variance Analysis'!$A$30:$A$45,'Variance Analysis'!$A$38)</f>
        <v>#REF!</v>
      </c>
      <c r="O21" s="83"/>
      <c r="P21" s="83"/>
      <c r="Q21" s="83"/>
      <c r="R21" s="83"/>
      <c r="S21" s="83"/>
      <c r="T21" s="83"/>
      <c r="U21" s="83"/>
      <c r="V21" s="83"/>
      <c r="W21" s="83"/>
      <c r="X21" s="83"/>
      <c r="Y21" s="83"/>
      <c r="Z21" s="83"/>
    </row>
    <row r="22" spans="1:26" ht="14.25" customHeight="1">
      <c r="A22" s="73" t="s">
        <v>194</v>
      </c>
      <c r="B22" s="73" t="s">
        <v>37</v>
      </c>
      <c r="C22" s="74" t="e">
        <f>SUMIFS('Variance Analysis'!C$30:C$45,'Variance Analysis'!$B$30:$B$45,'Variance Analysis'!$B$31,'Variance Analysis'!$A$30:$A$45,'Variance Analysis'!$A$38)</f>
        <v>#REF!</v>
      </c>
      <c r="D22" s="74" t="e">
        <f>SUMIFS('Variance Analysis'!D$30:D$45,'Variance Analysis'!$B$30:$B$45,'Variance Analysis'!$B$31,'Variance Analysis'!$A$30:$A$45,'Variance Analysis'!$A$38)</f>
        <v>#REF!</v>
      </c>
      <c r="E22" s="74" t="e">
        <f>SUMIFS('Variance Analysis'!E$30:E$45,'Variance Analysis'!$B$30:$B$45,'Variance Analysis'!$B$31,'Variance Analysis'!$A$30:$A$45,'Variance Analysis'!$A$38)</f>
        <v>#REF!</v>
      </c>
      <c r="F22" s="74" t="e">
        <f>SUMIFS('Variance Analysis'!F$30:F$45,'Variance Analysis'!$B$30:$B$45,'Variance Analysis'!$B$31,'Variance Analysis'!$A$30:$A$45,'Variance Analysis'!$A$38)</f>
        <v>#REF!</v>
      </c>
      <c r="G22" s="74" t="e">
        <f>SUMIFS('Variance Analysis'!G$30:G$45,'Variance Analysis'!$B$30:$B$45,'Variance Analysis'!$B$31,'Variance Analysis'!$A$30:$A$45,'Variance Analysis'!$A$38)</f>
        <v>#REF!</v>
      </c>
      <c r="H22" s="74" t="e">
        <f>SUMIFS('Variance Analysis'!H$30:H$45,'Variance Analysis'!$B$30:$B$45,'Variance Analysis'!$B$31,'Variance Analysis'!$A$30:$A$45,'Variance Analysis'!$A$38)</f>
        <v>#REF!</v>
      </c>
      <c r="I22" s="74" t="e">
        <f>SUMIFS('Variance Analysis'!I$30:I$45,'Variance Analysis'!$B$30:$B$45,'Variance Analysis'!$B$31,'Variance Analysis'!$A$30:$A$45,'Variance Analysis'!$A$38)</f>
        <v>#REF!</v>
      </c>
      <c r="J22" s="74" t="e">
        <f>SUMIFS('Variance Analysis'!J$30:J$45,'Variance Analysis'!$B$30:$B$45,'Variance Analysis'!$B$31,'Variance Analysis'!$A$30:$A$45,'Variance Analysis'!$A$38)</f>
        <v>#REF!</v>
      </c>
      <c r="K22" s="74" t="e">
        <f>SUMIFS('Variance Analysis'!K$30:K$45,'Variance Analysis'!$B$30:$B$45,'Variance Analysis'!$B$31,'Variance Analysis'!$A$30:$A$45,'Variance Analysis'!$A$38)</f>
        <v>#REF!</v>
      </c>
      <c r="L22" s="74" t="e">
        <f>SUMIFS('Variance Analysis'!L$30:L$45,'Variance Analysis'!$B$30:$B$45,'Variance Analysis'!$B$31,'Variance Analysis'!$A$30:$A$45,'Variance Analysis'!$A$38)</f>
        <v>#REF!</v>
      </c>
      <c r="M22" s="74" t="e">
        <f>SUMIFS('Variance Analysis'!M$30:M$45,'Variance Analysis'!$B$30:$B$45,'Variance Analysis'!$B$31,'Variance Analysis'!$A$30:$A$45,'Variance Analysis'!$A$38)</f>
        <v>#REF!</v>
      </c>
      <c r="N22" s="74" t="e">
        <f>SUMIFS('Variance Analysis'!N$30:N$45,'Variance Analysis'!$B$30:$B$45,'Variance Analysis'!$B$31,'Variance Analysis'!$A$30:$A$45,'Variance Analysis'!$A$38)</f>
        <v>#REF!</v>
      </c>
      <c r="O22" s="83"/>
      <c r="P22" s="83"/>
      <c r="Q22" s="83"/>
      <c r="R22" s="83"/>
      <c r="S22" s="83"/>
      <c r="T22" s="83"/>
      <c r="U22" s="83"/>
      <c r="V22" s="83"/>
      <c r="W22" s="83"/>
      <c r="X22" s="83"/>
      <c r="Y22" s="83"/>
      <c r="Z22" s="83"/>
    </row>
    <row r="23" spans="1:26" ht="14.25" customHeight="1">
      <c r="A23" s="73" t="s">
        <v>195</v>
      </c>
      <c r="B23" s="73" t="s">
        <v>37</v>
      </c>
      <c r="C23" s="74" t="e">
        <f>SUMIFS('Variance Analysis'!C$30:C$45,'Variance Analysis'!$B$30:$B$45,'Variance Analysis'!$B$32,'Variance Analysis'!$A$30:$A$45,'Variance Analysis'!$A$38)</f>
        <v>#REF!</v>
      </c>
      <c r="D23" s="74" t="e">
        <f>SUMIFS('Variance Analysis'!D$30:D$45,'Variance Analysis'!$B$30:$B$45,'Variance Analysis'!$B$32,'Variance Analysis'!$A$30:$A$45,'Variance Analysis'!$A$38)</f>
        <v>#REF!</v>
      </c>
      <c r="E23" s="74" t="e">
        <f>SUMIFS('Variance Analysis'!E$30:E$45,'Variance Analysis'!$B$30:$B$45,'Variance Analysis'!$B$32,'Variance Analysis'!$A$30:$A$45,'Variance Analysis'!$A$38)</f>
        <v>#REF!</v>
      </c>
      <c r="F23" s="74" t="e">
        <f>SUMIFS('Variance Analysis'!F$30:F$45,'Variance Analysis'!$B$30:$B$45,'Variance Analysis'!$B$32,'Variance Analysis'!$A$30:$A$45,'Variance Analysis'!$A$38)</f>
        <v>#REF!</v>
      </c>
      <c r="G23" s="74" t="e">
        <f>SUMIFS('Variance Analysis'!G$30:G$45,'Variance Analysis'!$B$30:$B$45,'Variance Analysis'!$B$32,'Variance Analysis'!$A$30:$A$45,'Variance Analysis'!$A$38)</f>
        <v>#REF!</v>
      </c>
      <c r="H23" s="74" t="e">
        <f>SUMIFS('Variance Analysis'!H$30:H$45,'Variance Analysis'!$B$30:$B$45,'Variance Analysis'!$B$32,'Variance Analysis'!$A$30:$A$45,'Variance Analysis'!$A$38)</f>
        <v>#REF!</v>
      </c>
      <c r="I23" s="74" t="e">
        <f>SUMIFS('Variance Analysis'!I$30:I$45,'Variance Analysis'!$B$30:$B$45,'Variance Analysis'!$B$32,'Variance Analysis'!$A$30:$A$45,'Variance Analysis'!$A$38)</f>
        <v>#REF!</v>
      </c>
      <c r="J23" s="74" t="e">
        <f>SUMIFS('Variance Analysis'!J$30:J$45,'Variance Analysis'!$B$30:$B$45,'Variance Analysis'!$B$32,'Variance Analysis'!$A$30:$A$45,'Variance Analysis'!$A$38)</f>
        <v>#REF!</v>
      </c>
      <c r="K23" s="74" t="e">
        <f>SUMIFS('Variance Analysis'!K$30:K$45,'Variance Analysis'!$B$30:$B$45,'Variance Analysis'!$B$32,'Variance Analysis'!$A$30:$A$45,'Variance Analysis'!$A$38)</f>
        <v>#REF!</v>
      </c>
      <c r="L23" s="74" t="e">
        <f>SUMIFS('Variance Analysis'!L$30:L$45,'Variance Analysis'!$B$30:$B$45,'Variance Analysis'!$B$32,'Variance Analysis'!$A$30:$A$45,'Variance Analysis'!$A$38)</f>
        <v>#REF!</v>
      </c>
      <c r="M23" s="74" t="e">
        <f>SUMIFS('Variance Analysis'!M$30:M$45,'Variance Analysis'!$B$30:$B$45,'Variance Analysis'!$B$32,'Variance Analysis'!$A$30:$A$45,'Variance Analysis'!$A$38)</f>
        <v>#REF!</v>
      </c>
      <c r="N23" s="74" t="e">
        <f>SUMIFS('Variance Analysis'!N$30:N$45,'Variance Analysis'!$B$30:$B$45,'Variance Analysis'!$B$32,'Variance Analysis'!$A$30:$A$45,'Variance Analysis'!$A$38)</f>
        <v>#REF!</v>
      </c>
      <c r="O23" s="83"/>
      <c r="P23" s="83"/>
      <c r="Q23" s="83"/>
      <c r="R23" s="83"/>
      <c r="S23" s="83"/>
      <c r="T23" s="83"/>
      <c r="U23" s="83"/>
      <c r="V23" s="83"/>
      <c r="W23" s="83"/>
      <c r="X23" s="83"/>
      <c r="Y23" s="83"/>
      <c r="Z23" s="83"/>
    </row>
    <row r="24" spans="1:26" ht="14.25" customHeight="1">
      <c r="A24" s="80" t="s">
        <v>33</v>
      </c>
      <c r="B24" s="80" t="s">
        <v>37</v>
      </c>
      <c r="C24" s="74" t="e">
        <f>SUMIFS('Variance Analysis'!C$30:C$45,'Variance Analysis'!$B$30:$B$45,'Variance Analysis'!$B$30,'Variance Analysis'!$A$30:$A$45,'Variance Analysis'!$A$38)</f>
        <v>#REF!</v>
      </c>
      <c r="D24" s="74" t="e">
        <f>SUMIFS('Variance Analysis'!D$30:D$45,'Variance Analysis'!$B$30:$B$45,'Variance Analysis'!$B$30,'Variance Analysis'!$A$30:$A$45,'Variance Analysis'!$A$38)</f>
        <v>#REF!</v>
      </c>
      <c r="E24" s="74" t="e">
        <f>SUMIFS('Variance Analysis'!E$30:E$45,'Variance Analysis'!$B$30:$B$45,'Variance Analysis'!$B$30,'Variance Analysis'!$A$30:$A$45,'Variance Analysis'!$A$38)</f>
        <v>#REF!</v>
      </c>
      <c r="F24" s="74" t="e">
        <f>SUMIFS('Variance Analysis'!F$30:F$45,'Variance Analysis'!$B$30:$B$45,'Variance Analysis'!$B$30,'Variance Analysis'!$A$30:$A$45,'Variance Analysis'!$A$38)</f>
        <v>#REF!</v>
      </c>
      <c r="G24" s="74" t="e">
        <f>SUMIFS('Variance Analysis'!G$30:G$45,'Variance Analysis'!$B$30:$B$45,'Variance Analysis'!$B$30,'Variance Analysis'!$A$30:$A$45,'Variance Analysis'!$A$38)</f>
        <v>#REF!</v>
      </c>
      <c r="H24" s="74" t="e">
        <f>SUMIFS('Variance Analysis'!H$30:H$45,'Variance Analysis'!$B$30:$B$45,'Variance Analysis'!$B$30,'Variance Analysis'!$A$30:$A$45,'Variance Analysis'!$A$38)</f>
        <v>#REF!</v>
      </c>
      <c r="I24" s="74" t="e">
        <f>SUMIFS('Variance Analysis'!I$30:I$45,'Variance Analysis'!$B$30:$B$45,'Variance Analysis'!$B$30,'Variance Analysis'!$A$30:$A$45,'Variance Analysis'!$A$38)</f>
        <v>#REF!</v>
      </c>
      <c r="J24" s="74" t="e">
        <f>SUMIFS('Variance Analysis'!J$30:J$45,'Variance Analysis'!$B$30:$B$45,'Variance Analysis'!$B$30,'Variance Analysis'!$A$30:$A$45,'Variance Analysis'!$A$38)</f>
        <v>#REF!</v>
      </c>
      <c r="K24" s="74" t="e">
        <f>SUMIFS('Variance Analysis'!K$30:K$45,'Variance Analysis'!$B$30:$B$45,'Variance Analysis'!$B$30,'Variance Analysis'!$A$30:$A$45,'Variance Analysis'!$A$38)</f>
        <v>#REF!</v>
      </c>
      <c r="L24" s="74" t="e">
        <f>SUMIFS('Variance Analysis'!L$30:L$45,'Variance Analysis'!$B$30:$B$45,'Variance Analysis'!$B$30,'Variance Analysis'!$A$30:$A$45,'Variance Analysis'!$A$38)</f>
        <v>#REF!</v>
      </c>
      <c r="M24" s="74" t="e">
        <f>SUMIFS('Variance Analysis'!M$30:M$45,'Variance Analysis'!$B$30:$B$45,'Variance Analysis'!$B$30,'Variance Analysis'!$A$30:$A$45,'Variance Analysis'!$A$38)</f>
        <v>#REF!</v>
      </c>
      <c r="N24" s="74" t="e">
        <f>SUMIFS('Variance Analysis'!N$30:N$45,'Variance Analysis'!$B$30:$B$45,'Variance Analysis'!$B$30,'Variance Analysis'!$A$30:$A$45,'Variance Analysis'!$A$38)</f>
        <v>#REF!</v>
      </c>
      <c r="O24" s="83"/>
      <c r="P24" s="83"/>
      <c r="Q24" s="83"/>
      <c r="R24" s="83"/>
      <c r="S24" s="83"/>
      <c r="T24" s="83"/>
      <c r="U24" s="83"/>
      <c r="V24" s="83"/>
      <c r="W24" s="83"/>
      <c r="X24" s="83"/>
      <c r="Y24" s="83"/>
      <c r="Z24" s="83"/>
    </row>
    <row r="25" spans="1:26" ht="14.25" customHeight="1">
      <c r="A25" s="76" t="s">
        <v>122</v>
      </c>
      <c r="B25" s="77" t="s">
        <v>37</v>
      </c>
      <c r="C25" s="79" t="e">
        <f t="shared" ref="C25:N25" si="2">ABS(C24)-SUM(C21:C23)</f>
        <v>#REF!</v>
      </c>
      <c r="D25" s="79" t="e">
        <f t="shared" si="2"/>
        <v>#REF!</v>
      </c>
      <c r="E25" s="79" t="e">
        <f t="shared" si="2"/>
        <v>#REF!</v>
      </c>
      <c r="F25" s="79" t="e">
        <f t="shared" si="2"/>
        <v>#REF!</v>
      </c>
      <c r="G25" s="79" t="e">
        <f t="shared" si="2"/>
        <v>#REF!</v>
      </c>
      <c r="H25" s="79" t="e">
        <f t="shared" si="2"/>
        <v>#REF!</v>
      </c>
      <c r="I25" s="79" t="e">
        <f t="shared" si="2"/>
        <v>#REF!</v>
      </c>
      <c r="J25" s="79" t="e">
        <f t="shared" si="2"/>
        <v>#REF!</v>
      </c>
      <c r="K25" s="79" t="e">
        <f t="shared" si="2"/>
        <v>#REF!</v>
      </c>
      <c r="L25" s="79" t="e">
        <f t="shared" si="2"/>
        <v>#REF!</v>
      </c>
      <c r="M25" s="79" t="e">
        <f t="shared" si="2"/>
        <v>#REF!</v>
      </c>
      <c r="N25" s="79" t="e">
        <f t="shared" si="2"/>
        <v>#REF!</v>
      </c>
      <c r="O25" s="83"/>
      <c r="P25" s="83"/>
      <c r="Q25" s="83"/>
      <c r="R25" s="83"/>
      <c r="S25" s="83"/>
      <c r="T25" s="83"/>
      <c r="U25" s="83"/>
      <c r="V25" s="83"/>
      <c r="W25" s="83"/>
      <c r="X25" s="83"/>
      <c r="Y25" s="83"/>
      <c r="Z25" s="83"/>
    </row>
    <row r="26" spans="1:26" ht="26.25" customHeight="1">
      <c r="A26" s="138" t="s">
        <v>196</v>
      </c>
      <c r="B26" s="157"/>
      <c r="C26" s="158"/>
      <c r="D26" s="158"/>
      <c r="E26" s="158"/>
      <c r="F26" s="158"/>
      <c r="G26" s="158"/>
      <c r="H26" s="158"/>
      <c r="I26" s="158"/>
      <c r="J26" s="158"/>
      <c r="K26" s="158"/>
      <c r="L26" s="158"/>
      <c r="M26" s="158"/>
      <c r="N26" s="158"/>
      <c r="O26" s="159"/>
      <c r="P26" s="159"/>
      <c r="Q26" s="159"/>
      <c r="R26" s="159"/>
      <c r="S26" s="159"/>
      <c r="T26" s="159"/>
      <c r="U26" s="159"/>
      <c r="V26" s="159"/>
      <c r="W26" s="159"/>
      <c r="X26" s="159"/>
      <c r="Y26" s="159"/>
      <c r="Z26" s="159"/>
    </row>
    <row r="27" spans="1:26" ht="14.25" customHeight="1">
      <c r="A27" s="119" t="s">
        <v>192</v>
      </c>
      <c r="B27" s="119" t="s">
        <v>176</v>
      </c>
      <c r="C27" s="59" t="s">
        <v>133</v>
      </c>
      <c r="D27" s="59" t="s">
        <v>134</v>
      </c>
      <c r="E27" s="59" t="s">
        <v>135</v>
      </c>
      <c r="F27" s="59" t="s">
        <v>136</v>
      </c>
      <c r="G27" s="59" t="s">
        <v>137</v>
      </c>
      <c r="H27" s="59" t="s">
        <v>138</v>
      </c>
      <c r="I27" s="59" t="s">
        <v>139</v>
      </c>
      <c r="J27" s="59" t="s">
        <v>140</v>
      </c>
      <c r="K27" s="59" t="s">
        <v>141</v>
      </c>
      <c r="L27" s="59" t="s">
        <v>142</v>
      </c>
      <c r="M27" s="59" t="s">
        <v>143</v>
      </c>
      <c r="N27" s="59" t="s">
        <v>144</v>
      </c>
      <c r="O27" s="160"/>
      <c r="P27" s="160"/>
      <c r="Q27" s="160"/>
      <c r="R27" s="160"/>
      <c r="S27" s="160"/>
      <c r="T27" s="160"/>
      <c r="U27" s="160"/>
      <c r="V27" s="160"/>
      <c r="W27" s="160"/>
      <c r="X27" s="160"/>
      <c r="Y27" s="160"/>
      <c r="Z27" s="160"/>
    </row>
    <row r="28" spans="1:26" ht="14.25" customHeight="1">
      <c r="A28" s="73" t="s">
        <v>193</v>
      </c>
      <c r="B28" s="73" t="s">
        <v>37</v>
      </c>
      <c r="C28" s="74" t="e">
        <f>SUMIFS('Variance Analysis'!C$30:C$45,'Variance Analysis'!$B$30:$B$45,'Variance Analysis'!$B$33,'Variance Analysis'!$A$30:$A$45,'Variance Analysis'!$A$42)</f>
        <v>#REF!</v>
      </c>
      <c r="D28" s="74" t="e">
        <f>SUMIFS('Variance Analysis'!D$30:D$45,'Variance Analysis'!$B$30:$B$45,'Variance Analysis'!$B$33,'Variance Analysis'!$A$30:$A$45,'Variance Analysis'!$A$42)</f>
        <v>#REF!</v>
      </c>
      <c r="E28" s="74" t="e">
        <f>SUMIFS('Variance Analysis'!E$30:E$45,'Variance Analysis'!$B$30:$B$45,'Variance Analysis'!$B$33,'Variance Analysis'!$A$30:$A$45,'Variance Analysis'!$A$42)</f>
        <v>#REF!</v>
      </c>
      <c r="F28" s="74" t="e">
        <f>SUMIFS('Variance Analysis'!F$30:F$45,'Variance Analysis'!$B$30:$B$45,'Variance Analysis'!$B$33,'Variance Analysis'!$A$30:$A$45,'Variance Analysis'!$A$42)</f>
        <v>#REF!</v>
      </c>
      <c r="G28" s="74" t="e">
        <f>SUMIFS('Variance Analysis'!G$30:G$45,'Variance Analysis'!$B$30:$B$45,'Variance Analysis'!$B$33,'Variance Analysis'!$A$30:$A$45,'Variance Analysis'!$A$42)</f>
        <v>#REF!</v>
      </c>
      <c r="H28" s="74" t="e">
        <f>SUMIFS('Variance Analysis'!H$30:H$45,'Variance Analysis'!$B$30:$B$45,'Variance Analysis'!$B$33,'Variance Analysis'!$A$30:$A$45,'Variance Analysis'!$A$42)</f>
        <v>#REF!</v>
      </c>
      <c r="I28" s="74" t="e">
        <f>SUMIFS('Variance Analysis'!I$30:I$45,'Variance Analysis'!$B$30:$B$45,'Variance Analysis'!$B$33,'Variance Analysis'!$A$30:$A$45,'Variance Analysis'!$A$42)</f>
        <v>#REF!</v>
      </c>
      <c r="J28" s="74" t="e">
        <f>SUMIFS('Variance Analysis'!J$30:J$45,'Variance Analysis'!$B$30:$B$45,'Variance Analysis'!$B$33,'Variance Analysis'!$A$30:$A$45,'Variance Analysis'!$A$42)</f>
        <v>#REF!</v>
      </c>
      <c r="K28" s="74" t="e">
        <f>SUMIFS('Variance Analysis'!K$30:K$45,'Variance Analysis'!$B$30:$B$45,'Variance Analysis'!$B$33,'Variance Analysis'!$A$30:$A$45,'Variance Analysis'!$A$42)</f>
        <v>#REF!</v>
      </c>
      <c r="L28" s="74" t="e">
        <f>SUMIFS('Variance Analysis'!L$30:L$45,'Variance Analysis'!$B$30:$B$45,'Variance Analysis'!$B$33,'Variance Analysis'!$A$30:$A$45,'Variance Analysis'!$A$42)</f>
        <v>#REF!</v>
      </c>
      <c r="M28" s="74" t="e">
        <f>SUMIFS('Variance Analysis'!M$30:M$45,'Variance Analysis'!$B$30:$B$45,'Variance Analysis'!$B$33,'Variance Analysis'!$A$30:$A$45,'Variance Analysis'!$A$42)</f>
        <v>#REF!</v>
      </c>
      <c r="N28" s="74" t="e">
        <f>SUMIFS('Variance Analysis'!N$30:N$45,'Variance Analysis'!$B$30:$B$45,'Variance Analysis'!$B$33,'Variance Analysis'!$A$30:$A$45,'Variance Analysis'!$A$42)</f>
        <v>#REF!</v>
      </c>
      <c r="O28" s="83"/>
      <c r="P28" s="83"/>
      <c r="Q28" s="83"/>
      <c r="R28" s="83"/>
      <c r="S28" s="83"/>
      <c r="T28" s="83"/>
      <c r="U28" s="83"/>
      <c r="V28" s="83"/>
      <c r="W28" s="83"/>
      <c r="X28" s="83"/>
      <c r="Y28" s="83"/>
      <c r="Z28" s="83"/>
    </row>
    <row r="29" spans="1:26" ht="14.25" customHeight="1">
      <c r="A29" s="73" t="s">
        <v>194</v>
      </c>
      <c r="B29" s="73" t="s">
        <v>37</v>
      </c>
      <c r="C29" s="74" t="e">
        <f>SUMIFS('Variance Analysis'!C$30:C$45,'Variance Analysis'!$B$30:$B$45,'Variance Analysis'!$B$31,'Variance Analysis'!$A$30:$A$45,'Variance Analysis'!$A$42)</f>
        <v>#REF!</v>
      </c>
      <c r="D29" s="74" t="e">
        <f>SUMIFS('Variance Analysis'!D$30:D$45,'Variance Analysis'!$B$30:$B$45,'Variance Analysis'!$B$31,'Variance Analysis'!$A$30:$A$45,'Variance Analysis'!$A$42)</f>
        <v>#REF!</v>
      </c>
      <c r="E29" s="74" t="e">
        <f>SUMIFS('Variance Analysis'!E$30:E$45,'Variance Analysis'!$B$30:$B$45,'Variance Analysis'!$B$31,'Variance Analysis'!$A$30:$A$45,'Variance Analysis'!$A$42)</f>
        <v>#REF!</v>
      </c>
      <c r="F29" s="74" t="e">
        <f>SUMIFS('Variance Analysis'!F$30:F$45,'Variance Analysis'!$B$30:$B$45,'Variance Analysis'!$B$31,'Variance Analysis'!$A$30:$A$45,'Variance Analysis'!$A$42)</f>
        <v>#REF!</v>
      </c>
      <c r="G29" s="74" t="e">
        <f>SUMIFS('Variance Analysis'!G$30:G$45,'Variance Analysis'!$B$30:$B$45,'Variance Analysis'!$B$31,'Variance Analysis'!$A$30:$A$45,'Variance Analysis'!$A$42)</f>
        <v>#REF!</v>
      </c>
      <c r="H29" s="74" t="e">
        <f>SUMIFS('Variance Analysis'!H$30:H$45,'Variance Analysis'!$B$30:$B$45,'Variance Analysis'!$B$31,'Variance Analysis'!$A$30:$A$45,'Variance Analysis'!$A$42)</f>
        <v>#REF!</v>
      </c>
      <c r="I29" s="74" t="e">
        <f>SUMIFS('Variance Analysis'!I$30:I$45,'Variance Analysis'!$B$30:$B$45,'Variance Analysis'!$B$31,'Variance Analysis'!$A$30:$A$45,'Variance Analysis'!$A$42)</f>
        <v>#REF!</v>
      </c>
      <c r="J29" s="74" t="e">
        <f>SUMIFS('Variance Analysis'!J$30:J$45,'Variance Analysis'!$B$30:$B$45,'Variance Analysis'!$B$31,'Variance Analysis'!$A$30:$A$45,'Variance Analysis'!$A$42)</f>
        <v>#REF!</v>
      </c>
      <c r="K29" s="74" t="e">
        <f>SUMIFS('Variance Analysis'!K$30:K$45,'Variance Analysis'!$B$30:$B$45,'Variance Analysis'!$B$31,'Variance Analysis'!$A$30:$A$45,'Variance Analysis'!$A$42)</f>
        <v>#REF!</v>
      </c>
      <c r="L29" s="74" t="e">
        <f>SUMIFS('Variance Analysis'!L$30:L$45,'Variance Analysis'!$B$30:$B$45,'Variance Analysis'!$B$31,'Variance Analysis'!$A$30:$A$45,'Variance Analysis'!$A$42)</f>
        <v>#REF!</v>
      </c>
      <c r="M29" s="74" t="e">
        <f>SUMIFS('Variance Analysis'!M$30:M$45,'Variance Analysis'!$B$30:$B$45,'Variance Analysis'!$B$31,'Variance Analysis'!$A$30:$A$45,'Variance Analysis'!$A$42)</f>
        <v>#REF!</v>
      </c>
      <c r="N29" s="74" t="e">
        <f>SUMIFS('Variance Analysis'!N$30:N$45,'Variance Analysis'!$B$30:$B$45,'Variance Analysis'!$B$31,'Variance Analysis'!$A$30:$A$45,'Variance Analysis'!$A$42)</f>
        <v>#REF!</v>
      </c>
      <c r="O29" s="83"/>
      <c r="P29" s="83"/>
      <c r="Q29" s="83"/>
      <c r="R29" s="83"/>
      <c r="S29" s="83"/>
      <c r="T29" s="83"/>
      <c r="U29" s="83"/>
      <c r="V29" s="83"/>
      <c r="W29" s="83"/>
      <c r="X29" s="83"/>
      <c r="Y29" s="83"/>
      <c r="Z29" s="83"/>
    </row>
    <row r="30" spans="1:26" ht="14.25" customHeight="1">
      <c r="A30" s="73" t="s">
        <v>195</v>
      </c>
      <c r="B30" s="73" t="s">
        <v>37</v>
      </c>
      <c r="C30" s="74" t="e">
        <f>SUMIFS('Variance Analysis'!C$30:C$45,'Variance Analysis'!$B$30:$B$45,'Variance Analysis'!$B$32,'Variance Analysis'!$A$30:$A$45,'Variance Analysis'!$A$42)</f>
        <v>#REF!</v>
      </c>
      <c r="D30" s="74" t="e">
        <f>SUMIFS('Variance Analysis'!D$30:D$45,'Variance Analysis'!$B$30:$B$45,'Variance Analysis'!$B$32,'Variance Analysis'!$A$30:$A$45,'Variance Analysis'!$A$42)</f>
        <v>#REF!</v>
      </c>
      <c r="E30" s="74" t="e">
        <f>SUMIFS('Variance Analysis'!E$30:E$45,'Variance Analysis'!$B$30:$B$45,'Variance Analysis'!$B$32,'Variance Analysis'!$A$30:$A$45,'Variance Analysis'!$A$42)</f>
        <v>#REF!</v>
      </c>
      <c r="F30" s="74" t="e">
        <f>SUMIFS('Variance Analysis'!F$30:F$45,'Variance Analysis'!$B$30:$B$45,'Variance Analysis'!$B$32,'Variance Analysis'!$A$30:$A$45,'Variance Analysis'!$A$42)</f>
        <v>#REF!</v>
      </c>
      <c r="G30" s="74" t="e">
        <f>SUMIFS('Variance Analysis'!G$30:G$45,'Variance Analysis'!$B$30:$B$45,'Variance Analysis'!$B$32,'Variance Analysis'!$A$30:$A$45,'Variance Analysis'!$A$42)</f>
        <v>#REF!</v>
      </c>
      <c r="H30" s="74" t="e">
        <f>SUMIFS('Variance Analysis'!H$30:H$45,'Variance Analysis'!$B$30:$B$45,'Variance Analysis'!$B$32,'Variance Analysis'!$A$30:$A$45,'Variance Analysis'!$A$42)</f>
        <v>#REF!</v>
      </c>
      <c r="I30" s="74" t="e">
        <f>SUMIFS('Variance Analysis'!I$30:I$45,'Variance Analysis'!$B$30:$B$45,'Variance Analysis'!$B$32,'Variance Analysis'!$A$30:$A$45,'Variance Analysis'!$A$42)</f>
        <v>#REF!</v>
      </c>
      <c r="J30" s="74" t="e">
        <f>SUMIFS('Variance Analysis'!J$30:J$45,'Variance Analysis'!$B$30:$B$45,'Variance Analysis'!$B$32,'Variance Analysis'!$A$30:$A$45,'Variance Analysis'!$A$42)</f>
        <v>#REF!</v>
      </c>
      <c r="K30" s="74" t="e">
        <f>SUMIFS('Variance Analysis'!K$30:K$45,'Variance Analysis'!$B$30:$B$45,'Variance Analysis'!$B$32,'Variance Analysis'!$A$30:$A$45,'Variance Analysis'!$A$42)</f>
        <v>#REF!</v>
      </c>
      <c r="L30" s="74" t="e">
        <f>SUMIFS('Variance Analysis'!L$30:L$45,'Variance Analysis'!$B$30:$B$45,'Variance Analysis'!$B$32,'Variance Analysis'!$A$30:$A$45,'Variance Analysis'!$A$42)</f>
        <v>#REF!</v>
      </c>
      <c r="M30" s="74" t="e">
        <f>SUMIFS('Variance Analysis'!M$30:M$45,'Variance Analysis'!$B$30:$B$45,'Variance Analysis'!$B$32,'Variance Analysis'!$A$30:$A$45,'Variance Analysis'!$A$42)</f>
        <v>#REF!</v>
      </c>
      <c r="N30" s="74" t="e">
        <f>SUMIFS('Variance Analysis'!N$30:N$45,'Variance Analysis'!$B$30:$B$45,'Variance Analysis'!$B$32,'Variance Analysis'!$A$30:$A$45,'Variance Analysis'!$A$42)</f>
        <v>#REF!</v>
      </c>
      <c r="O30" s="83"/>
      <c r="P30" s="83"/>
      <c r="Q30" s="83"/>
      <c r="R30" s="83"/>
      <c r="S30" s="83"/>
      <c r="T30" s="83"/>
      <c r="U30" s="83"/>
      <c r="V30" s="83"/>
      <c r="W30" s="83"/>
      <c r="X30" s="83"/>
      <c r="Y30" s="83"/>
      <c r="Z30" s="83"/>
    </row>
    <row r="31" spans="1:26" ht="14.25" customHeight="1">
      <c r="A31" s="80" t="s">
        <v>33</v>
      </c>
      <c r="B31" s="80" t="s">
        <v>37</v>
      </c>
      <c r="C31" s="74" t="e">
        <f>SUMIFS('Variance Analysis'!C$30:C$45,'Variance Analysis'!$B$30:$B$45,'Variance Analysis'!$B$30,'Variance Analysis'!$A$30:$A$45,'Variance Analysis'!$A$42)</f>
        <v>#REF!</v>
      </c>
      <c r="D31" s="74" t="e">
        <f>SUMIFS('Variance Analysis'!D$30:D$45,'Variance Analysis'!$B$30:$B$45,'Variance Analysis'!$B$30,'Variance Analysis'!$A$30:$A$45,'Variance Analysis'!$A$42)</f>
        <v>#REF!</v>
      </c>
      <c r="E31" s="74" t="e">
        <f>SUMIFS('Variance Analysis'!E$30:E$45,'Variance Analysis'!$B$30:$B$45,'Variance Analysis'!$B$30,'Variance Analysis'!$A$30:$A$45,'Variance Analysis'!$A$42)</f>
        <v>#REF!</v>
      </c>
      <c r="F31" s="74" t="e">
        <f>SUMIFS('Variance Analysis'!F$30:F$45,'Variance Analysis'!$B$30:$B$45,'Variance Analysis'!$B$30,'Variance Analysis'!$A$30:$A$45,'Variance Analysis'!$A$42)</f>
        <v>#REF!</v>
      </c>
      <c r="G31" s="74" t="e">
        <f>SUMIFS('Variance Analysis'!G$30:G$45,'Variance Analysis'!$B$30:$B$45,'Variance Analysis'!$B$30,'Variance Analysis'!$A$30:$A$45,'Variance Analysis'!$A$42)</f>
        <v>#REF!</v>
      </c>
      <c r="H31" s="74" t="e">
        <f>SUMIFS('Variance Analysis'!H$30:H$45,'Variance Analysis'!$B$30:$B$45,'Variance Analysis'!$B$30,'Variance Analysis'!$A$30:$A$45,'Variance Analysis'!$A$42)</f>
        <v>#REF!</v>
      </c>
      <c r="I31" s="74" t="e">
        <f>SUMIFS('Variance Analysis'!I$30:I$45,'Variance Analysis'!$B$30:$B$45,'Variance Analysis'!$B$30,'Variance Analysis'!$A$30:$A$45,'Variance Analysis'!$A$42)</f>
        <v>#REF!</v>
      </c>
      <c r="J31" s="74" t="e">
        <f>SUMIFS('Variance Analysis'!J$30:J$45,'Variance Analysis'!$B$30:$B$45,'Variance Analysis'!$B$30,'Variance Analysis'!$A$30:$A$45,'Variance Analysis'!$A$42)</f>
        <v>#REF!</v>
      </c>
      <c r="K31" s="74" t="e">
        <f>SUMIFS('Variance Analysis'!K$30:K$45,'Variance Analysis'!$B$30:$B$45,'Variance Analysis'!$B$30,'Variance Analysis'!$A$30:$A$45,'Variance Analysis'!$A$42)</f>
        <v>#REF!</v>
      </c>
      <c r="L31" s="74" t="e">
        <f>SUMIFS('Variance Analysis'!L$30:L$45,'Variance Analysis'!$B$30:$B$45,'Variance Analysis'!$B$30,'Variance Analysis'!$A$30:$A$45,'Variance Analysis'!$A$42)</f>
        <v>#REF!</v>
      </c>
      <c r="M31" s="74" t="e">
        <f>SUMIFS('Variance Analysis'!M$30:M$45,'Variance Analysis'!$B$30:$B$45,'Variance Analysis'!$B$30,'Variance Analysis'!$A$30:$A$45,'Variance Analysis'!$A$42)</f>
        <v>#REF!</v>
      </c>
      <c r="N31" s="74" t="e">
        <f>SUMIFS('Variance Analysis'!N$30:N$45,'Variance Analysis'!$B$30:$B$45,'Variance Analysis'!$B$30,'Variance Analysis'!$A$30:$A$45,'Variance Analysis'!$A$42)</f>
        <v>#REF!</v>
      </c>
      <c r="O31" s="83"/>
      <c r="P31" s="83"/>
      <c r="Q31" s="83"/>
      <c r="R31" s="83"/>
      <c r="S31" s="83"/>
      <c r="T31" s="83"/>
      <c r="U31" s="83"/>
      <c r="V31" s="83"/>
      <c r="W31" s="83"/>
      <c r="X31" s="83"/>
      <c r="Y31" s="83"/>
      <c r="Z31" s="83"/>
    </row>
    <row r="32" spans="1:26" ht="14.25" customHeight="1">
      <c r="A32" s="76" t="s">
        <v>122</v>
      </c>
      <c r="B32" s="77" t="s">
        <v>37</v>
      </c>
      <c r="C32" s="79" t="e">
        <f t="shared" ref="C32:N32" si="3">ABS(C31)-SUM(C28:C30)</f>
        <v>#REF!</v>
      </c>
      <c r="D32" s="79" t="e">
        <f t="shared" si="3"/>
        <v>#REF!</v>
      </c>
      <c r="E32" s="79" t="e">
        <f t="shared" si="3"/>
        <v>#REF!</v>
      </c>
      <c r="F32" s="79" t="e">
        <f t="shared" si="3"/>
        <v>#REF!</v>
      </c>
      <c r="G32" s="79" t="e">
        <f t="shared" si="3"/>
        <v>#REF!</v>
      </c>
      <c r="H32" s="79" t="e">
        <f t="shared" si="3"/>
        <v>#REF!</v>
      </c>
      <c r="I32" s="79" t="e">
        <f t="shared" si="3"/>
        <v>#REF!</v>
      </c>
      <c r="J32" s="79" t="e">
        <f t="shared" si="3"/>
        <v>#REF!</v>
      </c>
      <c r="K32" s="79" t="e">
        <f t="shared" si="3"/>
        <v>#REF!</v>
      </c>
      <c r="L32" s="79" t="e">
        <f t="shared" si="3"/>
        <v>#REF!</v>
      </c>
      <c r="M32" s="79" t="e">
        <f t="shared" si="3"/>
        <v>#REF!</v>
      </c>
      <c r="N32" s="79" t="e">
        <f t="shared" si="3"/>
        <v>#REF!</v>
      </c>
      <c r="O32" s="83"/>
      <c r="P32" s="83"/>
      <c r="Q32" s="83"/>
      <c r="R32" s="83"/>
      <c r="S32" s="83"/>
      <c r="T32" s="83"/>
      <c r="U32" s="83"/>
      <c r="V32" s="83"/>
      <c r="W32" s="83"/>
      <c r="X32" s="83"/>
      <c r="Y32" s="83"/>
      <c r="Z32" s="83"/>
    </row>
    <row r="33" spans="1:26" ht="36.75" customHeight="1">
      <c r="A33" s="161" t="s">
        <v>197</v>
      </c>
      <c r="B33" s="162"/>
      <c r="C33" s="163"/>
      <c r="D33" s="163"/>
      <c r="E33" s="163"/>
      <c r="F33" s="163"/>
      <c r="G33" s="163"/>
      <c r="H33" s="163"/>
      <c r="I33" s="163"/>
      <c r="J33" s="163"/>
      <c r="K33" s="163"/>
      <c r="L33" s="163"/>
      <c r="M33" s="163"/>
      <c r="N33" s="163"/>
      <c r="O33" s="137"/>
      <c r="P33" s="137"/>
      <c r="Q33" s="137"/>
      <c r="R33" s="137"/>
      <c r="S33" s="137"/>
      <c r="T33" s="137"/>
      <c r="U33" s="137"/>
      <c r="V33" s="137"/>
      <c r="W33" s="137"/>
      <c r="X33" s="137"/>
      <c r="Y33" s="137"/>
      <c r="Z33" s="137"/>
    </row>
    <row r="34" spans="1:26" ht="14.25" customHeight="1">
      <c r="A34" s="162"/>
      <c r="B34" s="162"/>
      <c r="C34" s="163"/>
      <c r="D34" s="163"/>
      <c r="E34" s="163"/>
      <c r="F34" s="163"/>
      <c r="G34" s="163"/>
      <c r="H34" s="163"/>
      <c r="I34" s="163"/>
      <c r="J34" s="163"/>
      <c r="K34" s="163"/>
      <c r="L34" s="163"/>
      <c r="M34" s="163"/>
      <c r="N34" s="163"/>
      <c r="O34" s="137"/>
      <c r="P34" s="137"/>
      <c r="Q34" s="137"/>
      <c r="R34" s="137"/>
      <c r="S34" s="137"/>
      <c r="T34" s="137"/>
      <c r="U34" s="137"/>
      <c r="V34" s="137"/>
      <c r="W34" s="137"/>
      <c r="X34" s="137"/>
      <c r="Y34" s="137"/>
      <c r="Z34" s="137"/>
    </row>
    <row r="35" spans="1:26" ht="20.100000000000001">
      <c r="A35" s="152" t="s">
        <v>34</v>
      </c>
      <c r="B35" s="119" t="s">
        <v>176</v>
      </c>
      <c r="C35" s="59" t="s">
        <v>133</v>
      </c>
      <c r="D35" s="59" t="s">
        <v>134</v>
      </c>
      <c r="E35" s="59" t="s">
        <v>135</v>
      </c>
      <c r="F35" s="59" t="s">
        <v>136</v>
      </c>
      <c r="G35" s="59" t="s">
        <v>137</v>
      </c>
      <c r="H35" s="59" t="s">
        <v>138</v>
      </c>
      <c r="I35" s="59" t="s">
        <v>139</v>
      </c>
      <c r="J35" s="59" t="s">
        <v>140</v>
      </c>
      <c r="K35" s="59" t="s">
        <v>141</v>
      </c>
      <c r="L35" s="59" t="s">
        <v>142</v>
      </c>
      <c r="M35" s="59" t="s">
        <v>143</v>
      </c>
      <c r="N35" s="59" t="s">
        <v>144</v>
      </c>
      <c r="O35" s="156"/>
      <c r="P35" s="156"/>
      <c r="Q35" s="156"/>
      <c r="R35" s="156"/>
      <c r="S35" s="156"/>
      <c r="T35" s="156"/>
      <c r="U35" s="156"/>
      <c r="V35" s="156"/>
      <c r="W35" s="156"/>
      <c r="X35" s="156"/>
      <c r="Y35" s="156"/>
      <c r="Z35" s="156"/>
    </row>
    <row r="36" spans="1:26" ht="14.25" customHeight="1">
      <c r="A36" s="73" t="s">
        <v>193</v>
      </c>
      <c r="B36" s="73" t="s">
        <v>37</v>
      </c>
      <c r="C36" s="81" t="e">
        <f>SUMIFS('Variance Analysis'!C$9:C$24,'Variance Analysis'!$B$9:$B$24,'Variance Analysis'!$B$12,'Variance Analysis'!$A$9:$A$24,'Variance Analysis'!$A$12)</f>
        <v>#REF!</v>
      </c>
      <c r="D36" s="81" t="e">
        <f>SUMIFS('Variance Analysis'!D$9:D$24,'Variance Analysis'!$B$9:$B$24,'Variance Analysis'!$B$12,'Variance Analysis'!$A$9:$A$24,'Variance Analysis'!$A$12)</f>
        <v>#REF!</v>
      </c>
      <c r="E36" s="81" t="e">
        <f>SUMIFS('Variance Analysis'!E$9:E$24,'Variance Analysis'!$B$9:$B$24,'Variance Analysis'!$B$12,'Variance Analysis'!$A$9:$A$24,'Variance Analysis'!$A$12)</f>
        <v>#REF!</v>
      </c>
      <c r="F36" s="81" t="e">
        <f>SUMIFS('Variance Analysis'!F$9:F$24,'Variance Analysis'!$B$9:$B$24,'Variance Analysis'!$B$12,'Variance Analysis'!$A$9:$A$24,'Variance Analysis'!$A$12)</f>
        <v>#REF!</v>
      </c>
      <c r="G36" s="81" t="e">
        <f>SUMIFS('Variance Analysis'!G$9:G$24,'Variance Analysis'!$B$9:$B$24,'Variance Analysis'!$B$12,'Variance Analysis'!$A$9:$A$24,'Variance Analysis'!$A$12)</f>
        <v>#REF!</v>
      </c>
      <c r="H36" s="81" t="e">
        <f>SUMIFS('Variance Analysis'!H$9:H$24,'Variance Analysis'!$B$9:$B$24,'Variance Analysis'!$B$12,'Variance Analysis'!$A$9:$A$24,'Variance Analysis'!$A$12)</f>
        <v>#REF!</v>
      </c>
      <c r="I36" s="81" t="e">
        <f>SUMIFS('Variance Analysis'!I$9:I$24,'Variance Analysis'!$B$9:$B$24,'Variance Analysis'!$B$12,'Variance Analysis'!$A$9:$A$24,'Variance Analysis'!$A$12)</f>
        <v>#REF!</v>
      </c>
      <c r="J36" s="81" t="e">
        <f>SUMIFS('Variance Analysis'!J$9:J$24,'Variance Analysis'!$B$9:$B$24,'Variance Analysis'!$B$12,'Variance Analysis'!$A$9:$A$24,'Variance Analysis'!$A$12)</f>
        <v>#REF!</v>
      </c>
      <c r="K36" s="81" t="e">
        <f>SUMIFS('Variance Analysis'!K$9:K$24,'Variance Analysis'!$B$9:$B$24,'Variance Analysis'!$B$12,'Variance Analysis'!$A$9:$A$24,'Variance Analysis'!$A$12)</f>
        <v>#REF!</v>
      </c>
      <c r="L36" s="81" t="e">
        <f>SUMIFS('Variance Analysis'!L$9:L$24,'Variance Analysis'!$B$9:$B$24,'Variance Analysis'!$B$12,'Variance Analysis'!$A$9:$A$24,'Variance Analysis'!$A$12)</f>
        <v>#REF!</v>
      </c>
      <c r="M36" s="81" t="e">
        <f>SUMIFS('Variance Analysis'!M$9:M$24,'Variance Analysis'!$B$9:$B$24,'Variance Analysis'!$B$12,'Variance Analysis'!$A$9:$A$24,'Variance Analysis'!$A$12)</f>
        <v>#REF!</v>
      </c>
      <c r="N36" s="81" t="e">
        <f>SUMIFS('Variance Analysis'!N$9:N$24,'Variance Analysis'!$B$9:$B$24,'Variance Analysis'!$B$12,'Variance Analysis'!$A$9:$A$24,'Variance Analysis'!$A$12)</f>
        <v>#REF!</v>
      </c>
      <c r="O36" s="83"/>
      <c r="P36" s="83"/>
      <c r="Q36" s="83"/>
      <c r="R36" s="83"/>
      <c r="S36" s="83"/>
      <c r="T36" s="83"/>
      <c r="U36" s="83"/>
      <c r="V36" s="83"/>
      <c r="W36" s="83"/>
      <c r="X36" s="83"/>
      <c r="Y36" s="83"/>
      <c r="Z36" s="83"/>
    </row>
    <row r="37" spans="1:26" ht="14.25" customHeight="1">
      <c r="A37" s="73" t="s">
        <v>154</v>
      </c>
      <c r="B37" s="73" t="s">
        <v>37</v>
      </c>
      <c r="C37" s="81" t="e">
        <f>SUMIFS('Variance Analysis'!C$9:C$24,'Variance Analysis'!$B$9:$B$24,'Variance Analysis'!$B$10,'Variance Analysis'!$A$9:$A$24,'Variance Analysis'!$A$12)</f>
        <v>#REF!</v>
      </c>
      <c r="D37" s="81" t="e">
        <f>SUMIFS('Variance Analysis'!D$9:D$24,'Variance Analysis'!$B$9:$B$24,'Variance Analysis'!$B$10,'Variance Analysis'!$A$9:$A$24,'Variance Analysis'!$A$12)</f>
        <v>#REF!</v>
      </c>
      <c r="E37" s="81" t="e">
        <f>SUMIFS('Variance Analysis'!E$9:E$24,'Variance Analysis'!$B$9:$B$24,'Variance Analysis'!$B$10,'Variance Analysis'!$A$9:$A$24,'Variance Analysis'!$A$12)</f>
        <v>#REF!</v>
      </c>
      <c r="F37" s="81" t="e">
        <f>SUMIFS('Variance Analysis'!F$9:F$24,'Variance Analysis'!$B$9:$B$24,'Variance Analysis'!$B$10,'Variance Analysis'!$A$9:$A$24,'Variance Analysis'!$A$12)</f>
        <v>#REF!</v>
      </c>
      <c r="G37" s="81" t="e">
        <f>SUMIFS('Variance Analysis'!G$9:G$24,'Variance Analysis'!$B$9:$B$24,'Variance Analysis'!$B$10,'Variance Analysis'!$A$9:$A$24,'Variance Analysis'!$A$12)</f>
        <v>#REF!</v>
      </c>
      <c r="H37" s="81" t="e">
        <f>SUMIFS('Variance Analysis'!H$9:H$24,'Variance Analysis'!$B$9:$B$24,'Variance Analysis'!$B$10,'Variance Analysis'!$A$9:$A$24,'Variance Analysis'!$A$12)</f>
        <v>#REF!</v>
      </c>
      <c r="I37" s="81" t="e">
        <f>SUMIFS('Variance Analysis'!I$9:I$24,'Variance Analysis'!$B$9:$B$24,'Variance Analysis'!$B$10,'Variance Analysis'!$A$9:$A$24,'Variance Analysis'!$A$12)</f>
        <v>#REF!</v>
      </c>
      <c r="J37" s="81" t="e">
        <f>SUMIFS('Variance Analysis'!J$9:J$24,'Variance Analysis'!$B$9:$B$24,'Variance Analysis'!$B$10,'Variance Analysis'!$A$9:$A$24,'Variance Analysis'!$A$12)</f>
        <v>#REF!</v>
      </c>
      <c r="K37" s="81" t="e">
        <f>SUMIFS('Variance Analysis'!K$9:K$24,'Variance Analysis'!$B$9:$B$24,'Variance Analysis'!$B$10,'Variance Analysis'!$A$9:$A$24,'Variance Analysis'!$A$12)</f>
        <v>#REF!</v>
      </c>
      <c r="L37" s="81" t="e">
        <f>SUMIFS('Variance Analysis'!L$9:L$24,'Variance Analysis'!$B$9:$B$24,'Variance Analysis'!$B$10,'Variance Analysis'!$A$9:$A$24,'Variance Analysis'!$A$12)</f>
        <v>#REF!</v>
      </c>
      <c r="M37" s="81" t="e">
        <f>SUMIFS('Variance Analysis'!M$9:M$24,'Variance Analysis'!$B$9:$B$24,'Variance Analysis'!$B$10,'Variance Analysis'!$A$9:$A$24,'Variance Analysis'!$A$12)</f>
        <v>#REF!</v>
      </c>
      <c r="N37" s="81" t="e">
        <f>SUMIFS('Variance Analysis'!N$9:N$24,'Variance Analysis'!$B$9:$B$24,'Variance Analysis'!$B$10,'Variance Analysis'!$A$9:$A$24,'Variance Analysis'!$A$12)</f>
        <v>#REF!</v>
      </c>
      <c r="O37" s="83"/>
      <c r="P37" s="83"/>
      <c r="Q37" s="83"/>
      <c r="R37" s="83"/>
      <c r="S37" s="83"/>
      <c r="T37" s="83"/>
      <c r="U37" s="83"/>
      <c r="V37" s="83"/>
      <c r="W37" s="83"/>
      <c r="X37" s="83"/>
      <c r="Y37" s="83"/>
      <c r="Z37" s="83"/>
    </row>
    <row r="38" spans="1:26" ht="14.25" customHeight="1">
      <c r="A38" s="73" t="s">
        <v>155</v>
      </c>
      <c r="B38" s="73" t="s">
        <v>37</v>
      </c>
      <c r="C38" s="81" t="e">
        <f>SUMIFS('Variance Analysis'!C$9:C$24,'Variance Analysis'!$B$9:$B$24,'Variance Analysis'!$B$11,'Variance Analysis'!$A$9:$A$24,'Variance Analysis'!$A$12)</f>
        <v>#REF!</v>
      </c>
      <c r="D38" s="81" t="e">
        <f>SUMIFS('Variance Analysis'!D$9:D$24,'Variance Analysis'!$B$9:$B$24,'Variance Analysis'!$B$11,'Variance Analysis'!$A$9:$A$24,'Variance Analysis'!$A$12)</f>
        <v>#REF!</v>
      </c>
      <c r="E38" s="81" t="e">
        <f>SUMIFS('Variance Analysis'!E$9:E$24,'Variance Analysis'!$B$9:$B$24,'Variance Analysis'!$B$11,'Variance Analysis'!$A$9:$A$24,'Variance Analysis'!$A$12)</f>
        <v>#REF!</v>
      </c>
      <c r="F38" s="81" t="e">
        <f>SUMIFS('Variance Analysis'!F$9:F$24,'Variance Analysis'!$B$9:$B$24,'Variance Analysis'!$B$11,'Variance Analysis'!$A$9:$A$24,'Variance Analysis'!$A$12)</f>
        <v>#REF!</v>
      </c>
      <c r="G38" s="81" t="e">
        <f>SUMIFS('Variance Analysis'!G$9:G$24,'Variance Analysis'!$B$9:$B$24,'Variance Analysis'!$B$11,'Variance Analysis'!$A$9:$A$24,'Variance Analysis'!$A$12)</f>
        <v>#REF!</v>
      </c>
      <c r="H38" s="81" t="e">
        <f>SUMIFS('Variance Analysis'!H$9:H$24,'Variance Analysis'!$B$9:$B$24,'Variance Analysis'!$B$11,'Variance Analysis'!$A$9:$A$24,'Variance Analysis'!$A$12)</f>
        <v>#REF!</v>
      </c>
      <c r="I38" s="81" t="e">
        <f>SUMIFS('Variance Analysis'!I$9:I$24,'Variance Analysis'!$B$9:$B$24,'Variance Analysis'!$B$11,'Variance Analysis'!$A$9:$A$24,'Variance Analysis'!$A$12)</f>
        <v>#REF!</v>
      </c>
      <c r="J38" s="81" t="e">
        <f>SUMIFS('Variance Analysis'!J$9:J$24,'Variance Analysis'!$B$9:$B$24,'Variance Analysis'!$B$11,'Variance Analysis'!$A$9:$A$24,'Variance Analysis'!$A$12)</f>
        <v>#REF!</v>
      </c>
      <c r="K38" s="81" t="e">
        <f>SUMIFS('Variance Analysis'!K$9:K$24,'Variance Analysis'!$B$9:$B$24,'Variance Analysis'!$B$11,'Variance Analysis'!$A$9:$A$24,'Variance Analysis'!$A$12)</f>
        <v>#REF!</v>
      </c>
      <c r="L38" s="81" t="e">
        <f>SUMIFS('Variance Analysis'!L$9:L$24,'Variance Analysis'!$B$9:$B$24,'Variance Analysis'!$B$11,'Variance Analysis'!$A$9:$A$24,'Variance Analysis'!$A$12)</f>
        <v>#REF!</v>
      </c>
      <c r="M38" s="81" t="e">
        <f>SUMIFS('Variance Analysis'!M$9:M$24,'Variance Analysis'!$B$9:$B$24,'Variance Analysis'!$B$11,'Variance Analysis'!$A$9:$A$24,'Variance Analysis'!$A$12)</f>
        <v>#REF!</v>
      </c>
      <c r="N38" s="81" t="e">
        <f>SUMIFS('Variance Analysis'!N$9:N$24,'Variance Analysis'!$B$9:$B$24,'Variance Analysis'!$B$11,'Variance Analysis'!$A$9:$A$24,'Variance Analysis'!$A$12)</f>
        <v>#REF!</v>
      </c>
      <c r="O38" s="83"/>
      <c r="P38" s="83"/>
      <c r="Q38" s="83"/>
      <c r="R38" s="83"/>
      <c r="S38" s="83"/>
      <c r="T38" s="83"/>
      <c r="U38" s="83"/>
      <c r="V38" s="83"/>
      <c r="W38" s="83"/>
      <c r="X38" s="83"/>
      <c r="Y38" s="83"/>
      <c r="Z38" s="83"/>
    </row>
    <row r="39" spans="1:26" ht="14.25" customHeight="1">
      <c r="A39" s="73" t="s">
        <v>33</v>
      </c>
      <c r="B39" s="73" t="s">
        <v>37</v>
      </c>
      <c r="C39" s="81" t="e">
        <f>SUMIFS('Variance Analysis'!C$9:C$24,'Variance Analysis'!$B$9:$B$24,'Variance Analysis'!$B$9,'Variance Analysis'!$A$9:$A$24,'Variance Analysis'!$A$12)</f>
        <v>#REF!</v>
      </c>
      <c r="D39" s="81" t="e">
        <f>SUMIFS('Variance Analysis'!D$9:D$24,'Variance Analysis'!$B$9:$B$24,'Variance Analysis'!$B$9,'Variance Analysis'!$A$9:$A$24,'Variance Analysis'!$A$12)</f>
        <v>#REF!</v>
      </c>
      <c r="E39" s="81" t="e">
        <f>SUMIFS('Variance Analysis'!E$9:E$24,'Variance Analysis'!$B$9:$B$24,'Variance Analysis'!$B$9,'Variance Analysis'!$A$9:$A$24,'Variance Analysis'!$A$12)</f>
        <v>#REF!</v>
      </c>
      <c r="F39" s="81" t="e">
        <f>SUMIFS('Variance Analysis'!F$9:F$24,'Variance Analysis'!$B$9:$B$24,'Variance Analysis'!$B$9,'Variance Analysis'!$A$9:$A$24,'Variance Analysis'!$A$12)</f>
        <v>#REF!</v>
      </c>
      <c r="G39" s="81" t="e">
        <f>SUMIFS('Variance Analysis'!G$9:G$24,'Variance Analysis'!$B$9:$B$24,'Variance Analysis'!$B$9,'Variance Analysis'!$A$9:$A$24,'Variance Analysis'!$A$12)</f>
        <v>#REF!</v>
      </c>
      <c r="H39" s="81" t="e">
        <f>SUMIFS('Variance Analysis'!H$9:H$24,'Variance Analysis'!$B$9:$B$24,'Variance Analysis'!$B$9,'Variance Analysis'!$A$9:$A$24,'Variance Analysis'!$A$12)</f>
        <v>#REF!</v>
      </c>
      <c r="I39" s="81" t="e">
        <f>SUMIFS('Variance Analysis'!I$9:I$24,'Variance Analysis'!$B$9:$B$24,'Variance Analysis'!$B$9,'Variance Analysis'!$A$9:$A$24,'Variance Analysis'!$A$12)</f>
        <v>#REF!</v>
      </c>
      <c r="J39" s="81" t="e">
        <f>SUMIFS('Variance Analysis'!J$9:J$24,'Variance Analysis'!$B$9:$B$24,'Variance Analysis'!$B$9,'Variance Analysis'!$A$9:$A$24,'Variance Analysis'!$A$12)</f>
        <v>#REF!</v>
      </c>
      <c r="K39" s="81" t="e">
        <f>SUMIFS('Variance Analysis'!K$9:K$24,'Variance Analysis'!$B$9:$B$24,'Variance Analysis'!$B$9,'Variance Analysis'!$A$9:$A$24,'Variance Analysis'!$A$12)</f>
        <v>#REF!</v>
      </c>
      <c r="L39" s="81" t="e">
        <f>SUMIFS('Variance Analysis'!L$9:L$24,'Variance Analysis'!$B$9:$B$24,'Variance Analysis'!$B$9,'Variance Analysis'!$A$9:$A$24,'Variance Analysis'!$A$12)</f>
        <v>#REF!</v>
      </c>
      <c r="M39" s="81" t="e">
        <f>SUMIFS('Variance Analysis'!M$9:M$24,'Variance Analysis'!$B$9:$B$24,'Variance Analysis'!$B$9,'Variance Analysis'!$A$9:$A$24,'Variance Analysis'!$A$12)</f>
        <v>#REF!</v>
      </c>
      <c r="N39" s="81" t="e">
        <f>SUMIFS('Variance Analysis'!N$9:N$24,'Variance Analysis'!$B$9:$B$24,'Variance Analysis'!$B$9,'Variance Analysis'!$A$9:$A$24,'Variance Analysis'!$A$12)</f>
        <v>#REF!</v>
      </c>
      <c r="O39" s="83"/>
      <c r="P39" s="83"/>
      <c r="Q39" s="83"/>
      <c r="R39" s="83"/>
      <c r="S39" s="83"/>
      <c r="T39" s="83"/>
      <c r="U39" s="83"/>
      <c r="V39" s="83"/>
      <c r="W39" s="83"/>
      <c r="X39" s="83"/>
      <c r="Y39" s="83"/>
      <c r="Z39" s="83"/>
    </row>
    <row r="40" spans="1:26" ht="14.25" customHeight="1">
      <c r="A40" s="76" t="s">
        <v>122</v>
      </c>
      <c r="B40" s="77" t="s">
        <v>37</v>
      </c>
      <c r="C40" s="82" t="e">
        <f t="shared" ref="C40:N40" si="4">ABS(C39)-SUM(C36:C38)</f>
        <v>#REF!</v>
      </c>
      <c r="D40" s="82" t="e">
        <f t="shared" si="4"/>
        <v>#REF!</v>
      </c>
      <c r="E40" s="82" t="e">
        <f t="shared" si="4"/>
        <v>#REF!</v>
      </c>
      <c r="F40" s="82" t="e">
        <f t="shared" si="4"/>
        <v>#REF!</v>
      </c>
      <c r="G40" s="82" t="e">
        <f t="shared" si="4"/>
        <v>#REF!</v>
      </c>
      <c r="H40" s="82" t="e">
        <f t="shared" si="4"/>
        <v>#REF!</v>
      </c>
      <c r="I40" s="82" t="e">
        <f t="shared" si="4"/>
        <v>#REF!</v>
      </c>
      <c r="J40" s="82" t="e">
        <f t="shared" si="4"/>
        <v>#REF!</v>
      </c>
      <c r="K40" s="82" t="e">
        <f t="shared" si="4"/>
        <v>#REF!</v>
      </c>
      <c r="L40" s="82" t="e">
        <f t="shared" si="4"/>
        <v>#REF!</v>
      </c>
      <c r="M40" s="82" t="e">
        <f t="shared" si="4"/>
        <v>#REF!</v>
      </c>
      <c r="N40" s="82" t="e">
        <f t="shared" si="4"/>
        <v>#REF!</v>
      </c>
      <c r="O40" s="83"/>
      <c r="P40" s="83"/>
      <c r="Q40" s="83"/>
      <c r="R40" s="83"/>
      <c r="S40" s="83"/>
      <c r="T40" s="83"/>
      <c r="U40" s="83"/>
      <c r="V40" s="83"/>
      <c r="W40" s="83"/>
      <c r="X40" s="83"/>
      <c r="Y40" s="83"/>
      <c r="Z40" s="83"/>
    </row>
    <row r="41" spans="1:26" ht="14.25" customHeight="1">
      <c r="A41" s="7"/>
      <c r="B41" s="5"/>
      <c r="C41" s="33"/>
      <c r="D41" s="33"/>
      <c r="E41" s="33"/>
      <c r="F41" s="33"/>
      <c r="G41" s="33"/>
      <c r="H41" s="33"/>
      <c r="I41" s="33"/>
      <c r="J41" s="33"/>
      <c r="K41" s="33"/>
      <c r="L41" s="33"/>
      <c r="M41" s="33"/>
      <c r="N41" s="33"/>
      <c r="O41" s="83"/>
      <c r="P41" s="83"/>
      <c r="Q41" s="83"/>
      <c r="R41" s="83"/>
      <c r="S41" s="83"/>
      <c r="T41" s="83"/>
      <c r="U41" s="83"/>
      <c r="V41" s="83"/>
      <c r="W41" s="83"/>
      <c r="X41" s="83"/>
      <c r="Y41" s="83"/>
      <c r="Z41" s="83"/>
    </row>
    <row r="42" spans="1:26" ht="14.25" customHeight="1">
      <c r="A42" s="7"/>
      <c r="B42" s="5"/>
      <c r="C42" s="33"/>
      <c r="D42" s="33"/>
      <c r="E42" s="33"/>
      <c r="F42" s="33"/>
      <c r="G42" s="33"/>
      <c r="H42" s="33"/>
      <c r="I42" s="33"/>
      <c r="J42" s="33"/>
      <c r="K42" s="33"/>
      <c r="L42" s="33"/>
      <c r="M42" s="33"/>
      <c r="N42" s="33"/>
      <c r="O42" s="83"/>
      <c r="P42" s="83"/>
      <c r="Q42" s="83"/>
      <c r="R42" s="83"/>
      <c r="S42" s="83"/>
      <c r="T42" s="83"/>
      <c r="U42" s="83"/>
      <c r="V42" s="83"/>
      <c r="W42" s="83"/>
      <c r="X42" s="83"/>
      <c r="Y42" s="83"/>
      <c r="Z42" s="83"/>
    </row>
    <row r="43" spans="1:26" ht="33" customHeight="1">
      <c r="A43" s="152" t="s">
        <v>41</v>
      </c>
      <c r="B43" s="119" t="s">
        <v>176</v>
      </c>
      <c r="C43" s="59" t="s">
        <v>133</v>
      </c>
      <c r="D43" s="59" t="s">
        <v>134</v>
      </c>
      <c r="E43" s="59" t="s">
        <v>135</v>
      </c>
      <c r="F43" s="59" t="s">
        <v>136</v>
      </c>
      <c r="G43" s="59" t="s">
        <v>137</v>
      </c>
      <c r="H43" s="59" t="s">
        <v>138</v>
      </c>
      <c r="I43" s="59" t="s">
        <v>139</v>
      </c>
      <c r="J43" s="59" t="s">
        <v>140</v>
      </c>
      <c r="K43" s="59" t="s">
        <v>141</v>
      </c>
      <c r="L43" s="59" t="s">
        <v>142</v>
      </c>
      <c r="M43" s="59" t="s">
        <v>143</v>
      </c>
      <c r="N43" s="59" t="s">
        <v>144</v>
      </c>
      <c r="O43" s="156"/>
      <c r="P43" s="156"/>
      <c r="Q43" s="156"/>
      <c r="R43" s="156"/>
      <c r="S43" s="156"/>
      <c r="T43" s="156"/>
      <c r="U43" s="156"/>
      <c r="V43" s="156"/>
      <c r="W43" s="156"/>
      <c r="X43" s="156"/>
      <c r="Y43" s="156"/>
      <c r="Z43" s="156"/>
    </row>
    <row r="44" spans="1:26" ht="14.25" customHeight="1">
      <c r="A44" s="73" t="s">
        <v>193</v>
      </c>
      <c r="B44" s="73" t="s">
        <v>37</v>
      </c>
      <c r="C44" s="81" t="e">
        <f>SUMIFS('Variance Analysis'!C$9:C$24,'Variance Analysis'!$B$9:$B$24,'Variance Analysis'!$B$12,'Variance Analysis'!$A$9:$A$24,'Variance Analysis'!$A$13)</f>
        <v>#REF!</v>
      </c>
      <c r="D44" s="81" t="e">
        <f>SUMIFS('Variance Analysis'!D$9:D$24,'Variance Analysis'!$B$9:$B$24,'Variance Analysis'!$B$12,'Variance Analysis'!$A$9:$A$24,'Variance Analysis'!$A$13)</f>
        <v>#REF!</v>
      </c>
      <c r="E44" s="81" t="e">
        <f>SUMIFS('Variance Analysis'!E$9:E$24,'Variance Analysis'!$B$9:$B$24,'Variance Analysis'!$B$12,'Variance Analysis'!$A$9:$A$24,'Variance Analysis'!$A$13)</f>
        <v>#REF!</v>
      </c>
      <c r="F44" s="81" t="e">
        <f>SUMIFS('Variance Analysis'!F$9:F$24,'Variance Analysis'!$B$9:$B$24,'Variance Analysis'!$B$12,'Variance Analysis'!$A$9:$A$24,'Variance Analysis'!$A$13)</f>
        <v>#REF!</v>
      </c>
      <c r="G44" s="81" t="e">
        <f>SUMIFS('Variance Analysis'!G$9:G$24,'Variance Analysis'!$B$9:$B$24,'Variance Analysis'!$B$12,'Variance Analysis'!$A$9:$A$24,'Variance Analysis'!$A$13)</f>
        <v>#REF!</v>
      </c>
      <c r="H44" s="81" t="e">
        <f>SUMIFS('Variance Analysis'!H$9:H$24,'Variance Analysis'!$B$9:$B$24,'Variance Analysis'!$B$12,'Variance Analysis'!$A$9:$A$24,'Variance Analysis'!$A$13)</f>
        <v>#REF!</v>
      </c>
      <c r="I44" s="81" t="e">
        <f>SUMIFS('Variance Analysis'!I$9:I$24,'Variance Analysis'!$B$9:$B$24,'Variance Analysis'!$B$12,'Variance Analysis'!$A$9:$A$24,'Variance Analysis'!$A$13)</f>
        <v>#REF!</v>
      </c>
      <c r="J44" s="81" t="e">
        <f>SUMIFS('Variance Analysis'!J$9:J$24,'Variance Analysis'!$B$9:$B$24,'Variance Analysis'!$B$12,'Variance Analysis'!$A$9:$A$24,'Variance Analysis'!$A$13)</f>
        <v>#REF!</v>
      </c>
      <c r="K44" s="81" t="e">
        <f>SUMIFS('Variance Analysis'!K$9:K$24,'Variance Analysis'!$B$9:$B$24,'Variance Analysis'!$B$12,'Variance Analysis'!$A$9:$A$24,'Variance Analysis'!$A$13)</f>
        <v>#REF!</v>
      </c>
      <c r="L44" s="81" t="e">
        <f>SUMIFS('Variance Analysis'!L$9:L$24,'Variance Analysis'!$B$9:$B$24,'Variance Analysis'!$B$12,'Variance Analysis'!$A$9:$A$24,'Variance Analysis'!$A$13)</f>
        <v>#REF!</v>
      </c>
      <c r="M44" s="81" t="e">
        <f>SUMIFS('Variance Analysis'!M$9:M$24,'Variance Analysis'!$B$9:$B$24,'Variance Analysis'!$B$12,'Variance Analysis'!$A$9:$A$24,'Variance Analysis'!$A$13)</f>
        <v>#REF!</v>
      </c>
      <c r="N44" s="81" t="e">
        <f>SUMIFS('Variance Analysis'!N$9:N$24,'Variance Analysis'!$B$9:$B$24,'Variance Analysis'!$B$12,'Variance Analysis'!$A$9:$A$24,'Variance Analysis'!$A$13)</f>
        <v>#REF!</v>
      </c>
      <c r="O44" s="83"/>
      <c r="P44" s="83"/>
      <c r="Q44" s="83"/>
      <c r="R44" s="83"/>
      <c r="S44" s="83"/>
      <c r="T44" s="83"/>
      <c r="U44" s="83"/>
      <c r="V44" s="83"/>
      <c r="W44" s="83"/>
      <c r="X44" s="83"/>
      <c r="Y44" s="83"/>
      <c r="Z44" s="83"/>
    </row>
    <row r="45" spans="1:26" ht="14.25" customHeight="1">
      <c r="A45" s="73" t="s">
        <v>154</v>
      </c>
      <c r="B45" s="73" t="s">
        <v>37</v>
      </c>
      <c r="C45" s="81" t="e">
        <f>SUMIFS('Variance Analysis'!C$9:C$24,'Variance Analysis'!$B$9:$B$24,'Variance Analysis'!$B$10,'Variance Analysis'!$A$9:$A$24,'Variance Analysis'!$A$13)</f>
        <v>#REF!</v>
      </c>
      <c r="D45" s="81" t="e">
        <f>SUMIFS('Variance Analysis'!D$9:D$24,'Variance Analysis'!$B$9:$B$24,'Variance Analysis'!$B$10,'Variance Analysis'!$A$9:$A$24,'Variance Analysis'!$A$13)</f>
        <v>#REF!</v>
      </c>
      <c r="E45" s="81" t="e">
        <f>SUMIFS('Variance Analysis'!E$9:E$24,'Variance Analysis'!$B$9:$B$24,'Variance Analysis'!$B$10,'Variance Analysis'!$A$9:$A$24,'Variance Analysis'!$A$13)</f>
        <v>#REF!</v>
      </c>
      <c r="F45" s="81" t="e">
        <f>SUMIFS('Variance Analysis'!F$9:F$24,'Variance Analysis'!$B$9:$B$24,'Variance Analysis'!$B$10,'Variance Analysis'!$A$9:$A$24,'Variance Analysis'!$A$13)</f>
        <v>#REF!</v>
      </c>
      <c r="G45" s="81" t="e">
        <f>SUMIFS('Variance Analysis'!G$9:G$24,'Variance Analysis'!$B$9:$B$24,'Variance Analysis'!$B$10,'Variance Analysis'!$A$9:$A$24,'Variance Analysis'!$A$13)</f>
        <v>#REF!</v>
      </c>
      <c r="H45" s="81" t="e">
        <f>SUMIFS('Variance Analysis'!H$9:H$24,'Variance Analysis'!$B$9:$B$24,'Variance Analysis'!$B$10,'Variance Analysis'!$A$9:$A$24,'Variance Analysis'!$A$13)</f>
        <v>#REF!</v>
      </c>
      <c r="I45" s="81" t="e">
        <f>SUMIFS('Variance Analysis'!I$9:I$24,'Variance Analysis'!$B$9:$B$24,'Variance Analysis'!$B$10,'Variance Analysis'!$A$9:$A$24,'Variance Analysis'!$A$13)</f>
        <v>#REF!</v>
      </c>
      <c r="J45" s="81" t="e">
        <f>SUMIFS('Variance Analysis'!J$9:J$24,'Variance Analysis'!$B$9:$B$24,'Variance Analysis'!$B$10,'Variance Analysis'!$A$9:$A$24,'Variance Analysis'!$A$13)</f>
        <v>#REF!</v>
      </c>
      <c r="K45" s="81" t="e">
        <f>SUMIFS('Variance Analysis'!K$9:K$24,'Variance Analysis'!$B$9:$B$24,'Variance Analysis'!$B$10,'Variance Analysis'!$A$9:$A$24,'Variance Analysis'!$A$13)</f>
        <v>#REF!</v>
      </c>
      <c r="L45" s="81" t="e">
        <f>SUMIFS('Variance Analysis'!L$9:L$24,'Variance Analysis'!$B$9:$B$24,'Variance Analysis'!$B$10,'Variance Analysis'!$A$9:$A$24,'Variance Analysis'!$A$13)</f>
        <v>#REF!</v>
      </c>
      <c r="M45" s="81" t="e">
        <f>SUMIFS('Variance Analysis'!M$9:M$24,'Variance Analysis'!$B$9:$B$24,'Variance Analysis'!$B$10,'Variance Analysis'!$A$9:$A$24,'Variance Analysis'!$A$13)</f>
        <v>#REF!</v>
      </c>
      <c r="N45" s="81" t="e">
        <f>SUMIFS('Variance Analysis'!N$9:N$24,'Variance Analysis'!$B$9:$B$24,'Variance Analysis'!$B$10,'Variance Analysis'!$A$9:$A$24,'Variance Analysis'!$A$13)</f>
        <v>#REF!</v>
      </c>
      <c r="O45" s="83"/>
      <c r="P45" s="83"/>
      <c r="Q45" s="83"/>
      <c r="R45" s="83"/>
      <c r="S45" s="83"/>
      <c r="T45" s="83"/>
      <c r="U45" s="83"/>
      <c r="V45" s="83"/>
      <c r="W45" s="83"/>
      <c r="X45" s="83"/>
      <c r="Y45" s="83"/>
      <c r="Z45" s="83"/>
    </row>
    <row r="46" spans="1:26" ht="14.25" customHeight="1">
      <c r="A46" s="73" t="s">
        <v>155</v>
      </c>
      <c r="B46" s="73" t="s">
        <v>37</v>
      </c>
      <c r="C46" s="81" t="e">
        <f>SUMIFS('Variance Analysis'!C$9:C$24,'Variance Analysis'!$B$9:$B$24,'Variance Analysis'!$B$11,'Variance Analysis'!$A$9:$A$24,'Variance Analysis'!$A$13)</f>
        <v>#REF!</v>
      </c>
      <c r="D46" s="81" t="e">
        <f>SUMIFS('Variance Analysis'!D$9:D$24,'Variance Analysis'!$B$9:$B$24,'Variance Analysis'!$B$11,'Variance Analysis'!$A$9:$A$24,'Variance Analysis'!$A$13)</f>
        <v>#REF!</v>
      </c>
      <c r="E46" s="81" t="e">
        <f>SUMIFS('Variance Analysis'!E$9:E$24,'Variance Analysis'!$B$9:$B$24,'Variance Analysis'!$B$11,'Variance Analysis'!$A$9:$A$24,'Variance Analysis'!$A$13)</f>
        <v>#REF!</v>
      </c>
      <c r="F46" s="81" t="e">
        <f>SUMIFS('Variance Analysis'!F$9:F$24,'Variance Analysis'!$B$9:$B$24,'Variance Analysis'!$B$11,'Variance Analysis'!$A$9:$A$24,'Variance Analysis'!$A$13)</f>
        <v>#REF!</v>
      </c>
      <c r="G46" s="81" t="e">
        <f>SUMIFS('Variance Analysis'!G$9:G$24,'Variance Analysis'!$B$9:$B$24,'Variance Analysis'!$B$11,'Variance Analysis'!$A$9:$A$24,'Variance Analysis'!$A$13)</f>
        <v>#REF!</v>
      </c>
      <c r="H46" s="81" t="e">
        <f>SUMIFS('Variance Analysis'!H$9:H$24,'Variance Analysis'!$B$9:$B$24,'Variance Analysis'!$B$11,'Variance Analysis'!$A$9:$A$24,'Variance Analysis'!$A$13)</f>
        <v>#REF!</v>
      </c>
      <c r="I46" s="81" t="e">
        <f>SUMIFS('Variance Analysis'!I$9:I$24,'Variance Analysis'!$B$9:$B$24,'Variance Analysis'!$B$11,'Variance Analysis'!$A$9:$A$24,'Variance Analysis'!$A$13)</f>
        <v>#REF!</v>
      </c>
      <c r="J46" s="81" t="e">
        <f>SUMIFS('Variance Analysis'!J$9:J$24,'Variance Analysis'!$B$9:$B$24,'Variance Analysis'!$B$11,'Variance Analysis'!$A$9:$A$24,'Variance Analysis'!$A$13)</f>
        <v>#REF!</v>
      </c>
      <c r="K46" s="81" t="e">
        <f>SUMIFS('Variance Analysis'!K$9:K$24,'Variance Analysis'!$B$9:$B$24,'Variance Analysis'!$B$11,'Variance Analysis'!$A$9:$A$24,'Variance Analysis'!$A$13)</f>
        <v>#REF!</v>
      </c>
      <c r="L46" s="81" t="e">
        <f>SUMIFS('Variance Analysis'!L$9:L$24,'Variance Analysis'!$B$9:$B$24,'Variance Analysis'!$B$11,'Variance Analysis'!$A$9:$A$24,'Variance Analysis'!$A$13)</f>
        <v>#REF!</v>
      </c>
      <c r="M46" s="81" t="e">
        <f>SUMIFS('Variance Analysis'!M$9:M$24,'Variance Analysis'!$B$9:$B$24,'Variance Analysis'!$B$11,'Variance Analysis'!$A$9:$A$24,'Variance Analysis'!$A$13)</f>
        <v>#REF!</v>
      </c>
      <c r="N46" s="81" t="e">
        <f>SUMIFS('Variance Analysis'!N$9:N$24,'Variance Analysis'!$B$9:$B$24,'Variance Analysis'!$B$11,'Variance Analysis'!$A$9:$A$24,'Variance Analysis'!$A$13)</f>
        <v>#REF!</v>
      </c>
      <c r="O46" s="83"/>
      <c r="P46" s="83"/>
      <c r="Q46" s="83"/>
      <c r="R46" s="83"/>
      <c r="S46" s="83"/>
      <c r="T46" s="83"/>
      <c r="U46" s="83"/>
      <c r="V46" s="83"/>
      <c r="W46" s="83"/>
      <c r="X46" s="83"/>
      <c r="Y46" s="83"/>
      <c r="Z46" s="83"/>
    </row>
    <row r="47" spans="1:26" ht="14.25" customHeight="1">
      <c r="A47" s="73" t="s">
        <v>33</v>
      </c>
      <c r="B47" s="73" t="s">
        <v>37</v>
      </c>
      <c r="C47" s="81" t="e">
        <f>SUMIFS('Variance Analysis'!C$9:C$24,'Variance Analysis'!$B$9:$B$24,'Variance Analysis'!$B$9,'Variance Analysis'!$A$9:$A$24,'Variance Analysis'!$A$13)</f>
        <v>#REF!</v>
      </c>
      <c r="D47" s="81" t="e">
        <f>SUMIFS('Variance Analysis'!D$9:D$24,'Variance Analysis'!$B$9:$B$24,'Variance Analysis'!$B$9,'Variance Analysis'!$A$9:$A$24,'Variance Analysis'!$A$13)</f>
        <v>#REF!</v>
      </c>
      <c r="E47" s="81" t="e">
        <f>SUMIFS('Variance Analysis'!E$9:E$24,'Variance Analysis'!$B$9:$B$24,'Variance Analysis'!$B$9,'Variance Analysis'!$A$9:$A$24,'Variance Analysis'!$A$13)</f>
        <v>#REF!</v>
      </c>
      <c r="F47" s="81" t="e">
        <f>SUMIFS('Variance Analysis'!F$9:F$24,'Variance Analysis'!$B$9:$B$24,'Variance Analysis'!$B$9,'Variance Analysis'!$A$9:$A$24,'Variance Analysis'!$A$13)</f>
        <v>#REF!</v>
      </c>
      <c r="G47" s="81" t="e">
        <f>SUMIFS('Variance Analysis'!G$9:G$24,'Variance Analysis'!$B$9:$B$24,'Variance Analysis'!$B$9,'Variance Analysis'!$A$9:$A$24,'Variance Analysis'!$A$13)</f>
        <v>#REF!</v>
      </c>
      <c r="H47" s="81" t="e">
        <f>SUMIFS('Variance Analysis'!H$9:H$24,'Variance Analysis'!$B$9:$B$24,'Variance Analysis'!$B$9,'Variance Analysis'!$A$9:$A$24,'Variance Analysis'!$A$13)</f>
        <v>#REF!</v>
      </c>
      <c r="I47" s="81" t="e">
        <f>SUMIFS('Variance Analysis'!I$9:I$24,'Variance Analysis'!$B$9:$B$24,'Variance Analysis'!$B$9,'Variance Analysis'!$A$9:$A$24,'Variance Analysis'!$A$13)</f>
        <v>#REF!</v>
      </c>
      <c r="J47" s="81" t="e">
        <f>SUMIFS('Variance Analysis'!J$9:J$24,'Variance Analysis'!$B$9:$B$24,'Variance Analysis'!$B$9,'Variance Analysis'!$A$9:$A$24,'Variance Analysis'!$A$13)</f>
        <v>#REF!</v>
      </c>
      <c r="K47" s="81" t="e">
        <f>SUMIFS('Variance Analysis'!K$9:K$24,'Variance Analysis'!$B$9:$B$24,'Variance Analysis'!$B$9,'Variance Analysis'!$A$9:$A$24,'Variance Analysis'!$A$13)</f>
        <v>#REF!</v>
      </c>
      <c r="L47" s="81" t="e">
        <f>SUMIFS('Variance Analysis'!L$9:L$24,'Variance Analysis'!$B$9:$B$24,'Variance Analysis'!$B$9,'Variance Analysis'!$A$9:$A$24,'Variance Analysis'!$A$13)</f>
        <v>#REF!</v>
      </c>
      <c r="M47" s="81" t="e">
        <f>SUMIFS('Variance Analysis'!M$9:M$24,'Variance Analysis'!$B$9:$B$24,'Variance Analysis'!$B$9,'Variance Analysis'!$A$9:$A$24,'Variance Analysis'!$A$13)</f>
        <v>#REF!</v>
      </c>
      <c r="N47" s="81" t="e">
        <f>SUMIFS('Variance Analysis'!N$9:N$24,'Variance Analysis'!$B$9:$B$24,'Variance Analysis'!$B$9,'Variance Analysis'!$A$9:$A$24,'Variance Analysis'!$A$13)</f>
        <v>#REF!</v>
      </c>
      <c r="O47" s="83"/>
      <c r="P47" s="83"/>
      <c r="Q47" s="83"/>
      <c r="R47" s="83"/>
      <c r="S47" s="83"/>
      <c r="T47" s="83"/>
      <c r="U47" s="83"/>
      <c r="V47" s="83"/>
      <c r="W47" s="83"/>
      <c r="X47" s="83"/>
      <c r="Y47" s="83"/>
      <c r="Z47" s="83"/>
    </row>
    <row r="48" spans="1:26" ht="14.25" customHeight="1">
      <c r="A48" s="76" t="s">
        <v>122</v>
      </c>
      <c r="B48" s="77" t="s">
        <v>37</v>
      </c>
      <c r="C48" s="82" t="e">
        <f t="shared" ref="C48:N48" si="5">ABS(C47)-SUM(C44:C46)</f>
        <v>#REF!</v>
      </c>
      <c r="D48" s="82" t="e">
        <f t="shared" si="5"/>
        <v>#REF!</v>
      </c>
      <c r="E48" s="82" t="e">
        <f t="shared" si="5"/>
        <v>#REF!</v>
      </c>
      <c r="F48" s="82" t="e">
        <f t="shared" si="5"/>
        <v>#REF!</v>
      </c>
      <c r="G48" s="82" t="e">
        <f t="shared" si="5"/>
        <v>#REF!</v>
      </c>
      <c r="H48" s="82" t="e">
        <f t="shared" si="5"/>
        <v>#REF!</v>
      </c>
      <c r="I48" s="82" t="e">
        <f t="shared" si="5"/>
        <v>#REF!</v>
      </c>
      <c r="J48" s="82" t="e">
        <f t="shared" si="5"/>
        <v>#REF!</v>
      </c>
      <c r="K48" s="82" t="e">
        <f t="shared" si="5"/>
        <v>#REF!</v>
      </c>
      <c r="L48" s="82" t="e">
        <f t="shared" si="5"/>
        <v>#REF!</v>
      </c>
      <c r="M48" s="82" t="e">
        <f t="shared" si="5"/>
        <v>#REF!</v>
      </c>
      <c r="N48" s="82" t="e">
        <f t="shared" si="5"/>
        <v>#REF!</v>
      </c>
      <c r="O48" s="83"/>
      <c r="P48" s="83"/>
      <c r="Q48" s="83"/>
      <c r="R48" s="83"/>
      <c r="S48" s="83"/>
      <c r="T48" s="83"/>
      <c r="U48" s="83"/>
      <c r="V48" s="83"/>
      <c r="W48" s="83"/>
      <c r="X48" s="83"/>
      <c r="Y48" s="83"/>
      <c r="Z48" s="83"/>
    </row>
    <row r="49" spans="1:26" ht="14.25" customHeight="1">
      <c r="A49" s="7"/>
      <c r="B49" s="5"/>
      <c r="C49" s="33"/>
      <c r="D49" s="33"/>
      <c r="E49" s="33"/>
      <c r="F49" s="33"/>
      <c r="G49" s="33"/>
      <c r="H49" s="33"/>
      <c r="I49" s="33"/>
      <c r="J49" s="33"/>
      <c r="K49" s="33"/>
      <c r="L49" s="33"/>
      <c r="M49" s="33"/>
      <c r="N49" s="33"/>
      <c r="O49" s="83"/>
      <c r="P49" s="83"/>
      <c r="Q49" s="83"/>
      <c r="R49" s="83"/>
      <c r="S49" s="83"/>
      <c r="T49" s="83"/>
      <c r="U49" s="83"/>
      <c r="V49" s="83"/>
      <c r="W49" s="83"/>
      <c r="X49" s="83"/>
      <c r="Y49" s="83"/>
      <c r="Z49" s="83"/>
    </row>
    <row r="50" spans="1:26" ht="14.25" customHeight="1">
      <c r="A50" s="7"/>
      <c r="B50" s="5"/>
      <c r="C50" s="33"/>
      <c r="D50" s="33"/>
      <c r="E50" s="33"/>
      <c r="F50" s="33"/>
      <c r="G50" s="33"/>
      <c r="H50" s="33"/>
      <c r="I50" s="33"/>
      <c r="J50" s="33"/>
      <c r="K50" s="33"/>
      <c r="L50" s="33"/>
      <c r="M50" s="33"/>
      <c r="N50" s="33"/>
      <c r="O50" s="83"/>
      <c r="P50" s="83"/>
      <c r="Q50" s="83"/>
      <c r="R50" s="83"/>
      <c r="S50" s="83"/>
      <c r="T50" s="83"/>
      <c r="U50" s="83"/>
      <c r="V50" s="83"/>
      <c r="W50" s="83"/>
      <c r="X50" s="83"/>
      <c r="Y50" s="83"/>
      <c r="Z50" s="83"/>
    </row>
    <row r="51" spans="1:26" ht="33" customHeight="1">
      <c r="A51" s="152" t="s">
        <v>42</v>
      </c>
      <c r="B51" s="119" t="s">
        <v>176</v>
      </c>
      <c r="C51" s="59" t="s">
        <v>133</v>
      </c>
      <c r="D51" s="59" t="s">
        <v>134</v>
      </c>
      <c r="E51" s="59" t="s">
        <v>135</v>
      </c>
      <c r="F51" s="59" t="s">
        <v>136</v>
      </c>
      <c r="G51" s="59" t="s">
        <v>137</v>
      </c>
      <c r="H51" s="59" t="s">
        <v>138</v>
      </c>
      <c r="I51" s="59" t="s">
        <v>139</v>
      </c>
      <c r="J51" s="59" t="s">
        <v>140</v>
      </c>
      <c r="K51" s="59" t="s">
        <v>141</v>
      </c>
      <c r="L51" s="59" t="s">
        <v>142</v>
      </c>
      <c r="M51" s="59" t="s">
        <v>143</v>
      </c>
      <c r="N51" s="59" t="s">
        <v>144</v>
      </c>
      <c r="O51" s="156"/>
      <c r="P51" s="156"/>
      <c r="Q51" s="156"/>
      <c r="R51" s="156"/>
      <c r="S51" s="156"/>
      <c r="T51" s="156"/>
      <c r="U51" s="156"/>
      <c r="V51" s="156"/>
      <c r="W51" s="156"/>
      <c r="X51" s="156"/>
      <c r="Y51" s="156"/>
      <c r="Z51" s="156"/>
    </row>
    <row r="52" spans="1:26" ht="14.25" customHeight="1">
      <c r="A52" s="73" t="s">
        <v>193</v>
      </c>
      <c r="B52" s="73" t="s">
        <v>37</v>
      </c>
      <c r="C52" s="81" t="e">
        <f>SUMIFS('Variance Analysis'!C$9:C$24,'Variance Analysis'!$B$9:$B$24,'Variance Analysis'!$B$12,'Variance Analysis'!$A$9:$A$24,'Variance Analysis'!$A$17)</f>
        <v>#REF!</v>
      </c>
      <c r="D52" s="81" t="e">
        <f>SUMIFS('Variance Analysis'!D$9:D$24,'Variance Analysis'!$B$9:$B$24,'Variance Analysis'!$B$12,'Variance Analysis'!$A$9:$A$24,'Variance Analysis'!$A$17)</f>
        <v>#REF!</v>
      </c>
      <c r="E52" s="81" t="e">
        <f>SUMIFS('Variance Analysis'!E$9:E$24,'Variance Analysis'!$B$9:$B$24,'Variance Analysis'!$B$12,'Variance Analysis'!$A$9:$A$24,'Variance Analysis'!$A$17)</f>
        <v>#REF!</v>
      </c>
      <c r="F52" s="81" t="e">
        <f>SUMIFS('Variance Analysis'!F$9:F$24,'Variance Analysis'!$B$9:$B$24,'Variance Analysis'!$B$12,'Variance Analysis'!$A$9:$A$24,'Variance Analysis'!$A$17)</f>
        <v>#REF!</v>
      </c>
      <c r="G52" s="81" t="e">
        <f>SUMIFS('Variance Analysis'!G$9:G$24,'Variance Analysis'!$B$9:$B$24,'Variance Analysis'!$B$12,'Variance Analysis'!$A$9:$A$24,'Variance Analysis'!$A$17)</f>
        <v>#REF!</v>
      </c>
      <c r="H52" s="81" t="e">
        <f>SUMIFS('Variance Analysis'!H$9:H$24,'Variance Analysis'!$B$9:$B$24,'Variance Analysis'!$B$12,'Variance Analysis'!$A$9:$A$24,'Variance Analysis'!$A$17)</f>
        <v>#REF!</v>
      </c>
      <c r="I52" s="81" t="e">
        <f>SUMIFS('Variance Analysis'!I$9:I$24,'Variance Analysis'!$B$9:$B$24,'Variance Analysis'!$B$12,'Variance Analysis'!$A$9:$A$24,'Variance Analysis'!$A$17)</f>
        <v>#REF!</v>
      </c>
      <c r="J52" s="81" t="e">
        <f>SUMIFS('Variance Analysis'!J$9:J$24,'Variance Analysis'!$B$9:$B$24,'Variance Analysis'!$B$12,'Variance Analysis'!$A$9:$A$24,'Variance Analysis'!$A$17)</f>
        <v>#REF!</v>
      </c>
      <c r="K52" s="81" t="e">
        <f>SUMIFS('Variance Analysis'!K$9:K$24,'Variance Analysis'!$B$9:$B$24,'Variance Analysis'!$B$12,'Variance Analysis'!$A$9:$A$24,'Variance Analysis'!$A$17)</f>
        <v>#REF!</v>
      </c>
      <c r="L52" s="81" t="e">
        <f>SUMIFS('Variance Analysis'!L$9:L$24,'Variance Analysis'!$B$9:$B$24,'Variance Analysis'!$B$12,'Variance Analysis'!$A$9:$A$24,'Variance Analysis'!$A$17)</f>
        <v>#REF!</v>
      </c>
      <c r="M52" s="81" t="e">
        <f>SUMIFS('Variance Analysis'!M$9:M$24,'Variance Analysis'!$B$9:$B$24,'Variance Analysis'!$B$12,'Variance Analysis'!$A$9:$A$24,'Variance Analysis'!$A$17)</f>
        <v>#REF!</v>
      </c>
      <c r="N52" s="81" t="e">
        <f>SUMIFS('Variance Analysis'!N$9:N$24,'Variance Analysis'!$B$9:$B$24,'Variance Analysis'!$B$12,'Variance Analysis'!$A$9:$A$24,'Variance Analysis'!$A$17)</f>
        <v>#REF!</v>
      </c>
      <c r="O52" s="83"/>
      <c r="P52" s="83"/>
      <c r="Q52" s="83"/>
      <c r="R52" s="83"/>
      <c r="S52" s="83"/>
      <c r="T52" s="83"/>
      <c r="U52" s="83"/>
      <c r="V52" s="83"/>
      <c r="W52" s="83"/>
      <c r="X52" s="83"/>
      <c r="Y52" s="83"/>
      <c r="Z52" s="83"/>
    </row>
    <row r="53" spans="1:26" ht="14.25" customHeight="1">
      <c r="A53" s="73" t="s">
        <v>154</v>
      </c>
      <c r="B53" s="73" t="s">
        <v>37</v>
      </c>
      <c r="C53" s="81" t="e">
        <f>SUMIFS('Variance Analysis'!C$9:C$24,'Variance Analysis'!$B$9:$B$24,'Variance Analysis'!$B$10,'Variance Analysis'!$A$9:$A$24,'Variance Analysis'!$A$17)</f>
        <v>#REF!</v>
      </c>
      <c r="D53" s="81" t="e">
        <f>SUMIFS('Variance Analysis'!D$9:D$24,'Variance Analysis'!$B$9:$B$24,'Variance Analysis'!$B$10,'Variance Analysis'!$A$9:$A$24,'Variance Analysis'!$A$17)</f>
        <v>#REF!</v>
      </c>
      <c r="E53" s="81" t="e">
        <f>SUMIFS('Variance Analysis'!E$9:E$24,'Variance Analysis'!$B$9:$B$24,'Variance Analysis'!$B$10,'Variance Analysis'!$A$9:$A$24,'Variance Analysis'!$A$17)</f>
        <v>#REF!</v>
      </c>
      <c r="F53" s="81" t="e">
        <f>SUMIFS('Variance Analysis'!F$9:F$24,'Variance Analysis'!$B$9:$B$24,'Variance Analysis'!$B$10,'Variance Analysis'!$A$9:$A$24,'Variance Analysis'!$A$17)</f>
        <v>#REF!</v>
      </c>
      <c r="G53" s="81" t="e">
        <f>SUMIFS('Variance Analysis'!G$9:G$24,'Variance Analysis'!$B$9:$B$24,'Variance Analysis'!$B$10,'Variance Analysis'!$A$9:$A$24,'Variance Analysis'!$A$17)</f>
        <v>#REF!</v>
      </c>
      <c r="H53" s="81" t="e">
        <f>SUMIFS('Variance Analysis'!H$9:H$24,'Variance Analysis'!$B$9:$B$24,'Variance Analysis'!$B$10,'Variance Analysis'!$A$9:$A$24,'Variance Analysis'!$A$17)</f>
        <v>#REF!</v>
      </c>
      <c r="I53" s="81" t="e">
        <f>SUMIFS('Variance Analysis'!I$9:I$24,'Variance Analysis'!$B$9:$B$24,'Variance Analysis'!$B$10,'Variance Analysis'!$A$9:$A$24,'Variance Analysis'!$A$17)</f>
        <v>#REF!</v>
      </c>
      <c r="J53" s="81" t="e">
        <f>SUMIFS('Variance Analysis'!J$9:J$24,'Variance Analysis'!$B$9:$B$24,'Variance Analysis'!$B$10,'Variance Analysis'!$A$9:$A$24,'Variance Analysis'!$A$17)</f>
        <v>#REF!</v>
      </c>
      <c r="K53" s="81" t="e">
        <f>SUMIFS('Variance Analysis'!K$9:K$24,'Variance Analysis'!$B$9:$B$24,'Variance Analysis'!$B$10,'Variance Analysis'!$A$9:$A$24,'Variance Analysis'!$A$17)</f>
        <v>#REF!</v>
      </c>
      <c r="L53" s="81" t="e">
        <f>SUMIFS('Variance Analysis'!L$9:L$24,'Variance Analysis'!$B$9:$B$24,'Variance Analysis'!$B$10,'Variance Analysis'!$A$9:$A$24,'Variance Analysis'!$A$17)</f>
        <v>#REF!</v>
      </c>
      <c r="M53" s="81" t="e">
        <f>SUMIFS('Variance Analysis'!M$9:M$24,'Variance Analysis'!$B$9:$B$24,'Variance Analysis'!$B$10,'Variance Analysis'!$A$9:$A$24,'Variance Analysis'!$A$17)</f>
        <v>#REF!</v>
      </c>
      <c r="N53" s="81" t="e">
        <f>SUMIFS('Variance Analysis'!N$9:N$24,'Variance Analysis'!$B$9:$B$24,'Variance Analysis'!$B$10,'Variance Analysis'!$A$9:$A$24,'Variance Analysis'!$A$17)</f>
        <v>#REF!</v>
      </c>
      <c r="O53" s="83"/>
      <c r="P53" s="83"/>
      <c r="Q53" s="83"/>
      <c r="R53" s="83"/>
      <c r="S53" s="83"/>
      <c r="T53" s="83"/>
      <c r="U53" s="83"/>
      <c r="V53" s="83"/>
      <c r="W53" s="83"/>
      <c r="X53" s="83"/>
      <c r="Y53" s="83"/>
      <c r="Z53" s="83"/>
    </row>
    <row r="54" spans="1:26" ht="14.25" customHeight="1">
      <c r="A54" s="73" t="s">
        <v>155</v>
      </c>
      <c r="B54" s="73" t="s">
        <v>37</v>
      </c>
      <c r="C54" s="81" t="e">
        <f>SUMIFS('Variance Analysis'!C$9:C$24,'Variance Analysis'!$B$9:$B$24,'Variance Analysis'!$B$11,'Variance Analysis'!$A$9:$A$24,'Variance Analysis'!$A$17)</f>
        <v>#REF!</v>
      </c>
      <c r="D54" s="81" t="e">
        <f>SUMIFS('Variance Analysis'!D$9:D$24,'Variance Analysis'!$B$9:$B$24,'Variance Analysis'!$B$11,'Variance Analysis'!$A$9:$A$24,'Variance Analysis'!$A$17)</f>
        <v>#REF!</v>
      </c>
      <c r="E54" s="81" t="e">
        <f>SUMIFS('Variance Analysis'!E$9:E$24,'Variance Analysis'!$B$9:$B$24,'Variance Analysis'!$B$11,'Variance Analysis'!$A$9:$A$24,'Variance Analysis'!$A$17)</f>
        <v>#REF!</v>
      </c>
      <c r="F54" s="81" t="e">
        <f>SUMIFS('Variance Analysis'!F$9:F$24,'Variance Analysis'!$B$9:$B$24,'Variance Analysis'!$B$11,'Variance Analysis'!$A$9:$A$24,'Variance Analysis'!$A$17)</f>
        <v>#REF!</v>
      </c>
      <c r="G54" s="81" t="e">
        <f>SUMIFS('Variance Analysis'!G$9:G$24,'Variance Analysis'!$B$9:$B$24,'Variance Analysis'!$B$11,'Variance Analysis'!$A$9:$A$24,'Variance Analysis'!$A$17)</f>
        <v>#REF!</v>
      </c>
      <c r="H54" s="81" t="e">
        <f>SUMIFS('Variance Analysis'!H$9:H$24,'Variance Analysis'!$B$9:$B$24,'Variance Analysis'!$B$11,'Variance Analysis'!$A$9:$A$24,'Variance Analysis'!$A$17)</f>
        <v>#REF!</v>
      </c>
      <c r="I54" s="81" t="e">
        <f>SUMIFS('Variance Analysis'!I$9:I$24,'Variance Analysis'!$B$9:$B$24,'Variance Analysis'!$B$11,'Variance Analysis'!$A$9:$A$24,'Variance Analysis'!$A$17)</f>
        <v>#REF!</v>
      </c>
      <c r="J54" s="81" t="e">
        <f>SUMIFS('Variance Analysis'!J$9:J$24,'Variance Analysis'!$B$9:$B$24,'Variance Analysis'!$B$11,'Variance Analysis'!$A$9:$A$24,'Variance Analysis'!$A$17)</f>
        <v>#REF!</v>
      </c>
      <c r="K54" s="81" t="e">
        <f>SUMIFS('Variance Analysis'!K$9:K$24,'Variance Analysis'!$B$9:$B$24,'Variance Analysis'!$B$11,'Variance Analysis'!$A$9:$A$24,'Variance Analysis'!$A$17)</f>
        <v>#REF!</v>
      </c>
      <c r="L54" s="81" t="e">
        <f>SUMIFS('Variance Analysis'!L$9:L$24,'Variance Analysis'!$B$9:$B$24,'Variance Analysis'!$B$11,'Variance Analysis'!$A$9:$A$24,'Variance Analysis'!$A$17)</f>
        <v>#REF!</v>
      </c>
      <c r="M54" s="81" t="e">
        <f>SUMIFS('Variance Analysis'!M$9:M$24,'Variance Analysis'!$B$9:$B$24,'Variance Analysis'!$B$11,'Variance Analysis'!$A$9:$A$24,'Variance Analysis'!$A$17)</f>
        <v>#REF!</v>
      </c>
      <c r="N54" s="81" t="e">
        <f>SUMIFS('Variance Analysis'!N$9:N$24,'Variance Analysis'!$B$9:$B$24,'Variance Analysis'!$B$11,'Variance Analysis'!$A$9:$A$24,'Variance Analysis'!$A$17)</f>
        <v>#REF!</v>
      </c>
      <c r="O54" s="83"/>
      <c r="P54" s="83"/>
      <c r="Q54" s="83"/>
      <c r="R54" s="83"/>
      <c r="S54" s="83"/>
      <c r="T54" s="83"/>
      <c r="U54" s="83"/>
      <c r="V54" s="83"/>
      <c r="W54" s="83"/>
      <c r="X54" s="83"/>
      <c r="Y54" s="83"/>
      <c r="Z54" s="83"/>
    </row>
    <row r="55" spans="1:26" ht="14.25" customHeight="1">
      <c r="A55" s="73" t="s">
        <v>33</v>
      </c>
      <c r="B55" s="73" t="s">
        <v>37</v>
      </c>
      <c r="C55" s="81" t="e">
        <f>SUMIFS('Variance Analysis'!C$9:C$24,'Variance Analysis'!$B$9:$B$24,'Variance Analysis'!$B$9,'Variance Analysis'!$A$9:$A$24,'Variance Analysis'!$A$17)</f>
        <v>#REF!</v>
      </c>
      <c r="D55" s="81" t="e">
        <f>SUMIFS('Variance Analysis'!D$9:D$24,'Variance Analysis'!$B$9:$B$24,'Variance Analysis'!$B$9,'Variance Analysis'!$A$9:$A$24,'Variance Analysis'!$A$17)</f>
        <v>#REF!</v>
      </c>
      <c r="E55" s="81" t="e">
        <f>SUMIFS('Variance Analysis'!E$9:E$24,'Variance Analysis'!$B$9:$B$24,'Variance Analysis'!$B$9,'Variance Analysis'!$A$9:$A$24,'Variance Analysis'!$A$17)</f>
        <v>#REF!</v>
      </c>
      <c r="F55" s="81" t="e">
        <f>SUMIFS('Variance Analysis'!F$9:F$24,'Variance Analysis'!$B$9:$B$24,'Variance Analysis'!$B$9,'Variance Analysis'!$A$9:$A$24,'Variance Analysis'!$A$17)</f>
        <v>#REF!</v>
      </c>
      <c r="G55" s="81" t="e">
        <f>SUMIFS('Variance Analysis'!G$9:G$24,'Variance Analysis'!$B$9:$B$24,'Variance Analysis'!$B$9,'Variance Analysis'!$A$9:$A$24,'Variance Analysis'!$A$17)</f>
        <v>#REF!</v>
      </c>
      <c r="H55" s="81" t="e">
        <f>SUMIFS('Variance Analysis'!H$9:H$24,'Variance Analysis'!$B$9:$B$24,'Variance Analysis'!$B$9,'Variance Analysis'!$A$9:$A$24,'Variance Analysis'!$A$17)</f>
        <v>#REF!</v>
      </c>
      <c r="I55" s="81" t="e">
        <f>SUMIFS('Variance Analysis'!I$9:I$24,'Variance Analysis'!$B$9:$B$24,'Variance Analysis'!$B$9,'Variance Analysis'!$A$9:$A$24,'Variance Analysis'!$A$17)</f>
        <v>#REF!</v>
      </c>
      <c r="J55" s="81" t="e">
        <f>SUMIFS('Variance Analysis'!J$9:J$24,'Variance Analysis'!$B$9:$B$24,'Variance Analysis'!$B$9,'Variance Analysis'!$A$9:$A$24,'Variance Analysis'!$A$17)</f>
        <v>#REF!</v>
      </c>
      <c r="K55" s="81" t="e">
        <f>SUMIFS('Variance Analysis'!K$9:K$24,'Variance Analysis'!$B$9:$B$24,'Variance Analysis'!$B$9,'Variance Analysis'!$A$9:$A$24,'Variance Analysis'!$A$17)</f>
        <v>#REF!</v>
      </c>
      <c r="L55" s="81" t="e">
        <f>SUMIFS('Variance Analysis'!L$9:L$24,'Variance Analysis'!$B$9:$B$24,'Variance Analysis'!$B$9,'Variance Analysis'!$A$9:$A$24,'Variance Analysis'!$A$17)</f>
        <v>#REF!</v>
      </c>
      <c r="M55" s="81" t="e">
        <f>SUMIFS('Variance Analysis'!M$9:M$24,'Variance Analysis'!$B$9:$B$24,'Variance Analysis'!$B$9,'Variance Analysis'!$A$9:$A$24,'Variance Analysis'!$A$17)</f>
        <v>#REF!</v>
      </c>
      <c r="N55" s="81" t="e">
        <f>SUMIFS('Variance Analysis'!N$9:N$24,'Variance Analysis'!$B$9:$B$24,'Variance Analysis'!$B$9,'Variance Analysis'!$A$9:$A$24,'Variance Analysis'!$A$17)</f>
        <v>#REF!</v>
      </c>
      <c r="O55" s="83"/>
      <c r="P55" s="83"/>
      <c r="Q55" s="83"/>
      <c r="R55" s="83"/>
      <c r="S55" s="83"/>
      <c r="T55" s="83"/>
      <c r="U55" s="83"/>
      <c r="V55" s="83"/>
      <c r="W55" s="83"/>
      <c r="X55" s="83"/>
      <c r="Y55" s="83"/>
      <c r="Z55" s="83"/>
    </row>
    <row r="56" spans="1:26" ht="14.25" customHeight="1">
      <c r="A56" s="76" t="s">
        <v>122</v>
      </c>
      <c r="B56" s="77" t="s">
        <v>37</v>
      </c>
      <c r="C56" s="82" t="e">
        <f t="shared" ref="C56:N56" si="6">ABS(C55)-SUM(C52:C54)</f>
        <v>#REF!</v>
      </c>
      <c r="D56" s="82" t="e">
        <f t="shared" si="6"/>
        <v>#REF!</v>
      </c>
      <c r="E56" s="82" t="e">
        <f t="shared" si="6"/>
        <v>#REF!</v>
      </c>
      <c r="F56" s="82" t="e">
        <f t="shared" si="6"/>
        <v>#REF!</v>
      </c>
      <c r="G56" s="82" t="e">
        <f t="shared" si="6"/>
        <v>#REF!</v>
      </c>
      <c r="H56" s="82" t="e">
        <f t="shared" si="6"/>
        <v>#REF!</v>
      </c>
      <c r="I56" s="82" t="e">
        <f t="shared" si="6"/>
        <v>#REF!</v>
      </c>
      <c r="J56" s="82" t="e">
        <f t="shared" si="6"/>
        <v>#REF!</v>
      </c>
      <c r="K56" s="82" t="e">
        <f t="shared" si="6"/>
        <v>#REF!</v>
      </c>
      <c r="L56" s="82" t="e">
        <f t="shared" si="6"/>
        <v>#REF!</v>
      </c>
      <c r="M56" s="82" t="e">
        <f t="shared" si="6"/>
        <v>#REF!</v>
      </c>
      <c r="N56" s="82" t="e">
        <f t="shared" si="6"/>
        <v>#REF!</v>
      </c>
      <c r="O56" s="83"/>
      <c r="P56" s="83"/>
      <c r="Q56" s="83"/>
      <c r="R56" s="83"/>
      <c r="S56" s="83"/>
      <c r="T56" s="83"/>
      <c r="U56" s="83"/>
      <c r="V56" s="83"/>
      <c r="W56" s="83"/>
      <c r="X56" s="83"/>
      <c r="Y56" s="83"/>
      <c r="Z56" s="83"/>
    </row>
    <row r="57" spans="1:26" ht="14.25" customHeight="1">
      <c r="A57" s="7"/>
      <c r="B57" s="5"/>
      <c r="C57" s="33"/>
      <c r="D57" s="33"/>
      <c r="E57" s="33"/>
      <c r="F57" s="33"/>
      <c r="G57" s="33"/>
      <c r="H57" s="33"/>
      <c r="I57" s="33"/>
      <c r="J57" s="33"/>
      <c r="K57" s="33"/>
      <c r="L57" s="33"/>
      <c r="M57" s="33"/>
      <c r="N57" s="33"/>
      <c r="O57" s="83"/>
      <c r="P57" s="83"/>
      <c r="Q57" s="83"/>
      <c r="R57" s="83"/>
      <c r="S57" s="83"/>
      <c r="T57" s="83"/>
      <c r="U57" s="83"/>
      <c r="V57" s="83"/>
      <c r="W57" s="83"/>
      <c r="X57" s="83"/>
      <c r="Y57" s="83"/>
      <c r="Z57" s="83"/>
    </row>
    <row r="58" spans="1:26" ht="33" customHeight="1">
      <c r="A58" s="152" t="s">
        <v>196</v>
      </c>
      <c r="B58" s="119" t="s">
        <v>176</v>
      </c>
      <c r="C58" s="59" t="s">
        <v>133</v>
      </c>
      <c r="D58" s="59" t="s">
        <v>134</v>
      </c>
      <c r="E58" s="59" t="s">
        <v>135</v>
      </c>
      <c r="F58" s="59" t="s">
        <v>136</v>
      </c>
      <c r="G58" s="59" t="s">
        <v>137</v>
      </c>
      <c r="H58" s="59" t="s">
        <v>138</v>
      </c>
      <c r="I58" s="59" t="s">
        <v>139</v>
      </c>
      <c r="J58" s="59" t="s">
        <v>140</v>
      </c>
      <c r="K58" s="59" t="s">
        <v>141</v>
      </c>
      <c r="L58" s="59" t="s">
        <v>142</v>
      </c>
      <c r="M58" s="59" t="s">
        <v>143</v>
      </c>
      <c r="N58" s="59" t="s">
        <v>144</v>
      </c>
      <c r="O58" s="156"/>
      <c r="P58" s="156"/>
      <c r="Q58" s="156"/>
      <c r="R58" s="156"/>
      <c r="S58" s="156"/>
      <c r="T58" s="156"/>
      <c r="U58" s="156"/>
      <c r="V58" s="156"/>
      <c r="W58" s="156"/>
      <c r="X58" s="156"/>
      <c r="Y58" s="156"/>
      <c r="Z58" s="156"/>
    </row>
    <row r="59" spans="1:26" ht="14.25" customHeight="1">
      <c r="A59" s="73" t="s">
        <v>193</v>
      </c>
      <c r="B59" s="73" t="s">
        <v>37</v>
      </c>
      <c r="C59" s="81" t="e">
        <f>SUMIFS('Variance Analysis'!C$9:C$24,'Variance Analysis'!$B$9:$B$24,'Variance Analysis'!$B$12,'Variance Analysis'!$A$9:$A$24,'Variance Analysis'!$A$21)</f>
        <v>#REF!</v>
      </c>
      <c r="D59" s="81" t="e">
        <f>SUMIFS('Variance Analysis'!D$9:D$24,'Variance Analysis'!$B$9:$B$24,'Variance Analysis'!$B$12,'Variance Analysis'!$A$9:$A$24,'Variance Analysis'!$A$21)</f>
        <v>#REF!</v>
      </c>
      <c r="E59" s="81" t="e">
        <f>SUMIFS('Variance Analysis'!E$9:E$24,'Variance Analysis'!$B$9:$B$24,'Variance Analysis'!$B$12,'Variance Analysis'!$A$9:$A$24,'Variance Analysis'!$A$21)</f>
        <v>#REF!</v>
      </c>
      <c r="F59" s="81" t="e">
        <f>SUMIFS('Variance Analysis'!F$9:F$24,'Variance Analysis'!$B$9:$B$24,'Variance Analysis'!$B$12,'Variance Analysis'!$A$9:$A$24,'Variance Analysis'!$A$21)</f>
        <v>#REF!</v>
      </c>
      <c r="G59" s="81" t="e">
        <f>SUMIFS('Variance Analysis'!G$9:G$24,'Variance Analysis'!$B$9:$B$24,'Variance Analysis'!$B$12,'Variance Analysis'!$A$9:$A$24,'Variance Analysis'!$A$21)</f>
        <v>#REF!</v>
      </c>
      <c r="H59" s="81" t="e">
        <f>SUMIFS('Variance Analysis'!H$9:H$24,'Variance Analysis'!$B$9:$B$24,'Variance Analysis'!$B$12,'Variance Analysis'!$A$9:$A$24,'Variance Analysis'!$A$21)</f>
        <v>#REF!</v>
      </c>
      <c r="I59" s="81" t="e">
        <f>SUMIFS('Variance Analysis'!I$9:I$24,'Variance Analysis'!$B$9:$B$24,'Variance Analysis'!$B$12,'Variance Analysis'!$A$9:$A$24,'Variance Analysis'!$A$21)</f>
        <v>#REF!</v>
      </c>
      <c r="J59" s="81" t="e">
        <f>SUMIFS('Variance Analysis'!J$9:J$24,'Variance Analysis'!$B$9:$B$24,'Variance Analysis'!$B$12,'Variance Analysis'!$A$9:$A$24,'Variance Analysis'!$A$21)</f>
        <v>#REF!</v>
      </c>
      <c r="K59" s="81" t="e">
        <f>SUMIFS('Variance Analysis'!K$9:K$24,'Variance Analysis'!$B$9:$B$24,'Variance Analysis'!$B$12,'Variance Analysis'!$A$9:$A$24,'Variance Analysis'!$A$21)</f>
        <v>#REF!</v>
      </c>
      <c r="L59" s="81" t="e">
        <f>SUMIFS('Variance Analysis'!L$9:L$24,'Variance Analysis'!$B$9:$B$24,'Variance Analysis'!$B$12,'Variance Analysis'!$A$9:$A$24,'Variance Analysis'!$A$21)</f>
        <v>#REF!</v>
      </c>
      <c r="M59" s="81" t="e">
        <f>SUMIFS('Variance Analysis'!M$9:M$24,'Variance Analysis'!$B$9:$B$24,'Variance Analysis'!$B$12,'Variance Analysis'!$A$9:$A$24,'Variance Analysis'!$A$21)</f>
        <v>#REF!</v>
      </c>
      <c r="N59" s="81" t="e">
        <f>SUMIFS('Variance Analysis'!N$9:N$24,'Variance Analysis'!$B$9:$B$24,'Variance Analysis'!$B$12,'Variance Analysis'!$A$9:$A$24,'Variance Analysis'!$A$21)</f>
        <v>#REF!</v>
      </c>
      <c r="O59" s="83"/>
      <c r="P59" s="83"/>
      <c r="Q59" s="83"/>
      <c r="R59" s="83"/>
      <c r="S59" s="83"/>
      <c r="T59" s="83"/>
      <c r="U59" s="83"/>
      <c r="V59" s="83"/>
      <c r="W59" s="83"/>
      <c r="X59" s="83"/>
      <c r="Y59" s="83"/>
      <c r="Z59" s="83"/>
    </row>
    <row r="60" spans="1:26" ht="14.25" customHeight="1">
      <c r="A60" s="73" t="s">
        <v>154</v>
      </c>
      <c r="B60" s="73" t="s">
        <v>37</v>
      </c>
      <c r="C60" s="81" t="e">
        <f>SUMIFS('Variance Analysis'!C$9:C$24,'Variance Analysis'!$B$9:$B$24,'Variance Analysis'!$B$10,'Variance Analysis'!$A$9:$A$24,'Variance Analysis'!$A$21)</f>
        <v>#REF!</v>
      </c>
      <c r="D60" s="81" t="e">
        <f>SUMIFS('Variance Analysis'!D$9:D$24,'Variance Analysis'!$B$9:$B$24,'Variance Analysis'!$B$10,'Variance Analysis'!$A$9:$A$24,'Variance Analysis'!$A$21)</f>
        <v>#REF!</v>
      </c>
      <c r="E60" s="81" t="e">
        <f>SUMIFS('Variance Analysis'!E$9:E$24,'Variance Analysis'!$B$9:$B$24,'Variance Analysis'!$B$10,'Variance Analysis'!$A$9:$A$24,'Variance Analysis'!$A$21)</f>
        <v>#REF!</v>
      </c>
      <c r="F60" s="81" t="e">
        <f>SUMIFS('Variance Analysis'!F$9:F$24,'Variance Analysis'!$B$9:$B$24,'Variance Analysis'!$B$10,'Variance Analysis'!$A$9:$A$24,'Variance Analysis'!$A$21)</f>
        <v>#REF!</v>
      </c>
      <c r="G60" s="81" t="e">
        <f>SUMIFS('Variance Analysis'!G$9:G$24,'Variance Analysis'!$B$9:$B$24,'Variance Analysis'!$B$10,'Variance Analysis'!$A$9:$A$24,'Variance Analysis'!$A$21)</f>
        <v>#REF!</v>
      </c>
      <c r="H60" s="81" t="e">
        <f>SUMIFS('Variance Analysis'!H$9:H$24,'Variance Analysis'!$B$9:$B$24,'Variance Analysis'!$B$10,'Variance Analysis'!$A$9:$A$24,'Variance Analysis'!$A$21)</f>
        <v>#REF!</v>
      </c>
      <c r="I60" s="81" t="e">
        <f>SUMIFS('Variance Analysis'!I$9:I$24,'Variance Analysis'!$B$9:$B$24,'Variance Analysis'!$B$10,'Variance Analysis'!$A$9:$A$24,'Variance Analysis'!$A$21)</f>
        <v>#REF!</v>
      </c>
      <c r="J60" s="81" t="e">
        <f>SUMIFS('Variance Analysis'!J$9:J$24,'Variance Analysis'!$B$9:$B$24,'Variance Analysis'!$B$10,'Variance Analysis'!$A$9:$A$24,'Variance Analysis'!$A$21)</f>
        <v>#REF!</v>
      </c>
      <c r="K60" s="81" t="e">
        <f>SUMIFS('Variance Analysis'!K$9:K$24,'Variance Analysis'!$B$9:$B$24,'Variance Analysis'!$B$10,'Variance Analysis'!$A$9:$A$24,'Variance Analysis'!$A$21)</f>
        <v>#REF!</v>
      </c>
      <c r="L60" s="81" t="e">
        <f>SUMIFS('Variance Analysis'!L$9:L$24,'Variance Analysis'!$B$9:$B$24,'Variance Analysis'!$B$10,'Variance Analysis'!$A$9:$A$24,'Variance Analysis'!$A$21)</f>
        <v>#REF!</v>
      </c>
      <c r="M60" s="81" t="e">
        <f>SUMIFS('Variance Analysis'!M$9:M$24,'Variance Analysis'!$B$9:$B$24,'Variance Analysis'!$B$10,'Variance Analysis'!$A$9:$A$24,'Variance Analysis'!$A$21)</f>
        <v>#REF!</v>
      </c>
      <c r="N60" s="81" t="e">
        <f>SUMIFS('Variance Analysis'!N$9:N$24,'Variance Analysis'!$B$9:$B$24,'Variance Analysis'!$B$10,'Variance Analysis'!$A$9:$A$24,'Variance Analysis'!$A$21)</f>
        <v>#REF!</v>
      </c>
      <c r="O60" s="83"/>
      <c r="P60" s="83"/>
      <c r="Q60" s="83"/>
      <c r="R60" s="83"/>
      <c r="S60" s="83"/>
      <c r="T60" s="83"/>
      <c r="U60" s="83"/>
      <c r="V60" s="83"/>
      <c r="W60" s="83"/>
      <c r="X60" s="83"/>
      <c r="Y60" s="83"/>
      <c r="Z60" s="83"/>
    </row>
    <row r="61" spans="1:26" ht="14.25" customHeight="1">
      <c r="A61" s="73" t="s">
        <v>155</v>
      </c>
      <c r="B61" s="73" t="s">
        <v>37</v>
      </c>
      <c r="C61" s="81" t="e">
        <f>SUMIFS('Variance Analysis'!C$9:C$24,'Variance Analysis'!$B$9:$B$24,'Variance Analysis'!$B$11,'Variance Analysis'!$A$9:$A$24,'Variance Analysis'!$A$21)</f>
        <v>#REF!</v>
      </c>
      <c r="D61" s="81" t="e">
        <f>SUMIFS('Variance Analysis'!D$9:D$24,'Variance Analysis'!$B$9:$B$24,'Variance Analysis'!$B$11,'Variance Analysis'!$A$9:$A$24,'Variance Analysis'!$A$21)</f>
        <v>#REF!</v>
      </c>
      <c r="E61" s="81" t="e">
        <f>SUMIFS('Variance Analysis'!E$9:E$24,'Variance Analysis'!$B$9:$B$24,'Variance Analysis'!$B$11,'Variance Analysis'!$A$9:$A$24,'Variance Analysis'!$A$21)</f>
        <v>#REF!</v>
      </c>
      <c r="F61" s="81" t="e">
        <f>SUMIFS('Variance Analysis'!F$9:F$24,'Variance Analysis'!$B$9:$B$24,'Variance Analysis'!$B$11,'Variance Analysis'!$A$9:$A$24,'Variance Analysis'!$A$21)</f>
        <v>#REF!</v>
      </c>
      <c r="G61" s="81" t="e">
        <f>SUMIFS('Variance Analysis'!G$9:G$24,'Variance Analysis'!$B$9:$B$24,'Variance Analysis'!$B$11,'Variance Analysis'!$A$9:$A$24,'Variance Analysis'!$A$21)</f>
        <v>#REF!</v>
      </c>
      <c r="H61" s="81" t="e">
        <f>SUMIFS('Variance Analysis'!H$9:H$24,'Variance Analysis'!$B$9:$B$24,'Variance Analysis'!$B$11,'Variance Analysis'!$A$9:$A$24,'Variance Analysis'!$A$21)</f>
        <v>#REF!</v>
      </c>
      <c r="I61" s="81" t="e">
        <f>SUMIFS('Variance Analysis'!I$9:I$24,'Variance Analysis'!$B$9:$B$24,'Variance Analysis'!$B$11,'Variance Analysis'!$A$9:$A$24,'Variance Analysis'!$A$21)</f>
        <v>#REF!</v>
      </c>
      <c r="J61" s="81" t="e">
        <f>SUMIFS('Variance Analysis'!J$9:J$24,'Variance Analysis'!$B$9:$B$24,'Variance Analysis'!$B$11,'Variance Analysis'!$A$9:$A$24,'Variance Analysis'!$A$21)</f>
        <v>#REF!</v>
      </c>
      <c r="K61" s="81" t="e">
        <f>SUMIFS('Variance Analysis'!K$9:K$24,'Variance Analysis'!$B$9:$B$24,'Variance Analysis'!$B$11,'Variance Analysis'!$A$9:$A$24,'Variance Analysis'!$A$21)</f>
        <v>#REF!</v>
      </c>
      <c r="L61" s="81" t="e">
        <f>SUMIFS('Variance Analysis'!L$9:L$24,'Variance Analysis'!$B$9:$B$24,'Variance Analysis'!$B$11,'Variance Analysis'!$A$9:$A$24,'Variance Analysis'!$A$21)</f>
        <v>#REF!</v>
      </c>
      <c r="M61" s="81" t="e">
        <f>SUMIFS('Variance Analysis'!M$9:M$24,'Variance Analysis'!$B$9:$B$24,'Variance Analysis'!$B$11,'Variance Analysis'!$A$9:$A$24,'Variance Analysis'!$A$21)</f>
        <v>#REF!</v>
      </c>
      <c r="N61" s="81" t="e">
        <f>SUMIFS('Variance Analysis'!N$9:N$24,'Variance Analysis'!$B$9:$B$24,'Variance Analysis'!$B$11,'Variance Analysis'!$A$9:$A$24,'Variance Analysis'!$A$21)</f>
        <v>#REF!</v>
      </c>
      <c r="O61" s="83"/>
      <c r="P61" s="83"/>
      <c r="Q61" s="83"/>
      <c r="R61" s="83"/>
      <c r="S61" s="83"/>
      <c r="T61" s="83"/>
      <c r="U61" s="83"/>
      <c r="V61" s="83"/>
      <c r="W61" s="83"/>
      <c r="X61" s="83"/>
      <c r="Y61" s="83"/>
      <c r="Z61" s="83"/>
    </row>
    <row r="62" spans="1:26" ht="14.25" customHeight="1">
      <c r="A62" s="73" t="s">
        <v>33</v>
      </c>
      <c r="B62" s="73" t="s">
        <v>37</v>
      </c>
      <c r="C62" s="81" t="e">
        <f>SUMIFS('Variance Analysis'!C$9:C$24,'Variance Analysis'!$B$9:$B$24,'Variance Analysis'!$B$9,'Variance Analysis'!$A$9:$A$24,'Variance Analysis'!$A$21)</f>
        <v>#REF!</v>
      </c>
      <c r="D62" s="81" t="e">
        <f>SUMIFS('Variance Analysis'!D$9:D$24,'Variance Analysis'!$B$9:$B$24,'Variance Analysis'!$B$9,'Variance Analysis'!$A$9:$A$24,'Variance Analysis'!$A$21)</f>
        <v>#REF!</v>
      </c>
      <c r="E62" s="81" t="e">
        <f>SUMIFS('Variance Analysis'!E$9:E$24,'Variance Analysis'!$B$9:$B$24,'Variance Analysis'!$B$9,'Variance Analysis'!$A$9:$A$24,'Variance Analysis'!$A$21)</f>
        <v>#REF!</v>
      </c>
      <c r="F62" s="81" t="e">
        <f>SUMIFS('Variance Analysis'!F$9:F$24,'Variance Analysis'!$B$9:$B$24,'Variance Analysis'!$B$9,'Variance Analysis'!$A$9:$A$24,'Variance Analysis'!$A$21)</f>
        <v>#REF!</v>
      </c>
      <c r="G62" s="81" t="e">
        <f>SUMIFS('Variance Analysis'!G$9:G$24,'Variance Analysis'!$B$9:$B$24,'Variance Analysis'!$B$9,'Variance Analysis'!$A$9:$A$24,'Variance Analysis'!$A$21)</f>
        <v>#REF!</v>
      </c>
      <c r="H62" s="81" t="e">
        <f>SUMIFS('Variance Analysis'!H$9:H$24,'Variance Analysis'!$B$9:$B$24,'Variance Analysis'!$B$9,'Variance Analysis'!$A$9:$A$24,'Variance Analysis'!$A$21)</f>
        <v>#REF!</v>
      </c>
      <c r="I62" s="81" t="e">
        <f>SUMIFS('Variance Analysis'!I$9:I$24,'Variance Analysis'!$B$9:$B$24,'Variance Analysis'!$B$9,'Variance Analysis'!$A$9:$A$24,'Variance Analysis'!$A$21)</f>
        <v>#REF!</v>
      </c>
      <c r="J62" s="81" t="e">
        <f>SUMIFS('Variance Analysis'!J$9:J$24,'Variance Analysis'!$B$9:$B$24,'Variance Analysis'!$B$9,'Variance Analysis'!$A$9:$A$24,'Variance Analysis'!$A$21)</f>
        <v>#REF!</v>
      </c>
      <c r="K62" s="81" t="e">
        <f>SUMIFS('Variance Analysis'!K$9:K$24,'Variance Analysis'!$B$9:$B$24,'Variance Analysis'!$B$9,'Variance Analysis'!$A$9:$A$24,'Variance Analysis'!$A$21)</f>
        <v>#REF!</v>
      </c>
      <c r="L62" s="81" t="e">
        <f>SUMIFS('Variance Analysis'!L$9:L$24,'Variance Analysis'!$B$9:$B$24,'Variance Analysis'!$B$9,'Variance Analysis'!$A$9:$A$24,'Variance Analysis'!$A$21)</f>
        <v>#REF!</v>
      </c>
      <c r="M62" s="81" t="e">
        <f>SUMIFS('Variance Analysis'!M$9:M$24,'Variance Analysis'!$B$9:$B$24,'Variance Analysis'!$B$9,'Variance Analysis'!$A$9:$A$24,'Variance Analysis'!$A$21)</f>
        <v>#REF!</v>
      </c>
      <c r="N62" s="81" t="e">
        <f>SUMIFS('Variance Analysis'!N$9:N$24,'Variance Analysis'!$B$9:$B$24,'Variance Analysis'!$B$9,'Variance Analysis'!$A$9:$A$24,'Variance Analysis'!$A$21)</f>
        <v>#REF!</v>
      </c>
      <c r="O62" s="83"/>
      <c r="P62" s="83"/>
      <c r="Q62" s="83"/>
      <c r="R62" s="83"/>
      <c r="S62" s="83"/>
      <c r="T62" s="83"/>
      <c r="U62" s="83"/>
      <c r="V62" s="83"/>
      <c r="W62" s="83"/>
      <c r="X62" s="83"/>
      <c r="Y62" s="83"/>
      <c r="Z62" s="83"/>
    </row>
    <row r="63" spans="1:26" ht="14.25" customHeight="1">
      <c r="A63" s="76" t="s">
        <v>122</v>
      </c>
      <c r="B63" s="77" t="s">
        <v>37</v>
      </c>
      <c r="C63" s="82" t="e">
        <f t="shared" ref="C63:N63" si="7">ABS(C62)-SUM(C59:C61)</f>
        <v>#REF!</v>
      </c>
      <c r="D63" s="82" t="e">
        <f t="shared" si="7"/>
        <v>#REF!</v>
      </c>
      <c r="E63" s="82" t="e">
        <f t="shared" si="7"/>
        <v>#REF!</v>
      </c>
      <c r="F63" s="82" t="e">
        <f t="shared" si="7"/>
        <v>#REF!</v>
      </c>
      <c r="G63" s="82" t="e">
        <f t="shared" si="7"/>
        <v>#REF!</v>
      </c>
      <c r="H63" s="82" t="e">
        <f t="shared" si="7"/>
        <v>#REF!</v>
      </c>
      <c r="I63" s="82" t="e">
        <f t="shared" si="7"/>
        <v>#REF!</v>
      </c>
      <c r="J63" s="82" t="e">
        <f t="shared" si="7"/>
        <v>#REF!</v>
      </c>
      <c r="K63" s="82" t="e">
        <f t="shared" si="7"/>
        <v>#REF!</v>
      </c>
      <c r="L63" s="82" t="e">
        <f t="shared" si="7"/>
        <v>#REF!</v>
      </c>
      <c r="M63" s="82" t="e">
        <f t="shared" si="7"/>
        <v>#REF!</v>
      </c>
      <c r="N63" s="82" t="e">
        <f t="shared" si="7"/>
        <v>#REF!</v>
      </c>
      <c r="O63" s="83"/>
      <c r="P63" s="83"/>
      <c r="Q63" s="83"/>
      <c r="R63" s="83"/>
      <c r="S63" s="83"/>
      <c r="T63" s="83"/>
      <c r="U63" s="83"/>
      <c r="V63" s="83"/>
      <c r="W63" s="83"/>
      <c r="X63" s="83"/>
      <c r="Y63" s="83"/>
      <c r="Z63" s="83"/>
    </row>
    <row r="64" spans="1:26" ht="14.25" customHeight="1">
      <c r="A64" s="7"/>
      <c r="B64" s="5"/>
      <c r="C64" s="33"/>
      <c r="D64" s="33"/>
      <c r="E64" s="33"/>
      <c r="F64" s="33"/>
      <c r="G64" s="33"/>
      <c r="H64" s="33"/>
      <c r="I64" s="33"/>
      <c r="J64" s="33"/>
      <c r="K64" s="33"/>
      <c r="L64" s="33"/>
      <c r="M64" s="33"/>
      <c r="N64" s="33"/>
      <c r="O64" s="83"/>
      <c r="P64" s="83"/>
      <c r="Q64" s="83"/>
      <c r="R64" s="83"/>
      <c r="S64" s="83"/>
      <c r="T64" s="83"/>
      <c r="U64" s="83"/>
      <c r="V64" s="83"/>
      <c r="W64" s="83"/>
      <c r="X64" s="83"/>
      <c r="Y64" s="83"/>
      <c r="Z64" s="83"/>
    </row>
    <row r="65" spans="1:26" ht="39.75" customHeight="1">
      <c r="A65" s="152" t="s">
        <v>198</v>
      </c>
      <c r="B65" s="153"/>
      <c r="C65" s="154"/>
      <c r="D65" s="154"/>
      <c r="E65" s="154"/>
      <c r="F65" s="154"/>
      <c r="G65" s="154"/>
      <c r="H65" s="154"/>
      <c r="I65" s="154"/>
      <c r="J65" s="154"/>
      <c r="K65" s="154"/>
      <c r="L65" s="154"/>
      <c r="M65" s="154"/>
      <c r="N65" s="154"/>
      <c r="O65" s="155"/>
      <c r="P65" s="155"/>
      <c r="Q65" s="155"/>
      <c r="R65" s="155"/>
      <c r="S65" s="155"/>
      <c r="T65" s="155"/>
      <c r="U65" s="155"/>
      <c r="V65" s="155"/>
      <c r="W65" s="155"/>
      <c r="X65" s="155"/>
      <c r="Y65" s="155"/>
      <c r="Z65" s="155"/>
    </row>
    <row r="66" spans="1:26" ht="14.25" customHeight="1">
      <c r="A66" s="7" t="s">
        <v>199</v>
      </c>
      <c r="B66" s="5"/>
      <c r="C66" s="33"/>
      <c r="D66" s="33"/>
      <c r="E66" s="33"/>
      <c r="F66" s="33"/>
      <c r="G66" s="33"/>
      <c r="H66" s="33"/>
      <c r="I66" s="33"/>
      <c r="J66" s="33"/>
      <c r="K66" s="33"/>
      <c r="L66" s="33"/>
      <c r="M66" s="33"/>
      <c r="N66" s="33"/>
      <c r="O66" s="83"/>
      <c r="P66" s="83"/>
      <c r="Q66" s="83"/>
      <c r="R66" s="83"/>
      <c r="S66" s="83"/>
      <c r="T66" s="83"/>
      <c r="U66" s="83"/>
      <c r="V66" s="83"/>
      <c r="W66" s="83"/>
      <c r="X66" s="83"/>
      <c r="Y66" s="83"/>
      <c r="Z66" s="83"/>
    </row>
    <row r="67" spans="1:26" ht="14.25" customHeight="1">
      <c r="A67" s="7" t="s">
        <v>200</v>
      </c>
      <c r="B67" s="5"/>
      <c r="C67" s="33"/>
      <c r="D67" s="33"/>
      <c r="E67" s="33"/>
      <c r="F67" s="33"/>
      <c r="G67" s="33"/>
      <c r="H67" s="33"/>
      <c r="I67" s="33"/>
      <c r="J67" s="33"/>
      <c r="K67" s="33"/>
      <c r="L67" s="33"/>
      <c r="M67" s="33"/>
      <c r="N67" s="33"/>
      <c r="O67" s="83"/>
      <c r="P67" s="83"/>
      <c r="Q67" s="83"/>
      <c r="R67" s="83"/>
      <c r="S67" s="83"/>
      <c r="T67" s="83"/>
      <c r="U67" s="83"/>
      <c r="V67" s="83"/>
      <c r="W67" s="83"/>
      <c r="X67" s="83"/>
      <c r="Y67" s="83"/>
      <c r="Z67" s="83"/>
    </row>
    <row r="68" spans="1:26" ht="14.25" customHeight="1">
      <c r="A68" s="7" t="s">
        <v>201</v>
      </c>
      <c r="B68" s="5"/>
      <c r="C68" s="33"/>
      <c r="D68" s="33"/>
      <c r="E68" s="33"/>
      <c r="F68" s="33"/>
      <c r="G68" s="33"/>
      <c r="H68" s="33"/>
      <c r="I68" s="33"/>
      <c r="J68" s="33"/>
      <c r="K68" s="33"/>
      <c r="L68" s="33"/>
      <c r="M68" s="33"/>
      <c r="N68" s="33"/>
      <c r="O68" s="83"/>
      <c r="P68" s="83"/>
      <c r="Q68" s="83"/>
      <c r="R68" s="83"/>
      <c r="S68" s="83"/>
      <c r="T68" s="83"/>
      <c r="U68" s="83"/>
      <c r="V68" s="83"/>
      <c r="W68" s="83"/>
      <c r="X68" s="83"/>
      <c r="Y68" s="83"/>
      <c r="Z68" s="83"/>
    </row>
    <row r="69" spans="1:26" ht="14.25" customHeight="1">
      <c r="A69" s="7"/>
      <c r="B69" s="5"/>
      <c r="C69" s="33"/>
      <c r="D69" s="33"/>
      <c r="E69" s="33"/>
      <c r="F69" s="33"/>
      <c r="G69" s="33"/>
      <c r="H69" s="33"/>
      <c r="I69" s="33"/>
      <c r="J69" s="33"/>
      <c r="K69" s="33"/>
      <c r="L69" s="33"/>
      <c r="M69" s="33"/>
      <c r="N69" s="33"/>
      <c r="O69" s="83"/>
      <c r="P69" s="83"/>
      <c r="Q69" s="83"/>
      <c r="R69" s="83"/>
      <c r="S69" s="83"/>
      <c r="T69" s="83"/>
      <c r="U69" s="83"/>
      <c r="V69" s="83"/>
      <c r="W69" s="83"/>
      <c r="X69" s="83"/>
      <c r="Y69" s="83"/>
      <c r="Z69" s="83"/>
    </row>
    <row r="70" spans="1:26" ht="14.2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spans="1:26" ht="14.2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spans="1:26" ht="14.2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spans="1:26" ht="14.2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spans="1:26" ht="14.2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spans="1:26" ht="14.2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spans="1:26" ht="14.2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spans="1:26" ht="14.2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ht="14.2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spans="1:26" ht="14.2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spans="1:26" ht="14.2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
  <cp:revision/>
  <dcterms:created xsi:type="dcterms:W3CDTF">2019-05-26T11:59:56Z</dcterms:created>
  <dcterms:modified xsi:type="dcterms:W3CDTF">2026-05-07T06:08:05Z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