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Amortization" sheetId="1" r:id="rId1"/>
    <sheet name="Sup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<sst xmlns="http://schemas.openxmlformats.org/spreadsheetml/2006/main" count="19" uniqueCount="18">
  <si>
    <t>Loan Amortization Calculation Tool</t>
  </si>
  <si>
    <t>INPUT</t>
  </si>
  <si>
    <t>Original Principal</t>
  </si>
  <si>
    <t>Loan Term (Years)</t>
  </si>
  <si>
    <t>Annual Interest Rate</t>
  </si>
  <si>
    <t>Schedule of Amortization</t>
  </si>
  <si>
    <t>frequency in a Year</t>
  </si>
  <si>
    <t>Annual</t>
  </si>
  <si>
    <t>Period</t>
  </si>
  <si>
    <t xml:space="preserve">Payment </t>
  </si>
  <si>
    <t>Interest</t>
  </si>
  <si>
    <t xml:space="preserve">Principal </t>
  </si>
  <si>
    <t>Balance</t>
  </si>
  <si>
    <t>No of Period ina year</t>
  </si>
  <si>
    <t>Total No of Period (nper)</t>
  </si>
  <si>
    <t>Periodic Payment/ Installment</t>
  </si>
  <si>
    <t>Monthly</t>
  </si>
  <si>
    <t>Semi Annual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</si>
</sst>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#,##0_);[Red]\(&quot;₹&quot;#,##0\)"/>
    <numFmt numFmtId="181" formatCode="&quot;₹&quot;\ #,##0;[Red]&quot;₹&quot;\ \-#,##0"/>
    <numFmt numFmtId="182" formatCode="&quot;₹&quot;#,##0.00_);[Red]\(&quot;₹&quot;#,##0.00\)"/>
    <numFmt numFmtId="183" formatCode="&quot;₹&quot;\ #,##0.00;[Red]&quot;₹&quot;\ \-#,##0.00"/>
  </numFmts>
  <fonts count="25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4" xfId="0" applyBorder="1"/>
    <xf numFmtId="180" fontId="4" fillId="0" borderId="4" xfId="0" applyNumberFormat="1" applyFont="1" applyBorder="1"/>
    <xf numFmtId="181" fontId="0" fillId="0" borderId="4" xfId="0" applyNumberFormat="1" applyBorder="1" applyAlignment="1">
      <alignment horizontal="center" vertical="center"/>
    </xf>
    <xf numFmtId="181" fontId="0" fillId="0" borderId="4" xfId="0" applyNumberFormat="1" applyBorder="1"/>
    <xf numFmtId="180" fontId="0" fillId="0" borderId="4" xfId="0" applyNumberFormat="1" applyBorder="1"/>
    <xf numFmtId="181" fontId="0" fillId="0" borderId="0" xfId="0" applyNumberFormat="1" applyAlignment="1">
      <alignment horizontal="center" vertical="center"/>
    </xf>
    <xf numFmtId="181" fontId="0" fillId="0" borderId="0" xfId="0" applyNumberFormat="1"/>
    <xf numFmtId="180" fontId="0" fillId="0" borderId="0" xfId="0" applyNumberForma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182" fontId="0" fillId="0" borderId="4" xfId="0" applyNumberFormat="1" applyBorder="1"/>
    <xf numFmtId="9" fontId="0" fillId="0" borderId="4" xfId="0" applyNumberFormat="1" applyBorder="1"/>
    <xf numFmtId="0" fontId="0" fillId="0" borderId="4" xfId="0" applyBorder="1" applyAlignment="1">
      <alignment horizontal="right"/>
    </xf>
    <xf numFmtId="183" fontId="4" fillId="0" borderId="4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tabSelected="1" workbookViewId="0">
      <selection activeCell="I22" sqref="I22"/>
    </sheetView>
  </sheetViews>
  <sheetFormatPr defaultColWidth="9" defaultRowHeight="14.4"/>
  <cols>
    <col min="1" max="5" width="14.3333333333333" customWidth="1"/>
    <col min="9" max="9" width="23.4444444444444" customWidth="1"/>
    <col min="11" max="11" width="17.6666666666667" customWidth="1"/>
  </cols>
  <sheetData>
    <row r="1" ht="25.8" spans="1:11">
      <c r="A1" s="1" t="s">
        <v>0</v>
      </c>
      <c r="B1" s="1"/>
      <c r="C1" s="1"/>
      <c r="D1" s="1"/>
      <c r="E1" s="1"/>
      <c r="F1" s="2"/>
      <c r="I1" s="16" t="s">
        <v>1</v>
      </c>
      <c r="J1" s="17"/>
      <c r="K1" s="17"/>
    </row>
    <row r="2" spans="1:11">
      <c r="A2" s="1"/>
      <c r="B2" s="1"/>
      <c r="C2" s="1"/>
      <c r="D2" s="1"/>
      <c r="E2" s="1"/>
      <c r="F2" s="2"/>
      <c r="I2" s="18" t="s">
        <v>2</v>
      </c>
      <c r="J2" s="18"/>
      <c r="K2" s="19">
        <v>500000</v>
      </c>
    </row>
    <row r="3" spans="1:11">
      <c r="A3" s="1"/>
      <c r="B3" s="1"/>
      <c r="C3" s="1"/>
      <c r="D3" s="1"/>
      <c r="E3" s="1"/>
      <c r="F3" s="2"/>
      <c r="I3" s="18" t="s">
        <v>3</v>
      </c>
      <c r="J3" s="18"/>
      <c r="K3" s="8">
        <v>30</v>
      </c>
    </row>
    <row r="4" spans="9:11">
      <c r="I4" s="18" t="s">
        <v>4</v>
      </c>
      <c r="J4" s="18"/>
      <c r="K4" s="20">
        <v>0.13</v>
      </c>
    </row>
    <row r="5" ht="21.75" spans="1:11">
      <c r="A5" s="3" t="s">
        <v>5</v>
      </c>
      <c r="B5" s="3"/>
      <c r="C5" s="3"/>
      <c r="D5" s="3"/>
      <c r="E5" s="3"/>
      <c r="F5" s="4"/>
      <c r="I5" s="18" t="s">
        <v>6</v>
      </c>
      <c r="J5" s="18"/>
      <c r="K5" s="21" t="s">
        <v>7</v>
      </c>
    </row>
    <row r="6" ht="17.4" spans="1:11">
      <c r="A6" s="5" t="s">
        <v>8</v>
      </c>
      <c r="B6" s="6" t="s">
        <v>9</v>
      </c>
      <c r="C6" s="6" t="s">
        <v>10</v>
      </c>
      <c r="D6" s="6" t="s">
        <v>11</v>
      </c>
      <c r="E6" s="7" t="s">
        <v>12</v>
      </c>
      <c r="I6" s="18" t="s">
        <v>13</v>
      </c>
      <c r="J6" s="18"/>
      <c r="K6" s="8">
        <f>VLOOKUP(K5,Support!$A$1:$B$3,2,0)</f>
        <v>1</v>
      </c>
    </row>
    <row r="7" spans="1:11">
      <c r="A7" s="8">
        <v>0</v>
      </c>
      <c r="B7" s="8"/>
      <c r="C7" s="8"/>
      <c r="D7" s="8"/>
      <c r="E7" s="9">
        <f>$K$2</f>
        <v>500000</v>
      </c>
      <c r="I7" s="18" t="s">
        <v>14</v>
      </c>
      <c r="J7" s="18"/>
      <c r="K7" s="8">
        <f>K3*K6</f>
        <v>30</v>
      </c>
    </row>
    <row r="8" spans="1:5">
      <c r="A8" s="8">
        <f>IF(A7="","",IF((A7+1)&lt;=$K$7,A7+1,""))</f>
        <v>1</v>
      </c>
      <c r="B8" s="10">
        <f>IF(A8&lt;&gt;"",$K$9,"")</f>
        <v>66705.3251657024</v>
      </c>
      <c r="C8" s="11">
        <f>IF(A8&lt;&gt;"",IPMT($K$4/$K$6,$A8,$K$7,-$K$2),"")</f>
        <v>65000</v>
      </c>
      <c r="D8" s="11">
        <f>IF(A8&lt;&gt;"",PPMT($K$4/$K$6,$A8,$K$7,-$K$2),"")</f>
        <v>1705.32516570242</v>
      </c>
      <c r="E8" s="12">
        <f>IF(A8&lt;&gt;"",E7-D8,"")</f>
        <v>498294.674834298</v>
      </c>
    </row>
    <row r="9" spans="1:11">
      <c r="A9" s="8">
        <f t="shared" ref="A9:A27" si="0">IF(A8="","",IF((A8+1)&lt;=$K$7,A8+1,""))</f>
        <v>2</v>
      </c>
      <c r="B9" s="10">
        <f t="shared" ref="B9:B38" si="1">IF(A9&lt;&gt;"",$K$9,"")</f>
        <v>66705.3251657024</v>
      </c>
      <c r="C9" s="11">
        <f t="shared" ref="C9:C37" si="2">IF(A9&lt;&gt;"",IPMT($K$4/$K$6,$A9,$K$7,-$K$2),"")</f>
        <v>64778.3077284587</v>
      </c>
      <c r="D9" s="11">
        <f t="shared" ref="D9:D38" si="3">IF(A9&lt;&gt;"",PPMT($K$4/$K$6,$A9,$K$7,-$K$2),"")</f>
        <v>1927.01743724373</v>
      </c>
      <c r="E9" s="12">
        <f t="shared" ref="E9:E38" si="4">IF(A9&lt;&gt;"",E8-D9,"")</f>
        <v>496367.657397054</v>
      </c>
      <c r="I9" s="18" t="s">
        <v>15</v>
      </c>
      <c r="J9" s="18"/>
      <c r="K9" s="22">
        <f>PMT($K$4/$K$6,$K$7,-K2)</f>
        <v>66705.3251657024</v>
      </c>
    </row>
    <row r="10" spans="1:5">
      <c r="A10" s="8">
        <f t="shared" si="0"/>
        <v>3</v>
      </c>
      <c r="B10" s="10">
        <f t="shared" si="1"/>
        <v>66705.3251657024</v>
      </c>
      <c r="C10" s="11">
        <f t="shared" si="2"/>
        <v>64527.795461617</v>
      </c>
      <c r="D10" s="11">
        <f t="shared" si="3"/>
        <v>2177.52970408542</v>
      </c>
      <c r="E10" s="12">
        <f t="shared" si="4"/>
        <v>494190.127692968</v>
      </c>
    </row>
    <row r="11" spans="1:5">
      <c r="A11" s="8">
        <f t="shared" si="0"/>
        <v>4</v>
      </c>
      <c r="B11" s="10">
        <f t="shared" si="1"/>
        <v>66705.3251657024</v>
      </c>
      <c r="C11" s="11">
        <f t="shared" si="2"/>
        <v>64244.7166000859</v>
      </c>
      <c r="D11" s="11">
        <f t="shared" si="3"/>
        <v>2460.60856561652</v>
      </c>
      <c r="E11" s="12">
        <f t="shared" si="4"/>
        <v>491729.519127352</v>
      </c>
    </row>
    <row r="12" spans="1:5">
      <c r="A12" s="8">
        <f t="shared" si="0"/>
        <v>5</v>
      </c>
      <c r="B12" s="10">
        <f t="shared" si="1"/>
        <v>66705.3251657024</v>
      </c>
      <c r="C12" s="11">
        <f t="shared" si="2"/>
        <v>63924.8374865558</v>
      </c>
      <c r="D12" s="11">
        <f t="shared" si="3"/>
        <v>2780.48767914667</v>
      </c>
      <c r="E12" s="12">
        <f t="shared" si="4"/>
        <v>488949.031448205</v>
      </c>
    </row>
    <row r="13" spans="1:5">
      <c r="A13" s="8">
        <f t="shared" si="0"/>
        <v>6</v>
      </c>
      <c r="B13" s="10">
        <f t="shared" si="1"/>
        <v>66705.3251657024</v>
      </c>
      <c r="C13" s="11">
        <f t="shared" si="2"/>
        <v>63563.3740882667</v>
      </c>
      <c r="D13" s="11">
        <f t="shared" si="3"/>
        <v>3141.95107743573</v>
      </c>
      <c r="E13" s="12">
        <f t="shared" si="4"/>
        <v>485807.080370769</v>
      </c>
    </row>
    <row r="14" spans="1:5">
      <c r="A14" s="8">
        <f t="shared" si="0"/>
        <v>7</v>
      </c>
      <c r="B14" s="10">
        <f t="shared" si="1"/>
        <v>66705.3251657024</v>
      </c>
      <c r="C14" s="11">
        <f t="shared" si="2"/>
        <v>63154.9204482</v>
      </c>
      <c r="D14" s="11">
        <f t="shared" si="3"/>
        <v>3550.40471750238</v>
      </c>
      <c r="E14" s="12">
        <f t="shared" si="4"/>
        <v>482256.675653267</v>
      </c>
    </row>
    <row r="15" spans="1:5">
      <c r="A15" s="8">
        <f t="shared" si="0"/>
        <v>8</v>
      </c>
      <c r="B15" s="10">
        <f t="shared" si="1"/>
        <v>66705.3251657024</v>
      </c>
      <c r="C15" s="11">
        <f t="shared" si="2"/>
        <v>62693.3678349247</v>
      </c>
      <c r="D15" s="11">
        <f t="shared" si="3"/>
        <v>4011.95733077769</v>
      </c>
      <c r="E15" s="12">
        <f t="shared" si="4"/>
        <v>478244.718322489</v>
      </c>
    </row>
    <row r="16" spans="1:5">
      <c r="A16" s="8">
        <f t="shared" si="0"/>
        <v>9</v>
      </c>
      <c r="B16" s="10">
        <f t="shared" si="1"/>
        <v>66705.3251657024</v>
      </c>
      <c r="C16" s="11">
        <f t="shared" si="2"/>
        <v>62171.8133819236</v>
      </c>
      <c r="D16" s="11">
        <f t="shared" si="3"/>
        <v>4533.51178377879</v>
      </c>
      <c r="E16" s="12">
        <f t="shared" si="4"/>
        <v>473711.206538711</v>
      </c>
    </row>
    <row r="17" spans="1:5">
      <c r="A17" s="8">
        <f t="shared" si="0"/>
        <v>10</v>
      </c>
      <c r="B17" s="10">
        <f t="shared" si="1"/>
        <v>66705.3251657024</v>
      </c>
      <c r="C17" s="11">
        <f t="shared" si="2"/>
        <v>61582.4568500324</v>
      </c>
      <c r="D17" s="11">
        <f t="shared" si="3"/>
        <v>5122.86831567003</v>
      </c>
      <c r="E17" s="12">
        <f t="shared" si="4"/>
        <v>468588.338223041</v>
      </c>
    </row>
    <row r="18" spans="1:5">
      <c r="A18" s="8">
        <f t="shared" si="0"/>
        <v>11</v>
      </c>
      <c r="B18" s="10">
        <f t="shared" si="1"/>
        <v>66705.3251657024</v>
      </c>
      <c r="C18" s="11">
        <f t="shared" si="2"/>
        <v>60916.4839689953</v>
      </c>
      <c r="D18" s="11">
        <f t="shared" si="3"/>
        <v>5788.84119670713</v>
      </c>
      <c r="E18" s="12">
        <f t="shared" si="4"/>
        <v>462799.497026334</v>
      </c>
    </row>
    <row r="19" spans="1:5">
      <c r="A19" s="8">
        <f t="shared" si="0"/>
        <v>12</v>
      </c>
      <c r="B19" s="10">
        <f t="shared" si="1"/>
        <v>66705.3251657024</v>
      </c>
      <c r="C19" s="11">
        <f t="shared" si="2"/>
        <v>60163.9346134234</v>
      </c>
      <c r="D19" s="11">
        <f t="shared" si="3"/>
        <v>6541.39055227906</v>
      </c>
      <c r="E19" s="12">
        <f t="shared" si="4"/>
        <v>456258.106474055</v>
      </c>
    </row>
    <row r="20" spans="1:5">
      <c r="A20" s="8">
        <f t="shared" si="0"/>
        <v>13</v>
      </c>
      <c r="B20" s="10">
        <f t="shared" si="1"/>
        <v>66705.3251657024</v>
      </c>
      <c r="C20" s="11">
        <f t="shared" si="2"/>
        <v>59313.5538416271</v>
      </c>
      <c r="D20" s="11">
        <f t="shared" si="3"/>
        <v>7391.77132407533</v>
      </c>
      <c r="E20" s="12">
        <f t="shared" si="4"/>
        <v>448866.335149979</v>
      </c>
    </row>
    <row r="21" spans="1:5">
      <c r="A21" s="8">
        <f t="shared" si="0"/>
        <v>14</v>
      </c>
      <c r="B21" s="10">
        <f t="shared" si="1"/>
        <v>66705.3251657024</v>
      </c>
      <c r="C21" s="11">
        <f t="shared" si="2"/>
        <v>58352.6235694973</v>
      </c>
      <c r="D21" s="11">
        <f t="shared" si="3"/>
        <v>8352.70159620513</v>
      </c>
      <c r="E21" s="12">
        <f t="shared" si="4"/>
        <v>440513.633553774</v>
      </c>
    </row>
    <row r="22" spans="1:5">
      <c r="A22" s="8">
        <f t="shared" si="0"/>
        <v>15</v>
      </c>
      <c r="B22" s="10">
        <f t="shared" si="1"/>
        <v>66705.3251657024</v>
      </c>
      <c r="C22" s="11">
        <f t="shared" si="2"/>
        <v>57266.7723619906</v>
      </c>
      <c r="D22" s="11">
        <f t="shared" si="3"/>
        <v>9438.55280371179</v>
      </c>
      <c r="E22" s="12">
        <f t="shared" si="4"/>
        <v>431075.080750062</v>
      </c>
    </row>
    <row r="23" spans="1:5">
      <c r="A23" s="8">
        <f t="shared" si="0"/>
        <v>16</v>
      </c>
      <c r="B23" s="10">
        <f t="shared" si="1"/>
        <v>66705.3251657024</v>
      </c>
      <c r="C23" s="11">
        <f t="shared" si="2"/>
        <v>56039.7604975081</v>
      </c>
      <c r="D23" s="11">
        <f t="shared" si="3"/>
        <v>10665.5646681943</v>
      </c>
      <c r="E23" s="12">
        <f t="shared" si="4"/>
        <v>420409.516081868</v>
      </c>
    </row>
    <row r="24" spans="1:5">
      <c r="A24" s="8">
        <f t="shared" si="0"/>
        <v>17</v>
      </c>
      <c r="B24" s="10">
        <f t="shared" si="1"/>
        <v>66705.3251657024</v>
      </c>
      <c r="C24" s="11">
        <f t="shared" si="2"/>
        <v>54653.2370906428</v>
      </c>
      <c r="D24" s="11">
        <f t="shared" si="3"/>
        <v>12052.0880750596</v>
      </c>
      <c r="E24" s="12">
        <f t="shared" si="4"/>
        <v>408357.428006808</v>
      </c>
    </row>
    <row r="25" spans="1:5">
      <c r="A25" s="8">
        <f t="shared" si="0"/>
        <v>18</v>
      </c>
      <c r="B25" s="10">
        <f t="shared" si="1"/>
        <v>66705.3251657024</v>
      </c>
      <c r="C25" s="11">
        <f t="shared" si="2"/>
        <v>53086.4656408851</v>
      </c>
      <c r="D25" s="11">
        <f t="shared" si="3"/>
        <v>13618.8595248173</v>
      </c>
      <c r="E25" s="12">
        <f t="shared" si="4"/>
        <v>394738.568481991</v>
      </c>
    </row>
    <row r="26" spans="1:5">
      <c r="A26" s="8">
        <f t="shared" si="0"/>
        <v>19</v>
      </c>
      <c r="B26" s="10">
        <f t="shared" si="1"/>
        <v>66705.3251657024</v>
      </c>
      <c r="C26" s="11">
        <f t="shared" si="2"/>
        <v>51316.0139026588</v>
      </c>
      <c r="D26" s="11">
        <f t="shared" si="3"/>
        <v>15389.3112630436</v>
      </c>
      <c r="E26" s="12">
        <f t="shared" si="4"/>
        <v>379349.257218947</v>
      </c>
    </row>
    <row r="27" spans="1:5">
      <c r="A27" s="8">
        <f t="shared" si="0"/>
        <v>20</v>
      </c>
      <c r="B27" s="10">
        <f t="shared" si="1"/>
        <v>66705.3251657024</v>
      </c>
      <c r="C27" s="11">
        <f t="shared" si="2"/>
        <v>49315.4034384632</v>
      </c>
      <c r="D27" s="11">
        <f t="shared" si="3"/>
        <v>17389.9217272392</v>
      </c>
      <c r="E27" s="12">
        <f t="shared" si="4"/>
        <v>361959.335491708</v>
      </c>
    </row>
    <row r="28" spans="1:5">
      <c r="A28" s="8">
        <f t="shared" ref="A28:A39" si="5">IF(A27="","",IF((A27+1)&lt;=$K$7,A27+1,""))</f>
        <v>21</v>
      </c>
      <c r="B28" s="10">
        <f t="shared" si="1"/>
        <v>66705.3251657024</v>
      </c>
      <c r="C28" s="11">
        <f t="shared" si="2"/>
        <v>47054.7136139221</v>
      </c>
      <c r="D28" s="11">
        <f t="shared" si="3"/>
        <v>19650.6115517803</v>
      </c>
      <c r="E28" s="12">
        <f t="shared" si="4"/>
        <v>342308.723939928</v>
      </c>
    </row>
    <row r="29" spans="1:5">
      <c r="A29" s="8">
        <f t="shared" si="5"/>
        <v>22</v>
      </c>
      <c r="B29" s="10">
        <f t="shared" si="1"/>
        <v>66705.3251657024</v>
      </c>
      <c r="C29" s="11">
        <f t="shared" si="2"/>
        <v>44500.1341121906</v>
      </c>
      <c r="D29" s="11">
        <f t="shared" si="3"/>
        <v>22205.1910535118</v>
      </c>
      <c r="E29" s="12">
        <f t="shared" si="4"/>
        <v>320103.532886416</v>
      </c>
    </row>
    <row r="30" spans="1:5">
      <c r="A30" s="8">
        <f t="shared" si="5"/>
        <v>23</v>
      </c>
      <c r="B30" s="10">
        <f t="shared" si="1"/>
        <v>66705.3251657024</v>
      </c>
      <c r="C30" s="11">
        <f t="shared" si="2"/>
        <v>41613.4592752341</v>
      </c>
      <c r="D30" s="11">
        <f t="shared" si="3"/>
        <v>25091.8658904683</v>
      </c>
      <c r="E30" s="12">
        <f t="shared" si="4"/>
        <v>295011.666995948</v>
      </c>
    </row>
    <row r="31" spans="1:5">
      <c r="A31" s="8">
        <f t="shared" si="5"/>
        <v>24</v>
      </c>
      <c r="B31" s="10">
        <f t="shared" si="1"/>
        <v>66705.3251657024</v>
      </c>
      <c r="C31" s="11">
        <f t="shared" si="2"/>
        <v>38351.5167094732</v>
      </c>
      <c r="D31" s="11">
        <f t="shared" si="3"/>
        <v>28353.8084562292</v>
      </c>
      <c r="E31" s="12">
        <f t="shared" si="4"/>
        <v>266657.858539718</v>
      </c>
    </row>
    <row r="32" spans="1:5">
      <c r="A32" s="8">
        <f t="shared" si="5"/>
        <v>25</v>
      </c>
      <c r="B32" s="10">
        <f t="shared" si="1"/>
        <v>66705.3251657024</v>
      </c>
      <c r="C32" s="11">
        <f t="shared" si="2"/>
        <v>34665.5216101634</v>
      </c>
      <c r="D32" s="11">
        <f t="shared" si="3"/>
        <v>32039.803555539</v>
      </c>
      <c r="E32" s="12">
        <f t="shared" si="4"/>
        <v>234618.054984179</v>
      </c>
    </row>
    <row r="33" spans="1:5">
      <c r="A33" s="8">
        <f t="shared" si="5"/>
        <v>26</v>
      </c>
      <c r="B33" s="10">
        <f t="shared" si="1"/>
        <v>66705.3251657024</v>
      </c>
      <c r="C33" s="11">
        <f t="shared" si="2"/>
        <v>30500.3471479434</v>
      </c>
      <c r="D33" s="11">
        <f t="shared" si="3"/>
        <v>36204.9780177591</v>
      </c>
      <c r="E33" s="12">
        <f t="shared" si="4"/>
        <v>198413.07696642</v>
      </c>
    </row>
    <row r="34" spans="1:5">
      <c r="A34" s="8">
        <f t="shared" si="5"/>
        <v>27</v>
      </c>
      <c r="B34" s="10">
        <f t="shared" si="1"/>
        <v>66705.3251657024</v>
      </c>
      <c r="C34" s="11">
        <f t="shared" si="2"/>
        <v>25793.7000056347</v>
      </c>
      <c r="D34" s="11">
        <f t="shared" si="3"/>
        <v>40911.6251600677</v>
      </c>
      <c r="E34" s="12">
        <f t="shared" si="4"/>
        <v>157501.451806353</v>
      </c>
    </row>
    <row r="35" spans="1:5">
      <c r="A35" s="8">
        <f t="shared" si="5"/>
        <v>28</v>
      </c>
      <c r="B35" s="10">
        <f t="shared" si="1"/>
        <v>66705.3251657024</v>
      </c>
      <c r="C35" s="11">
        <f t="shared" si="2"/>
        <v>20475.1887348259</v>
      </c>
      <c r="D35" s="11">
        <f t="shared" si="3"/>
        <v>46230.1364308765</v>
      </c>
      <c r="E35" s="12">
        <f t="shared" si="4"/>
        <v>111271.315375476</v>
      </c>
    </row>
    <row r="36" spans="1:5">
      <c r="A36" s="8">
        <f t="shared" si="5"/>
        <v>29</v>
      </c>
      <c r="B36" s="10">
        <f t="shared" si="1"/>
        <v>66705.3251657024</v>
      </c>
      <c r="C36" s="11">
        <f t="shared" si="2"/>
        <v>14465.270998812</v>
      </c>
      <c r="D36" s="11">
        <f t="shared" si="3"/>
        <v>52240.0541668905</v>
      </c>
      <c r="E36" s="12">
        <f t="shared" si="4"/>
        <v>59031.2612085857</v>
      </c>
    </row>
    <row r="37" spans="1:5">
      <c r="A37" s="8">
        <f t="shared" si="5"/>
        <v>30</v>
      </c>
      <c r="B37" s="10">
        <f t="shared" si="1"/>
        <v>66705.3251657024</v>
      </c>
      <c r="C37" s="11">
        <f t="shared" si="2"/>
        <v>7674.06395711621</v>
      </c>
      <c r="D37" s="11">
        <f t="shared" si="3"/>
        <v>59031.2612085862</v>
      </c>
      <c r="E37" s="9">
        <f t="shared" si="4"/>
        <v>-5.0931703299284e-10</v>
      </c>
    </row>
    <row r="38" spans="1:5">
      <c r="A38" t="str">
        <f>IF(A37="","",IF((A37+1)&lt;=$K$7,A37+1,""))</f>
        <v/>
      </c>
      <c r="B38" s="13" t="str">
        <f t="shared" si="1"/>
        <v/>
      </c>
      <c r="C38" s="14" t="str">
        <f>IF(A38&lt;&gt;"",IPMT($K$4/$K$6,$A$8,$K$7,-K32),"")</f>
        <v/>
      </c>
      <c r="D38" s="14" t="str">
        <f t="shared" si="3"/>
        <v/>
      </c>
      <c r="E38" s="15" t="str">
        <f t="shared" si="4"/>
        <v/>
      </c>
    </row>
    <row r="39" spans="1:1">
      <c r="A39" t="str">
        <f>IF(A38="","",IF((A38+1)&lt;=$K$7,A38+1,""))</f>
        <v/>
      </c>
    </row>
    <row r="40" spans="1:1">
      <c r="A40" t="str">
        <f>IF(A39="","",IF((A39+1)&lt;=$K$7,A39+1,""))</f>
        <v/>
      </c>
    </row>
  </sheetData>
  <mergeCells count="10">
    <mergeCell ref="I1:K1"/>
    <mergeCell ref="I2:J2"/>
    <mergeCell ref="I3:J3"/>
    <mergeCell ref="I4:J4"/>
    <mergeCell ref="A5:E5"/>
    <mergeCell ref="I5:J5"/>
    <mergeCell ref="I6:J6"/>
    <mergeCell ref="I7:J7"/>
    <mergeCell ref="I9:J9"/>
    <mergeCell ref="A1:E3"/>
  </mergeCells>
  <dataValidations count="1">
    <dataValidation type="list" allowBlank="1" showInputMessage="1" showErrorMessage="1" sqref="K5">
      <formula1>"Monthly, Semi Annual, Annual"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6" sqref="B6"/>
    </sheetView>
  </sheetViews>
  <sheetFormatPr defaultColWidth="8.88888888888889" defaultRowHeight="14.4" outlineLevelRow="2" outlineLevelCol="1"/>
  <cols>
    <col min="1" max="1" width="12.2222222222222" customWidth="1"/>
  </cols>
  <sheetData>
    <row r="1" spans="1:2">
      <c r="A1" t="s">
        <v>16</v>
      </c>
      <c r="B1">
        <v>12</v>
      </c>
    </row>
    <row r="2" spans="1:2">
      <c r="A2" t="s">
        <v>17</v>
      </c>
      <c r="B2">
        <v>2</v>
      </c>
    </row>
    <row r="3" spans="1:2">
      <c r="A3" t="s">
        <v>7</v>
      </c>
      <c r="B3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Amortization</vt:lpstr>
      <vt:lpstr>Support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Bansode</dc:creator>
  <cp:lastModifiedBy>pbans</cp:lastModifiedBy>
  <dcterms:created xsi:type="dcterms:W3CDTF">2025-06-16T12:54:00Z</dcterms:created>
  <dcterms:modified xsi:type="dcterms:W3CDTF">2025-06-16T14:06:58Z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6E2F6008874F46BABEC877782D073C5C_12</vt:lpwstr>
  </property>
  <property fmtid="{D5CDD505-2E9C-101B-9397-08002B2CF9AE}" pid="3" name="KSOProductBuildVer">
    <vt:lpwstr>1033-12.2.0.21179</vt:lpwstr>
  </property>
</Properties>
</file>