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295" yWindow="1380" windowWidth="25440" windowHeight="12720" activeTab="5"/>
  </bookViews>
  <sheets>
    <sheet name="Portfolio (2.4)" sheetId="11" r:id="rId1"/>
    <sheet name="Blending(2.5a)" sheetId="4" r:id="rId2"/>
    <sheet name="Blending(2.5b)" sheetId="5" r:id="rId3"/>
    <sheet name="Blending(2.5c)" sheetId="6" r:id="rId4"/>
    <sheet name="Sensitivity Report 1" sheetId="12" r:id="rId5"/>
    <sheet name="Cammtex (2.22)" sheetId="7" r:id="rId6"/>
  </sheets>
  <definedNames>
    <definedName name="coin_cuttype" localSheetId="1" hidden="1">1</definedName>
    <definedName name="coin_cuttype" localSheetId="2" hidden="1">1</definedName>
    <definedName name="coin_cuttype" localSheetId="3" hidden="1">1</definedName>
    <definedName name="coin_dualtol" localSheetId="1" hidden="1">0.0000001</definedName>
    <definedName name="coin_dualtol" localSheetId="2" hidden="1">0.0000001</definedName>
    <definedName name="coin_dualtol" localSheetId="3" hidden="1">0.0000001</definedName>
    <definedName name="coin_heurs" localSheetId="1" hidden="1">1</definedName>
    <definedName name="coin_heurs" localSheetId="2" hidden="1">1</definedName>
    <definedName name="coin_heurs" localSheetId="3" hidden="1">1</definedName>
    <definedName name="coin_integerpresolve" localSheetId="1" hidden="1">1</definedName>
    <definedName name="coin_integerpresolve" localSheetId="2" hidden="1">1</definedName>
    <definedName name="coin_integerpresolve" localSheetId="3" hidden="1">1</definedName>
    <definedName name="coin_presolve1" localSheetId="1" hidden="1">1</definedName>
    <definedName name="coin_presolve1" localSheetId="2" hidden="1">1</definedName>
    <definedName name="coin_presolve1" localSheetId="3" hidden="1">1</definedName>
    <definedName name="coin_primaltol" localSheetId="1" hidden="1">0.0000001</definedName>
    <definedName name="coin_primaltol" localSheetId="2" hidden="1">0.0000001</definedName>
    <definedName name="coin_primaltol" localSheetId="3" hidden="1">0.0000001</definedName>
    <definedName name="sencount" hidden="1">9</definedName>
    <definedName name="solver_adj" localSheetId="1" hidden="1">'Blending(2.5a)'!$B$5:$E$7</definedName>
    <definedName name="solver_adj" localSheetId="2" hidden="1">'Blending(2.5b)'!$B$5:$E$7</definedName>
    <definedName name="solver_adj" localSheetId="3" hidden="1">'Blending(2.5c)'!$B$5:$E$7</definedName>
    <definedName name="solver_adj" localSheetId="5" hidden="1">'Cammtex (2.22)'!$I$3:$I$17,'Cammtex (2.22)'!$J$7:$J$17,'Cammtex (2.22)'!$K$3:$K$17</definedName>
    <definedName name="solver_adj" localSheetId="0" hidden="1">'Portfolio (2.4)'!$B$5:$G$5</definedName>
    <definedName name="solver_adj_ob" localSheetId="1" hidden="1">1</definedName>
    <definedName name="solver_adj_ob" localSheetId="2" hidden="1">1</definedName>
    <definedName name="solver_adj_ob" localSheetId="3" hidden="1">1</definedName>
    <definedName name="solver_cha" localSheetId="1" hidden="1">0</definedName>
    <definedName name="solver_cha" localSheetId="2" hidden="1">0</definedName>
    <definedName name="solver_cha" localSheetId="3" hidden="1">0</definedName>
    <definedName name="solver_chc1" localSheetId="1" hidden="1">0</definedName>
    <definedName name="solver_chc1" localSheetId="2" hidden="1">0</definedName>
    <definedName name="solver_chc1" localSheetId="3" hidden="1">0</definedName>
    <definedName name="solver_chc2" localSheetId="1" hidden="1">0</definedName>
    <definedName name="solver_chc2" localSheetId="2" hidden="1">0</definedName>
    <definedName name="solver_chc2" localSheetId="3" hidden="1">0</definedName>
    <definedName name="solver_chc3" localSheetId="1" hidden="1">0</definedName>
    <definedName name="solver_chc3" localSheetId="2" hidden="1">0</definedName>
    <definedName name="solver_chc3" localSheetId="3" hidden="1">0</definedName>
    <definedName name="solver_chn" localSheetId="1" hidden="1">4</definedName>
    <definedName name="solver_chn" localSheetId="2" hidden="1">4</definedName>
    <definedName name="solver_chn" localSheetId="3" hidden="1">4</definedName>
    <definedName name="solver_chp1" localSheetId="1" hidden="1">0</definedName>
    <definedName name="solver_chp1" localSheetId="2" hidden="1">0</definedName>
    <definedName name="solver_chp1" localSheetId="3" hidden="1">0</definedName>
    <definedName name="solver_chp2" localSheetId="1" hidden="1">0</definedName>
    <definedName name="solver_chp2" localSheetId="2" hidden="1">0</definedName>
    <definedName name="solver_chp2" localSheetId="3" hidden="1">0</definedName>
    <definedName name="solver_chp3" localSheetId="1" hidden="1">0</definedName>
    <definedName name="solver_chp3" localSheetId="2" hidden="1">0</definedName>
    <definedName name="solver_chp3" localSheetId="3" hidden="1">0</definedName>
    <definedName name="solver_cht" localSheetId="1" hidden="1">0</definedName>
    <definedName name="solver_cht" localSheetId="2" hidden="1">0</definedName>
    <definedName name="solver_cht" localSheetId="3" hidden="1">0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1" localSheetId="0" hidden="1">1</definedName>
    <definedName name="solver_cir2" localSheetId="1" hidden="1">1</definedName>
    <definedName name="solver_cir2" localSheetId="2" hidden="1">1</definedName>
    <definedName name="solver_cir2" localSheetId="3" hidden="1">1</definedName>
    <definedName name="solver_cir2" localSheetId="0" hidden="1">1</definedName>
    <definedName name="solver_cir3" localSheetId="1" hidden="1">1</definedName>
    <definedName name="solver_cir3" localSheetId="2" hidden="1">1</definedName>
    <definedName name="solver_cir3" localSheetId="3" hidden="1">1</definedName>
    <definedName name="solver_con" localSheetId="1" hidden="1">" "</definedName>
    <definedName name="solver_con" localSheetId="2" hidden="1">" "</definedName>
    <definedName name="solver_con" localSheetId="3" hidden="1">" "</definedName>
    <definedName name="solver_con1" localSheetId="1" hidden="1">" "</definedName>
    <definedName name="solver_con1" localSheetId="2" hidden="1">" "</definedName>
    <definedName name="solver_con1" localSheetId="3" hidden="1">" "</definedName>
    <definedName name="solver_con2" localSheetId="1" hidden="1">" "</definedName>
    <definedName name="solver_con2" localSheetId="2" hidden="1">" "</definedName>
    <definedName name="solver_con2" localSheetId="3" hidden="1">" "</definedName>
    <definedName name="solver_con3" localSheetId="1" hidden="1">" "</definedName>
    <definedName name="solver_con3" localSheetId="2" hidden="1">" "</definedName>
    <definedName name="solver_con3" localSheetId="3" hidden="1">" "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0" hidden="1">0.0001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a" localSheetId="0" hidden="1">4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0" hidden="1">1</definedName>
    <definedName name="solver_dua" localSheetId="1" hidden="1">1</definedName>
    <definedName name="solver_dua" localSheetId="2" hidden="1">1</definedName>
    <definedName name="solver_dua" localSheetId="3" hidden="1">1</definedName>
    <definedName name="solver_dua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0" hidden="1">1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ao" localSheetId="0" hidden="1">0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0" hidden="1">2</definedName>
    <definedName name="solver_ifs" localSheetId="1" hidden="1">0</definedName>
    <definedName name="solver_ifs" localSheetId="2" hidden="1">0</definedName>
    <definedName name="solver_ifs" localSheetId="3" hidden="1">0</definedName>
    <definedName name="solver_ifs" localSheetId="0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rs" localSheetId="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sm" localSheetId="0" hidden="1">0</definedName>
    <definedName name="solver_itr" localSheetId="1" hidden="1">1000</definedName>
    <definedName name="solver_itr" localSheetId="2" hidden="1">1000</definedName>
    <definedName name="solver_itr" localSheetId="3" hidden="1">1000</definedName>
    <definedName name="solver_itr" localSheetId="5" hidden="1">100</definedName>
    <definedName name="solver_itr" localSheetId="0" hidden="1">1000</definedName>
    <definedName name="solver_kiv" localSheetId="1" hidden="1">2E+30</definedName>
    <definedName name="solver_kiv" localSheetId="2" hidden="1">2E+30</definedName>
    <definedName name="solver_kiv" localSheetId="3" hidden="1">2E+30</definedName>
    <definedName name="solver_lhs_ob1" localSheetId="1" hidden="1">0</definedName>
    <definedName name="solver_lhs_ob1" localSheetId="2" hidden="1">0</definedName>
    <definedName name="solver_lhs_ob1" localSheetId="3" hidden="1">0</definedName>
    <definedName name="solver_lhs_ob2" localSheetId="1" hidden="1">0</definedName>
    <definedName name="solver_lhs_ob2" localSheetId="2" hidden="1">0</definedName>
    <definedName name="solver_lhs_ob2" localSheetId="3" hidden="1">0</definedName>
    <definedName name="solver_lhs_ob3" localSheetId="1" hidden="1">0</definedName>
    <definedName name="solver_lhs_ob3" localSheetId="2" hidden="1">0</definedName>
    <definedName name="solver_lhs_ob3" localSheetId="3" hidden="1">0</definedName>
    <definedName name="solver_lhs1" localSheetId="1" hidden="1">'Blending(2.5a)'!$B$8:$E$8</definedName>
    <definedName name="solver_lhs1" localSheetId="2" hidden="1">'Blending(2.5b)'!$B$8:$E$8</definedName>
    <definedName name="solver_lhs1" localSheetId="3" hidden="1">'Blending(2.5c)'!$B$8:$E$8</definedName>
    <definedName name="solver_lhs1" localSheetId="5" hidden="1">'Cammtex (2.22)'!$A$43</definedName>
    <definedName name="solver_lhs1" localSheetId="0" hidden="1">'Portfolio (2.4)'!$H$13</definedName>
    <definedName name="solver_lhs2" localSheetId="1" hidden="1">'Blending(2.5a)'!$F$20:$F$22</definedName>
    <definedName name="solver_lhs2" localSheetId="2" hidden="1">'Blending(2.5b)'!$F$20:$F$22</definedName>
    <definedName name="solver_lhs2" localSheetId="3" hidden="1">'Blending(2.5c)'!$F$20:$F$22</definedName>
    <definedName name="solver_lhs2" localSheetId="5" hidden="1">'Cammtex (2.22)'!$A$26:$A$40</definedName>
    <definedName name="solver_lhs2" localSheetId="0" hidden="1">'Portfolio (2.4)'!$H$9:$H$12</definedName>
    <definedName name="solver_lhs3" localSheetId="1" hidden="1">'Blending(2.5a)'!$F$5:$F$7</definedName>
    <definedName name="solver_lhs3" localSheetId="2" hidden="1">'Blending(2.5b)'!$F$5:$F$7</definedName>
    <definedName name="solver_lhs3" localSheetId="3" hidden="1">'Blending(2.5c)'!$F$5:$F$7</definedName>
    <definedName name="solver_lhs3" localSheetId="5" hidden="1">'Cammtex (2.22)'!$A$46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in" localSheetId="0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ip" localSheetId="5" hidden="1">2147483647</definedName>
    <definedName name="solver_mip" localSheetId="0" hidden="1">1000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0" hidden="1">30</definedName>
    <definedName name="solver_mod" localSheetId="1" hidden="1">3</definedName>
    <definedName name="solver_mod" localSheetId="2" hidden="1">3</definedName>
    <definedName name="solver_mod" localSheetId="3" hidden="1">3</definedName>
    <definedName name="solver_mod" localSheetId="0" hidden="1">4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0" hidden="1">1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od" localSheetId="5" hidden="1">2147483647</definedName>
    <definedName name="solver_nod" localSheetId="0" hidden="1">1000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i" hidden="1">1000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5" hidden="1">3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0" hidden="1">1</definedName>
    <definedName name="solver_obc" localSheetId="1" hidden="1">0</definedName>
    <definedName name="solver_obc" localSheetId="2" hidden="1">0</definedName>
    <definedName name="solver_obc" localSheetId="3" hidden="1">0</definedName>
    <definedName name="solver_obp" localSheetId="1" hidden="1">0</definedName>
    <definedName name="solver_obp" localSheetId="2" hidden="1">0</definedName>
    <definedName name="solver_obp" localSheetId="3" hidden="1">0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0" hidden="1">2</definedName>
    <definedName name="solver_opt" localSheetId="1" hidden="1">'Blending(2.5a)'!$F$13</definedName>
    <definedName name="solver_opt" localSheetId="2" hidden="1">'Blending(2.5b)'!$F$13</definedName>
    <definedName name="solver_opt" localSheetId="3" hidden="1">'Blending(2.5c)'!$F$13</definedName>
    <definedName name="solver_opt" localSheetId="5" hidden="1">'Cammtex (2.22)'!$C$21</definedName>
    <definedName name="solver_opt" localSheetId="0" hidden="1">'Portfolio (2.4)'!$H$7</definedName>
    <definedName name="solver_opt_ob" localSheetId="1" hidden="1">1</definedName>
    <definedName name="solver_opt_ob" localSheetId="2" hidden="1">1</definedName>
    <definedName name="solver_opt_ob" localSheetId="3" hidden="1">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0" hidden="1">0.00000001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0" hidden="1">2</definedName>
    <definedName name="solver_psi" localSheetId="1" hidden="1">0</definedName>
    <definedName name="solver_psi" localSheetId="2" hidden="1">0</definedName>
    <definedName name="solver_psi" localSheetId="3" hidden="1">0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0" hidden="1">1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dp" localSheetId="0" hidden="1">0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0" hidden="1">0.000001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2" localSheetId="0" hidden="1">1</definedName>
    <definedName name="solver_rel3" localSheetId="1" hidden="1">1</definedName>
    <definedName name="solver_rel3" localSheetId="2" hidden="1">2</definedName>
    <definedName name="solver_rel3" localSheetId="3" hidden="1">3</definedName>
    <definedName name="solver_rel3" localSheetId="5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0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0" hidden="1">2</definedName>
    <definedName name="solver_rhs1" localSheetId="1" hidden="1">'Blending(2.5a)'!$B$10:$E$10</definedName>
    <definedName name="solver_rhs1" localSheetId="2" hidden="1">'Blending(2.5b)'!$B$10:$E$10</definedName>
    <definedName name="solver_rhs1" localSheetId="3" hidden="1">'Blending(2.5c)'!$B$10:$E$10</definedName>
    <definedName name="solver_rhs1" localSheetId="5" hidden="1">'Cammtex (2.22)'!$C$43</definedName>
    <definedName name="solver_rhs1" localSheetId="0" hidden="1">'Portfolio (2.4)'!$J$13</definedName>
    <definedName name="solver_rhs2" localSheetId="1" hidden="1">'Blending(2.5a)'!$H$20:$H$22</definedName>
    <definedName name="solver_rhs2" localSheetId="2" hidden="1">'Blending(2.5b)'!$H$20:$H$22</definedName>
    <definedName name="solver_rhs2" localSheetId="3" hidden="1">'Blending(2.5c)'!$H$20:$H$22</definedName>
    <definedName name="solver_rhs2" localSheetId="5" hidden="1">'Cammtex (2.22)'!$C$26:$C$40</definedName>
    <definedName name="solver_rhs2" localSheetId="0" hidden="1">'Portfolio (2.4)'!$J$9:$J$12</definedName>
    <definedName name="solver_rhs3" localSheetId="1" hidden="1">'Blending(2.5a)'!$H$5:$H$7</definedName>
    <definedName name="solver_rhs3" localSheetId="2" hidden="1">'Blending(2.5b)'!$H$5:$H$7</definedName>
    <definedName name="solver_rhs3" localSheetId="3" hidden="1">'Blending(2.5c)'!$H$5:$H$7</definedName>
    <definedName name="solver_rhs3" localSheetId="5" hidden="1">'Cammtex (2.22)'!$C$46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0" hidden="1">0</definedName>
    <definedName name="solver_rsmp" hidden="1">2</definedName>
    <definedName name="solver_rsp" localSheetId="1" hidden="1">0</definedName>
    <definedName name="solver_rsp" localSheetId="2" hidden="1">0</definedName>
    <definedName name="solver_rsp" localSheetId="3" hidden="1">0</definedName>
    <definedName name="solver_rsp" localSheetId="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xc1" localSheetId="1" hidden="1">1</definedName>
    <definedName name="solver_rxc1" localSheetId="2" hidden="1">1</definedName>
    <definedName name="solver_rxc1" localSheetId="3" hidden="1">1</definedName>
    <definedName name="solver_rxc2" localSheetId="1" hidden="1">1</definedName>
    <definedName name="solver_rxc2" localSheetId="2" hidden="1">1</definedName>
    <definedName name="solver_rxc2" localSheetId="3" hidden="1">1</definedName>
    <definedName name="solver_rxc3" localSheetId="1" hidden="1">1</definedName>
    <definedName name="solver_rxc3" localSheetId="2" hidden="1">1</definedName>
    <definedName name="solver_rxc3" localSheetId="3" hidden="1">1</definedName>
    <definedName name="solver_rxv" localSheetId="1" hidden="1">1</definedName>
    <definedName name="solver_rxv" localSheetId="2" hidden="1">1</definedName>
    <definedName name="solver_rxv" localSheetId="3" hidden="1">1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5" hidden="1">1</definedName>
    <definedName name="solver_scl" localSheetId="0" hidden="1">2</definedName>
    <definedName name="solver_seed" hidden="1">0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e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0" hidden="1">2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sz" localSheetId="1" hidden="1">0</definedName>
    <definedName name="solver_ssz" localSheetId="2" hidden="1">0</definedName>
    <definedName name="solver_ssz" localSheetId="3" hidden="1">0</definedName>
    <definedName name="solver_ssz" localSheetId="5" hidden="1">100</definedName>
    <definedName name="solver_ssz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5" hidden="1">100</definedName>
    <definedName name="solver_tim" localSheetId="0" hidden="1">100</definedName>
    <definedName name="solver_tms" localSheetId="1" hidden="1">2</definedName>
    <definedName name="solver_tms" localSheetId="2" hidden="1">2</definedName>
    <definedName name="solver_tms" localSheetId="3" hidden="1">2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5" hidden="1">0.05</definedName>
    <definedName name="solver_tol" localSheetId="0" hidden="1">0.05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2</definedName>
    <definedName name="solver_typ" localSheetId="0" hidden="1">1</definedName>
    <definedName name="solver_umod" localSheetId="1" hidden="1">1</definedName>
    <definedName name="solver_umod" localSheetId="2" hidden="1">1</definedName>
    <definedName name="solver_umod" localSheetId="3" hidden="1">1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0" hidden="1">0</definedName>
    <definedName name="solver_var" localSheetId="1" hidden="1">" "</definedName>
    <definedName name="solver_var" localSheetId="2" hidden="1">" "</definedName>
    <definedName name="solver_var" localSheetId="3" hidden="1">" "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0" hidden="1">3</definedName>
    <definedName name="solver_vir" localSheetId="1" hidden="1">1</definedName>
    <definedName name="solver_vir" localSheetId="2" hidden="1">1</definedName>
    <definedName name="solver_vir" localSheetId="3" hidden="1">1</definedName>
    <definedName name="solver_vir" localSheetId="0" hidden="1">1</definedName>
    <definedName name="solver_vol" localSheetId="1" hidden="1">0</definedName>
    <definedName name="solver_vol" localSheetId="2" hidden="1">0</definedName>
    <definedName name="solver_vol" localSheetId="3" hidden="1">0</definedName>
    <definedName name="solver_vst" localSheetId="1" hidden="1">0</definedName>
    <definedName name="solver_vst" localSheetId="2" hidden="1">0</definedName>
    <definedName name="solver_vst" localSheetId="3" hidden="1">0</definedName>
  </definedNames>
  <calcPr calcId="145621"/>
</workbook>
</file>

<file path=xl/calcChain.xml><?xml version="1.0" encoding="utf-8"?>
<calcChain xmlns="http://schemas.openxmlformats.org/spreadsheetml/2006/main">
  <c r="N3" i="7" l="1"/>
  <c r="H7" i="11"/>
  <c r="H9" i="11" l="1"/>
  <c r="H10" i="11"/>
  <c r="H11" i="11"/>
  <c r="H12" i="11"/>
  <c r="H13" i="11"/>
  <c r="C15" i="11"/>
  <c r="C16" i="11"/>
  <c r="C17" i="11"/>
  <c r="N4" i="7" l="1"/>
  <c r="N5" i="7"/>
  <c r="N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I22" i="7"/>
  <c r="J22" i="7"/>
  <c r="K22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C43" i="7"/>
  <c r="C46" i="7"/>
  <c r="F5" i="6"/>
  <c r="I5" i="6"/>
  <c r="F6" i="6"/>
  <c r="I6" i="6"/>
  <c r="F7" i="6"/>
  <c r="I7" i="6"/>
  <c r="B8" i="6"/>
  <c r="C8" i="6"/>
  <c r="D8" i="6"/>
  <c r="E8" i="6"/>
  <c r="F13" i="6"/>
  <c r="B20" i="6"/>
  <c r="C20" i="6"/>
  <c r="F20" i="6" s="1"/>
  <c r="D20" i="6"/>
  <c r="E20" i="6"/>
  <c r="H20" i="6"/>
  <c r="B21" i="6"/>
  <c r="C21" i="6"/>
  <c r="F21" i="6" s="1"/>
  <c r="D21" i="6"/>
  <c r="E21" i="6"/>
  <c r="H21" i="6"/>
  <c r="B22" i="6"/>
  <c r="C22" i="6"/>
  <c r="F22" i="6" s="1"/>
  <c r="D22" i="6"/>
  <c r="E22" i="6"/>
  <c r="H22" i="6"/>
  <c r="F5" i="5"/>
  <c r="I5" i="5"/>
  <c r="F6" i="5"/>
  <c r="I6" i="5"/>
  <c r="F7" i="5"/>
  <c r="I7" i="5"/>
  <c r="B8" i="5"/>
  <c r="C8" i="5"/>
  <c r="D8" i="5"/>
  <c r="E8" i="5"/>
  <c r="F13" i="5"/>
  <c r="B20" i="5"/>
  <c r="C20" i="5"/>
  <c r="F20" i="5" s="1"/>
  <c r="D20" i="5"/>
  <c r="E20" i="5"/>
  <c r="H20" i="5"/>
  <c r="B21" i="5"/>
  <c r="C21" i="5"/>
  <c r="F21" i="5" s="1"/>
  <c r="D21" i="5"/>
  <c r="E21" i="5"/>
  <c r="H21" i="5"/>
  <c r="B22" i="5"/>
  <c r="C22" i="5"/>
  <c r="F22" i="5" s="1"/>
  <c r="D22" i="5"/>
  <c r="E22" i="5"/>
  <c r="H22" i="5"/>
  <c r="F5" i="4"/>
  <c r="I5" i="4"/>
  <c r="F6" i="4"/>
  <c r="I6" i="4"/>
  <c r="F7" i="4"/>
  <c r="I7" i="4"/>
  <c r="B8" i="4"/>
  <c r="C8" i="4"/>
  <c r="D8" i="4"/>
  <c r="E8" i="4"/>
  <c r="F13" i="4"/>
  <c r="B20" i="4"/>
  <c r="C20" i="4"/>
  <c r="F20" i="4" s="1"/>
  <c r="D20" i="4"/>
  <c r="E20" i="4"/>
  <c r="H20" i="4"/>
  <c r="B21" i="4"/>
  <c r="C21" i="4"/>
  <c r="F21" i="4" s="1"/>
  <c r="D21" i="4"/>
  <c r="E21" i="4"/>
  <c r="H21" i="4"/>
  <c r="B22" i="4"/>
  <c r="C22" i="4"/>
  <c r="F22" i="4" s="1"/>
  <c r="D22" i="4"/>
  <c r="E22" i="4"/>
  <c r="H22" i="4"/>
  <c r="C21" i="7" l="1"/>
  <c r="A46" i="7"/>
  <c r="A43" i="7"/>
</calcChain>
</file>

<file path=xl/sharedStrings.xml><?xml version="1.0" encoding="utf-8"?>
<sst xmlns="http://schemas.openxmlformats.org/spreadsheetml/2006/main" count="342" uniqueCount="153">
  <si>
    <t>&gt;=</t>
  </si>
  <si>
    <t>Prem</t>
  </si>
  <si>
    <t>Mul</t>
  </si>
  <si>
    <t>Reg</t>
  </si>
  <si>
    <t>Index</t>
  </si>
  <si>
    <t>RHS</t>
  </si>
  <si>
    <t>LHS</t>
  </si>
  <si>
    <t>Blends</t>
  </si>
  <si>
    <t>Required</t>
  </si>
  <si>
    <t>Constraints for blend (demands and supply capacities are modeled above)</t>
  </si>
  <si>
    <t>Data</t>
  </si>
  <si>
    <t>prices</t>
  </si>
  <si>
    <t>costs</t>
  </si>
  <si>
    <t>Profit</t>
  </si>
  <si>
    <t>Objective</t>
  </si>
  <si>
    <t>&lt;=</t>
  </si>
  <si>
    <t>Total</t>
  </si>
  <si>
    <t>Prices</t>
  </si>
  <si>
    <t>Output</t>
  </si>
  <si>
    <t>Crude 4</t>
  </si>
  <si>
    <t>Crude 3</t>
  </si>
  <si>
    <t>Crude 2</t>
  </si>
  <si>
    <t>Crude 1</t>
  </si>
  <si>
    <t>Decisions</t>
  </si>
  <si>
    <t>Oil Blending</t>
  </si>
  <si>
    <t>"="</t>
  </si>
  <si>
    <t>3) Total time needed on Regular looms is less than or equal to time available on Regular looms</t>
  </si>
  <si>
    <t>2) Total time needed on Dobbie looms is less than equal to time available on Dobbie looms</t>
  </si>
  <si>
    <t>1) Set 1 ensuring all demand is met</t>
  </si>
  <si>
    <t>CONSTRAINTS</t>
  </si>
  <si>
    <t>Outsourced Cost</t>
  </si>
  <si>
    <t>Regular Mill Cost</t>
  </si>
  <si>
    <t>(addition of 3 costs)</t>
  </si>
  <si>
    <t>OBJECTIVE</t>
  </si>
  <si>
    <t>Cells highlighted in yellow are the  decision variables</t>
  </si>
  <si>
    <t>the contraints later</t>
  </si>
  <si>
    <t>hrs needed. This  helps in</t>
  </si>
  <si>
    <t>Formula in cell calculates the</t>
  </si>
  <si>
    <t>Regular</t>
  </si>
  <si>
    <t>(yds)</t>
  </si>
  <si>
    <t>($/yd)</t>
  </si>
  <si>
    <t>(yds/hr)</t>
  </si>
  <si>
    <t>Fabric</t>
  </si>
  <si>
    <t>TIME NEEDED IN HRS ON</t>
  </si>
  <si>
    <t>Amt outsourced</t>
  </si>
  <si>
    <t>Amt on Regular</t>
  </si>
  <si>
    <t>Sub. Cost</t>
  </si>
  <si>
    <t>Mill Cost</t>
  </si>
  <si>
    <t>Demand</t>
  </si>
  <si>
    <t>(a)</t>
  </si>
  <si>
    <t>(c)</t>
  </si>
  <si>
    <t>As noted our model focuses on the optimal proportions. This there will be no change. We keep the same proportions.</t>
  </si>
  <si>
    <t>it shouldn't change as the amount invested increases.</t>
  </si>
  <si>
    <t>marginal</t>
  </si>
  <si>
    <t>(b)</t>
  </si>
  <si>
    <t>as a rate</t>
  </si>
  <si>
    <t>Invest $3000 in T-bills, Real estate, and Growth funds, in percentages as indicated in row 5.</t>
  </si>
  <si>
    <t>optimum</t>
  </si>
  <si>
    <t>growth</t>
  </si>
  <si>
    <t>RE</t>
  </si>
  <si>
    <t>total</t>
  </si>
  <si>
    <t>risk</t>
  </si>
  <si>
    <t>length</t>
  </si>
  <si>
    <t>Return $</t>
  </si>
  <si>
    <t>% invested</t>
  </si>
  <si>
    <t>SL</t>
  </si>
  <si>
    <t>GF</t>
  </si>
  <si>
    <t>CB</t>
  </si>
  <si>
    <t>CS</t>
  </si>
  <si>
    <t>TB</t>
  </si>
  <si>
    <t>Amt invested</t>
  </si>
  <si>
    <t>Selecting a Portfolio</t>
  </si>
  <si>
    <t>Microsoft Excel 14.0 Sensitivity Report</t>
  </si>
  <si>
    <t>Worksheet: [BUDT758P_1.xlsx]Cammtex (2.22)</t>
  </si>
  <si>
    <t>Report Created: 9/27/2017 3:55:15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</si>
  <si>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</si>
  <si>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</si>
  <si>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</si>
  <si>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</si>
  <si>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</si>
  <si>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</si>
  <si>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</si>
  <si>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</si>
  <si>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</si>
  <si>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</si>
  <si>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</si>
  <si>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</si>
  <si>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</si>
  <si>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</si>
  <si>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</si>
  <si>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</si>
  <si>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$I$3</t>
  </si>
  <si>
    <t>$I$4</t>
  </si>
  <si>
    <t>$I$5</t>
  </si>
  <si>
    <t>$I$6</t>
  </si>
  <si>
    <t>$I$7</t>
  </si>
  <si>
    <t>$I$8</t>
  </si>
  <si>
    <t>$I$9</t>
  </si>
  <si>
    <t>$I$10</t>
  </si>
  <si>
    <t>$I$11</t>
  </si>
  <si>
    <t>$I$12</t>
  </si>
  <si>
    <t>$I$13</t>
  </si>
  <si>
    <t>$I$14</t>
  </si>
  <si>
    <t>$I$15</t>
  </si>
  <si>
    <t>$I$16</t>
  </si>
  <si>
    <t>$I$17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</si>
  <si>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</si>
  <si>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</si>
  <si>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</si>
  <si>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</si>
  <si>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</si>
  <si>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</si>
  <si>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</si>
  <si>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</si>
  <si>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</si>
  <si>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</si>
  <si>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</si>
  <si>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$K$3</t>
  </si>
  <si>
    <t>$K$4</t>
  </si>
  <si>
    <t>$K$5</t>
  </si>
  <si>
    <t>$K$6</t>
  </si>
  <si>
    <t>$K$7</t>
  </si>
  <si>
    <t>$K$8</t>
  </si>
  <si>
    <t>$K$9</t>
  </si>
  <si>
    <t>$K$10</t>
  </si>
  <si>
    <t>$K$11</t>
  </si>
  <si>
    <t>$K$12</t>
  </si>
  <si>
    <t>$K$13</t>
  </si>
  <si>
    <t>$K$14</t>
  </si>
  <si>
    <t>$K$15</t>
  </si>
  <si>
    <t>$K$16</t>
  </si>
  <si>
    <t>$K$17</t>
  </si>
  <si>
    <t>$A$43</t>
  </si>
  <si>
    <t>$A$26</t>
  </si>
  <si>
    <t>$A$27</t>
  </si>
  <si>
    <t>$A$28</t>
  </si>
  <si>
    <t>$A$29</t>
  </si>
  <si>
    <t>$A$30</t>
  </si>
  <si>
    <t>$A$31</t>
  </si>
  <si>
    <t>$A$32</t>
  </si>
  <si>
    <t>$A$33</t>
  </si>
  <si>
    <t>$A$34</t>
  </si>
  <si>
    <t>$A$35</t>
  </si>
  <si>
    <t>$A$36</t>
  </si>
  <si>
    <t>$A$37</t>
  </si>
  <si>
    <t>$A$38</t>
  </si>
  <si>
    <t>$A$39</t>
  </si>
  <si>
    <t>$A$40</t>
  </si>
  <si>
    <t>$A$46</t>
  </si>
  <si>
    <t>General</t>
  </si>
  <si>
    <t>General Mill Cost</t>
  </si>
  <si>
    <t>Amt on General</t>
  </si>
  <si>
    <t>2) Total time needed on General looms is less than equal to time available on Dobbie looms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</si>
</sst>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%"/>
    <numFmt numFmtId="167" formatCode="&quot;$&quot;#,##0.000;[Red]&quot;$&quot;#,##0.0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sz val="10"/>
      <color rgb="FF0000FF"/>
      <name val="Arial"/>
      <family val="2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Alignment="1">
      <alignment horizontal="center"/>
    </xf>
    <xf numFmtId="2" fontId="3" fillId="0" borderId="0" xfId="1" applyNumberFormat="1" applyFont="1"/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2" fontId="4" fillId="2" borderId="1" xfId="2" applyNumberFormat="1" applyFont="1" applyFill="1" applyBorder="1"/>
    <xf numFmtId="1" fontId="3" fillId="3" borderId="0" xfId="1" applyNumberFormat="1" applyFont="1" applyFill="1" applyBorder="1"/>
    <xf numFmtId="0" fontId="3" fillId="3" borderId="0" xfId="1" applyFont="1" applyFill="1"/>
    <xf numFmtId="0" fontId="3" fillId="3" borderId="2" xfId="1" applyFont="1" applyFill="1" applyBorder="1"/>
    <xf numFmtId="0" fontId="3" fillId="3" borderId="3" xfId="1" applyFont="1" applyFill="1" applyBorder="1"/>
    <xf numFmtId="0" fontId="3" fillId="3" borderId="4" xfId="1" applyFont="1" applyFill="1" applyBorder="1"/>
    <xf numFmtId="1" fontId="3" fillId="3" borderId="0" xfId="1" applyNumberFormat="1" applyFont="1" applyFill="1"/>
    <xf numFmtId="1" fontId="3" fillId="4" borderId="2" xfId="1" applyNumberFormat="1" applyFont="1" applyFill="1" applyBorder="1"/>
    <xf numFmtId="1" fontId="3" fillId="4" borderId="3" xfId="1" applyNumberFormat="1" applyFont="1" applyFill="1" applyBorder="1"/>
    <xf numFmtId="1" fontId="3" fillId="4" borderId="4" xfId="1" applyNumberFormat="1" applyFont="1" applyFill="1" applyBorder="1"/>
    <xf numFmtId="1" fontId="3" fillId="4" borderId="5" xfId="1" applyNumberFormat="1" applyFont="1" applyFill="1" applyBorder="1"/>
    <xf numFmtId="1" fontId="3" fillId="4" borderId="0" xfId="1" applyNumberFormat="1" applyFont="1" applyFill="1" applyBorder="1"/>
    <xf numFmtId="1" fontId="3" fillId="4" borderId="6" xfId="1" applyNumberFormat="1" applyFont="1" applyFill="1" applyBorder="1"/>
    <xf numFmtId="1" fontId="3" fillId="4" borderId="7" xfId="1" applyNumberFormat="1" applyFont="1" applyFill="1" applyBorder="1"/>
    <xf numFmtId="1" fontId="3" fillId="4" borderId="8" xfId="1" applyNumberFormat="1" applyFont="1" applyFill="1" applyBorder="1"/>
    <xf numFmtId="1" fontId="3" fillId="4" borderId="9" xfId="1" applyNumberFormat="1" applyFont="1" applyFill="1" applyBorder="1"/>
    <xf numFmtId="0" fontId="1" fillId="0" borderId="0" xfId="4"/>
    <xf numFmtId="3" fontId="1" fillId="0" borderId="0" xfId="4" applyNumberFormat="1"/>
    <xf numFmtId="0" fontId="2" fillId="0" borderId="0" xfId="4" applyFont="1"/>
    <xf numFmtId="0" fontId="1" fillId="0" borderId="0" xfId="4" applyFont="1"/>
    <xf numFmtId="2" fontId="1" fillId="0" borderId="0" xfId="4" applyNumberFormat="1"/>
    <xf numFmtId="2" fontId="2" fillId="5" borderId="0" xfId="4" applyNumberFormat="1" applyFont="1" applyFill="1"/>
    <xf numFmtId="0" fontId="1" fillId="6" borderId="0" xfId="4" applyFill="1"/>
    <xf numFmtId="0" fontId="1" fillId="3" borderId="0" xfId="4" applyFill="1"/>
    <xf numFmtId="164" fontId="1" fillId="0" borderId="0" xfId="4" applyNumberFormat="1"/>
    <xf numFmtId="0" fontId="3" fillId="0" borderId="0" xfId="1"/>
    <xf numFmtId="0" fontId="1" fillId="7" borderId="0" xfId="4" applyFill="1"/>
    <xf numFmtId="165" fontId="3" fillId="0" borderId="0" xfId="1" applyNumberFormat="1"/>
    <xf numFmtId="0" fontId="3" fillId="0" borderId="0" xfId="1" applyBorder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7" fillId="0" borderId="0" xfId="1" applyFont="1"/>
    <xf numFmtId="0" fontId="7" fillId="0" borderId="0" xfId="1" applyFont="1" applyAlignment="1">
      <alignment horizontal="left"/>
    </xf>
    <xf numFmtId="166" fontId="7" fillId="0" borderId="0" xfId="5" applyNumberFormat="1" applyFont="1"/>
    <xf numFmtId="0" fontId="7" fillId="0" borderId="0" xfId="1" applyFont="1" applyAlignment="1">
      <alignment horizontal="center"/>
    </xf>
    <xf numFmtId="166" fontId="7" fillId="0" borderId="0" xfId="1" applyNumberFormat="1" applyFont="1"/>
    <xf numFmtId="167" fontId="7" fillId="0" borderId="0" xfId="1" applyNumberFormat="1" applyFont="1" applyAlignment="1">
      <alignment horizontal="right"/>
    </xf>
    <xf numFmtId="168" fontId="3" fillId="0" borderId="0" xfId="1" applyNumberFormat="1"/>
    <xf numFmtId="0" fontId="3" fillId="0" borderId="0" xfId="1" applyAlignment="1">
      <alignment horizontal="center"/>
    </xf>
    <xf numFmtId="165" fontId="3" fillId="2" borderId="1" xfId="1" applyNumberFormat="1" applyFill="1" applyBorder="1"/>
    <xf numFmtId="0" fontId="3" fillId="4" borderId="12" xfId="1" applyFill="1" applyBorder="1"/>
    <xf numFmtId="165" fontId="3" fillId="4" borderId="11" xfId="1" applyNumberFormat="1" applyFill="1" applyBorder="1"/>
    <xf numFmtId="0" fontId="3" fillId="4" borderId="11" xfId="1" applyFill="1" applyBorder="1"/>
    <xf numFmtId="0" fontId="3" fillId="4" borderId="10" xfId="1" applyFill="1" applyBorder="1"/>
    <xf numFmtId="0" fontId="2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0" fillId="0" borderId="0" xfId="4" applyFont="1"/>
  </cellXfs>
  <cellStyles count="6">
    <cellStyle name="Comma 2" xfId="2"/>
    <cellStyle name="Currency 2" xfId="3"/>
    <cellStyle name="Normal" xfId="0" builtinId="0"/>
    <cellStyle name="Normal 2" xfId="1"/>
    <cellStyle name="Normal 2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12" sqref="E12"/>
    </sheetView>
  </sheetViews>
  <sheetFormatPr defaultRowHeight="12.75" x14ac:dyDescent="0.2"/>
  <cols>
    <col min="1" max="1" width="14.7109375" style="34" customWidth="1"/>
    <col min="2" max="7" width="9.28515625" style="34" customWidth="1"/>
    <col min="8" max="8" width="8.7109375" style="34" customWidth="1"/>
    <col min="9" max="9" width="7.7109375" style="34" customWidth="1"/>
    <col min="10" max="10" width="8.28515625" style="34" customWidth="1"/>
    <col min="11" max="11" width="6.7109375" style="34" customWidth="1"/>
    <col min="12" max="13" width="7.42578125" style="34" customWidth="1"/>
    <col min="14" max="16384" width="9.140625" style="34"/>
  </cols>
  <sheetData>
    <row r="1" spans="1:11" x14ac:dyDescent="0.2">
      <c r="A1" s="2" t="s">
        <v>71</v>
      </c>
      <c r="G1" s="34" t="s">
        <v>70</v>
      </c>
      <c r="H1" s="34">
        <v>3000</v>
      </c>
    </row>
    <row r="2" spans="1:11" x14ac:dyDescent="0.2">
      <c r="A2" s="2"/>
    </row>
    <row r="3" spans="1:11" x14ac:dyDescent="0.2">
      <c r="A3" s="2" t="s">
        <v>23</v>
      </c>
    </row>
    <row r="4" spans="1:11" x14ac:dyDescent="0.2">
      <c r="A4" s="2"/>
      <c r="B4" s="47" t="s">
        <v>69</v>
      </c>
      <c r="C4" s="47" t="s">
        <v>68</v>
      </c>
      <c r="D4" s="47" t="s">
        <v>67</v>
      </c>
      <c r="E4" s="47" t="s">
        <v>59</v>
      </c>
      <c r="F4" s="47" t="s">
        <v>66</v>
      </c>
      <c r="G4" s="47" t="s">
        <v>65</v>
      </c>
    </row>
    <row r="5" spans="1:11" x14ac:dyDescent="0.2">
      <c r="A5" s="39" t="s">
        <v>64</v>
      </c>
      <c r="B5" s="52">
        <v>0.36842105263157898</v>
      </c>
      <c r="C5" s="51">
        <v>0</v>
      </c>
      <c r="D5" s="51">
        <v>0</v>
      </c>
      <c r="E5" s="50">
        <v>0.42105263157894735</v>
      </c>
      <c r="F5" s="50">
        <v>0.21052631578947367</v>
      </c>
      <c r="G5" s="49">
        <v>0</v>
      </c>
    </row>
    <row r="6" spans="1:11" x14ac:dyDescent="0.2">
      <c r="A6" s="2" t="s">
        <v>14</v>
      </c>
      <c r="H6" s="34" t="s">
        <v>63</v>
      </c>
    </row>
    <row r="7" spans="1:11" x14ac:dyDescent="0.2">
      <c r="A7" s="2"/>
      <c r="B7" s="34">
        <v>0.06</v>
      </c>
      <c r="C7" s="34">
        <v>0.15</v>
      </c>
      <c r="D7" s="34">
        <v>0.12</v>
      </c>
      <c r="E7" s="34">
        <v>0.24</v>
      </c>
      <c r="F7" s="34">
        <v>0.18</v>
      </c>
      <c r="G7" s="34">
        <v>0.09</v>
      </c>
      <c r="H7" s="48">
        <f>SUMPRODUCT(B7:G7,$B$5:$G$5)*$H$1</f>
        <v>483.15789473684202</v>
      </c>
    </row>
    <row r="8" spans="1:11" x14ac:dyDescent="0.2">
      <c r="A8" s="2" t="s">
        <v>10</v>
      </c>
      <c r="J8" s="8" t="s">
        <v>8</v>
      </c>
      <c r="K8" s="8"/>
    </row>
    <row r="9" spans="1:11" x14ac:dyDescent="0.2">
      <c r="A9" s="39" t="s">
        <v>62</v>
      </c>
      <c r="B9" s="34">
        <v>4</v>
      </c>
      <c r="C9" s="34">
        <v>7</v>
      </c>
      <c r="D9" s="34">
        <v>8</v>
      </c>
      <c r="E9" s="34">
        <v>6</v>
      </c>
      <c r="F9" s="34">
        <v>10</v>
      </c>
      <c r="G9" s="34">
        <v>5</v>
      </c>
      <c r="H9" s="34">
        <f>SUMPRODUCT(B9:G9,$B$5:$G$5)</f>
        <v>6.1052631578947363</v>
      </c>
      <c r="I9" s="47" t="s">
        <v>15</v>
      </c>
      <c r="J9" s="34">
        <v>7</v>
      </c>
      <c r="K9" s="46"/>
    </row>
    <row r="10" spans="1:11" x14ac:dyDescent="0.2">
      <c r="A10" s="39" t="s">
        <v>61</v>
      </c>
      <c r="B10" s="34">
        <v>1</v>
      </c>
      <c r="C10" s="34">
        <v>5</v>
      </c>
      <c r="D10" s="34">
        <v>4</v>
      </c>
      <c r="E10" s="34">
        <v>8</v>
      </c>
      <c r="F10" s="34">
        <v>6</v>
      </c>
      <c r="G10" s="34">
        <v>3</v>
      </c>
      <c r="H10" s="34">
        <f>SUMPRODUCT(B10:G10,$B$5:$G$5)</f>
        <v>5</v>
      </c>
      <c r="I10" s="47" t="s">
        <v>15</v>
      </c>
      <c r="J10" s="34">
        <v>5</v>
      </c>
      <c r="K10" s="46"/>
    </row>
    <row r="11" spans="1:11" x14ac:dyDescent="0.2">
      <c r="A11" s="39" t="s">
        <v>60</v>
      </c>
      <c r="B11" s="34">
        <v>1</v>
      </c>
      <c r="C11" s="34">
        <v>1</v>
      </c>
      <c r="D11" s="34">
        <v>1</v>
      </c>
      <c r="E11" s="34">
        <v>1</v>
      </c>
      <c r="F11" s="34">
        <v>1</v>
      </c>
      <c r="G11" s="34">
        <v>1</v>
      </c>
      <c r="H11" s="46">
        <f>SUMPRODUCT(B11:G11,$B$5:$G$5)</f>
        <v>1</v>
      </c>
      <c r="I11" s="47" t="s">
        <v>15</v>
      </c>
      <c r="J11" s="37">
        <v>1</v>
      </c>
    </row>
    <row r="12" spans="1:11" x14ac:dyDescent="0.2">
      <c r="A12" s="39" t="s">
        <v>59</v>
      </c>
      <c r="B12" s="34">
        <v>0</v>
      </c>
      <c r="C12" s="34">
        <v>-2</v>
      </c>
      <c r="D12" s="34">
        <v>-2</v>
      </c>
      <c r="E12" s="34">
        <v>1</v>
      </c>
      <c r="F12" s="34">
        <v>-2</v>
      </c>
      <c r="G12" s="34">
        <v>0</v>
      </c>
      <c r="H12" s="46">
        <f>SUMPRODUCT(B12:G12,$B$5:$G$5)</f>
        <v>0</v>
      </c>
      <c r="I12" s="47" t="s">
        <v>15</v>
      </c>
      <c r="J12" s="37">
        <v>0</v>
      </c>
    </row>
    <row r="13" spans="1:11" x14ac:dyDescent="0.2">
      <c r="A13" s="39" t="s">
        <v>58</v>
      </c>
      <c r="B13" s="34">
        <v>0</v>
      </c>
      <c r="C13" s="34">
        <v>18</v>
      </c>
      <c r="D13" s="34">
        <v>10</v>
      </c>
      <c r="E13" s="34">
        <v>32</v>
      </c>
      <c r="F13" s="34">
        <v>20</v>
      </c>
      <c r="G13" s="34">
        <v>7</v>
      </c>
      <c r="H13" s="34">
        <f>SUMPRODUCT(B13:G13,$B$5:$G$5)</f>
        <v>17.684210526315788</v>
      </c>
      <c r="I13" s="47" t="s">
        <v>0</v>
      </c>
      <c r="J13" s="34">
        <v>10</v>
      </c>
      <c r="K13" s="46"/>
    </row>
    <row r="15" spans="1:11" x14ac:dyDescent="0.2">
      <c r="A15" s="38" t="s">
        <v>49</v>
      </c>
      <c r="B15" s="43" t="s">
        <v>57</v>
      </c>
      <c r="C15" s="45">
        <f>H7</f>
        <v>483.15789473684202</v>
      </c>
      <c r="D15" s="40" t="s">
        <v>56</v>
      </c>
    </row>
    <row r="16" spans="1:11" x14ac:dyDescent="0.2">
      <c r="B16" s="43" t="s">
        <v>55</v>
      </c>
      <c r="C16" s="44">
        <f>H7/H1</f>
        <v>0.16105263157894734</v>
      </c>
      <c r="D16" s="40"/>
    </row>
    <row r="17" spans="1:4" x14ac:dyDescent="0.2">
      <c r="A17" s="38" t="s">
        <v>54</v>
      </c>
      <c r="B17" s="43" t="s">
        <v>53</v>
      </c>
      <c r="C17" s="42">
        <f>C16</f>
        <v>0.16105263157894734</v>
      </c>
      <c r="D17" s="40" t="s">
        <v>52</v>
      </c>
    </row>
    <row r="18" spans="1:4" x14ac:dyDescent="0.2">
      <c r="A18" s="38" t="s">
        <v>50</v>
      </c>
      <c r="B18" s="41" t="s">
        <v>51</v>
      </c>
      <c r="C18" s="40"/>
      <c r="D18" s="4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0" sqref="E10"/>
    </sheetView>
  </sheetViews>
  <sheetFormatPr defaultColWidth="8.85546875" defaultRowHeight="12.75" x14ac:dyDescent="0.2"/>
  <cols>
    <col min="1" max="1" width="10.7109375" style="2" customWidth="1"/>
    <col min="2" max="6" width="8.7109375" style="1" customWidth="1"/>
    <col min="7" max="7" width="4.7109375" style="1" customWidth="1"/>
    <col min="8" max="9" width="8.85546875" style="1" customWidth="1"/>
    <col min="10" max="10" width="8.42578125" style="1" customWidth="1"/>
    <col min="11" max="16384" width="8.85546875" style="1"/>
  </cols>
  <sheetData>
    <row r="1" spans="1:9" x14ac:dyDescent="0.2">
      <c r="A1" s="2" t="s">
        <v>24</v>
      </c>
    </row>
    <row r="3" spans="1:9" x14ac:dyDescent="0.2">
      <c r="A3" s="2" t="s">
        <v>23</v>
      </c>
    </row>
    <row r="4" spans="1:9" x14ac:dyDescent="0.2">
      <c r="B4" s="8" t="s">
        <v>22</v>
      </c>
      <c r="C4" s="8" t="s">
        <v>21</v>
      </c>
      <c r="D4" s="8" t="s">
        <v>20</v>
      </c>
      <c r="E4" s="8" t="s">
        <v>19</v>
      </c>
      <c r="F4" s="8" t="s">
        <v>18</v>
      </c>
      <c r="H4" s="8" t="s">
        <v>8</v>
      </c>
      <c r="I4" s="8" t="s">
        <v>17</v>
      </c>
    </row>
    <row r="5" spans="1:9" x14ac:dyDescent="0.2">
      <c r="A5" s="7" t="s">
        <v>3</v>
      </c>
      <c r="B5" s="24">
        <v>1000.0000000000001</v>
      </c>
      <c r="C5" s="23">
        <v>204.1666666666666</v>
      </c>
      <c r="D5" s="23">
        <v>387.50000000000011</v>
      </c>
      <c r="E5" s="22">
        <v>0</v>
      </c>
      <c r="F5" s="15">
        <f>SUM(B5:E5)</f>
        <v>1591.666666666667</v>
      </c>
      <c r="G5" s="11" t="s">
        <v>15</v>
      </c>
      <c r="H5" s="10">
        <v>2000</v>
      </c>
      <c r="I5" s="6">
        <f>B14</f>
        <v>8.5</v>
      </c>
    </row>
    <row r="6" spans="1:9" x14ac:dyDescent="0.2">
      <c r="A6" s="7" t="s">
        <v>2</v>
      </c>
      <c r="B6" s="21">
        <v>0</v>
      </c>
      <c r="C6" s="20">
        <v>645.83333333333326</v>
      </c>
      <c r="D6" s="20">
        <v>812.5</v>
      </c>
      <c r="E6" s="19">
        <v>41.666666666666686</v>
      </c>
      <c r="F6" s="15">
        <f>SUM(B6:E6)</f>
        <v>1500</v>
      </c>
      <c r="G6" s="11" t="s">
        <v>15</v>
      </c>
      <c r="H6" s="10">
        <v>1500</v>
      </c>
      <c r="I6" s="6">
        <f>C14</f>
        <v>9</v>
      </c>
    </row>
    <row r="7" spans="1:9" x14ac:dyDescent="0.2">
      <c r="A7" s="7" t="s">
        <v>1</v>
      </c>
      <c r="B7" s="18">
        <v>0</v>
      </c>
      <c r="C7" s="17">
        <v>250</v>
      </c>
      <c r="D7" s="17">
        <v>0</v>
      </c>
      <c r="E7" s="16">
        <v>500.00000000000017</v>
      </c>
      <c r="F7" s="15">
        <f>SUM(B7:E7)</f>
        <v>750.00000000000023</v>
      </c>
      <c r="G7" s="11" t="s">
        <v>15</v>
      </c>
      <c r="H7" s="10">
        <v>750</v>
      </c>
      <c r="I7" s="6">
        <f>D14</f>
        <v>10</v>
      </c>
    </row>
    <row r="8" spans="1:9" x14ac:dyDescent="0.2">
      <c r="A8" s="7" t="s">
        <v>16</v>
      </c>
      <c r="B8" s="14">
        <f>SUM(B5:B7)</f>
        <v>1000.0000000000001</v>
      </c>
      <c r="C8" s="13">
        <f>SUM(C5:C7)</f>
        <v>1100</v>
      </c>
      <c r="D8" s="13">
        <f>SUM(D5:D7)</f>
        <v>1200</v>
      </c>
      <c r="E8" s="12">
        <f>SUM(E5:E7)</f>
        <v>541.66666666666686</v>
      </c>
    </row>
    <row r="9" spans="1:9" x14ac:dyDescent="0.2">
      <c r="B9" s="11" t="s">
        <v>15</v>
      </c>
      <c r="C9" s="11" t="s">
        <v>15</v>
      </c>
      <c r="D9" s="11" t="s">
        <v>15</v>
      </c>
      <c r="E9" s="11" t="s">
        <v>15</v>
      </c>
    </row>
    <row r="10" spans="1:9" x14ac:dyDescent="0.2">
      <c r="B10" s="10">
        <v>1000</v>
      </c>
      <c r="C10" s="10">
        <v>1100</v>
      </c>
      <c r="D10" s="10">
        <v>1200</v>
      </c>
      <c r="E10" s="10">
        <v>1100</v>
      </c>
    </row>
    <row r="12" spans="1:9" x14ac:dyDescent="0.2">
      <c r="A12" s="2" t="s">
        <v>14</v>
      </c>
      <c r="F12" s="5" t="s">
        <v>13</v>
      </c>
    </row>
    <row r="13" spans="1:9" x14ac:dyDescent="0.2">
      <c r="A13" s="7" t="s">
        <v>12</v>
      </c>
      <c r="B13" s="6">
        <v>7.1</v>
      </c>
      <c r="C13" s="6">
        <v>8.5</v>
      </c>
      <c r="D13" s="6">
        <v>7.7</v>
      </c>
      <c r="E13" s="6">
        <v>9</v>
      </c>
      <c r="F13" s="9">
        <f>SUMPRODUCT(I5:I7,F5:F7)-SUMPRODUCT(B13:E13,B8:E8)</f>
        <v>3964.1666666666715</v>
      </c>
    </row>
    <row r="14" spans="1:9" x14ac:dyDescent="0.2">
      <c r="A14" s="7" t="s">
        <v>11</v>
      </c>
      <c r="B14" s="6">
        <v>8.5</v>
      </c>
      <c r="C14" s="6">
        <v>9</v>
      </c>
      <c r="D14" s="6">
        <v>10</v>
      </c>
    </row>
    <row r="15" spans="1:9" x14ac:dyDescent="0.2">
      <c r="A15" s="2" t="s">
        <v>10</v>
      </c>
    </row>
    <row r="16" spans="1:9" x14ac:dyDescent="0.2">
      <c r="A16" s="7" t="s">
        <v>4</v>
      </c>
      <c r="B16" s="1">
        <v>20</v>
      </c>
      <c r="C16" s="1">
        <v>40</v>
      </c>
      <c r="D16" s="1">
        <v>30</v>
      </c>
      <c r="E16" s="1">
        <v>55</v>
      </c>
    </row>
    <row r="17" spans="1:9" x14ac:dyDescent="0.2">
      <c r="A17" s="1"/>
    </row>
    <row r="18" spans="1:9" x14ac:dyDescent="0.2">
      <c r="A18" s="2" t="s">
        <v>9</v>
      </c>
      <c r="I18" s="8" t="s">
        <v>8</v>
      </c>
    </row>
    <row r="19" spans="1:9" x14ac:dyDescent="0.2">
      <c r="A19" s="7" t="s">
        <v>7</v>
      </c>
      <c r="F19" s="8" t="s">
        <v>6</v>
      </c>
      <c r="G19" s="8"/>
      <c r="H19" s="8" t="s">
        <v>5</v>
      </c>
      <c r="I19" s="8" t="s">
        <v>4</v>
      </c>
    </row>
    <row r="20" spans="1:9" x14ac:dyDescent="0.2">
      <c r="A20" s="7" t="s">
        <v>3</v>
      </c>
      <c r="B20" s="1">
        <f>$B$16</f>
        <v>20</v>
      </c>
      <c r="C20" s="1">
        <f>$C$16</f>
        <v>40</v>
      </c>
      <c r="D20" s="1">
        <f>$D$16</f>
        <v>30</v>
      </c>
      <c r="E20" s="1">
        <f>$E$16</f>
        <v>55</v>
      </c>
      <c r="F20" s="6">
        <f>SUMPRODUCT(B20:E20,B5:E5)</f>
        <v>39791.666666666672</v>
      </c>
      <c r="G20" s="5" t="s">
        <v>0</v>
      </c>
      <c r="H20" s="4">
        <f>I20*F5</f>
        <v>39791.666666666672</v>
      </c>
      <c r="I20" s="5">
        <v>25</v>
      </c>
    </row>
    <row r="21" spans="1:9" x14ac:dyDescent="0.2">
      <c r="A21" s="7" t="s">
        <v>2</v>
      </c>
      <c r="B21" s="1">
        <f>$B$16</f>
        <v>20</v>
      </c>
      <c r="C21" s="1">
        <f>$C$16</f>
        <v>40</v>
      </c>
      <c r="D21" s="1">
        <f>$D$16</f>
        <v>30</v>
      </c>
      <c r="E21" s="1">
        <f>$E$16</f>
        <v>55</v>
      </c>
      <c r="F21" s="6">
        <f>SUMPRODUCT(B21:E21,B6:E6)</f>
        <v>52500</v>
      </c>
      <c r="G21" s="5" t="s">
        <v>0</v>
      </c>
      <c r="H21" s="4">
        <f>I21*F6</f>
        <v>52500</v>
      </c>
      <c r="I21" s="5">
        <v>35</v>
      </c>
    </row>
    <row r="22" spans="1:9" x14ac:dyDescent="0.2">
      <c r="A22" s="7" t="s">
        <v>1</v>
      </c>
      <c r="B22" s="1">
        <f>$B$16</f>
        <v>20</v>
      </c>
      <c r="C22" s="1">
        <f>$C$16</f>
        <v>40</v>
      </c>
      <c r="D22" s="1">
        <f>$D$16</f>
        <v>30</v>
      </c>
      <c r="E22" s="1">
        <f>$E$16</f>
        <v>55</v>
      </c>
      <c r="F22" s="6">
        <f>SUMPRODUCT(B22:E22,B7:E7)</f>
        <v>37500.000000000015</v>
      </c>
      <c r="G22" s="5" t="s">
        <v>0</v>
      </c>
      <c r="H22" s="4">
        <f>I22*F7</f>
        <v>37500.000000000015</v>
      </c>
      <c r="I22" s="3">
        <v>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4" sqref="A4:E7"/>
    </sheetView>
  </sheetViews>
  <sheetFormatPr defaultColWidth="8.85546875" defaultRowHeight="12.75" x14ac:dyDescent="0.2"/>
  <cols>
    <col min="1" max="1" width="10.7109375" style="2" customWidth="1"/>
    <col min="2" max="6" width="8.7109375" style="1" customWidth="1"/>
    <col min="7" max="7" width="4.7109375" style="1" customWidth="1"/>
    <col min="8" max="9" width="8.85546875" style="1" customWidth="1"/>
    <col min="10" max="10" width="8.42578125" style="1" customWidth="1"/>
    <col min="11" max="16384" width="8.85546875" style="1"/>
  </cols>
  <sheetData>
    <row r="1" spans="1:9" x14ac:dyDescent="0.2">
      <c r="A1" s="2" t="s">
        <v>24</v>
      </c>
    </row>
    <row r="3" spans="1:9" x14ac:dyDescent="0.2">
      <c r="A3" s="2" t="s">
        <v>23</v>
      </c>
    </row>
    <row r="4" spans="1:9" x14ac:dyDescent="0.2">
      <c r="B4" s="8" t="s">
        <v>22</v>
      </c>
      <c r="C4" s="8" t="s">
        <v>21</v>
      </c>
      <c r="D4" s="8" t="s">
        <v>20</v>
      </c>
      <c r="E4" s="8" t="s">
        <v>19</v>
      </c>
      <c r="F4" s="8" t="s">
        <v>18</v>
      </c>
      <c r="H4" s="8" t="s">
        <v>8</v>
      </c>
      <c r="I4" s="8" t="s">
        <v>17</v>
      </c>
    </row>
    <row r="5" spans="1:9" x14ac:dyDescent="0.2">
      <c r="A5" s="7" t="s">
        <v>3</v>
      </c>
      <c r="B5" s="24">
        <v>999.99999999999977</v>
      </c>
      <c r="C5" s="23">
        <v>0</v>
      </c>
      <c r="D5" s="23">
        <v>999.99999999999977</v>
      </c>
      <c r="E5" s="22">
        <v>0</v>
      </c>
      <c r="F5" s="15">
        <f>SUM(B5:E5)</f>
        <v>1999.9999999999995</v>
      </c>
      <c r="G5" s="11" t="s">
        <v>25</v>
      </c>
      <c r="H5" s="10">
        <v>2000</v>
      </c>
      <c r="I5" s="6">
        <f>B14</f>
        <v>8.5</v>
      </c>
    </row>
    <row r="6" spans="1:9" x14ac:dyDescent="0.2">
      <c r="A6" s="7" t="s">
        <v>2</v>
      </c>
      <c r="B6" s="21">
        <v>1.7053025658242404E-13</v>
      </c>
      <c r="C6" s="20">
        <v>1100</v>
      </c>
      <c r="D6" s="20">
        <v>50.000000000000426</v>
      </c>
      <c r="E6" s="19">
        <v>349.99999999999955</v>
      </c>
      <c r="F6" s="15">
        <f>SUM(B6:E6)</f>
        <v>1500.0000000000002</v>
      </c>
      <c r="G6" s="11" t="s">
        <v>25</v>
      </c>
      <c r="H6" s="10">
        <v>1500</v>
      </c>
      <c r="I6" s="6">
        <f>C14</f>
        <v>9</v>
      </c>
    </row>
    <row r="7" spans="1:9" x14ac:dyDescent="0.2">
      <c r="A7" s="7" t="s">
        <v>1</v>
      </c>
      <c r="B7" s="18">
        <v>0</v>
      </c>
      <c r="C7" s="17">
        <v>0</v>
      </c>
      <c r="D7" s="17">
        <v>150</v>
      </c>
      <c r="E7" s="16">
        <v>600.00000000000023</v>
      </c>
      <c r="F7" s="15">
        <f>SUM(B7:E7)</f>
        <v>750.00000000000023</v>
      </c>
      <c r="G7" s="11" t="s">
        <v>25</v>
      </c>
      <c r="H7" s="10">
        <v>750</v>
      </c>
      <c r="I7" s="6">
        <f>D14</f>
        <v>10</v>
      </c>
    </row>
    <row r="8" spans="1:9" x14ac:dyDescent="0.2">
      <c r="A8" s="7" t="s">
        <v>16</v>
      </c>
      <c r="B8" s="14">
        <f>SUM(B5:B7)</f>
        <v>1000</v>
      </c>
      <c r="C8" s="13">
        <f>SUM(C5:C7)</f>
        <v>1100</v>
      </c>
      <c r="D8" s="13">
        <f>SUM(D5:D7)</f>
        <v>1200.0000000000002</v>
      </c>
      <c r="E8" s="12">
        <f>SUM(E5:E7)</f>
        <v>949.99999999999977</v>
      </c>
    </row>
    <row r="9" spans="1:9" x14ac:dyDescent="0.2">
      <c r="B9" s="11" t="s">
        <v>15</v>
      </c>
      <c r="C9" s="11" t="s">
        <v>15</v>
      </c>
      <c r="D9" s="11" t="s">
        <v>15</v>
      </c>
      <c r="E9" s="11" t="s">
        <v>15</v>
      </c>
    </row>
    <row r="10" spans="1:9" x14ac:dyDescent="0.2">
      <c r="B10" s="10">
        <v>1000</v>
      </c>
      <c r="C10" s="10">
        <v>1100</v>
      </c>
      <c r="D10" s="10">
        <v>1200</v>
      </c>
      <c r="E10" s="10">
        <v>1100</v>
      </c>
    </row>
    <row r="12" spans="1:9" x14ac:dyDescent="0.2">
      <c r="A12" s="2" t="s">
        <v>14</v>
      </c>
      <c r="F12" s="5" t="s">
        <v>13</v>
      </c>
    </row>
    <row r="13" spans="1:9" x14ac:dyDescent="0.2">
      <c r="A13" s="7" t="s">
        <v>12</v>
      </c>
      <c r="B13" s="6">
        <v>7.1</v>
      </c>
      <c r="C13" s="6">
        <v>8.5</v>
      </c>
      <c r="D13" s="6">
        <v>7.7</v>
      </c>
      <c r="E13" s="6">
        <v>9</v>
      </c>
      <c r="F13" s="9">
        <f>SUMPRODUCT(I5:I7,F5:F7)-SUMPRODUCT(B13:E13,B8:E8)</f>
        <v>3760</v>
      </c>
    </row>
    <row r="14" spans="1:9" x14ac:dyDescent="0.2">
      <c r="A14" s="7" t="s">
        <v>11</v>
      </c>
      <c r="B14" s="6">
        <v>8.5</v>
      </c>
      <c r="C14" s="6">
        <v>9</v>
      </c>
      <c r="D14" s="6">
        <v>10</v>
      </c>
    </row>
    <row r="15" spans="1:9" x14ac:dyDescent="0.2">
      <c r="A15" s="2" t="s">
        <v>10</v>
      </c>
    </row>
    <row r="16" spans="1:9" x14ac:dyDescent="0.2">
      <c r="A16" s="7" t="s">
        <v>4</v>
      </c>
      <c r="B16" s="1">
        <v>20</v>
      </c>
      <c r="C16" s="1">
        <v>40</v>
      </c>
      <c r="D16" s="1">
        <v>30</v>
      </c>
      <c r="E16" s="1">
        <v>55</v>
      </c>
    </row>
    <row r="17" spans="1:9" x14ac:dyDescent="0.2">
      <c r="A17" s="1"/>
    </row>
    <row r="18" spans="1:9" x14ac:dyDescent="0.2">
      <c r="A18" s="2" t="s">
        <v>9</v>
      </c>
      <c r="I18" s="8" t="s">
        <v>8</v>
      </c>
    </row>
    <row r="19" spans="1:9" x14ac:dyDescent="0.2">
      <c r="A19" s="7" t="s">
        <v>7</v>
      </c>
      <c r="F19" s="8" t="s">
        <v>6</v>
      </c>
      <c r="G19" s="8"/>
      <c r="H19" s="8" t="s">
        <v>5</v>
      </c>
      <c r="I19" s="8" t="s">
        <v>4</v>
      </c>
    </row>
    <row r="20" spans="1:9" x14ac:dyDescent="0.2">
      <c r="A20" s="7" t="s">
        <v>3</v>
      </c>
      <c r="B20" s="1">
        <f>$B$16</f>
        <v>20</v>
      </c>
      <c r="C20" s="1">
        <f>$C$16</f>
        <v>40</v>
      </c>
      <c r="D20" s="1">
        <f>$D$16</f>
        <v>30</v>
      </c>
      <c r="E20" s="1">
        <f>$E$16</f>
        <v>55</v>
      </c>
      <c r="F20" s="6">
        <f>SUMPRODUCT(B20:E20,B5:E5)</f>
        <v>49999.999999999985</v>
      </c>
      <c r="G20" s="5" t="s">
        <v>0</v>
      </c>
      <c r="H20" s="4">
        <f>I20*F5</f>
        <v>49999.999999999985</v>
      </c>
      <c r="I20" s="5">
        <v>25</v>
      </c>
    </row>
    <row r="21" spans="1:9" x14ac:dyDescent="0.2">
      <c r="A21" s="7" t="s">
        <v>2</v>
      </c>
      <c r="B21" s="1">
        <f>$B$16</f>
        <v>20</v>
      </c>
      <c r="C21" s="1">
        <f>$C$16</f>
        <v>40</v>
      </c>
      <c r="D21" s="1">
        <f>$D$16</f>
        <v>30</v>
      </c>
      <c r="E21" s="1">
        <f>$E$16</f>
        <v>55</v>
      </c>
      <c r="F21" s="6">
        <f>SUMPRODUCT(B21:E21,B6:E6)</f>
        <v>64749.999999999985</v>
      </c>
      <c r="G21" s="5" t="s">
        <v>0</v>
      </c>
      <c r="H21" s="4">
        <f>I21*F6</f>
        <v>52500.000000000007</v>
      </c>
      <c r="I21" s="5">
        <v>35</v>
      </c>
    </row>
    <row r="22" spans="1:9" x14ac:dyDescent="0.2">
      <c r="A22" s="7" t="s">
        <v>1</v>
      </c>
      <c r="B22" s="1">
        <f>$B$16</f>
        <v>20</v>
      </c>
      <c r="C22" s="1">
        <f>$C$16</f>
        <v>40</v>
      </c>
      <c r="D22" s="1">
        <f>$D$16</f>
        <v>30</v>
      </c>
      <c r="E22" s="1">
        <f>$E$16</f>
        <v>55</v>
      </c>
      <c r="F22" s="6">
        <f>SUMPRODUCT(B22:E22,B7:E7)</f>
        <v>37500.000000000015</v>
      </c>
      <c r="G22" s="5" t="s">
        <v>0</v>
      </c>
      <c r="H22" s="4">
        <f>I22*F7</f>
        <v>37500.000000000015</v>
      </c>
      <c r="I22" s="3">
        <v>50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4" sqref="A4:E7"/>
    </sheetView>
  </sheetViews>
  <sheetFormatPr defaultColWidth="8.85546875" defaultRowHeight="12.75" x14ac:dyDescent="0.2"/>
  <cols>
    <col min="1" max="1" width="10.7109375" style="2" customWidth="1"/>
    <col min="2" max="6" width="8.7109375" style="1" customWidth="1"/>
    <col min="7" max="7" width="4.7109375" style="1" customWidth="1"/>
    <col min="8" max="9" width="8.85546875" style="1" customWidth="1"/>
    <col min="10" max="10" width="8.42578125" style="1" customWidth="1"/>
    <col min="11" max="16384" width="8.85546875" style="1"/>
  </cols>
  <sheetData>
    <row r="1" spans="1:9" x14ac:dyDescent="0.2">
      <c r="A1" s="2" t="s">
        <v>24</v>
      </c>
    </row>
    <row r="3" spans="1:9" x14ac:dyDescent="0.2">
      <c r="A3" s="2" t="s">
        <v>23</v>
      </c>
    </row>
    <row r="4" spans="1:9" x14ac:dyDescent="0.2">
      <c r="B4" s="8" t="s">
        <v>22</v>
      </c>
      <c r="C4" s="8" t="s">
        <v>21</v>
      </c>
      <c r="D4" s="8" t="s">
        <v>20</v>
      </c>
      <c r="E4" s="8" t="s">
        <v>19</v>
      </c>
      <c r="F4" s="8" t="s">
        <v>18</v>
      </c>
      <c r="H4" s="8" t="s">
        <v>8</v>
      </c>
      <c r="I4" s="8" t="s">
        <v>17</v>
      </c>
    </row>
    <row r="5" spans="1:9" x14ac:dyDescent="0.2">
      <c r="A5" s="7" t="s">
        <v>3</v>
      </c>
      <c r="B5" s="24">
        <v>999.99999999999977</v>
      </c>
      <c r="C5" s="23">
        <v>0</v>
      </c>
      <c r="D5" s="23">
        <v>999.99999999999977</v>
      </c>
      <c r="E5" s="22">
        <v>0</v>
      </c>
      <c r="F5" s="15">
        <f>SUM(B5:E5)</f>
        <v>1999.9999999999995</v>
      </c>
      <c r="G5" s="11" t="s">
        <v>25</v>
      </c>
      <c r="H5" s="10">
        <v>2000</v>
      </c>
      <c r="I5" s="6">
        <f>B14</f>
        <v>8.5</v>
      </c>
    </row>
    <row r="6" spans="1:9" x14ac:dyDescent="0.2">
      <c r="A6" s="7" t="s">
        <v>2</v>
      </c>
      <c r="B6" s="21">
        <v>1.7053025658242404E-13</v>
      </c>
      <c r="C6" s="20">
        <v>1100</v>
      </c>
      <c r="D6" s="20">
        <v>20.000000000000494</v>
      </c>
      <c r="E6" s="19">
        <v>379.9999999999996</v>
      </c>
      <c r="F6" s="15">
        <f>SUM(B6:E6)</f>
        <v>1500.0000000000002</v>
      </c>
      <c r="G6" s="11" t="s">
        <v>25</v>
      </c>
      <c r="H6" s="10">
        <v>1500</v>
      </c>
      <c r="I6" s="6">
        <f>C14</f>
        <v>9</v>
      </c>
    </row>
    <row r="7" spans="1:9" x14ac:dyDescent="0.2">
      <c r="A7" s="7" t="s">
        <v>1</v>
      </c>
      <c r="B7" s="18">
        <v>0</v>
      </c>
      <c r="C7" s="17">
        <v>0</v>
      </c>
      <c r="D7" s="17">
        <v>180.00000000000003</v>
      </c>
      <c r="E7" s="16">
        <v>720.00000000000034</v>
      </c>
      <c r="F7" s="15">
        <f>SUM(B7:E7)</f>
        <v>900.00000000000034</v>
      </c>
      <c r="G7" s="11" t="s">
        <v>25</v>
      </c>
      <c r="H7" s="10">
        <v>750</v>
      </c>
      <c r="I7" s="6">
        <f>D14</f>
        <v>10</v>
      </c>
    </row>
    <row r="8" spans="1:9" x14ac:dyDescent="0.2">
      <c r="A8" s="7" t="s">
        <v>16</v>
      </c>
      <c r="B8" s="14">
        <f>SUM(B5:B7)</f>
        <v>1000</v>
      </c>
      <c r="C8" s="13">
        <f>SUM(C5:C7)</f>
        <v>1100</v>
      </c>
      <c r="D8" s="13">
        <f>SUM(D5:D7)</f>
        <v>1200.0000000000002</v>
      </c>
      <c r="E8" s="12">
        <f>SUM(E5:E7)</f>
        <v>1100</v>
      </c>
    </row>
    <row r="9" spans="1:9" x14ac:dyDescent="0.2">
      <c r="B9" s="11" t="s">
        <v>15</v>
      </c>
      <c r="C9" s="11" t="s">
        <v>15</v>
      </c>
      <c r="D9" s="11" t="s">
        <v>15</v>
      </c>
      <c r="E9" s="11" t="s">
        <v>15</v>
      </c>
    </row>
    <row r="10" spans="1:9" x14ac:dyDescent="0.2">
      <c r="B10" s="10">
        <v>1000</v>
      </c>
      <c r="C10" s="10">
        <v>1100</v>
      </c>
      <c r="D10" s="10">
        <v>1200</v>
      </c>
      <c r="E10" s="10">
        <v>1100</v>
      </c>
    </row>
    <row r="12" spans="1:9" x14ac:dyDescent="0.2">
      <c r="A12" s="2" t="s">
        <v>14</v>
      </c>
      <c r="F12" s="5" t="s">
        <v>13</v>
      </c>
    </row>
    <row r="13" spans="1:9" x14ac:dyDescent="0.2">
      <c r="A13" s="7" t="s">
        <v>12</v>
      </c>
      <c r="B13" s="6">
        <v>7.1</v>
      </c>
      <c r="C13" s="6">
        <v>8.5</v>
      </c>
      <c r="D13" s="6">
        <v>7.7</v>
      </c>
      <c r="E13" s="6">
        <v>9</v>
      </c>
      <c r="F13" s="9">
        <f>SUMPRODUCT(I5:I7,F5:F7)-SUMPRODUCT(B13:E13,B8:E8)</f>
        <v>3910</v>
      </c>
    </row>
    <row r="14" spans="1:9" x14ac:dyDescent="0.2">
      <c r="A14" s="7" t="s">
        <v>11</v>
      </c>
      <c r="B14" s="6">
        <v>8.5</v>
      </c>
      <c r="C14" s="6">
        <v>9</v>
      </c>
      <c r="D14" s="6">
        <v>10</v>
      </c>
    </row>
    <row r="15" spans="1:9" x14ac:dyDescent="0.2">
      <c r="A15" s="2" t="s">
        <v>10</v>
      </c>
    </row>
    <row r="16" spans="1:9" x14ac:dyDescent="0.2">
      <c r="A16" s="7" t="s">
        <v>4</v>
      </c>
      <c r="B16" s="1">
        <v>20</v>
      </c>
      <c r="C16" s="1">
        <v>40</v>
      </c>
      <c r="D16" s="1">
        <v>30</v>
      </c>
      <c r="E16" s="1">
        <v>55</v>
      </c>
    </row>
    <row r="17" spans="1:9" x14ac:dyDescent="0.2">
      <c r="A17" s="1"/>
    </row>
    <row r="18" spans="1:9" x14ac:dyDescent="0.2">
      <c r="A18" s="2" t="s">
        <v>9</v>
      </c>
      <c r="I18" s="8" t="s">
        <v>8</v>
      </c>
    </row>
    <row r="19" spans="1:9" x14ac:dyDescent="0.2">
      <c r="A19" s="7" t="s">
        <v>7</v>
      </c>
      <c r="F19" s="8" t="s">
        <v>6</v>
      </c>
      <c r="G19" s="8"/>
      <c r="H19" s="8" t="s">
        <v>5</v>
      </c>
      <c r="I19" s="8" t="s">
        <v>4</v>
      </c>
    </row>
    <row r="20" spans="1:9" x14ac:dyDescent="0.2">
      <c r="A20" s="7" t="s">
        <v>3</v>
      </c>
      <c r="B20" s="1">
        <f>$B$16</f>
        <v>20</v>
      </c>
      <c r="C20" s="1">
        <f>$C$16</f>
        <v>40</v>
      </c>
      <c r="D20" s="1">
        <f>$D$16</f>
        <v>30</v>
      </c>
      <c r="E20" s="1">
        <f>$E$16</f>
        <v>55</v>
      </c>
      <c r="F20" s="6">
        <f>SUMPRODUCT(B20:E20,B5:E5)</f>
        <v>49999.999999999985</v>
      </c>
      <c r="G20" s="5" t="s">
        <v>0</v>
      </c>
      <c r="H20" s="4">
        <f>I20*F5</f>
        <v>49999.999999999985</v>
      </c>
      <c r="I20" s="5">
        <v>25</v>
      </c>
    </row>
    <row r="21" spans="1:9" x14ac:dyDescent="0.2">
      <c r="A21" s="7" t="s">
        <v>2</v>
      </c>
      <c r="B21" s="1">
        <f>$B$16</f>
        <v>20</v>
      </c>
      <c r="C21" s="1">
        <f>$C$16</f>
        <v>40</v>
      </c>
      <c r="D21" s="1">
        <f>$D$16</f>
        <v>30</v>
      </c>
      <c r="E21" s="1">
        <f>$E$16</f>
        <v>55</v>
      </c>
      <c r="F21" s="6">
        <f>SUMPRODUCT(B21:E21,B6:E6)</f>
        <v>65499.999999999993</v>
      </c>
      <c r="G21" s="5" t="s">
        <v>0</v>
      </c>
      <c r="H21" s="4">
        <f>I21*F6</f>
        <v>52500.000000000007</v>
      </c>
      <c r="I21" s="5">
        <v>35</v>
      </c>
    </row>
    <row r="22" spans="1:9" x14ac:dyDescent="0.2">
      <c r="A22" s="7" t="s">
        <v>1</v>
      </c>
      <c r="B22" s="1">
        <f>$B$16</f>
        <v>20</v>
      </c>
      <c r="C22" s="1">
        <f>$C$16</f>
        <v>40</v>
      </c>
      <c r="D22" s="1">
        <f>$D$16</f>
        <v>30</v>
      </c>
      <c r="E22" s="1">
        <f>$E$16</f>
        <v>55</v>
      </c>
      <c r="F22" s="6">
        <f>SUMPRODUCT(B22:E22,B7:E7)</f>
        <v>45000.000000000022</v>
      </c>
      <c r="G22" s="5" t="s">
        <v>0</v>
      </c>
      <c r="H22" s="4">
        <f>I22*F7</f>
        <v>45000.000000000015</v>
      </c>
      <c r="I22" s="3">
        <v>50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86.5703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53" t="s">
        <v>72</v>
      </c>
    </row>
    <row r="2" spans="1:8" x14ac:dyDescent="0.25">
      <c r="A2" s="53" t="s">
        <v>73</v>
      </c>
    </row>
    <row r="3" spans="1:8" x14ac:dyDescent="0.25">
      <c r="A3" s="53" t="s">
        <v>74</v>
      </c>
    </row>
    <row r="6" spans="1:8" ht="15.75" thickBot="1" x14ac:dyDescent="0.3">
      <c r="A6" t="s">
        <v>75</v>
      </c>
    </row>
    <row r="7" spans="1:8" x14ac:dyDescent="0.25">
      <c r="B7" s="56"/>
      <c r="C7" s="56"/>
      <c r="D7" s="56" t="s">
        <v>78</v>
      </c>
      <c r="E7" s="56" t="s">
        <v>80</v>
      </c>
      <c r="F7" s="56" t="s">
        <v>14</v>
      </c>
      <c r="G7" s="56" t="s">
        <v>83</v>
      </c>
      <c r="H7" s="56" t="s">
        <v>83</v>
      </c>
    </row>
    <row r="8" spans="1:8" ht="15.75" thickBot="1" x14ac:dyDescent="0.3">
      <c r="B8" s="57" t="s">
        <v>76</v>
      </c>
      <c r="C8" s="57" t="s">
        <v>77</v>
      </c>
      <c r="D8" s="57" t="s">
        <v>79</v>
      </c>
      <c r="E8" s="57" t="s">
        <v>81</v>
      </c>
      <c r="F8" s="57" t="s">
        <v>82</v>
      </c>
      <c r="G8" s="57" t="s">
        <v>84</v>
      </c>
      <c r="H8" s="57" t="s">
        <v>85</v>
      </c>
    </row>
    <row r="9" spans="1:8" x14ac:dyDescent="0.25">
      <c r="B9" s="54" t="s">
        <v>91</v>
      </c>
      <c r="C9" s="54" t="s">
        <v>39</v>
      </c>
      <c r="D9" s="54">
        <v>16000</v>
      </c>
      <c r="E9" s="54">
        <v>0</v>
      </c>
      <c r="F9" s="54">
        <v>0.66</v>
      </c>
      <c r="G9" s="54">
        <v>1.5543122344752192E-15</v>
      </c>
      <c r="H9" s="54">
        <v>0.79999999999999927</v>
      </c>
    </row>
    <row r="10" spans="1:8" x14ac:dyDescent="0.25">
      <c r="B10" s="54" t="s">
        <v>92</v>
      </c>
      <c r="C10" s="54" t="s">
        <v>39</v>
      </c>
      <c r="D10" s="54">
        <v>38825.28799649651</v>
      </c>
      <c r="E10" s="54">
        <v>0</v>
      </c>
      <c r="F10" s="54">
        <v>0.56000000000000016</v>
      </c>
      <c r="G10" s="54">
        <v>4.7399156780073039E-2</v>
      </c>
      <c r="H10" s="54">
        <v>1.5543122344752192E-15</v>
      </c>
    </row>
    <row r="11" spans="1:8" x14ac:dyDescent="0.25">
      <c r="B11" s="54" t="s">
        <v>93</v>
      </c>
      <c r="C11" s="54" t="s">
        <v>39</v>
      </c>
      <c r="D11" s="54">
        <v>45000</v>
      </c>
      <c r="E11" s="54">
        <v>0</v>
      </c>
      <c r="F11" s="54">
        <v>0.66000000000000014</v>
      </c>
      <c r="G11" s="54">
        <v>5.0000000000000364E-2</v>
      </c>
      <c r="H11" s="54">
        <v>0.79999999999999938</v>
      </c>
    </row>
    <row r="12" spans="1:8" x14ac:dyDescent="0.25">
      <c r="B12" s="54" t="s">
        <v>94</v>
      </c>
      <c r="C12" s="54" t="s">
        <v>39</v>
      </c>
      <c r="D12" s="54">
        <v>22000</v>
      </c>
      <c r="E12" s="54">
        <v>0</v>
      </c>
      <c r="F12" s="54">
        <v>0.55000000000000027</v>
      </c>
      <c r="G12" s="54">
        <v>9.999999999999825E-3</v>
      </c>
      <c r="H12" s="54">
        <v>0.6899999999999995</v>
      </c>
    </row>
    <row r="13" spans="1:8" x14ac:dyDescent="0.25">
      <c r="B13" s="54" t="s">
        <v>95</v>
      </c>
      <c r="C13" s="54" t="s">
        <v>39</v>
      </c>
      <c r="D13" s="54">
        <v>0</v>
      </c>
      <c r="E13" s="54">
        <v>6.5741626794254646E-2</v>
      </c>
      <c r="F13" s="54">
        <v>0.60999999999999988</v>
      </c>
      <c r="G13" s="54">
        <v>1E+30</v>
      </c>
      <c r="H13" s="54">
        <v>6.5741626794254646E-2</v>
      </c>
    </row>
    <row r="14" spans="1:8" x14ac:dyDescent="0.25">
      <c r="B14" s="54" t="s">
        <v>96</v>
      </c>
      <c r="C14" s="54" t="s">
        <v>39</v>
      </c>
      <c r="D14" s="54">
        <v>0</v>
      </c>
      <c r="E14" s="54">
        <v>2.1333216129064542E-2</v>
      </c>
      <c r="F14" s="54">
        <v>0.62000000000000011</v>
      </c>
      <c r="G14" s="54">
        <v>1E+30</v>
      </c>
      <c r="H14" s="54">
        <v>2.1333216129064542E-2</v>
      </c>
    </row>
    <row r="15" spans="1:8" x14ac:dyDescent="0.25">
      <c r="B15" s="54" t="s">
        <v>97</v>
      </c>
      <c r="C15" s="54" t="s">
        <v>39</v>
      </c>
      <c r="D15" s="54">
        <v>0</v>
      </c>
      <c r="E15" s="54">
        <v>1.5674443048020424E-2</v>
      </c>
      <c r="F15" s="54">
        <v>0.6599999999999997</v>
      </c>
      <c r="G15" s="54">
        <v>1E+30</v>
      </c>
      <c r="H15" s="54">
        <v>1.5674443048020424E-2</v>
      </c>
    </row>
    <row r="16" spans="1:8" x14ac:dyDescent="0.25">
      <c r="B16" s="54" t="s">
        <v>98</v>
      </c>
      <c r="C16" s="54" t="s">
        <v>39</v>
      </c>
      <c r="D16" s="54">
        <v>0</v>
      </c>
      <c r="E16" s="54">
        <v>1.592854762315352E-2</v>
      </c>
      <c r="F16" s="54">
        <v>0.49000000000000021</v>
      </c>
      <c r="G16" s="54">
        <v>1E+30</v>
      </c>
      <c r="H16" s="54">
        <v>1.592854762315352E-2</v>
      </c>
    </row>
    <row r="17" spans="2:8" x14ac:dyDescent="0.25">
      <c r="B17" s="54" t="s">
        <v>99</v>
      </c>
      <c r="C17" s="54" t="s">
        <v>39</v>
      </c>
      <c r="D17" s="54">
        <v>0</v>
      </c>
      <c r="E17" s="54">
        <v>1.5928547623151792E-2</v>
      </c>
      <c r="F17" s="54">
        <v>0.5</v>
      </c>
      <c r="G17" s="54">
        <v>1E+30</v>
      </c>
      <c r="H17" s="54">
        <v>1.5928547623151792E-2</v>
      </c>
    </row>
    <row r="18" spans="2:8" x14ac:dyDescent="0.25">
      <c r="B18" s="54" t="s">
        <v>100</v>
      </c>
      <c r="C18" s="54" t="s">
        <v>39</v>
      </c>
      <c r="D18" s="54">
        <v>0</v>
      </c>
      <c r="E18" s="54">
        <v>1.5928547623150831E-2</v>
      </c>
      <c r="F18" s="54">
        <v>0.44000000000000039</v>
      </c>
      <c r="G18" s="54">
        <v>1E+30</v>
      </c>
      <c r="H18" s="54">
        <v>1.5928547623150831E-2</v>
      </c>
    </row>
    <row r="19" spans="2:8" x14ac:dyDescent="0.25">
      <c r="B19" s="54" t="s">
        <v>101</v>
      </c>
      <c r="C19" s="54" t="s">
        <v>39</v>
      </c>
      <c r="D19" s="54">
        <v>24472.579736143689</v>
      </c>
      <c r="E19" s="54">
        <v>0</v>
      </c>
      <c r="F19" s="54">
        <v>0.61000000000000032</v>
      </c>
      <c r="G19" s="54">
        <v>2.3384698126573213E-3</v>
      </c>
      <c r="H19" s="54">
        <v>5.9090101615908809E-2</v>
      </c>
    </row>
    <row r="20" spans="2:8" x14ac:dyDescent="0.25">
      <c r="B20" s="54" t="s">
        <v>102</v>
      </c>
      <c r="C20" s="54" t="s">
        <v>39</v>
      </c>
      <c r="D20" s="54">
        <v>0</v>
      </c>
      <c r="E20" s="54">
        <v>1.967375136384188E-2</v>
      </c>
      <c r="F20" s="54">
        <v>0.57000000000000028</v>
      </c>
      <c r="G20" s="54">
        <v>1E+30</v>
      </c>
      <c r="H20" s="54">
        <v>1.967375136384188E-2</v>
      </c>
    </row>
    <row r="21" spans="2:8" x14ac:dyDescent="0.25">
      <c r="B21" s="54" t="s">
        <v>103</v>
      </c>
      <c r="C21" s="54" t="s">
        <v>39</v>
      </c>
      <c r="D21" s="54">
        <v>0</v>
      </c>
      <c r="E21" s="54">
        <v>1.8628771959870834E-2</v>
      </c>
      <c r="F21" s="54">
        <v>0.54</v>
      </c>
      <c r="G21" s="54">
        <v>1E+30</v>
      </c>
      <c r="H21" s="54">
        <v>1.8628771959870834E-2</v>
      </c>
    </row>
    <row r="22" spans="2:8" x14ac:dyDescent="0.25">
      <c r="B22" s="54" t="s">
        <v>104</v>
      </c>
      <c r="C22" s="54" t="s">
        <v>39</v>
      </c>
      <c r="D22" s="54">
        <v>0</v>
      </c>
      <c r="E22" s="54">
        <v>1.5928547623150793E-2</v>
      </c>
      <c r="F22" s="54">
        <v>0.30999999999999961</v>
      </c>
      <c r="G22" s="54">
        <v>1E+30</v>
      </c>
      <c r="H22" s="54">
        <v>1.5928547623150793E-2</v>
      </c>
    </row>
    <row r="23" spans="2:8" x14ac:dyDescent="0.25">
      <c r="B23" s="54" t="s">
        <v>105</v>
      </c>
      <c r="C23" s="54" t="s">
        <v>39</v>
      </c>
      <c r="D23" s="54">
        <v>0</v>
      </c>
      <c r="E23" s="54">
        <v>1.9673751363841935E-2</v>
      </c>
      <c r="F23" s="54">
        <v>0.5</v>
      </c>
      <c r="G23" s="54">
        <v>1E+30</v>
      </c>
      <c r="H23" s="54">
        <v>1.9673751363841935E-2</v>
      </c>
    </row>
    <row r="24" spans="2:8" x14ac:dyDescent="0.25">
      <c r="B24" s="54" t="s">
        <v>106</v>
      </c>
      <c r="C24" s="54" t="s">
        <v>39</v>
      </c>
      <c r="D24" s="54">
        <v>0</v>
      </c>
      <c r="E24" s="54">
        <v>4.6067875430412332E-2</v>
      </c>
      <c r="F24" s="54">
        <v>0.60999999999999943</v>
      </c>
      <c r="G24" s="54">
        <v>1E+30</v>
      </c>
      <c r="H24" s="54">
        <v>4.6067875430412332E-2</v>
      </c>
    </row>
    <row r="25" spans="2:8" x14ac:dyDescent="0.25">
      <c r="B25" s="54" t="s">
        <v>107</v>
      </c>
      <c r="C25" s="54" t="s">
        <v>39</v>
      </c>
      <c r="D25" s="54">
        <v>110000</v>
      </c>
      <c r="E25" s="54">
        <v>0</v>
      </c>
      <c r="F25" s="54">
        <v>0.62000000000000099</v>
      </c>
      <c r="G25" s="54">
        <v>2.1333216129064542E-2</v>
      </c>
      <c r="H25" s="54">
        <v>0.76953292560321829</v>
      </c>
    </row>
    <row r="26" spans="2:8" x14ac:dyDescent="0.25">
      <c r="B26" s="54" t="s">
        <v>108</v>
      </c>
      <c r="C26" s="54" t="s">
        <v>39</v>
      </c>
      <c r="D26" s="54">
        <v>122000.00000000001</v>
      </c>
      <c r="E26" s="54">
        <v>0</v>
      </c>
      <c r="F26" s="54">
        <v>0.66000000000000014</v>
      </c>
      <c r="G26" s="54">
        <v>1.5674443048020421E-2</v>
      </c>
      <c r="H26" s="54">
        <v>0.77000123262765419</v>
      </c>
    </row>
    <row r="27" spans="2:8" x14ac:dyDescent="0.25">
      <c r="B27" s="54" t="s">
        <v>109</v>
      </c>
      <c r="C27" s="54" t="s">
        <v>39</v>
      </c>
      <c r="D27" s="54">
        <v>62000</v>
      </c>
      <c r="E27" s="54">
        <v>0</v>
      </c>
      <c r="F27" s="54">
        <v>0.48999999999999844</v>
      </c>
      <c r="G27" s="54">
        <v>1.4543602426545538E-3</v>
      </c>
      <c r="H27" s="54">
        <v>0.59854563975734332</v>
      </c>
    </row>
    <row r="28" spans="2:8" x14ac:dyDescent="0.25">
      <c r="B28" s="54" t="s">
        <v>110</v>
      </c>
      <c r="C28" s="54" t="s">
        <v>39</v>
      </c>
      <c r="D28" s="54">
        <v>8000</v>
      </c>
      <c r="E28" s="54">
        <v>0</v>
      </c>
      <c r="F28" s="54">
        <v>0.5</v>
      </c>
      <c r="G28" s="54">
        <v>1.5928547623151792E-2</v>
      </c>
      <c r="H28" s="54">
        <v>0.60854563975734477</v>
      </c>
    </row>
    <row r="29" spans="2:8" x14ac:dyDescent="0.25">
      <c r="B29" s="54" t="s">
        <v>111</v>
      </c>
      <c r="C29" s="54" t="s">
        <v>39</v>
      </c>
      <c r="D29" s="54">
        <v>69000</v>
      </c>
      <c r="E29" s="54">
        <v>0</v>
      </c>
      <c r="F29" s="54">
        <v>0.44000000000000128</v>
      </c>
      <c r="G29" s="54">
        <v>1.5928547623150831E-2</v>
      </c>
      <c r="H29" s="54">
        <v>0.54854563975734616</v>
      </c>
    </row>
    <row r="30" spans="2:8" x14ac:dyDescent="0.25">
      <c r="B30" s="54" t="s">
        <v>112</v>
      </c>
      <c r="C30" s="54" t="s">
        <v>39</v>
      </c>
      <c r="D30" s="54">
        <v>45527.420263856307</v>
      </c>
      <c r="E30" s="54">
        <v>0</v>
      </c>
      <c r="F30" s="54">
        <v>0.60999999999999943</v>
      </c>
      <c r="G30" s="54">
        <v>5.909010161590883E-2</v>
      </c>
      <c r="H30" s="54">
        <v>2.3384698126573213E-3</v>
      </c>
    </row>
    <row r="31" spans="2:8" x14ac:dyDescent="0.25">
      <c r="B31" s="54" t="s">
        <v>113</v>
      </c>
      <c r="C31" s="54" t="s">
        <v>39</v>
      </c>
      <c r="D31" s="54">
        <v>82000</v>
      </c>
      <c r="E31" s="54">
        <v>0</v>
      </c>
      <c r="F31" s="54">
        <v>0.57000000000000028</v>
      </c>
      <c r="G31" s="54">
        <v>1.967375136384188E-2</v>
      </c>
      <c r="H31" s="54">
        <v>0.70606787543041605</v>
      </c>
    </row>
    <row r="32" spans="2:8" x14ac:dyDescent="0.25">
      <c r="B32" s="54" t="s">
        <v>114</v>
      </c>
      <c r="C32" s="54" t="s">
        <v>39</v>
      </c>
      <c r="D32" s="54">
        <v>10000</v>
      </c>
      <c r="E32" s="54">
        <v>0</v>
      </c>
      <c r="F32" s="54">
        <v>0.53999999999999915</v>
      </c>
      <c r="G32" s="54">
        <v>1.8628771959870834E-2</v>
      </c>
      <c r="H32" s="54">
        <v>0.6693257734946737</v>
      </c>
    </row>
    <row r="33" spans="2:8" x14ac:dyDescent="0.25">
      <c r="B33" s="54" t="s">
        <v>115</v>
      </c>
      <c r="C33" s="54" t="s">
        <v>39</v>
      </c>
      <c r="D33" s="54">
        <v>360000.00000000006</v>
      </c>
      <c r="E33" s="54">
        <v>0</v>
      </c>
      <c r="F33" s="54">
        <v>0.3100000000000005</v>
      </c>
      <c r="G33" s="54">
        <v>1.5928547623150793E-2</v>
      </c>
      <c r="H33" s="54">
        <v>0.41854563975734543</v>
      </c>
    </row>
    <row r="34" spans="2:8" x14ac:dyDescent="0.25">
      <c r="B34" s="54" t="s">
        <v>116</v>
      </c>
      <c r="C34" s="54" t="s">
        <v>39</v>
      </c>
      <c r="D34" s="54">
        <v>62000</v>
      </c>
      <c r="E34" s="54">
        <v>0</v>
      </c>
      <c r="F34" s="54">
        <v>0.5</v>
      </c>
      <c r="G34" s="54">
        <v>1.9673751363841935E-2</v>
      </c>
      <c r="H34" s="54">
        <v>0.63606787543041576</v>
      </c>
    </row>
    <row r="35" spans="2:8" x14ac:dyDescent="0.25">
      <c r="B35" s="54" t="s">
        <v>117</v>
      </c>
      <c r="C35" s="54" t="s">
        <v>39</v>
      </c>
      <c r="D35" s="54">
        <v>0</v>
      </c>
      <c r="E35" s="54">
        <v>1.5543122344752192E-15</v>
      </c>
      <c r="F35" s="54">
        <v>0.80000000000000071</v>
      </c>
      <c r="G35" s="54">
        <v>1E+30</v>
      </c>
      <c r="H35" s="54">
        <v>1.5543122344752192E-15</v>
      </c>
    </row>
    <row r="36" spans="2:8" x14ac:dyDescent="0.25">
      <c r="B36" s="54" t="s">
        <v>118</v>
      </c>
      <c r="C36" s="54" t="s">
        <v>39</v>
      </c>
      <c r="D36" s="54">
        <v>13174.712003503493</v>
      </c>
      <c r="E36" s="54">
        <v>0</v>
      </c>
      <c r="F36" s="54">
        <v>0.69999999999999929</v>
      </c>
      <c r="G36" s="54">
        <v>1.5543122344752192E-15</v>
      </c>
      <c r="H36" s="54">
        <v>4.7399156780073046E-2</v>
      </c>
    </row>
    <row r="37" spans="2:8" x14ac:dyDescent="0.25">
      <c r="B37" s="54" t="s">
        <v>119</v>
      </c>
      <c r="C37" s="54" t="s">
        <v>39</v>
      </c>
      <c r="D37" s="54">
        <v>0</v>
      </c>
      <c r="E37" s="54">
        <v>5.0000000000000364E-2</v>
      </c>
      <c r="F37" s="54">
        <v>0.84999999999999964</v>
      </c>
      <c r="G37" s="54">
        <v>1E+30</v>
      </c>
      <c r="H37" s="54">
        <v>5.0000000000000364E-2</v>
      </c>
    </row>
    <row r="38" spans="2:8" x14ac:dyDescent="0.25">
      <c r="B38" s="54" t="s">
        <v>120</v>
      </c>
      <c r="C38" s="54" t="s">
        <v>39</v>
      </c>
      <c r="D38" s="54">
        <v>0</v>
      </c>
      <c r="E38" s="54">
        <v>9.999999999999825E-3</v>
      </c>
      <c r="F38" s="54">
        <v>0.69999999999999929</v>
      </c>
      <c r="G38" s="54">
        <v>1E+30</v>
      </c>
      <c r="H38" s="54">
        <v>9.999999999999825E-3</v>
      </c>
    </row>
    <row r="39" spans="2:8" x14ac:dyDescent="0.25">
      <c r="B39" s="54" t="s">
        <v>121</v>
      </c>
      <c r="C39" s="54" t="s">
        <v>39</v>
      </c>
      <c r="D39" s="54">
        <v>76000</v>
      </c>
      <c r="E39" s="54">
        <v>0</v>
      </c>
      <c r="F39" s="54">
        <v>0.70000000000000284</v>
      </c>
      <c r="G39" s="54">
        <v>4.6067875430412332E-2</v>
      </c>
      <c r="H39" s="54">
        <v>0.70000000000000284</v>
      </c>
    </row>
    <row r="40" spans="2:8" x14ac:dyDescent="0.25">
      <c r="B40" s="54" t="s">
        <v>122</v>
      </c>
      <c r="C40" s="54" t="s">
        <v>39</v>
      </c>
      <c r="D40" s="54">
        <v>0</v>
      </c>
      <c r="E40" s="54">
        <v>3.0467074396778839E-2</v>
      </c>
      <c r="F40" s="54">
        <v>0.79999999999999716</v>
      </c>
      <c r="G40" s="54">
        <v>1E+30</v>
      </c>
      <c r="H40" s="54">
        <v>3.0467074396778839E-2</v>
      </c>
    </row>
    <row r="41" spans="2:8" x14ac:dyDescent="0.25">
      <c r="B41" s="54" t="s">
        <v>123</v>
      </c>
      <c r="C41" s="54" t="s">
        <v>39</v>
      </c>
      <c r="D41" s="54">
        <v>0</v>
      </c>
      <c r="E41" s="54">
        <v>2.9998767372346483E-2</v>
      </c>
      <c r="F41" s="54">
        <v>0.80000000000000071</v>
      </c>
      <c r="G41" s="54">
        <v>1E+30</v>
      </c>
      <c r="H41" s="54">
        <v>2.9998767372346483E-2</v>
      </c>
    </row>
    <row r="42" spans="2:8" x14ac:dyDescent="0.25">
      <c r="B42" s="54" t="s">
        <v>124</v>
      </c>
      <c r="C42" s="54" t="s">
        <v>39</v>
      </c>
      <c r="D42" s="54">
        <v>0</v>
      </c>
      <c r="E42" s="54">
        <v>1.4543602426545538E-3</v>
      </c>
      <c r="F42" s="54">
        <v>0.59999999999999787</v>
      </c>
      <c r="G42" s="54">
        <v>1E+30</v>
      </c>
      <c r="H42" s="54">
        <v>1.4543602426545538E-3</v>
      </c>
    </row>
    <row r="43" spans="2:8" x14ac:dyDescent="0.25">
      <c r="B43" s="54" t="s">
        <v>125</v>
      </c>
      <c r="C43" s="54" t="s">
        <v>39</v>
      </c>
      <c r="D43" s="54">
        <v>0</v>
      </c>
      <c r="E43" s="54">
        <v>9.1454360242658003E-2</v>
      </c>
      <c r="F43" s="54">
        <v>0.70000000000000284</v>
      </c>
      <c r="G43" s="54">
        <v>1E+30</v>
      </c>
      <c r="H43" s="54">
        <v>9.1454360242658003E-2</v>
      </c>
    </row>
    <row r="44" spans="2:8" x14ac:dyDescent="0.25">
      <c r="B44" s="54" t="s">
        <v>126</v>
      </c>
      <c r="C44" s="54" t="s">
        <v>39</v>
      </c>
      <c r="D44" s="54">
        <v>0</v>
      </c>
      <c r="E44" s="54">
        <v>5.1454360242651834E-2</v>
      </c>
      <c r="F44" s="54">
        <v>0.59999999999999787</v>
      </c>
      <c r="G44" s="54">
        <v>1E+30</v>
      </c>
      <c r="H44" s="54">
        <v>5.1454360242651834E-2</v>
      </c>
    </row>
    <row r="45" spans="2:8" x14ac:dyDescent="0.25">
      <c r="B45" s="54" t="s">
        <v>127</v>
      </c>
      <c r="C45" s="54" t="s">
        <v>39</v>
      </c>
      <c r="D45" s="54">
        <v>0</v>
      </c>
      <c r="E45" s="54">
        <v>1.546916890080543E-2</v>
      </c>
      <c r="F45" s="54">
        <v>0.80000000000000071</v>
      </c>
      <c r="G45" s="54">
        <v>1E+30</v>
      </c>
      <c r="H45" s="54">
        <v>1.546916890080543E-2</v>
      </c>
    </row>
    <row r="46" spans="2:8" x14ac:dyDescent="0.25">
      <c r="B46" s="54" t="s">
        <v>128</v>
      </c>
      <c r="C46" s="54" t="s">
        <v>39</v>
      </c>
      <c r="D46" s="54">
        <v>0</v>
      </c>
      <c r="E46" s="54">
        <v>4.3932124569583973E-2</v>
      </c>
      <c r="F46" s="54">
        <v>0.75</v>
      </c>
      <c r="G46" s="54">
        <v>1E+30</v>
      </c>
      <c r="H46" s="54">
        <v>4.3932124569583973E-2</v>
      </c>
    </row>
    <row r="47" spans="2:8" x14ac:dyDescent="0.25">
      <c r="B47" s="54" t="s">
        <v>129</v>
      </c>
      <c r="C47" s="54" t="s">
        <v>39</v>
      </c>
      <c r="D47" s="54">
        <v>0</v>
      </c>
      <c r="E47" s="54">
        <v>3.0674226505325648E-2</v>
      </c>
      <c r="F47" s="54">
        <v>0.69999999999999929</v>
      </c>
      <c r="G47" s="54">
        <v>1E+30</v>
      </c>
      <c r="H47" s="54">
        <v>3.0674226505325648E-2</v>
      </c>
    </row>
    <row r="48" spans="2:8" x14ac:dyDescent="0.25">
      <c r="B48" s="54" t="s">
        <v>130</v>
      </c>
      <c r="C48" s="54" t="s">
        <v>39</v>
      </c>
      <c r="D48" s="54">
        <v>0</v>
      </c>
      <c r="E48" s="54">
        <v>3.1454360242653912E-2</v>
      </c>
      <c r="F48" s="54">
        <v>0.44999999999999929</v>
      </c>
      <c r="G48" s="54">
        <v>1E+30</v>
      </c>
      <c r="H48" s="54">
        <v>3.1454360242653912E-2</v>
      </c>
    </row>
    <row r="49" spans="1:8" ht="15.75" thickBot="1" x14ac:dyDescent="0.3">
      <c r="B49" s="55" t="s">
        <v>131</v>
      </c>
      <c r="C49" s="55" t="s">
        <v>39</v>
      </c>
      <c r="D49" s="55">
        <v>0</v>
      </c>
      <c r="E49" s="55">
        <v>6.3932124569583554E-2</v>
      </c>
      <c r="F49" s="55">
        <v>0.69999999999999929</v>
      </c>
      <c r="G49" s="55">
        <v>1E+30</v>
      </c>
      <c r="H49" s="55">
        <v>6.3932124569583554E-2</v>
      </c>
    </row>
    <row r="51" spans="1:8" ht="15.75" thickBot="1" x14ac:dyDescent="0.3">
      <c r="A51" t="s">
        <v>86</v>
      </c>
    </row>
    <row r="52" spans="1:8" x14ac:dyDescent="0.25">
      <c r="B52" s="56"/>
      <c r="C52" s="56"/>
      <c r="D52" s="56" t="s">
        <v>78</v>
      </c>
      <c r="E52" s="56" t="s">
        <v>87</v>
      </c>
      <c r="F52" s="56" t="s">
        <v>89</v>
      </c>
      <c r="G52" s="56" t="s">
        <v>83</v>
      </c>
      <c r="H52" s="56" t="s">
        <v>83</v>
      </c>
    </row>
    <row r="53" spans="1:8" ht="15.75" thickBot="1" x14ac:dyDescent="0.3">
      <c r="B53" s="57" t="s">
        <v>76</v>
      </c>
      <c r="C53" s="57" t="s">
        <v>77</v>
      </c>
      <c r="D53" s="57" t="s">
        <v>79</v>
      </c>
      <c r="E53" s="57" t="s">
        <v>88</v>
      </c>
      <c r="F53" s="57" t="s">
        <v>90</v>
      </c>
      <c r="G53" s="57" t="s">
        <v>84</v>
      </c>
      <c r="H53" s="57" t="s">
        <v>85</v>
      </c>
    </row>
    <row r="54" spans="1:8" x14ac:dyDescent="0.25">
      <c r="B54" s="54" t="s">
        <v>132</v>
      </c>
      <c r="C54" s="54" t="s">
        <v>27</v>
      </c>
      <c r="D54" s="54">
        <v>32760.000000000007</v>
      </c>
      <c r="E54" s="54">
        <v>-0.65099999999999669</v>
      </c>
      <c r="F54" s="54">
        <v>32760</v>
      </c>
      <c r="G54" s="54">
        <v>2833.2713986029012</v>
      </c>
      <c r="H54" s="54">
        <v>8349.5243003218293</v>
      </c>
    </row>
    <row r="55" spans="1:8" x14ac:dyDescent="0.25">
      <c r="B55" s="54" t="s">
        <v>133</v>
      </c>
      <c r="C55" s="54" t="s">
        <v>28</v>
      </c>
      <c r="D55" s="54">
        <v>16000</v>
      </c>
      <c r="E55" s="54">
        <v>0.79999999999999927</v>
      </c>
      <c r="F55" s="54">
        <v>16000</v>
      </c>
      <c r="G55" s="54">
        <v>38825.28799649651</v>
      </c>
      <c r="H55" s="54">
        <v>13174.712003503493</v>
      </c>
    </row>
    <row r="56" spans="1:8" x14ac:dyDescent="0.25">
      <c r="B56" s="54" t="s">
        <v>134</v>
      </c>
      <c r="C56" s="54" t="s">
        <v>28</v>
      </c>
      <c r="D56" s="54">
        <v>52000</v>
      </c>
      <c r="E56" s="54">
        <v>0.6999999999999994</v>
      </c>
      <c r="F56" s="54">
        <v>52000</v>
      </c>
      <c r="G56" s="54">
        <v>1E+30</v>
      </c>
      <c r="H56" s="54">
        <v>13174.712003503493</v>
      </c>
    </row>
    <row r="57" spans="1:8" x14ac:dyDescent="0.25">
      <c r="B57" s="54" t="s">
        <v>135</v>
      </c>
      <c r="C57" s="54" t="s">
        <v>28</v>
      </c>
      <c r="D57" s="54">
        <v>45000</v>
      </c>
      <c r="E57" s="54">
        <v>0.79999999999999938</v>
      </c>
      <c r="F57" s="54">
        <v>45000</v>
      </c>
      <c r="G57" s="54">
        <v>38825.287996496525</v>
      </c>
      <c r="H57" s="54">
        <v>13174.712003503497</v>
      </c>
    </row>
    <row r="58" spans="1:8" x14ac:dyDescent="0.25">
      <c r="B58" s="54" t="s">
        <v>136</v>
      </c>
      <c r="C58" s="54" t="s">
        <v>28</v>
      </c>
      <c r="D58" s="54">
        <v>22000</v>
      </c>
      <c r="E58" s="54">
        <v>0.6899999999999995</v>
      </c>
      <c r="F58" s="54">
        <v>22000</v>
      </c>
      <c r="G58" s="54">
        <v>38825.287996496503</v>
      </c>
      <c r="H58" s="54">
        <v>13174.71200350349</v>
      </c>
    </row>
    <row r="59" spans="1:8" x14ac:dyDescent="0.25">
      <c r="B59" s="54" t="s">
        <v>137</v>
      </c>
      <c r="C59" s="54" t="s">
        <v>28</v>
      </c>
      <c r="D59" s="54">
        <v>76000</v>
      </c>
      <c r="E59" s="54">
        <v>0.70000000000000284</v>
      </c>
      <c r="F59" s="54">
        <v>76000</v>
      </c>
      <c r="G59" s="54">
        <v>1E+30</v>
      </c>
      <c r="H59" s="54">
        <v>76000</v>
      </c>
    </row>
    <row r="60" spans="1:8" x14ac:dyDescent="0.25">
      <c r="B60" s="54" t="s">
        <v>138</v>
      </c>
      <c r="C60" s="54" t="s">
        <v>28</v>
      </c>
      <c r="D60" s="54">
        <v>110000</v>
      </c>
      <c r="E60" s="54">
        <v>0.76953292560321829</v>
      </c>
      <c r="F60" s="54">
        <v>110000</v>
      </c>
      <c r="G60" s="54">
        <v>36350.123543577371</v>
      </c>
      <c r="H60" s="54">
        <v>12334.806351510344</v>
      </c>
    </row>
    <row r="61" spans="1:8" x14ac:dyDescent="0.25">
      <c r="B61" s="54" t="s">
        <v>139</v>
      </c>
      <c r="C61" s="54" t="s">
        <v>28</v>
      </c>
      <c r="D61" s="54">
        <v>122000.00000000001</v>
      </c>
      <c r="E61" s="54">
        <v>0.77000123262765419</v>
      </c>
      <c r="F61" s="54">
        <v>122000</v>
      </c>
      <c r="G61" s="54">
        <v>49413.449192050459</v>
      </c>
      <c r="H61" s="54">
        <v>16767.627384084371</v>
      </c>
    </row>
    <row r="62" spans="1:8" x14ac:dyDescent="0.25">
      <c r="B62" s="54" t="s">
        <v>140</v>
      </c>
      <c r="C62" s="54" t="s">
        <v>28</v>
      </c>
      <c r="D62" s="54">
        <v>62000</v>
      </c>
      <c r="E62" s="54">
        <v>0.59854563975734332</v>
      </c>
      <c r="F62" s="54">
        <v>62000</v>
      </c>
      <c r="G62" s="54">
        <v>50076.081652480258</v>
      </c>
      <c r="H62" s="54">
        <v>16992.480624867112</v>
      </c>
    </row>
    <row r="63" spans="1:8" x14ac:dyDescent="0.25">
      <c r="B63" s="54" t="s">
        <v>141</v>
      </c>
      <c r="C63" s="54" t="s">
        <v>28</v>
      </c>
      <c r="D63" s="54">
        <v>8000</v>
      </c>
      <c r="E63" s="54">
        <v>0.60854563975734477</v>
      </c>
      <c r="F63" s="54">
        <v>8000</v>
      </c>
      <c r="G63" s="54">
        <v>50076.081652480294</v>
      </c>
      <c r="H63" s="54">
        <v>8000</v>
      </c>
    </row>
    <row r="64" spans="1:8" x14ac:dyDescent="0.25">
      <c r="B64" s="54" t="s">
        <v>142</v>
      </c>
      <c r="C64" s="54" t="s">
        <v>28</v>
      </c>
      <c r="D64" s="54">
        <v>69000</v>
      </c>
      <c r="E64" s="54">
        <v>0.54854563975734605</v>
      </c>
      <c r="F64" s="54">
        <v>69000</v>
      </c>
      <c r="G64" s="54">
        <v>50076.081652480316</v>
      </c>
      <c r="H64" s="54">
        <v>16992.480624867134</v>
      </c>
    </row>
    <row r="65" spans="2:8" x14ac:dyDescent="0.25">
      <c r="B65" s="54" t="s">
        <v>143</v>
      </c>
      <c r="C65" s="54" t="s">
        <v>28</v>
      </c>
      <c r="D65" s="54">
        <v>70000</v>
      </c>
      <c r="E65" s="54">
        <v>0.78453083109919541</v>
      </c>
      <c r="F65" s="54">
        <v>70000</v>
      </c>
      <c r="G65" s="54">
        <v>31143.725640200406</v>
      </c>
      <c r="H65" s="54">
        <v>10568.102316788812</v>
      </c>
    </row>
    <row r="66" spans="2:8" x14ac:dyDescent="0.25">
      <c r="B66" s="54" t="s">
        <v>144</v>
      </c>
      <c r="C66" s="54" t="s">
        <v>28</v>
      </c>
      <c r="D66" s="54">
        <v>82000</v>
      </c>
      <c r="E66" s="54">
        <v>0.70606787543041605</v>
      </c>
      <c r="F66" s="54">
        <v>82000</v>
      </c>
      <c r="G66" s="54">
        <v>39947.271185910526</v>
      </c>
      <c r="H66" s="54">
        <v>13555.438230045223</v>
      </c>
    </row>
    <row r="67" spans="2:8" x14ac:dyDescent="0.25">
      <c r="B67" s="54" t="s">
        <v>145</v>
      </c>
      <c r="C67" s="54" t="s">
        <v>28</v>
      </c>
      <c r="D67" s="54">
        <v>10000</v>
      </c>
      <c r="E67" s="54">
        <v>0.6693257734946737</v>
      </c>
      <c r="F67" s="54">
        <v>10000</v>
      </c>
      <c r="G67" s="54">
        <v>42029.830347261297</v>
      </c>
      <c r="H67" s="54">
        <v>10000</v>
      </c>
    </row>
    <row r="68" spans="2:8" x14ac:dyDescent="0.25">
      <c r="B68" s="54" t="s">
        <v>146</v>
      </c>
      <c r="C68" s="54" t="s">
        <v>28</v>
      </c>
      <c r="D68" s="54">
        <v>360000.00000000006</v>
      </c>
      <c r="E68" s="54">
        <v>0.41854563975734538</v>
      </c>
      <c r="F68" s="54">
        <v>360000</v>
      </c>
      <c r="G68" s="54">
        <v>50076.081652480258</v>
      </c>
      <c r="H68" s="54">
        <v>16992.480624867112</v>
      </c>
    </row>
    <row r="69" spans="2:8" x14ac:dyDescent="0.25">
      <c r="B69" s="54" t="s">
        <v>147</v>
      </c>
      <c r="C69" s="54" t="s">
        <v>28</v>
      </c>
      <c r="D69" s="54">
        <v>62000</v>
      </c>
      <c r="E69" s="54">
        <v>0.63606787543041576</v>
      </c>
      <c r="F69" s="54">
        <v>62000</v>
      </c>
      <c r="G69" s="54">
        <v>39947.271185910526</v>
      </c>
      <c r="H69" s="54">
        <v>13555.438230045223</v>
      </c>
    </row>
    <row r="70" spans="2:8" ht="15.75" thickBot="1" x14ac:dyDescent="0.3">
      <c r="B70" s="55" t="s">
        <v>148</v>
      </c>
      <c r="C70" s="55" t="s">
        <v>26</v>
      </c>
      <c r="D70" s="55">
        <v>196560</v>
      </c>
      <c r="E70" s="55">
        <v>-0.57420643431635432</v>
      </c>
      <c r="F70" s="55">
        <v>196560</v>
      </c>
      <c r="G70" s="55">
        <v>3212.1891540391525</v>
      </c>
      <c r="H70" s="55">
        <v>9466.1780061399368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E12" sqref="E12"/>
    </sheetView>
  </sheetViews>
  <sheetFormatPr defaultRowHeight="15" x14ac:dyDescent="0.25"/>
  <cols>
    <col min="1" max="2" width="9.140625" style="25"/>
    <col min="3" max="3" width="13.28515625" style="25" customWidth="1"/>
    <col min="4" max="8" width="9.140625" style="25"/>
    <col min="9" max="10" width="16.42578125" style="25" customWidth="1"/>
    <col min="11" max="11" width="15.42578125" style="25" customWidth="1"/>
    <col min="12" max="16384" width="9.140625" style="25"/>
  </cols>
  <sheetData>
    <row r="1" spans="1:16" x14ac:dyDescent="0.25">
      <c r="B1" s="27" t="s">
        <v>48</v>
      </c>
      <c r="C1" s="27" t="s">
        <v>149</v>
      </c>
      <c r="D1" s="27" t="s">
        <v>38</v>
      </c>
      <c r="E1" s="27" t="s">
        <v>47</v>
      </c>
      <c r="F1" s="27" t="s">
        <v>46</v>
      </c>
      <c r="I1" s="27" t="s">
        <v>151</v>
      </c>
      <c r="J1" s="27" t="s">
        <v>45</v>
      </c>
      <c r="K1" s="27" t="s">
        <v>44</v>
      </c>
      <c r="N1" s="27" t="s">
        <v>43</v>
      </c>
    </row>
    <row r="2" spans="1:16" x14ac:dyDescent="0.25">
      <c r="A2" s="27" t="s">
        <v>42</v>
      </c>
      <c r="B2" s="25" t="s">
        <v>39</v>
      </c>
      <c r="C2" s="25" t="s">
        <v>41</v>
      </c>
      <c r="D2" s="25" t="s">
        <v>41</v>
      </c>
      <c r="E2" s="25" t="s">
        <v>40</v>
      </c>
      <c r="F2" s="25" t="s">
        <v>40</v>
      </c>
      <c r="H2" s="27"/>
      <c r="I2" s="25" t="s">
        <v>39</v>
      </c>
      <c r="J2" s="25" t="s">
        <v>39</v>
      </c>
      <c r="K2" s="25" t="s">
        <v>39</v>
      </c>
      <c r="N2" s="58" t="s">
        <v>149</v>
      </c>
      <c r="O2" s="25" t="s">
        <v>38</v>
      </c>
    </row>
    <row r="3" spans="1:16" x14ac:dyDescent="0.25">
      <c r="A3" s="25">
        <v>1</v>
      </c>
      <c r="B3" s="26">
        <v>16000</v>
      </c>
      <c r="C3" s="34">
        <v>4.6500000000000004</v>
      </c>
      <c r="D3" s="36">
        <v>0</v>
      </c>
      <c r="E3" s="33">
        <v>0.66</v>
      </c>
      <c r="F3" s="29">
        <v>0.8</v>
      </c>
      <c r="I3" s="32">
        <v>16000</v>
      </c>
      <c r="J3" s="35">
        <v>0</v>
      </c>
      <c r="K3" s="32">
        <v>0</v>
      </c>
      <c r="N3" s="31">
        <f>I3/C3</f>
        <v>3440.8602150537631</v>
      </c>
      <c r="O3" s="35">
        <v>0</v>
      </c>
    </row>
    <row r="4" spans="1:16" x14ac:dyDescent="0.25">
      <c r="A4" s="25">
        <v>2</v>
      </c>
      <c r="B4" s="26">
        <v>52000</v>
      </c>
      <c r="C4" s="34">
        <v>4.6500000000000004</v>
      </c>
      <c r="D4" s="36">
        <v>0</v>
      </c>
      <c r="E4" s="33">
        <v>0.56000000000000005</v>
      </c>
      <c r="F4" s="29">
        <v>0.7</v>
      </c>
      <c r="I4" s="32">
        <v>38825.28799649651</v>
      </c>
      <c r="J4" s="35">
        <v>0</v>
      </c>
      <c r="K4" s="32">
        <v>13174.712003503493</v>
      </c>
      <c r="N4" s="31">
        <f t="shared" ref="N4:N17" si="0">I4/C4</f>
        <v>8349.5243003218293</v>
      </c>
      <c r="O4" s="35">
        <v>0</v>
      </c>
      <c r="P4" s="25" t="s">
        <v>37</v>
      </c>
    </row>
    <row r="5" spans="1:16" x14ac:dyDescent="0.25">
      <c r="A5" s="25">
        <v>3</v>
      </c>
      <c r="B5" s="26">
        <v>45000</v>
      </c>
      <c r="C5" s="34">
        <v>4.6500000000000004</v>
      </c>
      <c r="D5" s="36">
        <v>0</v>
      </c>
      <c r="E5" s="33">
        <v>0.66</v>
      </c>
      <c r="F5" s="29">
        <v>0.85</v>
      </c>
      <c r="I5" s="32">
        <v>45000</v>
      </c>
      <c r="J5" s="35">
        <v>0</v>
      </c>
      <c r="K5" s="32">
        <v>0</v>
      </c>
      <c r="N5" s="31">
        <f t="shared" si="0"/>
        <v>9677.4193548387084</v>
      </c>
      <c r="O5" s="35">
        <v>0</v>
      </c>
      <c r="P5" s="25" t="s">
        <v>36</v>
      </c>
    </row>
    <row r="6" spans="1:16" x14ac:dyDescent="0.25">
      <c r="A6" s="25">
        <v>4</v>
      </c>
      <c r="B6" s="26">
        <v>22000</v>
      </c>
      <c r="C6" s="34">
        <v>4.6500000000000004</v>
      </c>
      <c r="D6" s="36">
        <v>0</v>
      </c>
      <c r="E6" s="33">
        <v>0.55000000000000004</v>
      </c>
      <c r="F6" s="29">
        <v>0.7</v>
      </c>
      <c r="I6" s="32">
        <v>22000</v>
      </c>
      <c r="J6" s="35">
        <v>0</v>
      </c>
      <c r="K6" s="32">
        <v>0</v>
      </c>
      <c r="N6" s="31">
        <f t="shared" si="0"/>
        <v>4731.1827956989246</v>
      </c>
      <c r="O6" s="35">
        <v>0</v>
      </c>
      <c r="P6" s="25" t="s">
        <v>35</v>
      </c>
    </row>
    <row r="7" spans="1:16" x14ac:dyDescent="0.25">
      <c r="A7" s="25">
        <v>5</v>
      </c>
      <c r="B7" s="26">
        <v>76000</v>
      </c>
      <c r="C7" s="34">
        <v>4.18</v>
      </c>
      <c r="D7" s="34">
        <v>4.22</v>
      </c>
      <c r="E7" s="33">
        <v>0.61</v>
      </c>
      <c r="F7" s="29">
        <v>0.7</v>
      </c>
      <c r="I7" s="32">
        <v>0</v>
      </c>
      <c r="J7" s="32">
        <v>0</v>
      </c>
      <c r="K7" s="32">
        <v>76000</v>
      </c>
      <c r="N7" s="31">
        <f t="shared" si="0"/>
        <v>0</v>
      </c>
      <c r="O7" s="31">
        <f t="shared" ref="O7:O17" si="1">J7/D7</f>
        <v>0</v>
      </c>
    </row>
    <row r="8" spans="1:16" x14ac:dyDescent="0.25">
      <c r="A8" s="25">
        <v>6</v>
      </c>
      <c r="B8" s="26">
        <v>110000</v>
      </c>
      <c r="C8" s="34">
        <v>3.81</v>
      </c>
      <c r="D8" s="34">
        <v>3.84</v>
      </c>
      <c r="E8" s="33">
        <v>0.62</v>
      </c>
      <c r="F8" s="29">
        <v>0.8</v>
      </c>
      <c r="I8" s="32">
        <v>0</v>
      </c>
      <c r="J8" s="32">
        <v>110000</v>
      </c>
      <c r="K8" s="32">
        <v>0</v>
      </c>
      <c r="N8" s="31">
        <f t="shared" si="0"/>
        <v>0</v>
      </c>
      <c r="O8" s="31">
        <f t="shared" si="1"/>
        <v>28645.833333333336</v>
      </c>
    </row>
    <row r="9" spans="1:16" x14ac:dyDescent="0.25">
      <c r="A9" s="25">
        <v>7</v>
      </c>
      <c r="B9" s="26">
        <v>122000</v>
      </c>
      <c r="C9" s="34">
        <v>5.18</v>
      </c>
      <c r="D9" s="34">
        <v>5.22</v>
      </c>
      <c r="E9" s="33">
        <v>0.66</v>
      </c>
      <c r="F9" s="29">
        <v>0.8</v>
      </c>
      <c r="I9" s="32">
        <v>0</v>
      </c>
      <c r="J9" s="32">
        <v>122000.00000000001</v>
      </c>
      <c r="K9" s="32">
        <v>0</v>
      </c>
      <c r="N9" s="31">
        <f t="shared" si="0"/>
        <v>0</v>
      </c>
      <c r="O9" s="31">
        <f t="shared" si="1"/>
        <v>23371.647509578546</v>
      </c>
    </row>
    <row r="10" spans="1:16" x14ac:dyDescent="0.25">
      <c r="A10" s="25">
        <v>8</v>
      </c>
      <c r="B10" s="26">
        <v>62000</v>
      </c>
      <c r="C10" s="34">
        <v>5.23</v>
      </c>
      <c r="D10" s="34">
        <v>5.29</v>
      </c>
      <c r="E10" s="33">
        <v>0.49</v>
      </c>
      <c r="F10" s="29">
        <v>0.6</v>
      </c>
      <c r="I10" s="32">
        <v>0</v>
      </c>
      <c r="J10" s="32">
        <v>62000</v>
      </c>
      <c r="K10" s="32">
        <v>0</v>
      </c>
      <c r="N10" s="31">
        <f t="shared" si="0"/>
        <v>0</v>
      </c>
      <c r="O10" s="31">
        <f t="shared" si="1"/>
        <v>11720.226843100188</v>
      </c>
    </row>
    <row r="11" spans="1:16" x14ac:dyDescent="0.25">
      <c r="A11" s="25">
        <v>9</v>
      </c>
      <c r="B11" s="26">
        <v>8000</v>
      </c>
      <c r="C11" s="34">
        <v>5.23</v>
      </c>
      <c r="D11" s="34">
        <v>5.29</v>
      </c>
      <c r="E11" s="33">
        <v>0.5</v>
      </c>
      <c r="F11" s="29">
        <v>0.7</v>
      </c>
      <c r="I11" s="32">
        <v>0</v>
      </c>
      <c r="J11" s="32">
        <v>8000</v>
      </c>
      <c r="K11" s="32">
        <v>0</v>
      </c>
      <c r="N11" s="31">
        <f t="shared" si="0"/>
        <v>0</v>
      </c>
      <c r="O11" s="31">
        <f t="shared" si="1"/>
        <v>1512.2873345935727</v>
      </c>
    </row>
    <row r="12" spans="1:16" x14ac:dyDescent="0.25">
      <c r="A12" s="25">
        <v>10</v>
      </c>
      <c r="B12" s="26">
        <v>69000</v>
      </c>
      <c r="C12" s="34">
        <v>5.23</v>
      </c>
      <c r="D12" s="34">
        <v>5.29</v>
      </c>
      <c r="E12" s="33">
        <v>0.44</v>
      </c>
      <c r="F12" s="29">
        <v>0.6</v>
      </c>
      <c r="I12" s="32">
        <v>0</v>
      </c>
      <c r="J12" s="32">
        <v>69000</v>
      </c>
      <c r="K12" s="32">
        <v>0</v>
      </c>
      <c r="N12" s="31">
        <f t="shared" si="0"/>
        <v>0</v>
      </c>
      <c r="O12" s="31">
        <f t="shared" si="1"/>
        <v>13043.478260869566</v>
      </c>
    </row>
    <row r="13" spans="1:16" x14ac:dyDescent="0.25">
      <c r="A13" s="25">
        <v>11</v>
      </c>
      <c r="B13" s="26">
        <v>70000</v>
      </c>
      <c r="C13" s="34">
        <v>3.73</v>
      </c>
      <c r="D13" s="34">
        <v>3.29</v>
      </c>
      <c r="E13" s="33">
        <v>0.61</v>
      </c>
      <c r="F13" s="29">
        <v>0.8</v>
      </c>
      <c r="I13" s="32">
        <v>24472.579736143689</v>
      </c>
      <c r="J13" s="32">
        <v>45527.420263856307</v>
      </c>
      <c r="K13" s="32">
        <v>0</v>
      </c>
      <c r="N13" s="31">
        <f t="shared" si="0"/>
        <v>6561.0133340867797</v>
      </c>
      <c r="O13" s="31">
        <f t="shared" si="1"/>
        <v>13838.121660746598</v>
      </c>
    </row>
    <row r="14" spans="1:16" x14ac:dyDescent="0.25">
      <c r="A14" s="25">
        <v>12</v>
      </c>
      <c r="B14" s="26">
        <v>82000</v>
      </c>
      <c r="C14" s="34">
        <v>4.18</v>
      </c>
      <c r="D14" s="34">
        <v>4.22</v>
      </c>
      <c r="E14" s="33">
        <v>0.56999999999999995</v>
      </c>
      <c r="F14" s="29">
        <v>0.75</v>
      </c>
      <c r="I14" s="32">
        <v>0</v>
      </c>
      <c r="J14" s="32">
        <v>82000</v>
      </c>
      <c r="K14" s="32">
        <v>0</v>
      </c>
      <c r="N14" s="31">
        <f t="shared" si="0"/>
        <v>0</v>
      </c>
      <c r="O14" s="31">
        <f t="shared" si="1"/>
        <v>19431.279620853082</v>
      </c>
    </row>
    <row r="15" spans="1:16" x14ac:dyDescent="0.25">
      <c r="A15" s="25">
        <v>13</v>
      </c>
      <c r="B15" s="26">
        <v>10000</v>
      </c>
      <c r="C15" s="34">
        <v>4.4000000000000004</v>
      </c>
      <c r="D15" s="34">
        <v>4.4400000000000004</v>
      </c>
      <c r="E15" s="33">
        <v>0.54</v>
      </c>
      <c r="F15" s="29">
        <v>0.7</v>
      </c>
      <c r="I15" s="32">
        <v>0</v>
      </c>
      <c r="J15" s="32">
        <v>10000</v>
      </c>
      <c r="K15" s="32">
        <v>0</v>
      </c>
      <c r="N15" s="31">
        <f t="shared" si="0"/>
        <v>0</v>
      </c>
      <c r="O15" s="31">
        <f t="shared" si="1"/>
        <v>2252.2522522522522</v>
      </c>
    </row>
    <row r="16" spans="1:16" x14ac:dyDescent="0.25">
      <c r="A16" s="25">
        <v>14</v>
      </c>
      <c r="B16" s="26">
        <v>360000</v>
      </c>
      <c r="C16" s="34">
        <v>5.23</v>
      </c>
      <c r="D16" s="34">
        <v>5.29</v>
      </c>
      <c r="E16" s="33">
        <v>0.31</v>
      </c>
      <c r="F16" s="29">
        <v>0.45</v>
      </c>
      <c r="I16" s="32">
        <v>0</v>
      </c>
      <c r="J16" s="32">
        <v>360000.00000000006</v>
      </c>
      <c r="K16" s="32">
        <v>0</v>
      </c>
      <c r="N16" s="31">
        <f t="shared" si="0"/>
        <v>0</v>
      </c>
      <c r="O16" s="31">
        <f t="shared" si="1"/>
        <v>68052.930056710786</v>
      </c>
    </row>
    <row r="17" spans="1:15" x14ac:dyDescent="0.25">
      <c r="A17" s="25">
        <v>15</v>
      </c>
      <c r="B17" s="26">
        <v>62000</v>
      </c>
      <c r="C17" s="34">
        <v>4.18</v>
      </c>
      <c r="D17" s="34">
        <v>4.22</v>
      </c>
      <c r="E17" s="33">
        <v>0.5</v>
      </c>
      <c r="F17" s="29">
        <v>0.7</v>
      </c>
      <c r="I17" s="32">
        <v>0</v>
      </c>
      <c r="J17" s="32">
        <v>62000</v>
      </c>
      <c r="K17" s="32">
        <v>0</v>
      </c>
      <c r="N17" s="31">
        <f t="shared" si="0"/>
        <v>0</v>
      </c>
      <c r="O17" s="31">
        <f t="shared" si="1"/>
        <v>14691.943127962086</v>
      </c>
    </row>
    <row r="19" spans="1:15" x14ac:dyDescent="0.25">
      <c r="C19" s="29"/>
      <c r="I19" s="27" t="s">
        <v>34</v>
      </c>
    </row>
    <row r="20" spans="1:15" x14ac:dyDescent="0.25">
      <c r="C20" s="29"/>
      <c r="I20" s="27"/>
    </row>
    <row r="21" spans="1:15" x14ac:dyDescent="0.25">
      <c r="A21" s="27" t="s">
        <v>33</v>
      </c>
      <c r="C21" s="30">
        <f>SUM(I22:K22)</f>
        <v>587424.45968049054</v>
      </c>
      <c r="E21" s="25" t="s">
        <v>32</v>
      </c>
      <c r="I21" s="27" t="s">
        <v>150</v>
      </c>
      <c r="J21" s="27" t="s">
        <v>31</v>
      </c>
      <c r="K21" s="27" t="s">
        <v>30</v>
      </c>
    </row>
    <row r="22" spans="1:15" x14ac:dyDescent="0.25">
      <c r="C22" s="29"/>
      <c r="I22" s="28">
        <f>SUMPRODUCT(E3:E17,I3:I17)</f>
        <v>89030.434917085702</v>
      </c>
      <c r="J22" s="25">
        <f>SUMPRODUCT(E7:E17,J7:J17)</f>
        <v>435971.72636095231</v>
      </c>
      <c r="K22" s="25">
        <f>SUMPRODUCT(F3:F17,K3:K17)</f>
        <v>62422.298402452448</v>
      </c>
    </row>
    <row r="24" spans="1:15" x14ac:dyDescent="0.25">
      <c r="A24" s="25" t="s">
        <v>29</v>
      </c>
      <c r="J24" s="27"/>
    </row>
    <row r="25" spans="1:15" x14ac:dyDescent="0.25">
      <c r="A25" s="25" t="s">
        <v>28</v>
      </c>
      <c r="J25" s="27"/>
    </row>
    <row r="26" spans="1:15" x14ac:dyDescent="0.25">
      <c r="A26" s="25">
        <f>I3+K3</f>
        <v>16000</v>
      </c>
      <c r="B26" s="25" t="s">
        <v>0</v>
      </c>
      <c r="C26" s="26">
        <f t="shared" ref="C26:C40" si="2">B3</f>
        <v>16000</v>
      </c>
      <c r="J26" s="27"/>
    </row>
    <row r="27" spans="1:15" x14ac:dyDescent="0.25">
      <c r="A27" s="25">
        <f>I4+K4</f>
        <v>52000</v>
      </c>
      <c r="B27" s="25" t="s">
        <v>0</v>
      </c>
      <c r="C27" s="26">
        <f t="shared" si="2"/>
        <v>52000</v>
      </c>
      <c r="J27" s="27"/>
    </row>
    <row r="28" spans="1:15" x14ac:dyDescent="0.25">
      <c r="A28" s="25">
        <f>I5+K5</f>
        <v>45000</v>
      </c>
      <c r="B28" s="25" t="s">
        <v>0</v>
      </c>
      <c r="C28" s="26">
        <f t="shared" si="2"/>
        <v>45000</v>
      </c>
      <c r="J28" s="27"/>
    </row>
    <row r="29" spans="1:15" x14ac:dyDescent="0.25">
      <c r="A29" s="25">
        <f>I6+K6</f>
        <v>22000</v>
      </c>
      <c r="B29" s="25" t="s">
        <v>0</v>
      </c>
      <c r="C29" s="26">
        <f t="shared" si="2"/>
        <v>22000</v>
      </c>
      <c r="J29" s="27"/>
    </row>
    <row r="30" spans="1:15" x14ac:dyDescent="0.25">
      <c r="A30" s="25">
        <f t="shared" ref="A30:A40" si="3">SUM(I7:K7)</f>
        <v>76000</v>
      </c>
      <c r="B30" s="25" t="s">
        <v>0</v>
      </c>
      <c r="C30" s="26">
        <f t="shared" si="2"/>
        <v>76000</v>
      </c>
      <c r="J30" s="27"/>
    </row>
    <row r="31" spans="1:15" x14ac:dyDescent="0.25">
      <c r="A31" s="25">
        <f t="shared" si="3"/>
        <v>110000</v>
      </c>
      <c r="B31" s="25" t="s">
        <v>0</v>
      </c>
      <c r="C31" s="26">
        <f t="shared" si="2"/>
        <v>110000</v>
      </c>
      <c r="J31" s="27"/>
    </row>
    <row r="32" spans="1:15" x14ac:dyDescent="0.25">
      <c r="A32" s="25">
        <f t="shared" si="3"/>
        <v>122000.00000000001</v>
      </c>
      <c r="B32" s="25" t="s">
        <v>0</v>
      </c>
      <c r="C32" s="26">
        <f t="shared" si="2"/>
        <v>122000</v>
      </c>
      <c r="J32" s="27"/>
    </row>
    <row r="33" spans="1:10" x14ac:dyDescent="0.25">
      <c r="A33" s="25">
        <f t="shared" si="3"/>
        <v>62000</v>
      </c>
      <c r="B33" s="25" t="s">
        <v>0</v>
      </c>
      <c r="C33" s="26">
        <f t="shared" si="2"/>
        <v>62000</v>
      </c>
      <c r="J33" s="27"/>
    </row>
    <row r="34" spans="1:10" x14ac:dyDescent="0.25">
      <c r="A34" s="25">
        <f t="shared" si="3"/>
        <v>8000</v>
      </c>
      <c r="B34" s="25" t="s">
        <v>0</v>
      </c>
      <c r="C34" s="26">
        <f t="shared" si="2"/>
        <v>8000</v>
      </c>
    </row>
    <row r="35" spans="1:10" x14ac:dyDescent="0.25">
      <c r="A35" s="25">
        <f t="shared" si="3"/>
        <v>69000</v>
      </c>
      <c r="B35" s="25" t="s">
        <v>0</v>
      </c>
      <c r="C35" s="26">
        <f t="shared" si="2"/>
        <v>69000</v>
      </c>
    </row>
    <row r="36" spans="1:10" x14ac:dyDescent="0.25">
      <c r="A36" s="25">
        <f t="shared" si="3"/>
        <v>70000</v>
      </c>
      <c r="B36" s="25" t="s">
        <v>0</v>
      </c>
      <c r="C36" s="26">
        <f t="shared" si="2"/>
        <v>70000</v>
      </c>
    </row>
    <row r="37" spans="1:10" x14ac:dyDescent="0.25">
      <c r="A37" s="25">
        <f t="shared" si="3"/>
        <v>82000</v>
      </c>
      <c r="B37" s="25" t="s">
        <v>0</v>
      </c>
      <c r="C37" s="26">
        <f t="shared" si="2"/>
        <v>82000</v>
      </c>
    </row>
    <row r="38" spans="1:10" x14ac:dyDescent="0.25">
      <c r="A38" s="25">
        <f t="shared" si="3"/>
        <v>10000</v>
      </c>
      <c r="B38" s="25" t="s">
        <v>0</v>
      </c>
      <c r="C38" s="26">
        <f t="shared" si="2"/>
        <v>10000</v>
      </c>
    </row>
    <row r="39" spans="1:10" x14ac:dyDescent="0.25">
      <c r="A39" s="25">
        <f t="shared" si="3"/>
        <v>360000.00000000006</v>
      </c>
      <c r="B39" s="25" t="s">
        <v>0</v>
      </c>
      <c r="C39" s="26">
        <f t="shared" si="2"/>
        <v>360000</v>
      </c>
    </row>
    <row r="40" spans="1:10" x14ac:dyDescent="0.25">
      <c r="A40" s="25">
        <f t="shared" si="3"/>
        <v>62000</v>
      </c>
      <c r="B40" s="25" t="s">
        <v>0</v>
      </c>
      <c r="C40" s="26">
        <f t="shared" si="2"/>
        <v>62000</v>
      </c>
    </row>
    <row r="41" spans="1:10" x14ac:dyDescent="0.25">
      <c r="C41" s="26"/>
    </row>
    <row r="42" spans="1:10" x14ac:dyDescent="0.25">
      <c r="A42" s="58" t="s">
        <v>152</v>
      </c>
    </row>
    <row r="43" spans="1:10" x14ac:dyDescent="0.25">
      <c r="A43" s="25">
        <f>SUM(N3:N17)</f>
        <v>32760.000000000007</v>
      </c>
      <c r="B43" s="25" t="s">
        <v>15</v>
      </c>
      <c r="C43" s="25">
        <f>15*13*24*7</f>
        <v>32760</v>
      </c>
    </row>
    <row r="45" spans="1:10" x14ac:dyDescent="0.25">
      <c r="A45" s="25" t="s">
        <v>26</v>
      </c>
    </row>
    <row r="46" spans="1:10" x14ac:dyDescent="0.25">
      <c r="A46" s="25">
        <f>SUM(O7:O17)</f>
        <v>196560</v>
      </c>
      <c r="B46" s="25" t="s">
        <v>15</v>
      </c>
      <c r="C46" s="25">
        <f>90*13*24*7</f>
        <v>196560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(2.4)</vt:lpstr>
      <vt:lpstr>Blending(2.5a)</vt:lpstr>
      <vt:lpstr>Blending(2.5b)</vt:lpstr>
      <vt:lpstr>Blending(2.5c)</vt:lpstr>
      <vt:lpstr>Sensitivity Report 1</vt:lpstr>
      <vt:lpstr>Cammtex (2.22)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2013-04-09T03:27:26Z</dcterms:created>
  <dcterms:modified xsi:type="dcterms:W3CDTF">2017-09-27T19:57:05Z</dcterms:modified>
</cp:coreProperties>
</file>