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/>
  <bookViews>
    <workbookView xWindow="75" yWindow="60" windowWidth="12390" windowHeight="7980" activeTab="1"/>
  </bookViews>
  <sheets>
    <sheet name="DEC" sheetId="1" r:id="rId1"/>
    <sheet name="DEC-model-base case" sheetId="2" r:id="rId2"/>
    <sheet name="Answer Report base case" sheetId="3" r:id="rId3"/>
    <sheet name="Sensitivity Report base case" sheetId="4" r:id="rId4"/>
    <sheet name="DEC-model (unconstrained)" sheetId="5" r:id="rId5"/>
    <sheet name="Answer Report (unconstrained)" sheetId="6" r:id="rId6"/>
    <sheet name="Sensitivity Report (uncons)" sheetId="7" r:id="rId7"/>
    <sheet name="1Meg(cons)" sheetId="8" r:id="rId8"/>
    <sheet name="Answer Report(1megcons)" sheetId="9" r:id="rId9"/>
    <sheet name="Sensitivity Report (1megcons)" sheetId="10" r:id="rId10"/>
    <sheet name="1Meg(uncons)" sheetId="11" r:id="rId11"/>
    <sheet name="Answer Report(1meguncons)" sheetId="12" r:id="rId12"/>
    <sheet name="Sensitivity Report(1Meguncons)" sheetId="13" r:id="rId13"/>
    <sheet name="DEC-model-base case_STS" sheetId="14" state="veryHidden" r:id="rId14"/>
    <sheet name="STS_2" sheetId="16" r:id="rId15"/>
    <sheet name="STS_3" sheetId="17" r:id="rId16"/>
    <sheet name="DEC-model (unconstrained)_STS" sheetId="18" state="veryHidden" r:id="rId17"/>
    <sheet name="STS_4" sheetId="19" r:id="rId18"/>
    <sheet name="STS_5" sheetId="20" r:id="rId19"/>
    <sheet name="1Meg(cons)_STS" sheetId="21" state="veryHidden" r:id="rId20"/>
    <sheet name="STS_6" sheetId="22" r:id="rId21"/>
    <sheet name="1Meg(uncons)_STS" sheetId="23" state="veryHidden" r:id="rId22"/>
    <sheet name="STS_7" sheetId="24" r:id="rId23"/>
  </sheets>
  <definedNames>
    <definedName name="ChartData" localSheetId="14">STS_2!$K$5:$K$13</definedName>
    <definedName name="ChartData" localSheetId="15">STS_3!$K$5:$K$15</definedName>
    <definedName name="ChartData" localSheetId="17">STS_4!$K$5:$K$13</definedName>
    <definedName name="ChartData" localSheetId="18">STS_5!$K$5:$K$15</definedName>
    <definedName name="ChartData" localSheetId="20">STS_6!$K$5:$K$13</definedName>
    <definedName name="ChartData" localSheetId="22">STS_7!$K$5:$K$13</definedName>
    <definedName name="InputValues" localSheetId="14">STS_2!$A$5:$A$13</definedName>
    <definedName name="InputValues" localSheetId="15">STS_3!$A$5:$A$15</definedName>
    <definedName name="InputValues" localSheetId="17">STS_4!$A$5:$A$13</definedName>
    <definedName name="InputValues" localSheetId="18">STS_5!$A$5:$A$15</definedName>
    <definedName name="InputValues" localSheetId="20">STS_6!$A$5:$A$13</definedName>
    <definedName name="InputValues" localSheetId="22">STS_7!$A$5:$A$13</definedName>
    <definedName name="OutputAddresses" localSheetId="14">STS_2!$B$4:$C$4</definedName>
    <definedName name="OutputAddresses" localSheetId="15">STS_3!$B$4:$C$4</definedName>
    <definedName name="OutputAddresses" localSheetId="17">STS_4!$B$4:$C$4</definedName>
    <definedName name="OutputAddresses" localSheetId="18">STS_5!$B$4:$C$4</definedName>
    <definedName name="OutputAddresses" localSheetId="20">STS_6!$B$4:$C$4</definedName>
    <definedName name="OutputAddresses" localSheetId="22">STS_7!$B$4:$C$4</definedName>
    <definedName name="OutputValues" localSheetId="14">STS_2!$B$5:$C$13</definedName>
    <definedName name="OutputValues" localSheetId="15">STS_3!$B$5:$C$15</definedName>
    <definedName name="OutputValues" localSheetId="17">STS_4!$B$5:$C$13</definedName>
    <definedName name="OutputValues" localSheetId="18">STS_5!$B$5:$C$15</definedName>
    <definedName name="OutputValues" localSheetId="20">STS_6!$B$5:$C$13</definedName>
    <definedName name="OutputValues" localSheetId="22">STS_7!$B$5:$C$13</definedName>
    <definedName name="solver_adj" localSheetId="7" hidden="1">'1Meg(cons)'!$B$29:$F$29</definedName>
    <definedName name="solver_adj" localSheetId="10" hidden="1">'1Meg(uncons)'!$B$29:$F$29</definedName>
    <definedName name="solver_adj" localSheetId="4" hidden="1">'DEC-model (unconstrained)'!$B$29:$F$29</definedName>
    <definedName name="solver_adj" localSheetId="1" hidden="1">'DEC-model-base case'!$B$29:$F$29</definedName>
    <definedName name="solver_cvg" localSheetId="7" hidden="1">0.001</definedName>
    <definedName name="solver_cvg" localSheetId="10" hidden="1">0.001</definedName>
    <definedName name="solver_cvg" localSheetId="0" hidden="1">0.001</definedName>
    <definedName name="solver_cvg" localSheetId="4" hidden="1">0.001</definedName>
    <definedName name="solver_cvg" localSheetId="1" hidden="1">0.001</definedName>
    <definedName name="solver_drv" localSheetId="7" hidden="1">1</definedName>
    <definedName name="solver_drv" localSheetId="10" hidden="1">1</definedName>
    <definedName name="solver_drv" localSheetId="0" hidden="1">1</definedName>
    <definedName name="solver_drv" localSheetId="4" hidden="1">1</definedName>
    <definedName name="solver_drv" localSheetId="1" hidden="1">1</definedName>
    <definedName name="solver_eng" localSheetId="7" hidden="1">2</definedName>
    <definedName name="solver_eng" localSheetId="10" hidden="1">2</definedName>
    <definedName name="solver_eng" localSheetId="4" hidden="1">2</definedName>
    <definedName name="solver_eng" localSheetId="1" hidden="1">2</definedName>
    <definedName name="solver_est" localSheetId="7" hidden="1">1</definedName>
    <definedName name="solver_est" localSheetId="10" hidden="1">1</definedName>
    <definedName name="solver_est" localSheetId="0" hidden="1">1</definedName>
    <definedName name="solver_est" localSheetId="4" hidden="1">1</definedName>
    <definedName name="solver_est" localSheetId="1" hidden="1">1</definedName>
    <definedName name="solver_ibd" localSheetId="7" hidden="1">2</definedName>
    <definedName name="solver_ibd" localSheetId="10" hidden="1">2</definedName>
    <definedName name="solver_ibd" localSheetId="4" hidden="1">2</definedName>
    <definedName name="solver_ibd" localSheetId="1" hidden="1">2</definedName>
    <definedName name="solver_itr" localSheetId="7" hidden="1">100</definedName>
    <definedName name="solver_itr" localSheetId="10" hidden="1">100</definedName>
    <definedName name="solver_itr" localSheetId="0" hidden="1">100</definedName>
    <definedName name="solver_itr" localSheetId="4" hidden="1">100</definedName>
    <definedName name="solver_itr" localSheetId="1" hidden="1">100</definedName>
    <definedName name="solver_lhs1" localSheetId="7" hidden="1">'1Meg(cons)'!$B$35:$B$42</definedName>
    <definedName name="solver_lhs1" localSheetId="10" hidden="1">'1Meg(uncons)'!$B$35:$B$42</definedName>
    <definedName name="solver_lhs1" localSheetId="0" hidden="1">DEC!$B$45:$B$47</definedName>
    <definedName name="solver_lhs1" localSheetId="4" hidden="1">'DEC-model (unconstrained)'!$B$35:$B$41</definedName>
    <definedName name="solver_lhs1" localSheetId="1" hidden="1">'DEC-model-base case'!$B$35:$B$41</definedName>
    <definedName name="solver_lhs2" localSheetId="7" hidden="1">'1Meg(cons)'!$B$43:$B$45</definedName>
    <definedName name="solver_lhs2" localSheetId="10" hidden="1">'1Meg(uncons)'!$B$43:$B$45</definedName>
    <definedName name="solver_lhs2" localSheetId="0" hidden="1">DEC!$B$37:$B$44</definedName>
    <definedName name="solver_lhs2" localSheetId="4" hidden="1">'DEC-model (unconstrained)'!$B$42:$B$44</definedName>
    <definedName name="solver_lhs2" localSheetId="1" hidden="1">'DEC-model-base case'!$B$42:$B$44</definedName>
    <definedName name="solver_lhs3" localSheetId="7" hidden="1">'1Meg(cons)'!$B$46:$B$48</definedName>
    <definedName name="solver_lhs3" localSheetId="10" hidden="1">'1Meg(uncons)'!$B$46:$B$48</definedName>
    <definedName name="solver_lhs3" localSheetId="0" hidden="1">DEC!$B$45:$B$47</definedName>
    <definedName name="solver_lhs3" localSheetId="4" hidden="1">'DEC-model (unconstrained)'!$B$45:$B$47</definedName>
    <definedName name="solver_lhs3" localSheetId="1" hidden="1">'DEC-model-base case'!$B$45:$B$47</definedName>
    <definedName name="solver_lin" localSheetId="7" hidden="1">1</definedName>
    <definedName name="solver_lin" localSheetId="10" hidden="1">1</definedName>
    <definedName name="solver_lin" localSheetId="0" hidden="1">1</definedName>
    <definedName name="solver_lin" localSheetId="4" hidden="1">1</definedName>
    <definedName name="solver_lin" localSheetId="1" hidden="1">1</definedName>
    <definedName name="solver_lva" localSheetId="7" hidden="1">2</definedName>
    <definedName name="solver_lva" localSheetId="10" hidden="1">2</definedName>
    <definedName name="solver_lva" localSheetId="4" hidden="1">2</definedName>
    <definedName name="solver_lva" localSheetId="1" hidden="1">2</definedName>
    <definedName name="solver_mip" localSheetId="7" hidden="1">5000</definedName>
    <definedName name="solver_mip" localSheetId="10" hidden="1">5000</definedName>
    <definedName name="solver_mip" localSheetId="4" hidden="1">5000</definedName>
    <definedName name="solver_mip" localSheetId="1" hidden="1">5000</definedName>
    <definedName name="solver_mni" localSheetId="7" hidden="1">30</definedName>
    <definedName name="solver_mni" localSheetId="10" hidden="1">30</definedName>
    <definedName name="solver_mni" localSheetId="4" hidden="1">30</definedName>
    <definedName name="solver_mni" localSheetId="1" hidden="1">30</definedName>
    <definedName name="solver_mrt" localSheetId="7" hidden="1">0.075</definedName>
    <definedName name="solver_mrt" localSheetId="10" hidden="1">0.075</definedName>
    <definedName name="solver_mrt" localSheetId="4" hidden="1">0.075</definedName>
    <definedName name="solver_mrt" localSheetId="1" hidden="1">0.075</definedName>
    <definedName name="solver_neg" localSheetId="7" hidden="1">1</definedName>
    <definedName name="solver_neg" localSheetId="10" hidden="1">1</definedName>
    <definedName name="solver_neg" localSheetId="0" hidden="1">2</definedName>
    <definedName name="solver_neg" localSheetId="4" hidden="1">1</definedName>
    <definedName name="solver_neg" localSheetId="1" hidden="1">1</definedName>
    <definedName name="solver_nod" localSheetId="7" hidden="1">5000</definedName>
    <definedName name="solver_nod" localSheetId="10" hidden="1">5000</definedName>
    <definedName name="solver_nod" localSheetId="4" hidden="1">5000</definedName>
    <definedName name="solver_nod" localSheetId="1" hidden="1">5000</definedName>
    <definedName name="solver_num" localSheetId="7" hidden="1">2</definedName>
    <definedName name="solver_num" localSheetId="10" hidden="1">2</definedName>
    <definedName name="solver_num" localSheetId="0" hidden="1">0</definedName>
    <definedName name="solver_num" localSheetId="4" hidden="1">2</definedName>
    <definedName name="solver_num" localSheetId="1" hidden="1">2</definedName>
    <definedName name="solver_nwt" localSheetId="7" hidden="1">1</definedName>
    <definedName name="solver_nwt" localSheetId="10" hidden="1">1</definedName>
    <definedName name="solver_nwt" localSheetId="0" hidden="1">1</definedName>
    <definedName name="solver_nwt" localSheetId="4" hidden="1">1</definedName>
    <definedName name="solver_nwt" localSheetId="1" hidden="1">1</definedName>
    <definedName name="solver_ofx" localSheetId="7" hidden="1">2</definedName>
    <definedName name="solver_ofx" localSheetId="10" hidden="1">2</definedName>
    <definedName name="solver_ofx" localSheetId="4" hidden="1">2</definedName>
    <definedName name="solver_ofx" localSheetId="1" hidden="1">2</definedName>
    <definedName name="solver_opt" localSheetId="7" hidden="1">'1Meg(cons)'!$B$31</definedName>
    <definedName name="solver_opt" localSheetId="10" hidden="1">'1Meg(uncons)'!$B$31</definedName>
    <definedName name="solver_opt" localSheetId="4" hidden="1">'DEC-model (unconstrained)'!$B$31</definedName>
    <definedName name="solver_opt" localSheetId="1" hidden="1">'DEC-model-base case'!$B$31</definedName>
    <definedName name="solver_piv" localSheetId="7" hidden="1">0.000001</definedName>
    <definedName name="solver_piv" localSheetId="10" hidden="1">0.000001</definedName>
    <definedName name="solver_piv" localSheetId="4" hidden="1">0.000001</definedName>
    <definedName name="solver_piv" localSheetId="1" hidden="1">0.000001</definedName>
    <definedName name="solver_pre" localSheetId="7" hidden="1">0.000001</definedName>
    <definedName name="solver_pre" localSheetId="10" hidden="1">0.000001</definedName>
    <definedName name="solver_pre" localSheetId="0" hidden="1">0.000001</definedName>
    <definedName name="solver_pre" localSheetId="4" hidden="1">0.000001</definedName>
    <definedName name="solver_pre" localSheetId="1" hidden="1">0.000001</definedName>
    <definedName name="solver_pro" localSheetId="7" hidden="1">2</definedName>
    <definedName name="solver_pro" localSheetId="10" hidden="1">2</definedName>
    <definedName name="solver_pro" localSheetId="4" hidden="1">2</definedName>
    <definedName name="solver_pro" localSheetId="1" hidden="1">2</definedName>
    <definedName name="solver_rbv" localSheetId="7" hidden="1">1</definedName>
    <definedName name="solver_rbv" localSheetId="10" hidden="1">1</definedName>
    <definedName name="solver_rbv" localSheetId="4" hidden="1">1</definedName>
    <definedName name="solver_rbv" localSheetId="1" hidden="1">1</definedName>
    <definedName name="solver_red" localSheetId="7" hidden="1">0.000001</definedName>
    <definedName name="solver_red" localSheetId="10" hidden="1">0.000001</definedName>
    <definedName name="solver_red" localSheetId="4" hidden="1">0.000001</definedName>
    <definedName name="solver_red" localSheetId="1" hidden="1">0.000001</definedName>
    <definedName name="solver_rel1" localSheetId="7" hidden="1">1</definedName>
    <definedName name="solver_rel1" localSheetId="10" hidden="1">1</definedName>
    <definedName name="solver_rel1" localSheetId="0" hidden="1">3</definedName>
    <definedName name="solver_rel1" localSheetId="4" hidden="1">1</definedName>
    <definedName name="solver_rel1" localSheetId="1" hidden="1">1</definedName>
    <definedName name="solver_rel2" localSheetId="7" hidden="1">3</definedName>
    <definedName name="solver_rel2" localSheetId="10" hidden="1">3</definedName>
    <definedName name="solver_rel2" localSheetId="0" hidden="1">1</definedName>
    <definedName name="solver_rel2" localSheetId="4" hidden="1">3</definedName>
    <definedName name="solver_rel2" localSheetId="1" hidden="1">3</definedName>
    <definedName name="solver_rel3" localSheetId="7" hidden="1">3</definedName>
    <definedName name="solver_rel3" localSheetId="10" hidden="1">3</definedName>
    <definedName name="solver_rel3" localSheetId="0" hidden="1">3</definedName>
    <definedName name="solver_rel3" localSheetId="4" hidden="1">3</definedName>
    <definedName name="solver_rel3" localSheetId="1" hidden="1">3</definedName>
    <definedName name="solver_reo" localSheetId="7" hidden="1">2</definedName>
    <definedName name="solver_reo" localSheetId="10" hidden="1">2</definedName>
    <definedName name="solver_reo" localSheetId="4" hidden="1">2</definedName>
    <definedName name="solver_reo" localSheetId="1" hidden="1">2</definedName>
    <definedName name="solver_rep" localSheetId="7" hidden="1">2</definedName>
    <definedName name="solver_rep" localSheetId="10" hidden="1">2</definedName>
    <definedName name="solver_rep" localSheetId="4" hidden="1">2</definedName>
    <definedName name="solver_rep" localSheetId="1" hidden="1">2</definedName>
    <definedName name="solver_rhs1" localSheetId="7" hidden="1">'1Meg(cons)'!$D$35:$D$42</definedName>
    <definedName name="solver_rhs1" localSheetId="10" hidden="1">'1Meg(uncons)'!$D$35:$D$42</definedName>
    <definedName name="solver_rhs1" localSheetId="0" hidden="1">DEC!$C$45:$C$47</definedName>
    <definedName name="solver_rhs1" localSheetId="4" hidden="1">'DEC-model (unconstrained)'!$D$35:$D$41</definedName>
    <definedName name="solver_rhs1" localSheetId="1" hidden="1">'DEC-model-base case'!$D$35:$D$41</definedName>
    <definedName name="solver_rhs2" localSheetId="7" hidden="1">'1Meg(cons)'!$D$43:$D$45</definedName>
    <definedName name="solver_rhs2" localSheetId="10" hidden="1">'1Meg(uncons)'!$D$43:$D$45</definedName>
    <definedName name="solver_rhs2" localSheetId="0" hidden="1">DEC!$C$37:$C$44</definedName>
    <definedName name="solver_rhs2" localSheetId="4" hidden="1">'DEC-model (unconstrained)'!$D$42:$D$44</definedName>
    <definedName name="solver_rhs2" localSheetId="1" hidden="1">'DEC-model-base case'!$D$42:$D$44</definedName>
    <definedName name="solver_rhs3" localSheetId="7" hidden="1">'1Meg(cons)'!$C$46:$C$48</definedName>
    <definedName name="solver_rhs3" localSheetId="10" hidden="1">'1Meg(uncons)'!$C$46:$C$48</definedName>
    <definedName name="solver_rhs3" localSheetId="0" hidden="1">DEC!$C$45:$C$47</definedName>
    <definedName name="solver_rhs3" localSheetId="4" hidden="1">'DEC-model (unconstrained)'!$C$45:$C$47</definedName>
    <definedName name="solver_rhs3" localSheetId="1" hidden="1">'DEC-model-base case'!$C$45:$C$47</definedName>
    <definedName name="solver_rlx" localSheetId="7" hidden="1">2</definedName>
    <definedName name="solver_rlx" localSheetId="10" hidden="1">2</definedName>
    <definedName name="solver_rlx" localSheetId="4" hidden="1">2</definedName>
    <definedName name="solver_rlx" localSheetId="1" hidden="1">2</definedName>
    <definedName name="solver_scl" localSheetId="7" hidden="1">2</definedName>
    <definedName name="solver_scl" localSheetId="10" hidden="1">2</definedName>
    <definedName name="solver_scl" localSheetId="0" hidden="1">2</definedName>
    <definedName name="solver_scl" localSheetId="4" hidden="1">2</definedName>
    <definedName name="solver_scl" localSheetId="1" hidden="1">2</definedName>
    <definedName name="solver_sho" localSheetId="7" hidden="1">2</definedName>
    <definedName name="solver_sho" localSheetId="10" hidden="1">2</definedName>
    <definedName name="solver_sho" localSheetId="0" hidden="1">2</definedName>
    <definedName name="solver_sho" localSheetId="4" hidden="1">2</definedName>
    <definedName name="solver_sho" localSheetId="1" hidden="1">2</definedName>
    <definedName name="solver_ssz" localSheetId="7" hidden="1">100</definedName>
    <definedName name="solver_ssz" localSheetId="10" hidden="1">100</definedName>
    <definedName name="solver_ssz" localSheetId="4" hidden="1">100</definedName>
    <definedName name="solver_ssz" localSheetId="1" hidden="1">100</definedName>
    <definedName name="solver_std" localSheetId="7" hidden="1">0</definedName>
    <definedName name="solver_std" localSheetId="10" hidden="1">0</definedName>
    <definedName name="solver_std" localSheetId="4" hidden="1">0</definedName>
    <definedName name="solver_std" localSheetId="1" hidden="1">0</definedName>
    <definedName name="solver_tim" localSheetId="7" hidden="1">100</definedName>
    <definedName name="solver_tim" localSheetId="10" hidden="1">100</definedName>
    <definedName name="solver_tim" localSheetId="0" hidden="1">100</definedName>
    <definedName name="solver_tim" localSheetId="4" hidden="1">100</definedName>
    <definedName name="solver_tim" localSheetId="1" hidden="1">100</definedName>
    <definedName name="solver_tol" localSheetId="7" hidden="1">0</definedName>
    <definedName name="solver_tol" localSheetId="10" hidden="1">0</definedName>
    <definedName name="solver_tol" localSheetId="0" hidden="1">0</definedName>
    <definedName name="solver_tol" localSheetId="4" hidden="1">0</definedName>
    <definedName name="solver_tol" localSheetId="1" hidden="1">0</definedName>
    <definedName name="solver_typ" localSheetId="7" hidden="1">1</definedName>
    <definedName name="solver_typ" localSheetId="10" hidden="1">1</definedName>
    <definedName name="solver_typ" localSheetId="0" hidden="1">1</definedName>
    <definedName name="solver_typ" localSheetId="4" hidden="1">1</definedName>
    <definedName name="solver_typ" localSheetId="1" hidden="1">1</definedName>
    <definedName name="solver_val" localSheetId="7" hidden="1">0</definedName>
    <definedName name="solver_val" localSheetId="10" hidden="1">0</definedName>
    <definedName name="solver_val" localSheetId="0" hidden="1">0</definedName>
    <definedName name="solver_val" localSheetId="4" hidden="1">0</definedName>
    <definedName name="solver_val" localSheetId="1" hidden="1">0</definedName>
    <definedName name="solver_ver" localSheetId="7" hidden="1">2</definedName>
    <definedName name="solver_ver" localSheetId="10" hidden="1">2</definedName>
    <definedName name="solver_ver" localSheetId="4" hidden="1">2</definedName>
    <definedName name="solver_ver" localSheetId="1" hidden="1">2</definedName>
  </definedNames>
  <calcPr calcId="145621"/>
</workbook>
</file>

<file path=xl/calcChain.xml><?xml version="1.0" encoding="utf-8"?>
<calcChain xmlns="http://schemas.openxmlformats.org/spreadsheetml/2006/main">
  <c r="K1" i="24" l="1"/>
  <c r="J4" i="24"/>
  <c r="K13" i="24" s="1"/>
  <c r="K1" i="22"/>
  <c r="K13" i="22"/>
  <c r="K5" i="22"/>
  <c r="J4" i="22"/>
  <c r="K12" i="22" s="1"/>
  <c r="K1" i="20"/>
  <c r="J4" i="20"/>
  <c r="K15" i="20" s="1"/>
  <c r="K1" i="19"/>
  <c r="J4" i="19"/>
  <c r="K12" i="19" s="1"/>
  <c r="K1" i="17"/>
  <c r="J4" i="17"/>
  <c r="K15" i="17" s="1"/>
  <c r="K9" i="22" l="1"/>
  <c r="K7" i="19"/>
  <c r="K11" i="19"/>
  <c r="K5" i="19"/>
  <c r="K9" i="19"/>
  <c r="K13" i="19"/>
  <c r="K7" i="22"/>
  <c r="K11" i="22"/>
  <c r="K6" i="17"/>
  <c r="K8" i="17"/>
  <c r="K10" i="17"/>
  <c r="K12" i="17"/>
  <c r="K14" i="17"/>
  <c r="K6" i="20"/>
  <c r="K8" i="20"/>
  <c r="K10" i="20"/>
  <c r="K12" i="20"/>
  <c r="K14" i="20"/>
  <c r="K6" i="24"/>
  <c r="K8" i="24"/>
  <c r="K10" i="24"/>
  <c r="K12" i="24"/>
  <c r="K5" i="17"/>
  <c r="K7" i="17"/>
  <c r="K9" i="17"/>
  <c r="K11" i="17"/>
  <c r="K13" i="17"/>
  <c r="K6" i="19"/>
  <c r="K8" i="19"/>
  <c r="K10" i="19"/>
  <c r="K5" i="20"/>
  <c r="K7" i="20"/>
  <c r="K9" i="20"/>
  <c r="K11" i="20"/>
  <c r="K13" i="20"/>
  <c r="K6" i="22"/>
  <c r="K8" i="22"/>
  <c r="K10" i="22"/>
  <c r="K5" i="24"/>
  <c r="K7" i="24"/>
  <c r="K9" i="24"/>
  <c r="K11" i="24"/>
  <c r="K1" i="16"/>
  <c r="J4" i="16"/>
  <c r="K12" i="16" s="1"/>
  <c r="H29" i="8"/>
  <c r="B38" i="8"/>
  <c r="B31" i="8"/>
  <c r="B36" i="8"/>
  <c r="B37" i="8"/>
  <c r="D37" i="8"/>
  <c r="D45" i="8"/>
  <c r="D44" i="8"/>
  <c r="D43" i="8"/>
  <c r="B45" i="8"/>
  <c r="B44" i="8"/>
  <c r="B43" i="8"/>
  <c r="B42" i="8"/>
  <c r="D42" i="8"/>
  <c r="D41" i="8"/>
  <c r="B41" i="8"/>
  <c r="B40" i="8"/>
  <c r="D40" i="8"/>
  <c r="D39" i="8"/>
  <c r="B39" i="8"/>
  <c r="D38" i="8"/>
  <c r="D36" i="8"/>
  <c r="D35" i="8"/>
  <c r="B35" i="8"/>
  <c r="H29" i="11"/>
  <c r="B38" i="11"/>
  <c r="B31" i="11"/>
  <c r="B36" i="11"/>
  <c r="B37" i="11"/>
  <c r="D37" i="11"/>
  <c r="D45" i="11"/>
  <c r="D44" i="11"/>
  <c r="D43" i="11"/>
  <c r="B45" i="11"/>
  <c r="B44" i="11"/>
  <c r="B43" i="11"/>
  <c r="B42" i="11"/>
  <c r="D42" i="11"/>
  <c r="D41" i="11"/>
  <c r="B41" i="11"/>
  <c r="B40" i="11"/>
  <c r="D40" i="11"/>
  <c r="D39" i="11"/>
  <c r="B39" i="11"/>
  <c r="D38" i="11"/>
  <c r="D36" i="11"/>
  <c r="D35" i="11"/>
  <c r="B35" i="11"/>
  <c r="H29" i="5"/>
  <c r="B36" i="5"/>
  <c r="B31" i="5"/>
  <c r="B37" i="5"/>
  <c r="D44" i="5"/>
  <c r="D43" i="5"/>
  <c r="D42" i="5"/>
  <c r="B44" i="5"/>
  <c r="B43" i="5"/>
  <c r="B42" i="5"/>
  <c r="B41" i="5"/>
  <c r="D41" i="5"/>
  <c r="D40" i="5"/>
  <c r="B40" i="5"/>
  <c r="B39" i="5"/>
  <c r="D39" i="5"/>
  <c r="D38" i="5"/>
  <c r="B38" i="5"/>
  <c r="D37" i="5"/>
  <c r="D36" i="5"/>
  <c r="D35" i="5"/>
  <c r="B35" i="5"/>
  <c r="H29" i="2"/>
  <c r="B36" i="2"/>
  <c r="B31" i="2"/>
  <c r="B37" i="2"/>
  <c r="D44" i="2"/>
  <c r="D43" i="2"/>
  <c r="D42" i="2"/>
  <c r="B44" i="2"/>
  <c r="B43" i="2"/>
  <c r="B42" i="2"/>
  <c r="B41" i="2"/>
  <c r="D41" i="2"/>
  <c r="D40" i="2"/>
  <c r="B40" i="2"/>
  <c r="B39" i="2"/>
  <c r="D39" i="2"/>
  <c r="D38" i="2"/>
  <c r="B38" i="2"/>
  <c r="D37" i="2"/>
  <c r="D36" i="2"/>
  <c r="D35" i="2"/>
  <c r="B35" i="2"/>
  <c r="K5" i="16" l="1"/>
  <c r="K13" i="16"/>
  <c r="K9" i="16"/>
  <c r="K7" i="16"/>
  <c r="K11" i="16"/>
  <c r="K6" i="16"/>
  <c r="K8" i="16"/>
  <c r="K10" i="16"/>
</calcChain>
</file>

<file path=xl/comments1.xml><?xml version="1.0" encoding="utf-8"?>
<comments xmlns="http://schemas.openxmlformats.org/spreadsheetml/2006/main">
  <authors>
    <author>raghavan</author>
  </authors>
  <commentList>
    <comment ref="C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0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raghavan</author>
  </authors>
  <commentList>
    <comment ref="I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>
  <authors>
    <author>raghavan</author>
  </authors>
  <commentList>
    <comment ref="J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>
  <authors>
    <author>raghavan</author>
  </authors>
  <commentList>
    <comment ref="J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8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9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<sst xmlns="http://schemas.openxmlformats.org/spreadsheetml/2006/main" count="892" uniqueCount="163">
  <si>
    <t>Resource</t>
  </si>
  <si>
    <t>Product</t>
  </si>
  <si>
    <t>GP-1</t>
  </si>
  <si>
    <t>GP-2</t>
  </si>
  <si>
    <t>GP-3</t>
  </si>
  <si>
    <t>WS-1</t>
  </si>
  <si>
    <t>WS-2</t>
  </si>
  <si>
    <t>Chip Sets</t>
  </si>
  <si>
    <t>1-Meg Memory</t>
  </si>
  <si>
    <t>256K Memory</t>
  </si>
  <si>
    <t>List Price ($1,000)</t>
  </si>
  <si>
    <t>Resource Policies/Limits</t>
  </si>
  <si>
    <t>Availability</t>
  </si>
  <si>
    <t xml:space="preserve">Disk Drive </t>
  </si>
  <si>
    <t>Minimum</t>
  </si>
  <si>
    <t>Maximum</t>
  </si>
  <si>
    <t xml:space="preserve">GP-1 Demand </t>
  </si>
  <si>
    <t xml:space="preserve">GP-2 Demand </t>
  </si>
  <si>
    <t xml:space="preserve">GP-3 Demand </t>
  </si>
  <si>
    <t xml:space="preserve">WS-1 Demand </t>
  </si>
  <si>
    <t xml:space="preserve">WS-2 Demand </t>
  </si>
  <si>
    <t xml:space="preserve">GP Family Demand </t>
  </si>
  <si>
    <t xml:space="preserve">WS Family Demand </t>
  </si>
  <si>
    <t>Disk Drive Average (Unconstrained)</t>
  </si>
  <si>
    <t>Disk Drive Average (Constrained)</t>
  </si>
  <si>
    <t>Decision variables</t>
  </si>
  <si>
    <t>Objective function</t>
  </si>
  <si>
    <t>Constraints</t>
  </si>
  <si>
    <t>LHS</t>
  </si>
  <si>
    <t>relationship</t>
  </si>
  <si>
    <t>RHS</t>
  </si>
  <si>
    <t>256KMemory</t>
  </si>
  <si>
    <t>GP-1 Max demand</t>
  </si>
  <si>
    <t>GP-3 Max demand</t>
  </si>
  <si>
    <t>GP family demand</t>
  </si>
  <si>
    <t>WS Family demand</t>
  </si>
  <si>
    <t>GP-2 Min demand</t>
  </si>
  <si>
    <t>WS-1 Min demand</t>
  </si>
  <si>
    <t>WS-2 Min demand</t>
  </si>
  <si>
    <t>&gt;=</t>
  </si>
  <si>
    <t>Disk Drive (constrained)</t>
  </si>
  <si>
    <t>&lt;=</t>
  </si>
  <si>
    <t>Microsoft Excel 9.0 Answer Report</t>
  </si>
  <si>
    <t>Worksheet: [DEC(backup).xls]DEC-model</t>
  </si>
  <si>
    <t>Report Created: 9/21/00 4:44:49 PM</t>
  </si>
  <si>
    <t>Target Cell (Max)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</si>
  <si>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</si>
  <si>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</si>
  <si>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</si>
  <si>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</si>
  <si>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</si>
  <si>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</si>
  <si>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</si>
  <si>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</si>
  <si>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</si>
  <si>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$B$31</t>
  </si>
  <si>
    <t>Objective function GP-1</t>
  </si>
  <si>
    <t>$B$29</t>
  </si>
  <si>
    <t>Decision variables GP-1</t>
  </si>
  <si>
    <t>$C$29</t>
  </si>
  <si>
    <t>Decision variables GP-2</t>
  </si>
  <si>
    <t>$D$29</t>
  </si>
  <si>
    <t>Decision variables GP-3</t>
  </si>
  <si>
    <t>$E$29</t>
  </si>
  <si>
    <t>Decision variables WS-1</t>
  </si>
  <si>
    <t>$F$29</t>
  </si>
  <si>
    <t>Decision variables WS-2</t>
  </si>
  <si>
    <t>$B$35</t>
  </si>
  <si>
    <t>Chip Sets LHS</t>
  </si>
  <si>
    <t>$B$35&lt;=$D$35</t>
  </si>
  <si>
    <t>Binding</t>
  </si>
  <si>
    <t>$B$36</t>
  </si>
  <si>
    <t>256KMemory LHS</t>
  </si>
  <si>
    <t>$B$36&lt;=$D$36</t>
  </si>
  <si>
    <t>$B$37</t>
  </si>
  <si>
    <t>Disk Drive (constrained) LHS</t>
  </si>
  <si>
    <t>$B$37&lt;=$D$37</t>
  </si>
  <si>
    <t>$B$38</t>
  </si>
  <si>
    <t>GP-1 Max demand LHS</t>
  </si>
  <si>
    <t>$B$38&lt;=$D$38</t>
  </si>
  <si>
    <t>Not Binding</t>
  </si>
  <si>
    <t>$B$39</t>
  </si>
  <si>
    <t>GP-3 Max demand LHS</t>
  </si>
  <si>
    <t>$B$39&lt;=$D$39</t>
  </si>
  <si>
    <t>$B$40</t>
  </si>
  <si>
    <t>GP family demand LHS</t>
  </si>
  <si>
    <t>$B$40&lt;=$D$40</t>
  </si>
  <si>
    <t>$B$41</t>
  </si>
  <si>
    <t>WS Family demand LHS</t>
  </si>
  <si>
    <t>$B$41&lt;=$D$41</t>
  </si>
  <si>
    <t>$B$42</t>
  </si>
  <si>
    <t>GP-2 Min demand LHS</t>
  </si>
  <si>
    <t>$B$42&gt;=$D$42</t>
  </si>
  <si>
    <t>$B$43</t>
  </si>
  <si>
    <t>WS-1 Min demand LHS</t>
  </si>
  <si>
    <t>$B$43&gt;=$D$43</t>
  </si>
  <si>
    <t>$B$44</t>
  </si>
  <si>
    <t>WS-2 Min demand LHS</t>
  </si>
  <si>
    <t>$B$44&gt;=$D$44</t>
  </si>
  <si>
    <t>Microsoft Excel 9.0 Sensitivity Report</t>
  </si>
  <si>
    <t>Report Created: 9/21/00 4:44:50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</si>
  <si>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</si>
  <si>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</si>
  <si>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</si>
  <si>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</si>
  <si>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</si>
  <si>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</si>
  <si>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</si>
  <si>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</si>
  <si>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</si>
  <si>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</si>
  <si>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</si>
  <si>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</si>
  <si>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</si>
  <si>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[DEC(backup).xls]DEC-model (unconstrained)</t>
  </si>
  <si>
    <t>Report Created: 9/28/00 12:02:22 PM</t>
  </si>
  <si>
    <t>1Meg Memory</t>
  </si>
  <si>
    <t>Worksheet: [DEC(backup).xls]1Meg(cons)</t>
  </si>
  <si>
    <t>Report Created: 9/28/00 12:14:19 PM</t>
  </si>
  <si>
    <t>1Meg Memory LHS</t>
  </si>
  <si>
    <t>$B$42&lt;=$D$42</t>
  </si>
  <si>
    <t>$B$45</t>
  </si>
  <si>
    <t>$B$45&gt;=$D$45</t>
  </si>
  <si>
    <t>Disk Drive (unconstrained)</t>
  </si>
  <si>
    <t>Worksheet: [DEC(backup).xls]1Meg(uncons)</t>
  </si>
  <si>
    <t>Report Created: 9/28/00 12:17:37 PM</t>
  </si>
  <si>
    <t>Disk Drive (unconstrained) LHS</t>
  </si>
  <si>
    <t>Sensitivity to disk drive availability</t>
  </si>
  <si>
    <t>Disk availability</t>
  </si>
  <si>
    <t>Disk drives used</t>
  </si>
  <si>
    <t>At 5900 disk drives the constraint is no longer binding.</t>
  </si>
  <si>
    <t>Sensitivity Analysis to disk drive availability</t>
  </si>
  <si>
    <t>Drives used</t>
  </si>
  <si>
    <t>Sensitivity to 256 Memory</t>
  </si>
  <si>
    <t>256K avail</t>
  </si>
  <si>
    <t>objective</t>
  </si>
  <si>
    <t>256K used</t>
  </si>
  <si>
    <t>Sensitivity Analysis of 256KMemory</t>
  </si>
  <si>
    <t>256Used</t>
  </si>
  <si>
    <t>256Avail</t>
  </si>
  <si>
    <t>Sensitivity to disk availability</t>
  </si>
  <si>
    <t>Disk avail</t>
  </si>
  <si>
    <t>Disk used</t>
  </si>
  <si>
    <t>Sensitivity to 256K memory availability</t>
  </si>
  <si>
    <t>Not done because we are currently only using 9,000 units</t>
  </si>
  <si>
    <t>Sensitivity analysis of disk avail</t>
  </si>
  <si>
    <t>Obtained by using SolverTable analysis</t>
  </si>
  <si>
    <t>$B$16</t>
  </si>
  <si>
    <t>Oneway analysis for Solver model in DEC-model-base case worksheet</t>
  </si>
  <si>
    <t>Disk drive availability (cell $B$16) values along side, output cell(s) along top</t>
  </si>
  <si>
    <t>Data for chart</t>
  </si>
  <si>
    <t>$B$15</t>
  </si>
  <si>
    <t>$B$31,$B$36</t>
  </si>
  <si>
    <t>256k memory availability</t>
  </si>
  <si>
    <t>256k memory availability (cell $B$15) values along side, output cell(s) along top</t>
  </si>
  <si>
    <t>disk drive availability</t>
  </si>
  <si>
    <t>Oneway analysis for Solver model in DEC-model (unconstrained) worksheet</t>
  </si>
  <si>
    <t>disk drive availability (cell $B$16) values along side, output cell(s) along top</t>
  </si>
  <si>
    <t>256K memory availability</t>
  </si>
  <si>
    <t>256K memory availability (cell $B$15) values along side, output cell(s) along top</t>
  </si>
  <si>
    <t>$B$31,$B$38</t>
  </si>
  <si>
    <t>Oneway analysis for Solver model in 1Meg(cons) worksheet</t>
  </si>
  <si>
    <t>Oneway analysis for Solver model in 1Meg(uncons)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</si>
</sst>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12">
    <font>
      <sz val="10"/>
      <name val="Geneva"/>
    </font>
    <font>
      <b/>
      <sz val="10"/>
      <name val="Geneva"/>
    </font>
    <font>
      <i/>
      <sz val="10"/>
      <name val="Geneva"/>
    </font>
    <font>
      <b/>
      <i/>
      <sz val="10"/>
      <name val="Geneva"/>
    </font>
    <font>
      <sz val="10"/>
      <name val="Geneva"/>
    </font>
    <font>
      <b/>
      <sz val="10"/>
      <color indexed="17"/>
      <name val="Geneva"/>
    </font>
    <font>
      <b/>
      <sz val="10"/>
      <color indexed="18"/>
      <name val="Geneva"/>
    </font>
    <font>
      <b/>
      <sz val="10"/>
      <color indexed="18"/>
      <name val="Geneva"/>
    </font>
    <font>
      <b/>
      <sz val="9"/>
      <name val="Geneva"/>
    </font>
    <font>
      <sz val="10"/>
      <color indexed="10"/>
      <name val="Geneva"/>
    </font>
    <font>
      <sz val="10"/>
      <color rgb="FFFFFFFF"/>
      <name val="Geneva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0" xfId="2" applyFont="1"/>
    <xf numFmtId="0" fontId="3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38" fontId="0" fillId="0" borderId="0" xfId="1" applyFont="1"/>
    <xf numFmtId="0" fontId="4" fillId="0" borderId="0" xfId="0" applyFont="1"/>
    <xf numFmtId="38" fontId="2" fillId="0" borderId="0" xfId="1" applyFont="1"/>
    <xf numFmtId="6" fontId="4" fillId="0" borderId="0" xfId="2"/>
    <xf numFmtId="38" fontId="4" fillId="0" borderId="0" xfId="1"/>
    <xf numFmtId="0" fontId="1" fillId="0" borderId="0" xfId="0" applyFont="1"/>
    <xf numFmtId="0" fontId="5" fillId="2" borderId="0" xfId="0" applyFont="1" applyFill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2" xfId="0" applyNumberFormat="1" applyFill="1" applyBorder="1" applyAlignment="1"/>
    <xf numFmtId="0" fontId="0" fillId="0" borderId="4" xfId="0" applyNumberFormat="1" applyFill="1" applyBorder="1" applyAlignment="1"/>
    <xf numFmtId="38" fontId="0" fillId="0" borderId="4" xfId="0" applyNumberFormat="1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0" xfId="0" applyNumberFormat="1"/>
    <xf numFmtId="165" fontId="0" fillId="0" borderId="0" xfId="0" applyNumberFormat="1"/>
    <xf numFmtId="0" fontId="1" fillId="0" borderId="19" xfId="0" applyFont="1" applyBorder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3" borderId="0" xfId="0" applyFill="1" applyAlignment="1">
      <alignment horizontal="right" textRotation="90"/>
    </xf>
    <xf numFmtId="0" fontId="10" fillId="0" borderId="0" xfId="0" applyFont="1"/>
    <xf numFmtId="164" fontId="0" fillId="0" borderId="13" xfId="0" applyNumberFormat="1" applyBorder="1"/>
    <xf numFmtId="0" fontId="0" fillId="0" borderId="14" xfId="0" applyNumberFormat="1" applyBorder="1"/>
    <xf numFmtId="164" fontId="0" fillId="0" borderId="15" xfId="0" applyNumberFormat="1" applyBorder="1"/>
    <xf numFmtId="0" fontId="0" fillId="0" borderId="16" xfId="0" applyNumberFormat="1" applyBorder="1"/>
    <xf numFmtId="164" fontId="0" fillId="0" borderId="17" xfId="0" applyNumberFormat="1" applyBorder="1"/>
    <xf numFmtId="0" fontId="0" fillId="0" borderId="18" xfId="0" applyNumberFormat="1" applyBorder="1"/>
    <xf numFmtId="165" fontId="0" fillId="0" borderId="13" xfId="0" applyNumberFormat="1" applyBorder="1"/>
    <xf numFmtId="165" fontId="0" fillId="0" borderId="15" xfId="0" applyNumberFormat="1" applyBorder="1"/>
    <xf numFmtId="165" fontId="0" fillId="0" borderId="17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7" xfId="0" applyNumberFormat="1" applyBorder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$B$31 to Disk drive availability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STS_2!$K$5:$K$13</c:f>
              <c:numCache>
                <c:formatCode>General</c:formatCode>
                <c:ptCount val="9"/>
                <c:pt idx="0">
                  <c:v>246333.33</c:v>
                </c:pt>
                <c:pt idx="1">
                  <c:v>248000</c:v>
                </c:pt>
                <c:pt idx="2">
                  <c:v>249666.67</c:v>
                </c:pt>
                <c:pt idx="3">
                  <c:v>251333.33</c:v>
                </c:pt>
                <c:pt idx="4">
                  <c:v>253000</c:v>
                </c:pt>
                <c:pt idx="5">
                  <c:v>254666.67</c:v>
                </c:pt>
                <c:pt idx="6">
                  <c:v>256000</c:v>
                </c:pt>
                <c:pt idx="7">
                  <c:v>256000</c:v>
                </c:pt>
                <c:pt idx="8">
                  <c:v>256000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768"/>
      </c:lineChart>
      <c:catAx>
        <c:axId val="156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layout/>
          <c:overlay val="0"/>
        </c:title>
        <c:numFmt formatCode="#,##0_);[Red]\(#,##0\)" sourceLinked="1"/>
        <c:majorTickMark val="out"/>
        <c:minorTickMark val="none"/>
        <c:tickLblPos val="nextTo"/>
        <c:crossAx val="156560768"/>
        <c:crosses val="autoZero"/>
        <c:auto val="1"/>
        <c:lblAlgn val="ctr"/>
        <c:lblOffset val="100"/>
        <c:noMultiLvlLbl val="0"/>
      </c:catAx>
      <c:valAx>
        <c:axId val="1565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5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STS_5!$K$1</c:f>
          <c:strCache>
            <c:ptCount val="1"/>
            <c:pt idx="0">
              <c:v>Sensitivity of $B$31 to 256K memory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STS_5!$A$5:$A$15</c:f>
              <c:numCache>
                <c:formatCode>#,##0_);[Red]\(#,##0\)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cat>
          <c:val>
            <c:numRef>
              <c:f>STS_5!$K$5:$K$15</c:f>
              <c:numCache>
                <c:formatCode>General</c:formatCode>
                <c:ptCount val="11"/>
                <c:pt idx="0">
                  <c:v>165306.45000000001</c:v>
                </c:pt>
                <c:pt idx="1">
                  <c:v>172564.52</c:v>
                </c:pt>
                <c:pt idx="2">
                  <c:v>179822.58</c:v>
                </c:pt>
                <c:pt idx="3">
                  <c:v>187080.65</c:v>
                </c:pt>
                <c:pt idx="4">
                  <c:v>194338.71</c:v>
                </c:pt>
                <c:pt idx="5">
                  <c:v>201596.77</c:v>
                </c:pt>
                <c:pt idx="6">
                  <c:v>208854.84</c:v>
                </c:pt>
                <c:pt idx="7">
                  <c:v>216112.9</c:v>
                </c:pt>
                <c:pt idx="8">
                  <c:v>223370.97</c:v>
                </c:pt>
                <c:pt idx="9">
                  <c:v>225676.47</c:v>
                </c:pt>
                <c:pt idx="10">
                  <c:v>225676.47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1904"/>
        <c:axId val="159258112"/>
      </c:lineChart>
      <c:catAx>
        <c:axId val="1713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256K memory availability ($B$15)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9258112"/>
        <c:crosses val="autoZero"/>
        <c:auto val="1"/>
        <c:lblAlgn val="ctr"/>
        <c:lblOffset val="100"/>
        <c:noMultiLvlLbl val="0"/>
      </c:catAx>
      <c:valAx>
        <c:axId val="159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7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STS_6!$K$1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STS_6!$A$5:$A$13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STS_6!$K$5:$K$13</c:f>
              <c:numCache>
                <c:formatCode>General</c:formatCode>
                <c:ptCount val="9"/>
                <c:pt idx="0">
                  <c:v>252500.00000000669</c:v>
                </c:pt>
                <c:pt idx="1">
                  <c:v>259999.99999998556</c:v>
                </c:pt>
                <c:pt idx="2">
                  <c:v>267499.99999999092</c:v>
                </c:pt>
                <c:pt idx="3">
                  <c:v>274999.99999999657</c:v>
                </c:pt>
                <c:pt idx="4">
                  <c:v>277999.99999989301</c:v>
                </c:pt>
                <c:pt idx="5">
                  <c:v>278000</c:v>
                </c:pt>
                <c:pt idx="6">
                  <c:v>278000</c:v>
                </c:pt>
                <c:pt idx="7">
                  <c:v>278000</c:v>
                </c:pt>
                <c:pt idx="8">
                  <c:v>278000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11744"/>
        <c:axId val="159350784"/>
      </c:lineChart>
      <c:catAx>
        <c:axId val="1593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9350784"/>
        <c:crosses val="autoZero"/>
        <c:auto val="1"/>
        <c:lblAlgn val="ctr"/>
        <c:lblOffset val="100"/>
        <c:noMultiLvlLbl val="0"/>
      </c:catAx>
      <c:valAx>
        <c:axId val="1593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1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STS_7!$K$1</c:f>
          <c:strCache>
            <c:ptCount val="1"/>
            <c:pt idx="0">
              <c:v>Sensitivity of $B$31 to disk drive availability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STS_7!$A$5:$A$13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STS_7!$K$5:$K$13</c:f>
              <c:numCache>
                <c:formatCode>General</c:formatCode>
                <c:ptCount val="9"/>
                <c:pt idx="0">
                  <c:v>213911.76470588823</c:v>
                </c:pt>
                <c:pt idx="1">
                  <c:v>225676.47058824159</c:v>
                </c:pt>
                <c:pt idx="2">
                  <c:v>237441.17647058374</c:v>
                </c:pt>
                <c:pt idx="3">
                  <c:v>244464.2857142592</c:v>
                </c:pt>
                <c:pt idx="4">
                  <c:v>249821.42857142139</c:v>
                </c:pt>
                <c:pt idx="5">
                  <c:v>255178.57142853155</c:v>
                </c:pt>
                <c:pt idx="6">
                  <c:v>260535.71428567701</c:v>
                </c:pt>
                <c:pt idx="7">
                  <c:v>265892.85714283708</c:v>
                </c:pt>
                <c:pt idx="8">
                  <c:v>271250.00000000396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16288"/>
        <c:axId val="158718208"/>
      </c:lineChart>
      <c:catAx>
        <c:axId val="1587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layout/>
          <c:overlay val="0"/>
        </c:title>
        <c:numFmt formatCode="#,##0_);[Red]\(#,##0\)" sourceLinked="1"/>
        <c:majorTickMark val="out"/>
        <c:minorTickMark val="none"/>
        <c:tickLblPos val="nextTo"/>
        <c:crossAx val="158718208"/>
        <c:crosses val="autoZero"/>
        <c:auto val="1"/>
        <c:lblAlgn val="ctr"/>
        <c:lblOffset val="100"/>
        <c:noMultiLvlLbl val="0"/>
      </c:catAx>
      <c:valAx>
        <c:axId val="158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1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$B$31 to 256k memory availability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STS_3!$A$5:$A$15</c:f>
              <c:numCache>
                <c:formatCode>#,##0_);[Red]\(#,##0\)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cat>
          <c:val>
            <c:numRef>
              <c:f>STS_3!$K$5:$K$15</c:f>
              <c:numCache>
                <c:formatCode>General</c:formatCode>
                <c:ptCount val="11"/>
                <c:pt idx="0">
                  <c:v>180000</c:v>
                </c:pt>
                <c:pt idx="1">
                  <c:v>187500</c:v>
                </c:pt>
                <c:pt idx="2">
                  <c:v>195000</c:v>
                </c:pt>
                <c:pt idx="3">
                  <c:v>202500</c:v>
                </c:pt>
                <c:pt idx="4">
                  <c:v>210000</c:v>
                </c:pt>
                <c:pt idx="5">
                  <c:v>217500</c:v>
                </c:pt>
                <c:pt idx="6">
                  <c:v>224666.67</c:v>
                </c:pt>
                <c:pt idx="7">
                  <c:v>230500</c:v>
                </c:pt>
                <c:pt idx="8">
                  <c:v>236333.33</c:v>
                </c:pt>
                <c:pt idx="9">
                  <c:v>242166.67</c:v>
                </c:pt>
                <c:pt idx="10">
                  <c:v>248000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44704"/>
        <c:axId val="157037696"/>
      </c:lineChart>
      <c:catAx>
        <c:axId val="1567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256k memory availability ($B$15)</a:t>
                </a:r>
              </a:p>
            </c:rich>
          </c:tx>
          <c:layout/>
          <c:overlay val="0"/>
        </c:title>
        <c:numFmt formatCode="#,##0_);[Red]\(#,##0\)" sourceLinked="1"/>
        <c:majorTickMark val="out"/>
        <c:minorTickMark val="none"/>
        <c:tickLblPos val="nextTo"/>
        <c:crossAx val="157037696"/>
        <c:crosses val="autoZero"/>
        <c:auto val="1"/>
        <c:lblAlgn val="ctr"/>
        <c:lblOffset val="100"/>
        <c:noMultiLvlLbl val="0"/>
      </c:catAx>
      <c:valAx>
        <c:axId val="1570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STS_4!$K$5:$K$13</c:f>
              <c:numCache>
                <c:formatCode>General</c:formatCode>
                <c:ptCount val="9"/>
                <c:pt idx="0">
                  <c:v>213911.76</c:v>
                </c:pt>
                <c:pt idx="1">
                  <c:v>225676.47</c:v>
                </c:pt>
                <c:pt idx="2">
                  <c:v>237441.18</c:v>
                </c:pt>
                <c:pt idx="3">
                  <c:v>243352.94</c:v>
                </c:pt>
                <c:pt idx="4">
                  <c:v>245523.81</c:v>
                </c:pt>
                <c:pt idx="5">
                  <c:v>246714.29</c:v>
                </c:pt>
                <c:pt idx="6">
                  <c:v>247904.76</c:v>
                </c:pt>
                <c:pt idx="7">
                  <c:v>249095.24</c:v>
                </c:pt>
                <c:pt idx="8">
                  <c:v>250285.71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4848"/>
        <c:axId val="156893952"/>
      </c:lineChart>
      <c:catAx>
        <c:axId val="1575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6893952"/>
        <c:crosses val="autoZero"/>
        <c:auto val="1"/>
        <c:lblAlgn val="ctr"/>
        <c:lblOffset val="100"/>
        <c:noMultiLvlLbl val="0"/>
      </c:catAx>
      <c:valAx>
        <c:axId val="1568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3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STS_5!$K$1</c:f>
          <c:strCache>
            <c:ptCount val="1"/>
            <c:pt idx="0">
              <c:v>Sensitivity of $B$31 to 256K memory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STS_5!$A$5:$A$15</c:f>
              <c:numCache>
                <c:formatCode>#,##0_);[Red]\(#,##0\)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cat>
          <c:val>
            <c:numRef>
              <c:f>STS_5!$K$5:$K$15</c:f>
              <c:numCache>
                <c:formatCode>General</c:formatCode>
                <c:ptCount val="11"/>
                <c:pt idx="0">
                  <c:v>165306.45000000001</c:v>
                </c:pt>
                <c:pt idx="1">
                  <c:v>172564.52</c:v>
                </c:pt>
                <c:pt idx="2">
                  <c:v>179822.58</c:v>
                </c:pt>
                <c:pt idx="3">
                  <c:v>187080.65</c:v>
                </c:pt>
                <c:pt idx="4">
                  <c:v>194338.71</c:v>
                </c:pt>
                <c:pt idx="5">
                  <c:v>201596.77</c:v>
                </c:pt>
                <c:pt idx="6">
                  <c:v>208854.84</c:v>
                </c:pt>
                <c:pt idx="7">
                  <c:v>216112.9</c:v>
                </c:pt>
                <c:pt idx="8">
                  <c:v>223370.97</c:v>
                </c:pt>
                <c:pt idx="9">
                  <c:v>225676.47</c:v>
                </c:pt>
                <c:pt idx="10">
                  <c:v>225676.47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7776"/>
        <c:axId val="156950912"/>
      </c:lineChart>
      <c:catAx>
        <c:axId val="1569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256K memory availability ($B$15)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6950912"/>
        <c:crosses val="autoZero"/>
        <c:auto val="1"/>
        <c:lblAlgn val="ctr"/>
        <c:lblOffset val="100"/>
        <c:noMultiLvlLbl val="0"/>
      </c:catAx>
      <c:valAx>
        <c:axId val="1569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0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STS_6!$K$1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STS_6!$A$5:$A$13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STS_6!$K$5:$K$13</c:f>
              <c:numCache>
                <c:formatCode>General</c:formatCode>
                <c:ptCount val="9"/>
                <c:pt idx="0">
                  <c:v>252500.00000000669</c:v>
                </c:pt>
                <c:pt idx="1">
                  <c:v>259999.99999998556</c:v>
                </c:pt>
                <c:pt idx="2">
                  <c:v>267499.99999999092</c:v>
                </c:pt>
                <c:pt idx="3">
                  <c:v>274999.99999999657</c:v>
                </c:pt>
                <c:pt idx="4">
                  <c:v>277999.99999989301</c:v>
                </c:pt>
                <c:pt idx="5">
                  <c:v>278000</c:v>
                </c:pt>
                <c:pt idx="6">
                  <c:v>278000</c:v>
                </c:pt>
                <c:pt idx="7">
                  <c:v>278000</c:v>
                </c:pt>
                <c:pt idx="8">
                  <c:v>278000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7280"/>
        <c:axId val="157379200"/>
      </c:lineChart>
      <c:catAx>
        <c:axId val="1573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7379200"/>
        <c:crosses val="autoZero"/>
        <c:auto val="1"/>
        <c:lblAlgn val="ctr"/>
        <c:lblOffset val="100"/>
        <c:noMultiLvlLbl val="0"/>
      </c:catAx>
      <c:valAx>
        <c:axId val="1573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7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STS_7!$K$1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STS_7!$A$5:$A$13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STS_7!$K$5:$K$13</c:f>
              <c:numCache>
                <c:formatCode>General</c:formatCode>
                <c:ptCount val="9"/>
                <c:pt idx="0">
                  <c:v>213911.76470588823</c:v>
                </c:pt>
                <c:pt idx="1">
                  <c:v>225676.47058824159</c:v>
                </c:pt>
                <c:pt idx="2">
                  <c:v>237441.17647058374</c:v>
                </c:pt>
                <c:pt idx="3">
                  <c:v>244464.2857142592</c:v>
                </c:pt>
                <c:pt idx="4">
                  <c:v>249821.42857142139</c:v>
                </c:pt>
                <c:pt idx="5">
                  <c:v>255178.57142853155</c:v>
                </c:pt>
                <c:pt idx="6">
                  <c:v>260535.71428567701</c:v>
                </c:pt>
                <c:pt idx="7">
                  <c:v>265892.85714283708</c:v>
                </c:pt>
                <c:pt idx="8">
                  <c:v>271250.00000000396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43168"/>
        <c:axId val="158810880"/>
      </c:lineChart>
      <c:catAx>
        <c:axId val="1587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8810880"/>
        <c:crosses val="autoZero"/>
        <c:auto val="1"/>
        <c:lblAlgn val="ctr"/>
        <c:lblOffset val="100"/>
        <c:noMultiLvlLbl val="0"/>
      </c:catAx>
      <c:valAx>
        <c:axId val="158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STS_2!$K$5:$K$13</c:f>
              <c:numCache>
                <c:formatCode>General</c:formatCode>
                <c:ptCount val="9"/>
                <c:pt idx="0">
                  <c:v>246333.33</c:v>
                </c:pt>
                <c:pt idx="1">
                  <c:v>248000</c:v>
                </c:pt>
                <c:pt idx="2">
                  <c:v>249666.67</c:v>
                </c:pt>
                <c:pt idx="3">
                  <c:v>251333.33</c:v>
                </c:pt>
                <c:pt idx="4">
                  <c:v>253000</c:v>
                </c:pt>
                <c:pt idx="5">
                  <c:v>254666.67</c:v>
                </c:pt>
                <c:pt idx="6">
                  <c:v>256000</c:v>
                </c:pt>
                <c:pt idx="7">
                  <c:v>256000</c:v>
                </c:pt>
                <c:pt idx="8">
                  <c:v>256000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5312"/>
        <c:axId val="159087232"/>
      </c:lineChart>
      <c:catAx>
        <c:axId val="1590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9087232"/>
        <c:crosses val="autoZero"/>
        <c:auto val="1"/>
        <c:lblAlgn val="ctr"/>
        <c:lblOffset val="100"/>
        <c:noMultiLvlLbl val="0"/>
      </c:catAx>
      <c:valAx>
        <c:axId val="1590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8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$B$31 to 256k memory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STS_3!$A$5:$A$15</c:f>
              <c:numCache>
                <c:formatCode>#,##0_);[Red]\(#,##0\)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cat>
          <c:val>
            <c:numRef>
              <c:f>STS_3!$K$5:$K$15</c:f>
              <c:numCache>
                <c:formatCode>General</c:formatCode>
                <c:ptCount val="11"/>
                <c:pt idx="0">
                  <c:v>180000</c:v>
                </c:pt>
                <c:pt idx="1">
                  <c:v>187500</c:v>
                </c:pt>
                <c:pt idx="2">
                  <c:v>195000</c:v>
                </c:pt>
                <c:pt idx="3">
                  <c:v>202500</c:v>
                </c:pt>
                <c:pt idx="4">
                  <c:v>210000</c:v>
                </c:pt>
                <c:pt idx="5">
                  <c:v>217500</c:v>
                </c:pt>
                <c:pt idx="6">
                  <c:v>224666.67</c:v>
                </c:pt>
                <c:pt idx="7">
                  <c:v>230500</c:v>
                </c:pt>
                <c:pt idx="8">
                  <c:v>236333.33</c:v>
                </c:pt>
                <c:pt idx="9">
                  <c:v>242166.67</c:v>
                </c:pt>
                <c:pt idx="10">
                  <c:v>248000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5680"/>
        <c:axId val="158966528"/>
      </c:lineChart>
      <c:catAx>
        <c:axId val="1589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256k memory availability ($B$15)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8966528"/>
        <c:crosses val="autoZero"/>
        <c:auto val="1"/>
        <c:lblAlgn val="ctr"/>
        <c:lblOffset val="100"/>
        <c:noMultiLvlLbl val="0"/>
      </c:catAx>
      <c:valAx>
        <c:axId val="1589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3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STS_4!$K$1</c:f>
          <c:strCache>
            <c:ptCount val="1"/>
            <c:pt idx="0">
              <c:v>Sensitivity of $B$31 to disk drive availability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STS_4!$A$5:$A$13</c:f>
              <c:numCache>
                <c:formatCode>#,##0_);[Red]\(#,##0\)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STS_4!$K$5:$K$13</c:f>
              <c:numCache>
                <c:formatCode>General</c:formatCode>
                <c:ptCount val="9"/>
                <c:pt idx="0">
                  <c:v>213911.76</c:v>
                </c:pt>
                <c:pt idx="1">
                  <c:v>225676.47</c:v>
                </c:pt>
                <c:pt idx="2">
                  <c:v>237441.18</c:v>
                </c:pt>
                <c:pt idx="3">
                  <c:v>243352.94</c:v>
                </c:pt>
                <c:pt idx="4">
                  <c:v>245523.81</c:v>
                </c:pt>
                <c:pt idx="5">
                  <c:v>246714.29</c:v>
                </c:pt>
                <c:pt idx="6">
                  <c:v>247904.76</c:v>
                </c:pt>
                <c:pt idx="7">
                  <c:v>249095.24</c:v>
                </c:pt>
                <c:pt idx="8">
                  <c:v>250285.71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24256"/>
        <c:axId val="159026176"/>
      </c:lineChart>
      <c:catAx>
        <c:axId val="1590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drive availability ($B$16)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9026176"/>
        <c:crosses val="autoZero"/>
        <c:auto val="1"/>
        <c:lblAlgn val="ctr"/>
        <c:lblOffset val="100"/>
        <c:noMultiLvlLbl val="0"/>
      </c:catAx>
      <c:valAx>
        <c:axId val="1590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28</xdr:row>
      <xdr:rowOff>133350</xdr:rowOff>
    </xdr:from>
    <xdr:ext cx="76200" cy="200025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381250" y="4667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47625</xdr:rowOff>
    </xdr:from>
    <xdr:to>
      <xdr:col>18</xdr:col>
      <xdr:colOff>0</xdr:colOff>
      <xdr:row>33</xdr:row>
      <xdr:rowOff>152400</xdr:rowOff>
    </xdr:to>
    <xdr:graphicFrame macro="">
      <xdr:nvGraphicFramePr>
        <xdr:cNvPr id="2" name="STS_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47625</xdr:rowOff>
    </xdr:from>
    <xdr:to>
      <xdr:col>18</xdr:col>
      <xdr:colOff>0</xdr:colOff>
      <xdr:row>33</xdr:row>
      <xdr:rowOff>152400</xdr:rowOff>
    </xdr:to>
    <xdr:graphicFrame macro="">
      <xdr:nvGraphicFramePr>
        <xdr:cNvPr id="2" name="STS_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47</xdr:row>
      <xdr:rowOff>57150</xdr:rowOff>
    </xdr:from>
    <xdr:to>
      <xdr:col>12</xdr:col>
      <xdr:colOff>571500</xdr:colOff>
      <xdr:row>63</xdr:row>
      <xdr:rowOff>66675</xdr:rowOff>
    </xdr:to>
    <xdr:graphicFrame macro="">
      <xdr:nvGraphicFramePr>
        <xdr:cNvPr id="2" name="STS_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12</xdr:col>
      <xdr:colOff>304800</xdr:colOff>
      <xdr:row>81</xdr:row>
      <xdr:rowOff>9525</xdr:rowOff>
    </xdr:to>
    <xdr:graphicFrame macro="">
      <xdr:nvGraphicFramePr>
        <xdr:cNvPr id="3" name="STS_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49</xdr:row>
      <xdr:rowOff>95250</xdr:rowOff>
    </xdr:from>
    <xdr:to>
      <xdr:col>5</xdr:col>
      <xdr:colOff>381000</xdr:colOff>
      <xdr:row>65</xdr:row>
      <xdr:rowOff>95250</xdr:rowOff>
    </xdr:to>
    <xdr:graphicFrame macro="">
      <xdr:nvGraphicFramePr>
        <xdr:cNvPr id="2" name="STS_4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895350</xdr:colOff>
      <xdr:row>67</xdr:row>
      <xdr:rowOff>180975</xdr:rowOff>
    </xdr:from>
    <xdr:to>
      <xdr:col>5</xdr:col>
      <xdr:colOff>485775</xdr:colOff>
      <xdr:row>84</xdr:row>
      <xdr:rowOff>28575</xdr:rowOff>
    </xdr:to>
    <xdr:graphicFrame macro="">
      <xdr:nvGraphicFramePr>
        <xdr:cNvPr id="3" name="STS_5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50</xdr:row>
      <xdr:rowOff>123825</xdr:rowOff>
    </xdr:from>
    <xdr:to>
      <xdr:col>7</xdr:col>
      <xdr:colOff>200025</xdr:colOff>
      <xdr:row>66</xdr:row>
      <xdr:rowOff>114300</xdr:rowOff>
    </xdr:to>
    <xdr:graphicFrame macro="">
      <xdr:nvGraphicFramePr>
        <xdr:cNvPr id="2" name="STS_6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48</xdr:row>
      <xdr:rowOff>142875</xdr:rowOff>
    </xdr:from>
    <xdr:to>
      <xdr:col>7</xdr:col>
      <xdr:colOff>276225</xdr:colOff>
      <xdr:row>64</xdr:row>
      <xdr:rowOff>133350</xdr:rowOff>
    </xdr:to>
    <xdr:graphicFrame macro="">
      <xdr:nvGraphicFramePr>
        <xdr:cNvPr id="2" name="STS_7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47625</xdr:rowOff>
    </xdr:from>
    <xdr:to>
      <xdr:col>18</xdr:col>
      <xdr:colOff>0</xdr:colOff>
      <xdr:row>33</xdr:row>
      <xdr:rowOff>152400</xdr:rowOff>
    </xdr:to>
    <xdr:graphicFrame macro="">
      <xdr:nvGraphicFramePr>
        <xdr:cNvPr id="2" name="STS_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104775</xdr:rowOff>
    </xdr:from>
    <xdr:to>
      <xdr:col>18</xdr:col>
      <xdr:colOff>0</xdr:colOff>
      <xdr:row>36</xdr:row>
      <xdr:rowOff>47625</xdr:rowOff>
    </xdr:to>
    <xdr:graphicFrame macro="">
      <xdr:nvGraphicFramePr>
        <xdr:cNvPr id="2" name="STS_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47625</xdr:rowOff>
    </xdr:from>
    <xdr:to>
      <xdr:col>18</xdr:col>
      <xdr:colOff>0</xdr:colOff>
      <xdr:row>33</xdr:row>
      <xdr:rowOff>152400</xdr:rowOff>
    </xdr:to>
    <xdr:graphicFrame macro="">
      <xdr:nvGraphicFramePr>
        <xdr:cNvPr id="2" name="STS_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104775</xdr:rowOff>
    </xdr:from>
    <xdr:to>
      <xdr:col>18</xdr:col>
      <xdr:colOff>0</xdr:colOff>
      <xdr:row>36</xdr:row>
      <xdr:rowOff>47625</xdr:rowOff>
    </xdr:to>
    <xdr:graphicFrame macro="">
      <xdr:nvGraphicFramePr>
        <xdr:cNvPr id="2" name="STS_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6</xdr:row>
      <xdr:rowOff>104775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5"/>
  <sheetViews>
    <sheetView workbookViewId="0">
      <selection activeCell="B14" sqref="B14"/>
    </sheetView>
  </sheetViews>
  <sheetFormatPr defaultColWidth="11.42578125" defaultRowHeight="12.75"/>
  <cols>
    <col min="1" max="1" width="30.140625" customWidth="1"/>
    <col min="2" max="6" width="12.28515625" customWidth="1"/>
  </cols>
  <sheetData>
    <row r="2" spans="1:6">
      <c r="A2" s="2" t="s">
        <v>0</v>
      </c>
      <c r="B2" s="4" t="s">
        <v>1</v>
      </c>
      <c r="C2" s="5"/>
      <c r="D2" s="5"/>
      <c r="E2" s="5"/>
      <c r="F2" s="5"/>
    </row>
    <row r="3" spans="1: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t="s">
        <v>8</v>
      </c>
      <c r="B5">
        <v>2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4</v>
      </c>
      <c r="C6">
        <v>2</v>
      </c>
      <c r="D6">
        <v>2</v>
      </c>
      <c r="E6">
        <v>2</v>
      </c>
      <c r="F6">
        <v>1</v>
      </c>
    </row>
    <row r="7" spans="1:6">
      <c r="A7" t="s">
        <v>24</v>
      </c>
      <c r="B7">
        <v>0</v>
      </c>
      <c r="C7">
        <v>1</v>
      </c>
      <c r="D7">
        <v>0</v>
      </c>
      <c r="E7">
        <v>1</v>
      </c>
      <c r="F7">
        <v>0</v>
      </c>
    </row>
    <row r="8" spans="1:6">
      <c r="A8" t="s">
        <v>23</v>
      </c>
      <c r="B8">
        <v>0.3</v>
      </c>
      <c r="C8">
        <v>1.7</v>
      </c>
      <c r="D8">
        <v>0</v>
      </c>
      <c r="E8">
        <v>1.4</v>
      </c>
      <c r="F8">
        <v>0</v>
      </c>
    </row>
    <row r="9" spans="1:6">
      <c r="A9" t="s">
        <v>10</v>
      </c>
      <c r="B9" s="3">
        <v>60</v>
      </c>
      <c r="C9" s="3">
        <v>40</v>
      </c>
      <c r="D9" s="3">
        <v>30</v>
      </c>
      <c r="E9" s="3">
        <v>30</v>
      </c>
      <c r="F9" s="3">
        <v>15</v>
      </c>
    </row>
    <row r="11" spans="1:6">
      <c r="A11" s="2" t="s">
        <v>11</v>
      </c>
    </row>
    <row r="12" spans="1:6">
      <c r="A12" s="2"/>
      <c r="B12" s="1" t="s">
        <v>12</v>
      </c>
    </row>
    <row r="13" spans="1:6">
      <c r="A13" t="s">
        <v>7</v>
      </c>
      <c r="B13" s="6">
        <v>7000</v>
      </c>
    </row>
    <row r="14" spans="1:6">
      <c r="A14" t="s">
        <v>8</v>
      </c>
      <c r="B14" s="6">
        <v>4000</v>
      </c>
    </row>
    <row r="15" spans="1:6">
      <c r="A15" t="s">
        <v>9</v>
      </c>
      <c r="B15" s="6">
        <v>15000</v>
      </c>
    </row>
    <row r="16" spans="1:6">
      <c r="A16" t="s">
        <v>13</v>
      </c>
      <c r="B16" s="6">
        <v>3500</v>
      </c>
    </row>
    <row r="17" spans="1:3">
      <c r="B17" s="6"/>
    </row>
    <row r="18" spans="1:3">
      <c r="B18" s="8" t="s">
        <v>14</v>
      </c>
      <c r="C18" s="1" t="s">
        <v>15</v>
      </c>
    </row>
    <row r="19" spans="1:3">
      <c r="A19" s="7" t="s">
        <v>16</v>
      </c>
      <c r="B19" s="6"/>
      <c r="C19" s="6">
        <v>1800</v>
      </c>
    </row>
    <row r="20" spans="1:3">
      <c r="A20" s="7" t="s">
        <v>17</v>
      </c>
      <c r="B20" s="6">
        <v>500</v>
      </c>
      <c r="C20" s="6"/>
    </row>
    <row r="21" spans="1:3">
      <c r="A21" s="7" t="s">
        <v>18</v>
      </c>
      <c r="B21" s="6"/>
      <c r="C21" s="6">
        <v>300</v>
      </c>
    </row>
    <row r="22" spans="1:3">
      <c r="A22" s="7" t="s">
        <v>19</v>
      </c>
      <c r="B22" s="6">
        <v>500</v>
      </c>
      <c r="C22" s="6"/>
    </row>
    <row r="23" spans="1:3">
      <c r="A23" s="7" t="s">
        <v>20</v>
      </c>
      <c r="B23" s="6">
        <v>400</v>
      </c>
      <c r="C23" s="6"/>
    </row>
    <row r="24" spans="1:3">
      <c r="A24" s="7" t="s">
        <v>21</v>
      </c>
      <c r="B24" s="6"/>
      <c r="C24" s="6">
        <v>3800</v>
      </c>
    </row>
    <row r="25" spans="1:3">
      <c r="A25" t="s">
        <v>22</v>
      </c>
      <c r="B25" s="6"/>
      <c r="C25" s="6">
        <v>3200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82" orientation="portrait" horizontalDpi="0" verticalDpi="0" copies="0"/>
  <headerFooter alignWithMargins="0">
    <oddHeader>&amp;F</oddHeader>
    <oddFooter>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11" t="s">
        <v>99</v>
      </c>
    </row>
    <row r="2" spans="1:8">
      <c r="A2" s="11" t="s">
        <v>117</v>
      </c>
    </row>
    <row r="3" spans="1:8">
      <c r="A3" s="11" t="s">
        <v>118</v>
      </c>
    </row>
    <row r="6" spans="1:8" ht="13.5" thickBot="1">
      <c r="A6" t="s">
        <v>50</v>
      </c>
    </row>
    <row r="7" spans="1:8">
      <c r="B7" s="24"/>
      <c r="C7" s="24"/>
      <c r="D7" s="24" t="s">
        <v>101</v>
      </c>
      <c r="E7" s="24" t="s">
        <v>103</v>
      </c>
      <c r="F7" s="24" t="s">
        <v>105</v>
      </c>
      <c r="G7" s="24" t="s">
        <v>107</v>
      </c>
      <c r="H7" s="24" t="s">
        <v>107</v>
      </c>
    </row>
    <row r="8" spans="1:8" ht="13.5" thickBot="1">
      <c r="B8" s="25" t="s">
        <v>46</v>
      </c>
      <c r="C8" s="25" t="s">
        <v>47</v>
      </c>
      <c r="D8" s="25" t="s">
        <v>102</v>
      </c>
      <c r="E8" s="25" t="s">
        <v>104</v>
      </c>
      <c r="F8" s="25" t="s">
        <v>106</v>
      </c>
      <c r="G8" s="25" t="s">
        <v>108</v>
      </c>
      <c r="H8" s="25" t="s">
        <v>109</v>
      </c>
    </row>
    <row r="9" spans="1:8">
      <c r="B9" s="17" t="s">
        <v>57</v>
      </c>
      <c r="C9" s="17" t="s">
        <v>58</v>
      </c>
      <c r="D9" s="19">
        <v>1800</v>
      </c>
      <c r="E9" s="19">
        <v>0</v>
      </c>
      <c r="F9" s="17">
        <v>60</v>
      </c>
      <c r="G9" s="17">
        <v>1E+30</v>
      </c>
      <c r="H9" s="17">
        <v>35</v>
      </c>
    </row>
    <row r="10" spans="1:8">
      <c r="B10" s="17" t="s">
        <v>59</v>
      </c>
      <c r="C10" s="17" t="s">
        <v>60</v>
      </c>
      <c r="D10" s="19">
        <v>1700</v>
      </c>
      <c r="E10" s="19">
        <v>0</v>
      </c>
      <c r="F10" s="17">
        <v>40</v>
      </c>
      <c r="G10" s="17">
        <v>5</v>
      </c>
      <c r="H10" s="17">
        <v>25</v>
      </c>
    </row>
    <row r="11" spans="1:8">
      <c r="B11" s="17" t="s">
        <v>61</v>
      </c>
      <c r="C11" s="17" t="s">
        <v>62</v>
      </c>
      <c r="D11" s="19">
        <v>300</v>
      </c>
      <c r="E11" s="19">
        <v>0</v>
      </c>
      <c r="F11" s="17">
        <v>30</v>
      </c>
      <c r="G11" s="17">
        <v>1E+30</v>
      </c>
      <c r="H11" s="17">
        <v>5</v>
      </c>
    </row>
    <row r="12" spans="1:8">
      <c r="B12" s="17" t="s">
        <v>63</v>
      </c>
      <c r="C12" s="17" t="s">
        <v>64</v>
      </c>
      <c r="D12" s="19">
        <v>1800</v>
      </c>
      <c r="E12" s="19">
        <v>0</v>
      </c>
      <c r="F12" s="17">
        <v>30</v>
      </c>
      <c r="G12" s="17">
        <v>25</v>
      </c>
      <c r="H12" s="17">
        <v>5</v>
      </c>
    </row>
    <row r="13" spans="1:8" ht="13.5" thickBot="1">
      <c r="B13" s="15" t="s">
        <v>65</v>
      </c>
      <c r="C13" s="15" t="s">
        <v>66</v>
      </c>
      <c r="D13" s="18">
        <v>1400</v>
      </c>
      <c r="E13" s="18">
        <v>0</v>
      </c>
      <c r="F13" s="15">
        <v>15</v>
      </c>
      <c r="G13" s="15">
        <v>5</v>
      </c>
      <c r="H13" s="15">
        <v>15</v>
      </c>
    </row>
    <row r="15" spans="1:8" ht="13.5" thickBot="1">
      <c r="A15" t="s">
        <v>27</v>
      </c>
    </row>
    <row r="16" spans="1:8">
      <c r="B16" s="24"/>
      <c r="C16" s="24"/>
      <c r="D16" s="24" t="s">
        <v>101</v>
      </c>
      <c r="E16" s="24" t="s">
        <v>110</v>
      </c>
      <c r="F16" s="24" t="s">
        <v>112</v>
      </c>
      <c r="G16" s="24" t="s">
        <v>107</v>
      </c>
      <c r="H16" s="24" t="s">
        <v>107</v>
      </c>
    </row>
    <row r="17" spans="2:8" ht="13.5" thickBot="1">
      <c r="B17" s="25" t="s">
        <v>46</v>
      </c>
      <c r="C17" s="25" t="s">
        <v>47</v>
      </c>
      <c r="D17" s="25" t="s">
        <v>102</v>
      </c>
      <c r="E17" s="25" t="s">
        <v>111</v>
      </c>
      <c r="F17" s="25" t="s">
        <v>113</v>
      </c>
      <c r="G17" s="25" t="s">
        <v>108</v>
      </c>
      <c r="H17" s="25" t="s">
        <v>109</v>
      </c>
    </row>
    <row r="18" spans="2:8">
      <c r="B18" s="17" t="s">
        <v>67</v>
      </c>
      <c r="C18" s="17" t="s">
        <v>68</v>
      </c>
      <c r="D18" s="19">
        <v>7000</v>
      </c>
      <c r="E18" s="19">
        <v>0</v>
      </c>
      <c r="F18" s="17">
        <v>7000</v>
      </c>
      <c r="G18" s="17">
        <v>1E+30</v>
      </c>
      <c r="H18" s="17">
        <v>0</v>
      </c>
    </row>
    <row r="19" spans="2:8">
      <c r="B19" s="17" t="s">
        <v>71</v>
      </c>
      <c r="C19" s="17" t="s">
        <v>72</v>
      </c>
      <c r="D19" s="19">
        <v>9000</v>
      </c>
      <c r="E19" s="19">
        <v>0</v>
      </c>
      <c r="F19" s="17">
        <v>15000</v>
      </c>
      <c r="G19" s="17">
        <v>1E+30</v>
      </c>
      <c r="H19" s="17">
        <v>6000</v>
      </c>
    </row>
    <row r="20" spans="2:8">
      <c r="B20" s="17" t="s">
        <v>74</v>
      </c>
      <c r="C20" s="17" t="s">
        <v>119</v>
      </c>
      <c r="D20" s="19">
        <v>3600</v>
      </c>
      <c r="E20" s="19">
        <v>0</v>
      </c>
      <c r="F20" s="17">
        <v>4000</v>
      </c>
      <c r="G20" s="17">
        <v>1E+30</v>
      </c>
      <c r="H20" s="17">
        <v>400</v>
      </c>
    </row>
    <row r="21" spans="2:8">
      <c r="B21" s="17" t="s">
        <v>77</v>
      </c>
      <c r="C21" s="17" t="s">
        <v>75</v>
      </c>
      <c r="D21" s="19">
        <v>3500</v>
      </c>
      <c r="E21" s="19">
        <v>15</v>
      </c>
      <c r="F21" s="17">
        <v>3500</v>
      </c>
      <c r="G21" s="17">
        <v>1000</v>
      </c>
      <c r="H21" s="17">
        <v>1300</v>
      </c>
    </row>
    <row r="22" spans="2:8">
      <c r="B22" s="17" t="s">
        <v>81</v>
      </c>
      <c r="C22" s="17" t="s">
        <v>78</v>
      </c>
      <c r="D22" s="19">
        <v>1800</v>
      </c>
      <c r="E22" s="19">
        <v>35</v>
      </c>
      <c r="F22" s="17">
        <v>1800</v>
      </c>
      <c r="G22" s="17">
        <v>200</v>
      </c>
      <c r="H22" s="17">
        <v>1300</v>
      </c>
    </row>
    <row r="23" spans="2:8">
      <c r="B23" s="17" t="s">
        <v>84</v>
      </c>
      <c r="C23" s="17" t="s">
        <v>82</v>
      </c>
      <c r="D23" s="20">
        <v>300</v>
      </c>
      <c r="E23" s="20">
        <v>5</v>
      </c>
      <c r="F23" s="17">
        <v>300</v>
      </c>
      <c r="G23" s="17">
        <v>1000</v>
      </c>
      <c r="H23" s="17">
        <v>300</v>
      </c>
    </row>
    <row r="24" spans="2:8">
      <c r="B24" s="17" t="s">
        <v>87</v>
      </c>
      <c r="C24" s="17" t="s">
        <v>85</v>
      </c>
      <c r="D24" s="19">
        <v>3800</v>
      </c>
      <c r="E24" s="19">
        <v>25</v>
      </c>
      <c r="F24" s="17">
        <v>3800</v>
      </c>
      <c r="G24" s="17">
        <v>0</v>
      </c>
      <c r="H24" s="17">
        <v>1000</v>
      </c>
    </row>
    <row r="25" spans="2:8">
      <c r="B25" s="17" t="s">
        <v>90</v>
      </c>
      <c r="C25" s="17" t="s">
        <v>88</v>
      </c>
      <c r="D25" s="19">
        <v>3200</v>
      </c>
      <c r="E25" s="19">
        <v>15</v>
      </c>
      <c r="F25" s="17">
        <v>3200</v>
      </c>
      <c r="G25" s="17">
        <v>0</v>
      </c>
      <c r="H25" s="17">
        <v>1000</v>
      </c>
    </row>
    <row r="26" spans="2:8">
      <c r="B26" s="17" t="s">
        <v>93</v>
      </c>
      <c r="C26" s="17" t="s">
        <v>91</v>
      </c>
      <c r="D26" s="19">
        <v>1700</v>
      </c>
      <c r="E26" s="19">
        <v>0</v>
      </c>
      <c r="F26" s="17">
        <v>500</v>
      </c>
      <c r="G26" s="17">
        <v>1200</v>
      </c>
      <c r="H26" s="17">
        <v>1E+30</v>
      </c>
    </row>
    <row r="27" spans="2:8">
      <c r="B27" s="17" t="s">
        <v>96</v>
      </c>
      <c r="C27" s="17" t="s">
        <v>94</v>
      </c>
      <c r="D27" s="19">
        <v>1800</v>
      </c>
      <c r="E27" s="19">
        <v>0</v>
      </c>
      <c r="F27" s="17">
        <v>500</v>
      </c>
      <c r="G27" s="17">
        <v>1300</v>
      </c>
      <c r="H27" s="17">
        <v>1E+30</v>
      </c>
    </row>
    <row r="28" spans="2:8" ht="13.5" thickBot="1">
      <c r="B28" s="15" t="s">
        <v>121</v>
      </c>
      <c r="C28" s="15" t="s">
        <v>97</v>
      </c>
      <c r="D28" s="18">
        <v>1400</v>
      </c>
      <c r="E28" s="18">
        <v>0</v>
      </c>
      <c r="F28" s="15">
        <v>400</v>
      </c>
      <c r="G28" s="15">
        <v>1000</v>
      </c>
      <c r="H28" s="15">
        <v>1E+30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60"/>
  <sheetViews>
    <sheetView topLeftCell="A43" workbookViewId="0">
      <selection activeCell="B50" sqref="B50"/>
    </sheetView>
  </sheetViews>
  <sheetFormatPr defaultColWidth="11.42578125" defaultRowHeight="12.75"/>
  <cols>
    <col min="1" max="1" width="30.140625" customWidth="1"/>
    <col min="2" max="6" width="12.28515625" customWidth="1"/>
  </cols>
  <sheetData>
    <row r="2" spans="1:6">
      <c r="A2" s="2" t="s">
        <v>0</v>
      </c>
      <c r="B2" s="4" t="s">
        <v>1</v>
      </c>
      <c r="C2" s="5"/>
      <c r="D2" s="5"/>
      <c r="E2" s="5"/>
      <c r="F2" s="5"/>
    </row>
    <row r="3" spans="1: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t="s">
        <v>8</v>
      </c>
      <c r="B5">
        <v>2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4</v>
      </c>
      <c r="C6">
        <v>2</v>
      </c>
      <c r="D6">
        <v>2</v>
      </c>
      <c r="E6">
        <v>2</v>
      </c>
      <c r="F6">
        <v>1</v>
      </c>
    </row>
    <row r="7" spans="1:6">
      <c r="A7" t="s">
        <v>24</v>
      </c>
      <c r="B7">
        <v>0</v>
      </c>
      <c r="C7">
        <v>1</v>
      </c>
      <c r="D7">
        <v>0</v>
      </c>
      <c r="E7">
        <v>1</v>
      </c>
      <c r="F7">
        <v>0</v>
      </c>
    </row>
    <row r="8" spans="1:6">
      <c r="A8" t="s">
        <v>23</v>
      </c>
      <c r="B8">
        <v>0.3</v>
      </c>
      <c r="C8">
        <v>1.7</v>
      </c>
      <c r="D8">
        <v>0</v>
      </c>
      <c r="E8">
        <v>1.4</v>
      </c>
      <c r="F8">
        <v>0</v>
      </c>
    </row>
    <row r="9" spans="1:6">
      <c r="A9" t="s">
        <v>10</v>
      </c>
      <c r="B9" s="9">
        <v>60</v>
      </c>
      <c r="C9" s="9">
        <v>40</v>
      </c>
      <c r="D9" s="9">
        <v>30</v>
      </c>
      <c r="E9" s="9">
        <v>30</v>
      </c>
      <c r="F9" s="9">
        <v>15</v>
      </c>
    </row>
    <row r="11" spans="1:6">
      <c r="A11" s="2" t="s">
        <v>11</v>
      </c>
    </row>
    <row r="12" spans="1:6">
      <c r="A12" s="2"/>
      <c r="B12" s="1" t="s">
        <v>12</v>
      </c>
    </row>
    <row r="13" spans="1:6">
      <c r="A13" t="s">
        <v>7</v>
      </c>
      <c r="B13" s="10">
        <v>7000</v>
      </c>
    </row>
    <row r="14" spans="1:6">
      <c r="A14" t="s">
        <v>8</v>
      </c>
      <c r="B14" s="10">
        <v>4000</v>
      </c>
    </row>
    <row r="15" spans="1:6">
      <c r="A15" t="s">
        <v>9</v>
      </c>
      <c r="B15" s="10">
        <v>15000</v>
      </c>
    </row>
    <row r="16" spans="1:6">
      <c r="A16" t="s">
        <v>13</v>
      </c>
      <c r="B16" s="10">
        <v>3500</v>
      </c>
    </row>
    <row r="17" spans="1:8">
      <c r="B17" s="10"/>
    </row>
    <row r="18" spans="1:8">
      <c r="B18" s="8" t="s">
        <v>14</v>
      </c>
      <c r="C18" s="1" t="s">
        <v>15</v>
      </c>
    </row>
    <row r="19" spans="1:8">
      <c r="A19" s="7" t="s">
        <v>16</v>
      </c>
      <c r="B19" s="10"/>
      <c r="C19" s="10">
        <v>1800</v>
      </c>
    </row>
    <row r="20" spans="1:8">
      <c r="A20" s="7" t="s">
        <v>17</v>
      </c>
      <c r="B20" s="10">
        <v>500</v>
      </c>
      <c r="C20" s="10"/>
    </row>
    <row r="21" spans="1:8">
      <c r="A21" s="7" t="s">
        <v>18</v>
      </c>
      <c r="B21" s="10"/>
      <c r="C21" s="10">
        <v>300</v>
      </c>
    </row>
    <row r="22" spans="1:8">
      <c r="A22" s="7" t="s">
        <v>19</v>
      </c>
      <c r="B22" s="10">
        <v>500</v>
      </c>
      <c r="C22" s="10"/>
    </row>
    <row r="23" spans="1:8">
      <c r="A23" s="7" t="s">
        <v>20</v>
      </c>
      <c r="B23" s="10">
        <v>400</v>
      </c>
      <c r="C23" s="10"/>
    </row>
    <row r="24" spans="1:8">
      <c r="A24" s="7" t="s">
        <v>21</v>
      </c>
      <c r="B24" s="10"/>
      <c r="C24" s="10">
        <v>3800</v>
      </c>
    </row>
    <row r="25" spans="1:8">
      <c r="A25" t="s">
        <v>22</v>
      </c>
      <c r="B25" s="10"/>
      <c r="C25" s="10">
        <v>3200</v>
      </c>
    </row>
    <row r="28" spans="1:8"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</row>
    <row r="29" spans="1:8">
      <c r="A29" s="11" t="s">
        <v>25</v>
      </c>
      <c r="B29" s="12">
        <v>1800</v>
      </c>
      <c r="C29" s="12">
        <v>1329.4117431640625</v>
      </c>
      <c r="D29" s="12">
        <v>300</v>
      </c>
      <c r="E29" s="12">
        <v>500</v>
      </c>
      <c r="F29" s="12">
        <v>2700</v>
      </c>
      <c r="H29">
        <f>SUM(B29:F29)</f>
        <v>6629.4117431640625</v>
      </c>
    </row>
    <row r="31" spans="1:8">
      <c r="A31" t="s">
        <v>26</v>
      </c>
      <c r="B31">
        <f>SUMPRODUCT(B29:F29,B9:F9)</f>
        <v>225676.4697265625</v>
      </c>
    </row>
    <row r="34" spans="1:4">
      <c r="A34" t="s">
        <v>27</v>
      </c>
      <c r="B34" t="s">
        <v>28</v>
      </c>
      <c r="C34" s="13" t="s">
        <v>29</v>
      </c>
      <c r="D34" t="s">
        <v>30</v>
      </c>
    </row>
    <row r="35" spans="1:4">
      <c r="A35" t="s">
        <v>7</v>
      </c>
      <c r="B35">
        <f>SUMPRODUCT(B4:F4,B29:F29)</f>
        <v>6629.4117431640625</v>
      </c>
      <c r="C35" s="13" t="s">
        <v>41</v>
      </c>
      <c r="D35" s="14">
        <f>B13</f>
        <v>7000</v>
      </c>
    </row>
    <row r="36" spans="1:4">
      <c r="A36" t="s">
        <v>31</v>
      </c>
      <c r="B36">
        <f>SUMPRODUCT(C6:F6,C29:F29)</f>
        <v>6958.823486328125</v>
      </c>
      <c r="C36" s="13" t="s">
        <v>41</v>
      </c>
      <c r="D36" s="14">
        <f>B15</f>
        <v>15000</v>
      </c>
    </row>
    <row r="37" spans="1:4">
      <c r="A37" t="s">
        <v>116</v>
      </c>
      <c r="B37">
        <f>SUMPRODUCT(B5:F5,B29:F29)</f>
        <v>3600</v>
      </c>
      <c r="C37" s="13" t="s">
        <v>41</v>
      </c>
      <c r="D37" s="14">
        <f>B14</f>
        <v>4000</v>
      </c>
    </row>
    <row r="38" spans="1:4">
      <c r="A38" t="s">
        <v>123</v>
      </c>
      <c r="B38">
        <f>SUMPRODUCT(B8:F8,B29:F29)</f>
        <v>3499.9999633789062</v>
      </c>
      <c r="C38" s="13" t="s">
        <v>41</v>
      </c>
      <c r="D38" s="14">
        <f>B16</f>
        <v>3500</v>
      </c>
    </row>
    <row r="39" spans="1:4">
      <c r="A39" t="s">
        <v>32</v>
      </c>
      <c r="B39">
        <f>B29</f>
        <v>1800</v>
      </c>
      <c r="C39" s="13" t="s">
        <v>41</v>
      </c>
      <c r="D39" s="14">
        <f>C19</f>
        <v>1800</v>
      </c>
    </row>
    <row r="40" spans="1:4">
      <c r="A40" t="s">
        <v>33</v>
      </c>
      <c r="B40" s="14">
        <f>D29</f>
        <v>300</v>
      </c>
      <c r="C40" s="13" t="s">
        <v>41</v>
      </c>
      <c r="D40" s="14">
        <f>C21</f>
        <v>300</v>
      </c>
    </row>
    <row r="41" spans="1:4">
      <c r="A41" t="s">
        <v>34</v>
      </c>
      <c r="B41">
        <f>SUM(B29:D29)</f>
        <v>3429.4117431640625</v>
      </c>
      <c r="C41" s="13" t="s">
        <v>41</v>
      </c>
      <c r="D41" s="14">
        <f>C24</f>
        <v>3800</v>
      </c>
    </row>
    <row r="42" spans="1:4">
      <c r="A42" t="s">
        <v>35</v>
      </c>
      <c r="B42">
        <f>SUM(E29:F29)</f>
        <v>3200</v>
      </c>
      <c r="C42" s="13" t="s">
        <v>41</v>
      </c>
      <c r="D42" s="14">
        <f>C25</f>
        <v>3200</v>
      </c>
    </row>
    <row r="43" spans="1:4">
      <c r="A43" t="s">
        <v>36</v>
      </c>
      <c r="B43">
        <f>C29</f>
        <v>1329.4117431640625</v>
      </c>
      <c r="C43" s="13" t="s">
        <v>39</v>
      </c>
      <c r="D43" s="14">
        <f>B20</f>
        <v>500</v>
      </c>
    </row>
    <row r="44" spans="1:4">
      <c r="A44" t="s">
        <v>37</v>
      </c>
      <c r="B44">
        <f>E29</f>
        <v>500</v>
      </c>
      <c r="C44" s="13" t="s">
        <v>39</v>
      </c>
      <c r="D44" s="14">
        <f>B22</f>
        <v>500</v>
      </c>
    </row>
    <row r="45" spans="1:4">
      <c r="A45" t="s">
        <v>38</v>
      </c>
      <c r="B45">
        <f>F29</f>
        <v>2700</v>
      </c>
      <c r="C45" s="13" t="s">
        <v>39</v>
      </c>
      <c r="D45" s="14">
        <f>B23</f>
        <v>400</v>
      </c>
    </row>
    <row r="49" spans="1:11" ht="13.5" thickBot="1"/>
    <row r="50" spans="1:11" ht="13.5" thickBot="1">
      <c r="A50" s="11" t="s">
        <v>145</v>
      </c>
      <c r="I50" s="28" t="s">
        <v>141</v>
      </c>
      <c r="J50" s="29" t="s">
        <v>105</v>
      </c>
      <c r="K50" s="30" t="s">
        <v>142</v>
      </c>
    </row>
    <row r="51" spans="1:11" ht="33">
      <c r="J51" s="38" t="s">
        <v>55</v>
      </c>
      <c r="K51" s="38" t="s">
        <v>77</v>
      </c>
    </row>
    <row r="52" spans="1:11">
      <c r="I52" s="14">
        <v>3000</v>
      </c>
      <c r="J52" s="50">
        <v>213911.76470588823</v>
      </c>
      <c r="K52" s="42">
        <v>3000.0000000002492</v>
      </c>
    </row>
    <row r="53" spans="1:11">
      <c r="I53" s="14">
        <v>3500</v>
      </c>
      <c r="J53" s="51">
        <v>225676.47058824159</v>
      </c>
      <c r="K53" s="44">
        <v>3500.0000000002674</v>
      </c>
    </row>
    <row r="54" spans="1:11">
      <c r="I54" s="14">
        <v>4000</v>
      </c>
      <c r="J54" s="51">
        <v>237441.17647058374</v>
      </c>
      <c r="K54" s="44">
        <v>3999.9999999998095</v>
      </c>
    </row>
    <row r="55" spans="1:11">
      <c r="I55" s="14">
        <v>4500</v>
      </c>
      <c r="J55" s="51">
        <v>244464.2857142592</v>
      </c>
      <c r="K55" s="44">
        <v>4499.9999999992015</v>
      </c>
    </row>
    <row r="56" spans="1:11">
      <c r="I56" s="14">
        <v>5000</v>
      </c>
      <c r="J56" s="51">
        <v>249821.42857142139</v>
      </c>
      <c r="K56" s="44">
        <v>4999.9999999998809</v>
      </c>
    </row>
    <row r="57" spans="1:11">
      <c r="I57" s="14">
        <v>5500</v>
      </c>
      <c r="J57" s="51">
        <v>255178.57142853155</v>
      </c>
      <c r="K57" s="44">
        <v>5499.9999999994743</v>
      </c>
    </row>
    <row r="58" spans="1:11">
      <c r="I58" s="14">
        <v>6000</v>
      </c>
      <c r="J58" s="51">
        <v>260535.71428567701</v>
      </c>
      <c r="K58" s="44">
        <v>5999.9999999990659</v>
      </c>
    </row>
    <row r="59" spans="1:11">
      <c r="I59" s="14">
        <v>6500</v>
      </c>
      <c r="J59" s="51">
        <v>265892.85714283708</v>
      </c>
      <c r="K59" s="44">
        <v>6499.9999999988131</v>
      </c>
    </row>
    <row r="60" spans="1:11">
      <c r="I60" s="14">
        <v>7000</v>
      </c>
      <c r="J60" s="52">
        <v>271250.00000000396</v>
      </c>
      <c r="K60" s="46">
        <v>7000.000000000151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0" orientation="portrait" horizontalDpi="4294967292" verticalDpi="0" r:id="rId1"/>
  <headerFooter alignWithMargins="0">
    <oddHeader>&amp;F</oddHeader>
    <oddFooter>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27.2851562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12" bestFit="1" customWidth="1"/>
  </cols>
  <sheetData>
    <row r="1" spans="1:5">
      <c r="A1" s="11" t="s">
        <v>42</v>
      </c>
    </row>
    <row r="2" spans="1:5">
      <c r="A2" s="11" t="s">
        <v>124</v>
      </c>
    </row>
    <row r="3" spans="1:5">
      <c r="A3" s="11" t="s">
        <v>125</v>
      </c>
    </row>
    <row r="6" spans="1:5" ht="13.5" thickBot="1">
      <c r="A6" t="s">
        <v>45</v>
      </c>
    </row>
    <row r="7" spans="1:5" ht="13.5" thickBot="1">
      <c r="B7" s="23" t="s">
        <v>46</v>
      </c>
      <c r="C7" s="23" t="s">
        <v>47</v>
      </c>
      <c r="D7" s="23" t="s">
        <v>48</v>
      </c>
      <c r="E7" s="23" t="s">
        <v>49</v>
      </c>
    </row>
    <row r="8" spans="1:5" ht="13.5" thickBot="1">
      <c r="B8" s="15" t="s">
        <v>55</v>
      </c>
      <c r="C8" s="15" t="s">
        <v>56</v>
      </c>
      <c r="D8" s="18">
        <v>260000</v>
      </c>
      <c r="E8" s="18">
        <v>225676.4705882353</v>
      </c>
    </row>
    <row r="11" spans="1:5" ht="13.5" thickBot="1">
      <c r="A11" t="s">
        <v>50</v>
      </c>
    </row>
    <row r="12" spans="1:5" ht="13.5" thickBot="1">
      <c r="B12" s="23" t="s">
        <v>46</v>
      </c>
      <c r="C12" s="23" t="s">
        <v>47</v>
      </c>
      <c r="D12" s="23" t="s">
        <v>48</v>
      </c>
      <c r="E12" s="23" t="s">
        <v>49</v>
      </c>
    </row>
    <row r="13" spans="1:5">
      <c r="B13" s="17" t="s">
        <v>57</v>
      </c>
      <c r="C13" s="17" t="s">
        <v>58</v>
      </c>
      <c r="D13" s="19">
        <v>1800</v>
      </c>
      <c r="E13" s="19">
        <v>1800</v>
      </c>
    </row>
    <row r="14" spans="1:5">
      <c r="B14" s="17" t="s">
        <v>59</v>
      </c>
      <c r="C14" s="17" t="s">
        <v>60</v>
      </c>
      <c r="D14" s="19">
        <v>1700</v>
      </c>
      <c r="E14" s="19">
        <v>1329.4117647058824</v>
      </c>
    </row>
    <row r="15" spans="1:5">
      <c r="B15" s="17" t="s">
        <v>61</v>
      </c>
      <c r="C15" s="17" t="s">
        <v>62</v>
      </c>
      <c r="D15" s="19">
        <v>300</v>
      </c>
      <c r="E15" s="19">
        <v>300</v>
      </c>
    </row>
    <row r="16" spans="1:5">
      <c r="B16" s="17" t="s">
        <v>63</v>
      </c>
      <c r="C16" s="17" t="s">
        <v>64</v>
      </c>
      <c r="D16" s="19">
        <v>1800</v>
      </c>
      <c r="E16" s="19">
        <v>500</v>
      </c>
    </row>
    <row r="17" spans="1:7" ht="13.5" thickBot="1">
      <c r="B17" s="15" t="s">
        <v>65</v>
      </c>
      <c r="C17" s="15" t="s">
        <v>66</v>
      </c>
      <c r="D17" s="18">
        <v>1400</v>
      </c>
      <c r="E17" s="18">
        <v>2700</v>
      </c>
    </row>
    <row r="20" spans="1:7" ht="13.5" thickBot="1">
      <c r="A20" t="s">
        <v>27</v>
      </c>
    </row>
    <row r="21" spans="1:7" ht="13.5" thickBot="1">
      <c r="B21" s="23" t="s">
        <v>46</v>
      </c>
      <c r="C21" s="23" t="s">
        <v>47</v>
      </c>
      <c r="D21" s="23" t="s">
        <v>51</v>
      </c>
      <c r="E21" s="23" t="s">
        <v>52</v>
      </c>
      <c r="F21" s="23" t="s">
        <v>53</v>
      </c>
      <c r="G21" s="23" t="s">
        <v>54</v>
      </c>
    </row>
    <row r="22" spans="1:7">
      <c r="B22" s="17" t="s">
        <v>67</v>
      </c>
      <c r="C22" s="17" t="s">
        <v>68</v>
      </c>
      <c r="D22" s="19">
        <v>6629.4117647058829</v>
      </c>
      <c r="E22" s="17" t="s">
        <v>69</v>
      </c>
      <c r="F22" s="17" t="s">
        <v>80</v>
      </c>
      <c r="G22" s="17">
        <v>370.58823529411711</v>
      </c>
    </row>
    <row r="23" spans="1:7">
      <c r="B23" s="17" t="s">
        <v>71</v>
      </c>
      <c r="C23" s="17" t="s">
        <v>72</v>
      </c>
      <c r="D23" s="19">
        <v>6958.8235294117649</v>
      </c>
      <c r="E23" s="17" t="s">
        <v>73</v>
      </c>
      <c r="F23" s="17" t="s">
        <v>80</v>
      </c>
      <c r="G23" s="17">
        <v>8041.1764705882351</v>
      </c>
    </row>
    <row r="24" spans="1:7">
      <c r="B24" s="17" t="s">
        <v>74</v>
      </c>
      <c r="C24" s="17" t="s">
        <v>119</v>
      </c>
      <c r="D24" s="19">
        <v>3600</v>
      </c>
      <c r="E24" s="17" t="s">
        <v>76</v>
      </c>
      <c r="F24" s="17" t="s">
        <v>80</v>
      </c>
      <c r="G24" s="17">
        <v>400</v>
      </c>
    </row>
    <row r="25" spans="1:7">
      <c r="B25" s="17" t="s">
        <v>77</v>
      </c>
      <c r="C25" s="17" t="s">
        <v>126</v>
      </c>
      <c r="D25" s="19">
        <v>3500</v>
      </c>
      <c r="E25" s="17" t="s">
        <v>79</v>
      </c>
      <c r="F25" s="17" t="s">
        <v>70</v>
      </c>
      <c r="G25" s="17">
        <v>0</v>
      </c>
    </row>
    <row r="26" spans="1:7">
      <c r="B26" s="17" t="s">
        <v>81</v>
      </c>
      <c r="C26" s="17" t="s">
        <v>78</v>
      </c>
      <c r="D26" s="19">
        <v>1800</v>
      </c>
      <c r="E26" s="17" t="s">
        <v>83</v>
      </c>
      <c r="F26" s="17" t="s">
        <v>70</v>
      </c>
      <c r="G26" s="17">
        <v>0</v>
      </c>
    </row>
    <row r="27" spans="1:7">
      <c r="B27" s="17" t="s">
        <v>84</v>
      </c>
      <c r="C27" s="17" t="s">
        <v>82</v>
      </c>
      <c r="D27" s="20">
        <v>300</v>
      </c>
      <c r="E27" s="17" t="s">
        <v>86</v>
      </c>
      <c r="F27" s="17" t="s">
        <v>70</v>
      </c>
      <c r="G27" s="17">
        <v>0</v>
      </c>
    </row>
    <row r="28" spans="1:7">
      <c r="B28" s="17" t="s">
        <v>87</v>
      </c>
      <c r="C28" s="17" t="s">
        <v>85</v>
      </c>
      <c r="D28" s="19">
        <v>3429.4117647058824</v>
      </c>
      <c r="E28" s="17" t="s">
        <v>89</v>
      </c>
      <c r="F28" s="17" t="s">
        <v>80</v>
      </c>
      <c r="G28" s="17">
        <v>370.58823529411757</v>
      </c>
    </row>
    <row r="29" spans="1:7">
      <c r="B29" s="17" t="s">
        <v>90</v>
      </c>
      <c r="C29" s="17" t="s">
        <v>88</v>
      </c>
      <c r="D29" s="19">
        <v>3200</v>
      </c>
      <c r="E29" s="17" t="s">
        <v>120</v>
      </c>
      <c r="F29" s="17" t="s">
        <v>70</v>
      </c>
      <c r="G29" s="17">
        <v>0</v>
      </c>
    </row>
    <row r="30" spans="1:7">
      <c r="B30" s="17" t="s">
        <v>93</v>
      </c>
      <c r="C30" s="17" t="s">
        <v>91</v>
      </c>
      <c r="D30" s="19">
        <v>1329.4117647058824</v>
      </c>
      <c r="E30" s="17" t="s">
        <v>95</v>
      </c>
      <c r="F30" s="17" t="s">
        <v>80</v>
      </c>
      <c r="G30" s="19">
        <v>829.41176470588243</v>
      </c>
    </row>
    <row r="31" spans="1:7">
      <c r="B31" s="17" t="s">
        <v>96</v>
      </c>
      <c r="C31" s="17" t="s">
        <v>94</v>
      </c>
      <c r="D31" s="19">
        <v>500</v>
      </c>
      <c r="E31" s="17" t="s">
        <v>98</v>
      </c>
      <c r="F31" s="17" t="s">
        <v>70</v>
      </c>
      <c r="G31" s="19">
        <v>0</v>
      </c>
    </row>
    <row r="32" spans="1:7" ht="13.5" thickBot="1">
      <c r="B32" s="15" t="s">
        <v>121</v>
      </c>
      <c r="C32" s="15" t="s">
        <v>97</v>
      </c>
      <c r="D32" s="18">
        <v>2700</v>
      </c>
      <c r="E32" s="15" t="s">
        <v>122</v>
      </c>
      <c r="F32" s="15" t="s">
        <v>80</v>
      </c>
      <c r="G32" s="18">
        <v>2300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showGridLines="0" workbookViewId="0">
      <selection activeCell="G32" sqref="G32"/>
    </sheetView>
  </sheetViews>
  <sheetFormatPr defaultRowHeight="12.75"/>
  <cols>
    <col min="1" max="1" width="2.28515625" customWidth="1"/>
    <col min="2" max="2" width="6.28515625" bestFit="1" customWidth="1"/>
    <col min="3" max="3" width="27.28515625" bestFit="1" customWidth="1"/>
    <col min="4" max="4" width="12" bestFit="1" customWidth="1"/>
    <col min="5" max="5" width="12.5703125" bestFit="1" customWidth="1"/>
    <col min="6" max="6" width="10.7109375" bestFit="1" customWidth="1"/>
    <col min="7" max="8" width="12" bestFit="1" customWidth="1"/>
  </cols>
  <sheetData>
    <row r="1" spans="1:8">
      <c r="A1" s="11" t="s">
        <v>99</v>
      </c>
    </row>
    <row r="2" spans="1:8">
      <c r="A2" s="11" t="s">
        <v>124</v>
      </c>
    </row>
    <row r="3" spans="1:8">
      <c r="A3" s="11" t="s">
        <v>125</v>
      </c>
    </row>
    <row r="6" spans="1:8" ht="13.5" thickBot="1">
      <c r="A6" t="s">
        <v>50</v>
      </c>
    </row>
    <row r="7" spans="1:8">
      <c r="B7" s="24"/>
      <c r="C7" s="24"/>
      <c r="D7" s="24" t="s">
        <v>101</v>
      </c>
      <c r="E7" s="24" t="s">
        <v>103</v>
      </c>
      <c r="F7" s="24" t="s">
        <v>105</v>
      </c>
      <c r="G7" s="24" t="s">
        <v>107</v>
      </c>
      <c r="H7" s="24" t="s">
        <v>107</v>
      </c>
    </row>
    <row r="8" spans="1:8" ht="13.5" thickBot="1">
      <c r="B8" s="25" t="s">
        <v>46</v>
      </c>
      <c r="C8" s="25" t="s">
        <v>47</v>
      </c>
      <c r="D8" s="25" t="s">
        <v>102</v>
      </c>
      <c r="E8" s="25" t="s">
        <v>104</v>
      </c>
      <c r="F8" s="25" t="s">
        <v>106</v>
      </c>
      <c r="G8" s="25" t="s">
        <v>108</v>
      </c>
      <c r="H8" s="25" t="s">
        <v>109</v>
      </c>
    </row>
    <row r="9" spans="1:8">
      <c r="B9" s="17" t="s">
        <v>57</v>
      </c>
      <c r="C9" s="17" t="s">
        <v>58</v>
      </c>
      <c r="D9" s="19">
        <v>1800</v>
      </c>
      <c r="E9" s="19">
        <v>0</v>
      </c>
      <c r="F9" s="17">
        <v>60</v>
      </c>
      <c r="G9" s="17">
        <v>1E+30</v>
      </c>
      <c r="H9" s="17">
        <v>52.941176470588232</v>
      </c>
    </row>
    <row r="10" spans="1:8">
      <c r="B10" s="17" t="s">
        <v>59</v>
      </c>
      <c r="C10" s="17" t="s">
        <v>60</v>
      </c>
      <c r="D10" s="19">
        <v>1329.4117647058824</v>
      </c>
      <c r="E10" s="19">
        <v>0</v>
      </c>
      <c r="F10" s="17">
        <v>40</v>
      </c>
      <c r="G10" s="17">
        <v>300</v>
      </c>
      <c r="H10" s="17">
        <v>21.785714285714281</v>
      </c>
    </row>
    <row r="11" spans="1:8">
      <c r="B11" s="17" t="s">
        <v>61</v>
      </c>
      <c r="C11" s="17" t="s">
        <v>62</v>
      </c>
      <c r="D11" s="19">
        <v>300</v>
      </c>
      <c r="E11" s="19">
        <v>0</v>
      </c>
      <c r="F11" s="17">
        <v>30</v>
      </c>
      <c r="G11" s="17">
        <v>1E+30</v>
      </c>
      <c r="H11" s="17">
        <v>30</v>
      </c>
    </row>
    <row r="12" spans="1:8">
      <c r="B12" s="17" t="s">
        <v>63</v>
      </c>
      <c r="C12" s="17" t="s">
        <v>64</v>
      </c>
      <c r="D12" s="19">
        <v>500</v>
      </c>
      <c r="E12" s="19">
        <v>0</v>
      </c>
      <c r="F12" s="17">
        <v>30</v>
      </c>
      <c r="G12" s="17">
        <v>17.941176470588232</v>
      </c>
      <c r="H12" s="17">
        <v>1E+30</v>
      </c>
    </row>
    <row r="13" spans="1:8" ht="13.5" thickBot="1">
      <c r="B13" s="15" t="s">
        <v>65</v>
      </c>
      <c r="C13" s="15" t="s">
        <v>66</v>
      </c>
      <c r="D13" s="18">
        <v>2700</v>
      </c>
      <c r="E13" s="18">
        <v>0</v>
      </c>
      <c r="F13" s="15">
        <v>15</v>
      </c>
      <c r="G13" s="15">
        <v>1E+30</v>
      </c>
      <c r="H13" s="15">
        <v>15</v>
      </c>
    </row>
    <row r="15" spans="1:8" ht="13.5" thickBot="1">
      <c r="A15" t="s">
        <v>27</v>
      </c>
    </row>
    <row r="16" spans="1:8">
      <c r="B16" s="24"/>
      <c r="C16" s="24"/>
      <c r="D16" s="24" t="s">
        <v>101</v>
      </c>
      <c r="E16" s="24" t="s">
        <v>110</v>
      </c>
      <c r="F16" s="24" t="s">
        <v>112</v>
      </c>
      <c r="G16" s="24" t="s">
        <v>107</v>
      </c>
      <c r="H16" s="24" t="s">
        <v>107</v>
      </c>
    </row>
    <row r="17" spans="2:8" ht="13.5" thickBot="1">
      <c r="B17" s="25" t="s">
        <v>46</v>
      </c>
      <c r="C17" s="25" t="s">
        <v>47</v>
      </c>
      <c r="D17" s="25" t="s">
        <v>102</v>
      </c>
      <c r="E17" s="25" t="s">
        <v>111</v>
      </c>
      <c r="F17" s="25" t="s">
        <v>113</v>
      </c>
      <c r="G17" s="25" t="s">
        <v>108</v>
      </c>
      <c r="H17" s="25" t="s">
        <v>109</v>
      </c>
    </row>
    <row r="18" spans="2:8">
      <c r="B18" s="17" t="s">
        <v>67</v>
      </c>
      <c r="C18" s="17" t="s">
        <v>68</v>
      </c>
      <c r="D18" s="19">
        <v>6629.4117647058829</v>
      </c>
      <c r="E18" s="19">
        <v>0</v>
      </c>
      <c r="F18" s="17">
        <v>7000</v>
      </c>
      <c r="G18" s="17">
        <v>1E+30</v>
      </c>
      <c r="H18" s="17">
        <v>370.58823529411757</v>
      </c>
    </row>
    <row r="19" spans="2:8">
      <c r="B19" s="17" t="s">
        <v>71</v>
      </c>
      <c r="C19" s="17" t="s">
        <v>72</v>
      </c>
      <c r="D19" s="19">
        <v>6958.8235294117649</v>
      </c>
      <c r="E19" s="19">
        <v>0</v>
      </c>
      <c r="F19" s="17">
        <v>15000</v>
      </c>
      <c r="G19" s="17">
        <v>1E+30</v>
      </c>
      <c r="H19" s="17">
        <v>8041.1764705882342</v>
      </c>
    </row>
    <row r="20" spans="2:8">
      <c r="B20" s="17" t="s">
        <v>74</v>
      </c>
      <c r="C20" s="17" t="s">
        <v>119</v>
      </c>
      <c r="D20" s="19">
        <v>3600</v>
      </c>
      <c r="E20" s="19">
        <v>0</v>
      </c>
      <c r="F20" s="17">
        <v>4000</v>
      </c>
      <c r="G20" s="17">
        <v>1E+30</v>
      </c>
      <c r="H20" s="17">
        <v>400</v>
      </c>
    </row>
    <row r="21" spans="2:8">
      <c r="B21" s="17" t="s">
        <v>77</v>
      </c>
      <c r="C21" s="17" t="s">
        <v>126</v>
      </c>
      <c r="D21" s="19">
        <v>3500</v>
      </c>
      <c r="E21" s="19">
        <v>23.529411764705884</v>
      </c>
      <c r="F21" s="17">
        <v>3500</v>
      </c>
      <c r="G21" s="17">
        <v>630</v>
      </c>
      <c r="H21" s="17">
        <v>1410</v>
      </c>
    </row>
    <row r="22" spans="2:8">
      <c r="B22" s="17" t="s">
        <v>81</v>
      </c>
      <c r="C22" s="17" t="s">
        <v>78</v>
      </c>
      <c r="D22" s="19">
        <v>1800</v>
      </c>
      <c r="E22" s="19">
        <v>52.941176470588232</v>
      </c>
      <c r="F22" s="17">
        <v>1800</v>
      </c>
      <c r="G22" s="17">
        <v>200</v>
      </c>
      <c r="H22" s="17">
        <v>1800</v>
      </c>
    </row>
    <row r="23" spans="2:8">
      <c r="B23" s="17" t="s">
        <v>84</v>
      </c>
      <c r="C23" s="17" t="s">
        <v>82</v>
      </c>
      <c r="D23" s="20">
        <v>300</v>
      </c>
      <c r="E23" s="20">
        <v>30</v>
      </c>
      <c r="F23" s="17">
        <v>300</v>
      </c>
      <c r="G23" s="17">
        <v>370.58823529411757</v>
      </c>
      <c r="H23" s="17">
        <v>300</v>
      </c>
    </row>
    <row r="24" spans="2:8">
      <c r="B24" s="17" t="s">
        <v>87</v>
      </c>
      <c r="C24" s="17" t="s">
        <v>85</v>
      </c>
      <c r="D24" s="19">
        <v>3429.4117647058824</v>
      </c>
      <c r="E24" s="19">
        <v>0</v>
      </c>
      <c r="F24" s="17">
        <v>3800</v>
      </c>
      <c r="G24" s="17">
        <v>1E+30</v>
      </c>
      <c r="H24" s="17">
        <v>370.58823529411757</v>
      </c>
    </row>
    <row r="25" spans="2:8">
      <c r="B25" s="17" t="s">
        <v>90</v>
      </c>
      <c r="C25" s="17" t="s">
        <v>88</v>
      </c>
      <c r="D25" s="19">
        <v>3200</v>
      </c>
      <c r="E25" s="19">
        <v>15</v>
      </c>
      <c r="F25" s="17">
        <v>3200</v>
      </c>
      <c r="G25" s="17">
        <v>370.58823529411757</v>
      </c>
      <c r="H25" s="17">
        <v>2300</v>
      </c>
    </row>
    <row r="26" spans="2:8">
      <c r="B26" s="17" t="s">
        <v>93</v>
      </c>
      <c r="C26" s="17" t="s">
        <v>91</v>
      </c>
      <c r="D26" s="19">
        <v>1329.4117647058824</v>
      </c>
      <c r="E26" s="19">
        <v>0</v>
      </c>
      <c r="F26" s="17">
        <v>500</v>
      </c>
      <c r="G26" s="17">
        <v>829.41176470588243</v>
      </c>
      <c r="H26" s="17">
        <v>1E+30</v>
      </c>
    </row>
    <row r="27" spans="2:8">
      <c r="B27" s="17" t="s">
        <v>96</v>
      </c>
      <c r="C27" s="17" t="s">
        <v>94</v>
      </c>
      <c r="D27" s="19">
        <v>500</v>
      </c>
      <c r="E27" s="19">
        <v>-17.941176470588232</v>
      </c>
      <c r="F27" s="17">
        <v>500</v>
      </c>
      <c r="G27" s="17">
        <v>1007.1428571428573</v>
      </c>
      <c r="H27" s="17">
        <v>450</v>
      </c>
    </row>
    <row r="28" spans="2:8" ht="13.5" thickBot="1">
      <c r="B28" s="15" t="s">
        <v>121</v>
      </c>
      <c r="C28" s="15" t="s">
        <v>97</v>
      </c>
      <c r="D28" s="18">
        <v>2700</v>
      </c>
      <c r="E28" s="18">
        <v>0</v>
      </c>
      <c r="F28" s="15">
        <v>400</v>
      </c>
      <c r="G28" s="15">
        <v>2300</v>
      </c>
      <c r="H28" s="15">
        <v>1E+30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sheetData>
    <row r="1" spans="1:2">
      <c r="A1">
        <v>1</v>
      </c>
    </row>
    <row r="2" spans="1:2">
      <c r="A2" t="s">
        <v>151</v>
      </c>
    </row>
    <row r="3" spans="1:2">
      <c r="A3">
        <v>1</v>
      </c>
    </row>
    <row r="4" spans="1:2">
      <c r="A4">
        <v>10000</v>
      </c>
    </row>
    <row r="5" spans="1:2">
      <c r="A5">
        <v>15000</v>
      </c>
    </row>
    <row r="6" spans="1:2">
      <c r="A6">
        <v>500</v>
      </c>
    </row>
    <row r="8" spans="1:2">
      <c r="A8" s="37"/>
      <c r="B8" s="37"/>
    </row>
    <row r="9" spans="1:2">
      <c r="A9" t="s">
        <v>152</v>
      </c>
    </row>
    <row r="10" spans="1:2">
      <c r="A10" t="s">
        <v>153</v>
      </c>
    </row>
    <row r="15" spans="1:2">
      <c r="B15" s="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4" sqref="A4:C13"/>
    </sheetView>
  </sheetViews>
  <sheetFormatPr defaultRowHeight="12.75"/>
  <cols>
    <col min="2" max="2" width="11.140625" bestFit="1" customWidth="1"/>
  </cols>
  <sheetData>
    <row r="1" spans="1:11">
      <c r="A1" s="11" t="s">
        <v>148</v>
      </c>
      <c r="K1" s="40" t="str">
        <f>CONCATENATE("Sensitivity of ",$K$4," to ","Disk drive availability")</f>
        <v>Sensitivity of $B$31 to Disk drive availability</v>
      </c>
    </row>
    <row r="3" spans="1:11">
      <c r="A3" t="s">
        <v>149</v>
      </c>
      <c r="K3" t="s">
        <v>150</v>
      </c>
    </row>
    <row r="4" spans="1:11" ht="33">
      <c r="B4" s="38" t="s">
        <v>55</v>
      </c>
      <c r="C4" s="38" t="s">
        <v>74</v>
      </c>
      <c r="J4" s="40">
        <f>MATCH($K$4,OutputAddresses,0)</f>
        <v>1</v>
      </c>
      <c r="K4" s="39" t="s">
        <v>55</v>
      </c>
    </row>
    <row r="5" spans="1:11">
      <c r="A5" s="14">
        <v>3000</v>
      </c>
      <c r="B5" s="41">
        <v>246333.33</v>
      </c>
      <c r="C5" s="42">
        <v>2999.9999999997103</v>
      </c>
      <c r="K5">
        <f>INDEX(OutputValues,1,$J$4)</f>
        <v>246333.33</v>
      </c>
    </row>
    <row r="6" spans="1:11">
      <c r="A6" s="14">
        <v>3500</v>
      </c>
      <c r="B6" s="43">
        <v>248000</v>
      </c>
      <c r="C6" s="44">
        <v>3499.9999999997617</v>
      </c>
      <c r="K6">
        <f>INDEX(OutputValues,2,$J$4)</f>
        <v>248000</v>
      </c>
    </row>
    <row r="7" spans="1:11">
      <c r="A7" s="14">
        <v>4000</v>
      </c>
      <c r="B7" s="43">
        <v>249666.67</v>
      </c>
      <c r="C7" s="44">
        <v>4000.0000000001874</v>
      </c>
      <c r="K7">
        <f>INDEX(OutputValues,3,$J$4)</f>
        <v>249666.67</v>
      </c>
    </row>
    <row r="8" spans="1:11">
      <c r="A8" s="14">
        <v>4500</v>
      </c>
      <c r="B8" s="43">
        <v>251333.33</v>
      </c>
      <c r="C8" s="44">
        <v>4499.9999999993752</v>
      </c>
      <c r="K8">
        <f>INDEX(OutputValues,4,$J$4)</f>
        <v>251333.33</v>
      </c>
    </row>
    <row r="9" spans="1:11">
      <c r="A9" s="14">
        <v>5000</v>
      </c>
      <c r="B9" s="43">
        <v>253000</v>
      </c>
      <c r="C9" s="44">
        <v>5000.0000000003329</v>
      </c>
      <c r="K9">
        <f>INDEX(OutputValues,5,$J$4)</f>
        <v>253000</v>
      </c>
    </row>
    <row r="10" spans="1:11">
      <c r="A10" s="14">
        <v>5500</v>
      </c>
      <c r="B10" s="43">
        <v>254666.67</v>
      </c>
      <c r="C10" s="44">
        <v>5499.9999999998818</v>
      </c>
      <c r="K10">
        <f>INDEX(OutputValues,6,$J$4)</f>
        <v>254666.67</v>
      </c>
    </row>
    <row r="11" spans="1:11">
      <c r="A11" s="14">
        <v>6000</v>
      </c>
      <c r="B11" s="43">
        <v>256000</v>
      </c>
      <c r="C11" s="44">
        <v>5899.999999995609</v>
      </c>
      <c r="K11">
        <f>INDEX(OutputValues,7,$J$4)</f>
        <v>256000</v>
      </c>
    </row>
    <row r="12" spans="1:11">
      <c r="A12" s="14">
        <v>6500</v>
      </c>
      <c r="B12" s="43">
        <v>256000</v>
      </c>
      <c r="C12" s="44">
        <v>5900</v>
      </c>
      <c r="K12">
        <f>INDEX(OutputValues,8,$J$4)</f>
        <v>256000</v>
      </c>
    </row>
    <row r="13" spans="1:11">
      <c r="A13" s="14">
        <v>7000</v>
      </c>
      <c r="B13" s="45">
        <v>256000</v>
      </c>
      <c r="C13" s="46">
        <v>5900.0000000000009</v>
      </c>
      <c r="K13">
        <f>INDEX(OutputValues,9,$J$4)</f>
        <v>256000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:C15"/>
    </sheetView>
  </sheetViews>
  <sheetFormatPr defaultRowHeight="12.75"/>
  <cols>
    <col min="2" max="2" width="11.140625" bestFit="1" customWidth="1"/>
  </cols>
  <sheetData>
    <row r="1" spans="1:11">
      <c r="A1" s="11" t="s">
        <v>148</v>
      </c>
      <c r="K1" s="40" t="str">
        <f>CONCATENATE("Sensitivity of ",$K$4," to ","256k memory availability")</f>
        <v>Sensitivity of $B$31 to 256k memory availability</v>
      </c>
    </row>
    <row r="3" spans="1:11">
      <c r="A3" t="s">
        <v>154</v>
      </c>
      <c r="K3" t="s">
        <v>150</v>
      </c>
    </row>
    <row r="4" spans="1:11" ht="33">
      <c r="B4" s="38" t="s">
        <v>55</v>
      </c>
      <c r="C4" s="38" t="s">
        <v>71</v>
      </c>
      <c r="J4" s="40">
        <f>MATCH($K$4,OutputAddresses,0)</f>
        <v>1</v>
      </c>
      <c r="K4" s="39" t="s">
        <v>55</v>
      </c>
    </row>
    <row r="5" spans="1:11">
      <c r="A5" s="14">
        <v>10000</v>
      </c>
      <c r="B5" s="41">
        <v>180000</v>
      </c>
      <c r="C5" s="42">
        <v>10000.000000009268</v>
      </c>
      <c r="K5">
        <f>INDEX(OutputValues,1,$J$4)</f>
        <v>180000</v>
      </c>
    </row>
    <row r="6" spans="1:11">
      <c r="A6" s="14">
        <v>10500</v>
      </c>
      <c r="B6" s="43">
        <v>187500</v>
      </c>
      <c r="C6" s="44">
        <v>10500.000000001559</v>
      </c>
      <c r="K6">
        <f>INDEX(OutputValues,2,$J$4)</f>
        <v>187500</v>
      </c>
    </row>
    <row r="7" spans="1:11">
      <c r="A7" s="14">
        <v>11000</v>
      </c>
      <c r="B7" s="43">
        <v>195000</v>
      </c>
      <c r="C7" s="44">
        <v>10999.999999991483</v>
      </c>
      <c r="K7">
        <f>INDEX(OutputValues,3,$J$4)</f>
        <v>195000</v>
      </c>
    </row>
    <row r="8" spans="1:11">
      <c r="A8" s="14">
        <v>11500</v>
      </c>
      <c r="B8" s="43">
        <v>202500</v>
      </c>
      <c r="C8" s="44">
        <v>11499.999999995</v>
      </c>
      <c r="K8">
        <f>INDEX(OutputValues,4,$J$4)</f>
        <v>202500</v>
      </c>
    </row>
    <row r="9" spans="1:11">
      <c r="A9" s="14">
        <v>12000</v>
      </c>
      <c r="B9" s="43">
        <v>210000</v>
      </c>
      <c r="C9" s="44">
        <v>12000.000000001155</v>
      </c>
      <c r="K9">
        <f>INDEX(OutputValues,5,$J$4)</f>
        <v>210000</v>
      </c>
    </row>
    <row r="10" spans="1:11">
      <c r="A10" s="14">
        <v>12500</v>
      </c>
      <c r="B10" s="43">
        <v>217500</v>
      </c>
      <c r="C10" s="44">
        <v>12500.000000004564</v>
      </c>
      <c r="K10">
        <f>INDEX(OutputValues,6,$J$4)</f>
        <v>217500</v>
      </c>
    </row>
    <row r="11" spans="1:11">
      <c r="A11" s="14">
        <v>13000</v>
      </c>
      <c r="B11" s="43">
        <v>224666.67</v>
      </c>
      <c r="C11" s="44">
        <v>12999.999999998443</v>
      </c>
      <c r="K11">
        <f>INDEX(OutputValues,7,$J$4)</f>
        <v>224666.67</v>
      </c>
    </row>
    <row r="12" spans="1:11">
      <c r="A12" s="14">
        <v>13500</v>
      </c>
      <c r="B12" s="43">
        <v>230500</v>
      </c>
      <c r="C12" s="44">
        <v>13500.000000000171</v>
      </c>
      <c r="K12">
        <f>INDEX(OutputValues,8,$J$4)</f>
        <v>230500</v>
      </c>
    </row>
    <row r="13" spans="1:11">
      <c r="A13" s="14">
        <v>14000</v>
      </c>
      <c r="B13" s="43">
        <v>236333.33</v>
      </c>
      <c r="C13" s="44">
        <v>14000.000000001208</v>
      </c>
      <c r="K13">
        <f>INDEX(OutputValues,9,$J$4)</f>
        <v>236333.33</v>
      </c>
    </row>
    <row r="14" spans="1:11">
      <c r="A14" s="14">
        <v>14500</v>
      </c>
      <c r="B14" s="43">
        <v>242166.67</v>
      </c>
      <c r="C14" s="44">
        <v>14500.000000003154</v>
      </c>
      <c r="K14">
        <f>INDEX(OutputValues,10,$J$4)</f>
        <v>242166.67</v>
      </c>
    </row>
    <row r="15" spans="1:11">
      <c r="A15" s="14">
        <v>15000</v>
      </c>
      <c r="B15" s="45">
        <v>248000</v>
      </c>
      <c r="C15" s="46">
        <v>15000.00000000099</v>
      </c>
      <c r="K15">
        <f>INDEX(OutputValues,11,$J$4)</f>
        <v>248000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sheetData>
    <row r="1" spans="1:2">
      <c r="A1">
        <v>1</v>
      </c>
    </row>
    <row r="2" spans="1:2">
      <c r="A2" t="s">
        <v>151</v>
      </c>
    </row>
    <row r="3" spans="1:2">
      <c r="A3">
        <v>1</v>
      </c>
    </row>
    <row r="4" spans="1:2">
      <c r="A4">
        <v>10000</v>
      </c>
    </row>
    <row r="5" spans="1:2">
      <c r="A5">
        <v>15000</v>
      </c>
    </row>
    <row r="6" spans="1:2">
      <c r="A6">
        <v>500</v>
      </c>
    </row>
    <row r="8" spans="1:2">
      <c r="A8" s="37"/>
      <c r="B8" s="37"/>
    </row>
    <row r="9" spans="1:2">
      <c r="A9" t="s">
        <v>152</v>
      </c>
    </row>
    <row r="10" spans="1:2">
      <c r="A10" t="s">
        <v>158</v>
      </c>
    </row>
    <row r="15" spans="1:2">
      <c r="B15" s="3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4" sqref="A4:C13"/>
    </sheetView>
  </sheetViews>
  <sheetFormatPr defaultRowHeight="12.75"/>
  <sheetData>
    <row r="1" spans="1:11">
      <c r="A1" s="11" t="s">
        <v>156</v>
      </c>
      <c r="K1" s="40" t="str">
        <f>CONCATENATE("Sensitivity of ",$K$4," to ","disk drive availability")</f>
        <v>Sensitivity of $B$31 to disk drive availability</v>
      </c>
    </row>
    <row r="3" spans="1:11">
      <c r="A3" t="s">
        <v>157</v>
      </c>
      <c r="K3" t="s">
        <v>150</v>
      </c>
    </row>
    <row r="4" spans="1:11" ht="33">
      <c r="B4" s="38" t="s">
        <v>55</v>
      </c>
      <c r="C4" s="38" t="s">
        <v>74</v>
      </c>
      <c r="J4" s="40">
        <f>MATCH($K$4,OutputAddresses,0)</f>
        <v>1</v>
      </c>
      <c r="K4" s="39" t="s">
        <v>55</v>
      </c>
    </row>
    <row r="5" spans="1:11">
      <c r="A5" s="14">
        <v>3000</v>
      </c>
      <c r="B5" s="47">
        <v>213911.76</v>
      </c>
      <c r="C5" s="42">
        <v>3000.0000000002492</v>
      </c>
      <c r="K5">
        <f>INDEX(OutputValues,1,$J$4)</f>
        <v>213911.76</v>
      </c>
    </row>
    <row r="6" spans="1:11">
      <c r="A6" s="14">
        <v>3500</v>
      </c>
      <c r="B6" s="48">
        <v>225676.47</v>
      </c>
      <c r="C6" s="44">
        <v>3500.0000000002674</v>
      </c>
      <c r="K6">
        <f>INDEX(OutputValues,2,$J$4)</f>
        <v>225676.47</v>
      </c>
    </row>
    <row r="7" spans="1:11">
      <c r="A7" s="14">
        <v>4000</v>
      </c>
      <c r="B7" s="48">
        <v>237441.18</v>
      </c>
      <c r="C7" s="44">
        <v>3999.9999999998095</v>
      </c>
      <c r="K7">
        <f>INDEX(OutputValues,3,$J$4)</f>
        <v>237441.18</v>
      </c>
    </row>
    <row r="8" spans="1:11">
      <c r="A8" s="14">
        <v>4500</v>
      </c>
      <c r="B8" s="48">
        <v>243352.94</v>
      </c>
      <c r="C8" s="44">
        <v>4499.9999999998563</v>
      </c>
      <c r="K8">
        <f>INDEX(OutputValues,4,$J$4)</f>
        <v>243352.94</v>
      </c>
    </row>
    <row r="9" spans="1:11">
      <c r="A9" s="14">
        <v>5000</v>
      </c>
      <c r="B9" s="48">
        <v>245523.81</v>
      </c>
      <c r="C9" s="44">
        <v>5000.0000000003456</v>
      </c>
      <c r="K9">
        <f>INDEX(OutputValues,5,$J$4)</f>
        <v>245523.81</v>
      </c>
    </row>
    <row r="10" spans="1:11">
      <c r="A10" s="14">
        <v>5500</v>
      </c>
      <c r="B10" s="48">
        <v>246714.29</v>
      </c>
      <c r="C10" s="44">
        <v>5500.0000000014961</v>
      </c>
      <c r="K10">
        <f>INDEX(OutputValues,6,$J$4)</f>
        <v>246714.29</v>
      </c>
    </row>
    <row r="11" spans="1:11">
      <c r="A11" s="14">
        <v>6000</v>
      </c>
      <c r="B11" s="48">
        <v>247904.76</v>
      </c>
      <c r="C11" s="44">
        <v>5999.9999999988368</v>
      </c>
      <c r="K11">
        <f>INDEX(OutputValues,7,$J$4)</f>
        <v>247904.76</v>
      </c>
    </row>
    <row r="12" spans="1:11">
      <c r="A12" s="14">
        <v>6500</v>
      </c>
      <c r="B12" s="48">
        <v>249095.24</v>
      </c>
      <c r="C12" s="44">
        <v>6500.0000000005339</v>
      </c>
      <c r="K12">
        <f>INDEX(OutputValues,8,$J$4)</f>
        <v>249095.24</v>
      </c>
    </row>
    <row r="13" spans="1:11">
      <c r="A13" s="14">
        <v>7000</v>
      </c>
      <c r="B13" s="49">
        <v>250285.71</v>
      </c>
      <c r="C13" s="46">
        <v>6999.999999999337</v>
      </c>
      <c r="K13">
        <f>INDEX(OutputValues,9,$J$4)</f>
        <v>250285.71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:C15"/>
    </sheetView>
  </sheetViews>
  <sheetFormatPr defaultRowHeight="12.75"/>
  <sheetData>
    <row r="1" spans="1:11">
      <c r="A1" s="11" t="s">
        <v>156</v>
      </c>
      <c r="K1" s="40" t="str">
        <f>CONCATENATE("Sensitivity of ",$K$4," to ","256K memory availability")</f>
        <v>Sensitivity of $B$31 to 256K memory availability</v>
      </c>
    </row>
    <row r="3" spans="1:11">
      <c r="A3" t="s">
        <v>159</v>
      </c>
      <c r="K3" t="s">
        <v>150</v>
      </c>
    </row>
    <row r="4" spans="1:11" ht="33">
      <c r="B4" s="38" t="s">
        <v>55</v>
      </c>
      <c r="C4" s="38" t="s">
        <v>71</v>
      </c>
      <c r="J4" s="40">
        <f>MATCH($K$4,OutputAddresses,0)</f>
        <v>1</v>
      </c>
      <c r="K4" s="39" t="s">
        <v>55</v>
      </c>
    </row>
    <row r="5" spans="1:11">
      <c r="A5" s="14">
        <v>10000</v>
      </c>
      <c r="B5" s="47">
        <v>165306.45000000001</v>
      </c>
      <c r="C5" s="42">
        <v>10000.000000007609</v>
      </c>
      <c r="K5">
        <f>INDEX(OutputValues,1,$J$4)</f>
        <v>165306.45000000001</v>
      </c>
    </row>
    <row r="6" spans="1:11">
      <c r="A6" s="14">
        <v>10500</v>
      </c>
      <c r="B6" s="48">
        <v>172564.52</v>
      </c>
      <c r="C6" s="44">
        <v>10499.999999999178</v>
      </c>
      <c r="K6">
        <f>INDEX(OutputValues,2,$J$4)</f>
        <v>172564.52</v>
      </c>
    </row>
    <row r="7" spans="1:11">
      <c r="A7" s="14">
        <v>11000</v>
      </c>
      <c r="B7" s="48">
        <v>179822.58</v>
      </c>
      <c r="C7" s="44">
        <v>11000.000000001974</v>
      </c>
      <c r="K7">
        <f>INDEX(OutputValues,3,$J$4)</f>
        <v>179822.58</v>
      </c>
    </row>
    <row r="8" spans="1:11">
      <c r="A8" s="14">
        <v>11500</v>
      </c>
      <c r="B8" s="48">
        <v>187080.65</v>
      </c>
      <c r="C8" s="44">
        <v>11500.00000000012</v>
      </c>
      <c r="K8">
        <f>INDEX(OutputValues,4,$J$4)</f>
        <v>187080.65</v>
      </c>
    </row>
    <row r="9" spans="1:11">
      <c r="A9" s="14">
        <v>12000</v>
      </c>
      <c r="B9" s="48">
        <v>194338.71</v>
      </c>
      <c r="C9" s="44">
        <v>12000.000000000533</v>
      </c>
      <c r="K9">
        <f>INDEX(OutputValues,5,$J$4)</f>
        <v>194338.71</v>
      </c>
    </row>
    <row r="10" spans="1:11">
      <c r="A10" s="14">
        <v>12500</v>
      </c>
      <c r="B10" s="48">
        <v>201596.77</v>
      </c>
      <c r="C10" s="44">
        <v>12500.000000001019</v>
      </c>
      <c r="K10">
        <f>INDEX(OutputValues,6,$J$4)</f>
        <v>201596.77</v>
      </c>
    </row>
    <row r="11" spans="1:11">
      <c r="A11" s="14">
        <v>13000</v>
      </c>
      <c r="B11" s="48">
        <v>208854.84</v>
      </c>
      <c r="C11" s="44">
        <v>12999.999999999862</v>
      </c>
      <c r="K11">
        <f>INDEX(OutputValues,7,$J$4)</f>
        <v>208854.84</v>
      </c>
    </row>
    <row r="12" spans="1:11">
      <c r="A12" s="14">
        <v>13500</v>
      </c>
      <c r="B12" s="48">
        <v>216112.9</v>
      </c>
      <c r="C12" s="44">
        <v>13500.000000000178</v>
      </c>
      <c r="K12">
        <f>INDEX(OutputValues,8,$J$4)</f>
        <v>216112.9</v>
      </c>
    </row>
    <row r="13" spans="1:11">
      <c r="A13" s="14">
        <v>14000</v>
      </c>
      <c r="B13" s="48">
        <v>223370.97</v>
      </c>
      <c r="C13" s="44">
        <v>14000.000000000304</v>
      </c>
      <c r="K13">
        <f>INDEX(OutputValues,9,$J$4)</f>
        <v>223370.97</v>
      </c>
    </row>
    <row r="14" spans="1:11">
      <c r="A14" s="14">
        <v>14500</v>
      </c>
      <c r="B14" s="48">
        <v>225676.47</v>
      </c>
      <c r="C14" s="44">
        <v>14158.823529411917</v>
      </c>
      <c r="K14">
        <f>INDEX(OutputValues,10,$J$4)</f>
        <v>225676.47</v>
      </c>
    </row>
    <row r="15" spans="1:11">
      <c r="A15" s="14">
        <v>15000</v>
      </c>
      <c r="B15" s="49">
        <v>225676.47</v>
      </c>
      <c r="C15" s="46">
        <v>14158.823529411766</v>
      </c>
      <c r="K15">
        <f>INDEX(OutputValues,11,$J$4)</f>
        <v>225676.47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77"/>
  <sheetViews>
    <sheetView tabSelected="1" workbookViewId="0">
      <selection activeCell="B44" sqref="B44"/>
    </sheetView>
  </sheetViews>
  <sheetFormatPr defaultColWidth="11.42578125" defaultRowHeight="12.75"/>
  <cols>
    <col min="1" max="1" width="30.140625" customWidth="1"/>
    <col min="2" max="6" width="12.28515625" customWidth="1"/>
  </cols>
  <sheetData>
    <row r="2" spans="1:6">
      <c r="A2" s="2" t="s">
        <v>0</v>
      </c>
      <c r="B2" s="4" t="s">
        <v>1</v>
      </c>
      <c r="C2" s="5"/>
      <c r="D2" s="5"/>
      <c r="E2" s="5"/>
      <c r="F2" s="5"/>
    </row>
    <row r="3" spans="1: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t="s">
        <v>8</v>
      </c>
      <c r="B5">
        <v>2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4</v>
      </c>
      <c r="C6">
        <v>2</v>
      </c>
      <c r="D6">
        <v>2</v>
      </c>
      <c r="E6">
        <v>2</v>
      </c>
      <c r="F6">
        <v>1</v>
      </c>
    </row>
    <row r="7" spans="1:6">
      <c r="A7" t="s">
        <v>24</v>
      </c>
      <c r="B7">
        <v>0</v>
      </c>
      <c r="C7">
        <v>1</v>
      </c>
      <c r="D7">
        <v>0</v>
      </c>
      <c r="E7">
        <v>1</v>
      </c>
      <c r="F7">
        <v>0</v>
      </c>
    </row>
    <row r="8" spans="1:6">
      <c r="A8" t="s">
        <v>23</v>
      </c>
      <c r="B8">
        <v>0.3</v>
      </c>
      <c r="C8">
        <v>1.7</v>
      </c>
      <c r="D8">
        <v>0</v>
      </c>
      <c r="E8">
        <v>1.4</v>
      </c>
      <c r="F8">
        <v>0</v>
      </c>
    </row>
    <row r="9" spans="1:6">
      <c r="A9" t="s">
        <v>10</v>
      </c>
      <c r="B9" s="9">
        <v>60</v>
      </c>
      <c r="C9" s="9">
        <v>40</v>
      </c>
      <c r="D9" s="9">
        <v>30</v>
      </c>
      <c r="E9" s="9">
        <v>30</v>
      </c>
      <c r="F9" s="9">
        <v>15</v>
      </c>
    </row>
    <row r="11" spans="1:6">
      <c r="A11" s="2" t="s">
        <v>11</v>
      </c>
    </row>
    <row r="12" spans="1:6">
      <c r="A12" s="2"/>
      <c r="B12" s="1" t="s">
        <v>12</v>
      </c>
    </row>
    <row r="13" spans="1:6">
      <c r="A13" t="s">
        <v>7</v>
      </c>
      <c r="B13" s="10">
        <v>7000</v>
      </c>
    </row>
    <row r="14" spans="1:6">
      <c r="A14" t="s">
        <v>8</v>
      </c>
      <c r="B14" s="10">
        <v>4000</v>
      </c>
    </row>
    <row r="15" spans="1:6">
      <c r="A15" t="s">
        <v>9</v>
      </c>
      <c r="B15" s="10">
        <v>15000</v>
      </c>
    </row>
    <row r="16" spans="1:6">
      <c r="A16" t="s">
        <v>13</v>
      </c>
      <c r="B16" s="10">
        <v>3500</v>
      </c>
    </row>
    <row r="17" spans="1:8">
      <c r="B17" s="10"/>
    </row>
    <row r="18" spans="1:8">
      <c r="B18" s="8" t="s">
        <v>14</v>
      </c>
      <c r="C18" s="1" t="s">
        <v>15</v>
      </c>
    </row>
    <row r="19" spans="1:8">
      <c r="A19" s="7" t="s">
        <v>16</v>
      </c>
      <c r="B19" s="10"/>
      <c r="C19" s="10">
        <v>1800</v>
      </c>
    </row>
    <row r="20" spans="1:8">
      <c r="A20" s="7" t="s">
        <v>17</v>
      </c>
      <c r="B20" s="10">
        <v>500</v>
      </c>
      <c r="C20" s="10"/>
    </row>
    <row r="21" spans="1:8">
      <c r="A21" s="7" t="s">
        <v>18</v>
      </c>
      <c r="B21" s="10"/>
      <c r="C21" s="10">
        <v>300</v>
      </c>
    </row>
    <row r="22" spans="1:8">
      <c r="A22" s="7" t="s">
        <v>19</v>
      </c>
      <c r="B22" s="10">
        <v>500</v>
      </c>
      <c r="C22" s="10"/>
    </row>
    <row r="23" spans="1:8">
      <c r="A23" s="7" t="s">
        <v>20</v>
      </c>
      <c r="B23" s="10">
        <v>400</v>
      </c>
      <c r="C23" s="10"/>
    </row>
    <row r="24" spans="1:8">
      <c r="A24" s="7" t="s">
        <v>21</v>
      </c>
      <c r="B24" s="10"/>
      <c r="C24" s="10">
        <v>3800</v>
      </c>
    </row>
    <row r="25" spans="1:8">
      <c r="A25" t="s">
        <v>22</v>
      </c>
      <c r="B25" s="10"/>
      <c r="C25" s="10">
        <v>3200</v>
      </c>
    </row>
    <row r="28" spans="1:8"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</row>
    <row r="29" spans="1:8">
      <c r="A29" s="11" t="s">
        <v>25</v>
      </c>
      <c r="B29" s="12">
        <v>1500</v>
      </c>
      <c r="C29" s="12">
        <v>2300</v>
      </c>
      <c r="D29" s="12">
        <v>0</v>
      </c>
      <c r="E29" s="12">
        <v>1200</v>
      </c>
      <c r="F29" s="12">
        <v>2000</v>
      </c>
      <c r="H29">
        <f>SUM(B29:F29)</f>
        <v>7000</v>
      </c>
    </row>
    <row r="31" spans="1:8">
      <c r="A31" s="11" t="s">
        <v>26</v>
      </c>
      <c r="B31" s="34">
        <f>SUMPRODUCT(B29:F29,B9:F9)</f>
        <v>248000</v>
      </c>
    </row>
    <row r="34" spans="1:4">
      <c r="A34" t="s">
        <v>27</v>
      </c>
      <c r="B34" t="s">
        <v>28</v>
      </c>
      <c r="C34" s="13" t="s">
        <v>29</v>
      </c>
      <c r="D34" t="s">
        <v>30</v>
      </c>
    </row>
    <row r="35" spans="1:4">
      <c r="A35" t="s">
        <v>7</v>
      </c>
      <c r="B35">
        <f>SUMPRODUCT(B4:F4,B29:F29)</f>
        <v>7000</v>
      </c>
      <c r="C35" s="13" t="s">
        <v>41</v>
      </c>
      <c r="D35" s="14">
        <f>B13</f>
        <v>7000</v>
      </c>
    </row>
    <row r="36" spans="1:4">
      <c r="A36" t="s">
        <v>31</v>
      </c>
      <c r="B36">
        <f>SUMPRODUCT(B6:F6,B29:F29)</f>
        <v>15000</v>
      </c>
      <c r="C36" s="13" t="s">
        <v>41</v>
      </c>
      <c r="D36" s="14">
        <f>B15</f>
        <v>15000</v>
      </c>
    </row>
    <row r="37" spans="1:4">
      <c r="A37" t="s">
        <v>40</v>
      </c>
      <c r="B37">
        <f>SUMPRODUCT(B7:F7,B29:F29)</f>
        <v>3500</v>
      </c>
      <c r="C37" s="13" t="s">
        <v>41</v>
      </c>
      <c r="D37" s="14">
        <f>B16</f>
        <v>3500</v>
      </c>
    </row>
    <row r="38" spans="1:4">
      <c r="A38" t="s">
        <v>32</v>
      </c>
      <c r="B38">
        <f>B29</f>
        <v>1500</v>
      </c>
      <c r="C38" s="13" t="s">
        <v>41</v>
      </c>
      <c r="D38" s="14">
        <f>C19</f>
        <v>1800</v>
      </c>
    </row>
    <row r="39" spans="1:4">
      <c r="A39" t="s">
        <v>33</v>
      </c>
      <c r="B39" s="14">
        <f>D29</f>
        <v>0</v>
      </c>
      <c r="C39" s="13" t="s">
        <v>41</v>
      </c>
      <c r="D39" s="14">
        <f>C21</f>
        <v>300</v>
      </c>
    </row>
    <row r="40" spans="1:4">
      <c r="A40" t="s">
        <v>34</v>
      </c>
      <c r="B40">
        <f>SUM(B29:D29)</f>
        <v>3800</v>
      </c>
      <c r="C40" s="13" t="s">
        <v>41</v>
      </c>
      <c r="D40" s="14">
        <f>C24</f>
        <v>3800</v>
      </c>
    </row>
    <row r="41" spans="1:4">
      <c r="A41" t="s">
        <v>35</v>
      </c>
      <c r="B41">
        <f>SUM(E29:F29)</f>
        <v>3200</v>
      </c>
      <c r="C41" s="13" t="s">
        <v>41</v>
      </c>
      <c r="D41" s="14">
        <f>C25</f>
        <v>3200</v>
      </c>
    </row>
    <row r="42" spans="1:4">
      <c r="A42" t="s">
        <v>36</v>
      </c>
      <c r="B42">
        <f>C29</f>
        <v>2300</v>
      </c>
      <c r="C42" s="13" t="s">
        <v>39</v>
      </c>
      <c r="D42" s="14">
        <f>B20</f>
        <v>500</v>
      </c>
    </row>
    <row r="43" spans="1:4">
      <c r="A43" t="s">
        <v>37</v>
      </c>
      <c r="B43">
        <f>E29</f>
        <v>1200</v>
      </c>
      <c r="C43" s="13" t="s">
        <v>39</v>
      </c>
      <c r="D43" s="14">
        <f>B22</f>
        <v>500</v>
      </c>
    </row>
    <row r="44" spans="1:4">
      <c r="A44" t="s">
        <v>38</v>
      </c>
      <c r="B44">
        <f>F29</f>
        <v>2000</v>
      </c>
      <c r="C44" s="13" t="s">
        <v>39</v>
      </c>
      <c r="D44" s="14">
        <f>B23</f>
        <v>400</v>
      </c>
    </row>
    <row r="51" spans="1:5">
      <c r="A51" s="11" t="s">
        <v>127</v>
      </c>
      <c r="D51" t="s">
        <v>146</v>
      </c>
    </row>
    <row r="52" spans="1:5">
      <c r="B52" s="26" t="s">
        <v>128</v>
      </c>
      <c r="C52" s="11" t="s">
        <v>105</v>
      </c>
      <c r="D52" s="11" t="s">
        <v>129</v>
      </c>
    </row>
    <row r="53" spans="1:5" ht="33">
      <c r="C53" s="38" t="s">
        <v>55</v>
      </c>
      <c r="D53" s="38" t="s">
        <v>74</v>
      </c>
    </row>
    <row r="54" spans="1:5">
      <c r="B54" s="14">
        <v>3000</v>
      </c>
      <c r="C54" s="41">
        <v>246333.33</v>
      </c>
      <c r="D54" s="42">
        <v>2999.9999999997103</v>
      </c>
    </row>
    <row r="55" spans="1:5">
      <c r="B55" s="14">
        <v>3500</v>
      </c>
      <c r="C55" s="43">
        <v>248000</v>
      </c>
      <c r="D55" s="44">
        <v>3499.9999999997617</v>
      </c>
    </row>
    <row r="56" spans="1:5">
      <c r="B56" s="14">
        <v>4000</v>
      </c>
      <c r="C56" s="43">
        <v>249666.67</v>
      </c>
      <c r="D56" s="44">
        <v>4000.0000000001874</v>
      </c>
    </row>
    <row r="57" spans="1:5">
      <c r="B57" s="14">
        <v>4500</v>
      </c>
      <c r="C57" s="43">
        <v>251333.33</v>
      </c>
      <c r="D57" s="44">
        <v>4499.9999999993752</v>
      </c>
    </row>
    <row r="58" spans="1:5">
      <c r="B58" s="14">
        <v>5000</v>
      </c>
      <c r="C58" s="43">
        <v>253000</v>
      </c>
      <c r="D58" s="44">
        <v>5000.0000000003329</v>
      </c>
    </row>
    <row r="59" spans="1:5">
      <c r="B59" s="14">
        <v>5500</v>
      </c>
      <c r="C59" s="43">
        <v>254666.67</v>
      </c>
      <c r="D59" s="44">
        <v>5499.9999999998818</v>
      </c>
    </row>
    <row r="60" spans="1:5">
      <c r="B60" s="14">
        <v>6000</v>
      </c>
      <c r="C60" s="43">
        <v>256000</v>
      </c>
      <c r="D60" s="44">
        <v>5899.999999995609</v>
      </c>
      <c r="E60" s="27" t="s">
        <v>130</v>
      </c>
    </row>
    <row r="61" spans="1:5">
      <c r="B61" s="14">
        <v>6500</v>
      </c>
      <c r="C61" s="43">
        <v>256000</v>
      </c>
      <c r="D61" s="44">
        <v>5900</v>
      </c>
    </row>
    <row r="62" spans="1:5">
      <c r="B62" s="14">
        <v>7000</v>
      </c>
      <c r="C62" s="45">
        <v>256000</v>
      </c>
      <c r="D62" s="46">
        <v>5900.0000000000009</v>
      </c>
    </row>
    <row r="65" spans="1:4">
      <c r="A65" s="11" t="s">
        <v>133</v>
      </c>
      <c r="B65" s="11" t="s">
        <v>134</v>
      </c>
      <c r="C65" s="11" t="s">
        <v>135</v>
      </c>
      <c r="D65" s="11" t="s">
        <v>136</v>
      </c>
    </row>
    <row r="66" spans="1:4" ht="33">
      <c r="C66" s="38" t="s">
        <v>55</v>
      </c>
      <c r="D66" s="38" t="s">
        <v>71</v>
      </c>
    </row>
    <row r="67" spans="1:4">
      <c r="B67" s="14">
        <v>10000</v>
      </c>
      <c r="C67" s="41">
        <v>180000</v>
      </c>
      <c r="D67" s="42">
        <v>10000.000000009268</v>
      </c>
    </row>
    <row r="68" spans="1:4">
      <c r="B68" s="14">
        <v>10500</v>
      </c>
      <c r="C68" s="43">
        <v>187500</v>
      </c>
      <c r="D68" s="44">
        <v>10500.000000001559</v>
      </c>
    </row>
    <row r="69" spans="1:4">
      <c r="B69" s="14">
        <v>11000</v>
      </c>
      <c r="C69" s="43">
        <v>195000</v>
      </c>
      <c r="D69" s="44">
        <v>10999.999999991483</v>
      </c>
    </row>
    <row r="70" spans="1:4">
      <c r="B70" s="14">
        <v>11500</v>
      </c>
      <c r="C70" s="43">
        <v>202500</v>
      </c>
      <c r="D70" s="44">
        <v>11499.999999995</v>
      </c>
    </row>
    <row r="71" spans="1:4">
      <c r="B71" s="14">
        <v>12000</v>
      </c>
      <c r="C71" s="43">
        <v>210000</v>
      </c>
      <c r="D71" s="44">
        <v>12000.000000001155</v>
      </c>
    </row>
    <row r="72" spans="1:4">
      <c r="B72" s="14">
        <v>12500</v>
      </c>
      <c r="C72" s="43">
        <v>217500</v>
      </c>
      <c r="D72" s="44">
        <v>12500.000000004564</v>
      </c>
    </row>
    <row r="73" spans="1:4">
      <c r="B73" s="14">
        <v>13000</v>
      </c>
      <c r="C73" s="43">
        <v>224666.67</v>
      </c>
      <c r="D73" s="44">
        <v>12999.999999998443</v>
      </c>
    </row>
    <row r="74" spans="1:4">
      <c r="B74" s="14">
        <v>13500</v>
      </c>
      <c r="C74" s="43">
        <v>230500</v>
      </c>
      <c r="D74" s="44">
        <v>13500.000000000171</v>
      </c>
    </row>
    <row r="75" spans="1:4">
      <c r="B75" s="14">
        <v>14000</v>
      </c>
      <c r="C75" s="43">
        <v>236333.33</v>
      </c>
      <c r="D75" s="44">
        <v>14000.000000001208</v>
      </c>
    </row>
    <row r="76" spans="1:4">
      <c r="B76" s="14">
        <v>14500</v>
      </c>
      <c r="C76" s="43">
        <v>242166.67</v>
      </c>
      <c r="D76" s="44">
        <v>14500.000000003154</v>
      </c>
    </row>
    <row r="77" spans="1:4">
      <c r="B77" s="14">
        <v>15000</v>
      </c>
      <c r="C77" s="45">
        <v>248000</v>
      </c>
      <c r="D77" s="46">
        <v>15000.00000000099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4" orientation="portrait" horizontalDpi="4294967292" verticalDpi="0" r:id="rId1"/>
  <headerFooter alignWithMargins="0">
    <oddHeader>&amp;F</oddHeader>
    <oddFooter>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sheetData>
    <row r="1" spans="1:2">
      <c r="A1">
        <v>1</v>
      </c>
    </row>
    <row r="2" spans="1:2">
      <c r="A2" t="s">
        <v>147</v>
      </c>
    </row>
    <row r="3" spans="1:2">
      <c r="A3">
        <v>1</v>
      </c>
    </row>
    <row r="4" spans="1:2">
      <c r="A4">
        <v>3000</v>
      </c>
    </row>
    <row r="5" spans="1:2">
      <c r="A5">
        <v>7000</v>
      </c>
    </row>
    <row r="6" spans="1:2">
      <c r="A6">
        <v>500</v>
      </c>
    </row>
    <row r="8" spans="1:2">
      <c r="A8" s="37"/>
      <c r="B8" s="37"/>
    </row>
    <row r="9" spans="1:2">
      <c r="A9" t="s">
        <v>160</v>
      </c>
    </row>
    <row r="10" spans="1:2">
      <c r="A10" t="s">
        <v>155</v>
      </c>
    </row>
    <row r="15" spans="1:2">
      <c r="B15" s="3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opLeftCell="A4" workbookViewId="0">
      <selection activeCell="A4" sqref="A4:C13"/>
    </sheetView>
  </sheetViews>
  <sheetFormatPr defaultRowHeight="12.75"/>
  <sheetData>
    <row r="1" spans="1:11">
      <c r="A1" s="11" t="s">
        <v>161</v>
      </c>
      <c r="K1" s="40" t="str">
        <f>CONCATENATE("Sensitivity of ",$K$4," to ","disk drive availability")</f>
        <v>Sensitivity of $B$31 to disk drive availability</v>
      </c>
    </row>
    <row r="3" spans="1:11">
      <c r="A3" t="s">
        <v>157</v>
      </c>
      <c r="K3" t="s">
        <v>150</v>
      </c>
    </row>
    <row r="4" spans="1:11" ht="33">
      <c r="B4" s="38" t="s">
        <v>55</v>
      </c>
      <c r="C4" s="38" t="s">
        <v>77</v>
      </c>
      <c r="J4" s="40">
        <f>MATCH($K$4,OutputAddresses,0)</f>
        <v>1</v>
      </c>
      <c r="K4" s="39" t="s">
        <v>55</v>
      </c>
    </row>
    <row r="5" spans="1:11">
      <c r="A5" s="14">
        <v>3000</v>
      </c>
      <c r="B5" s="50">
        <v>252500.00000000669</v>
      </c>
      <c r="C5" s="42">
        <v>3000.0000000008085</v>
      </c>
      <c r="K5">
        <f>INDEX(OutputValues,1,$J$4)</f>
        <v>252500.00000000669</v>
      </c>
    </row>
    <row r="6" spans="1:11">
      <c r="A6" s="14">
        <v>3500</v>
      </c>
      <c r="B6" s="51">
        <v>259999.99999998556</v>
      </c>
      <c r="C6" s="44">
        <v>3499.9999999998909</v>
      </c>
      <c r="K6">
        <f>INDEX(OutputValues,2,$J$4)</f>
        <v>259999.99999998556</v>
      </c>
    </row>
    <row r="7" spans="1:11">
      <c r="A7" s="14">
        <v>4000</v>
      </c>
      <c r="B7" s="51">
        <v>267499.99999999092</v>
      </c>
      <c r="C7" s="44">
        <v>3999.999999999161</v>
      </c>
      <c r="K7">
        <f>INDEX(OutputValues,3,$J$4)</f>
        <v>267499.99999999092</v>
      </c>
    </row>
    <row r="8" spans="1:11">
      <c r="A8" s="14">
        <v>4500</v>
      </c>
      <c r="B8" s="51">
        <v>274999.99999999657</v>
      </c>
      <c r="C8" s="44">
        <v>4499.9999999997781</v>
      </c>
      <c r="K8">
        <f>INDEX(OutputValues,4,$J$4)</f>
        <v>274999.99999999657</v>
      </c>
    </row>
    <row r="9" spans="1:11">
      <c r="A9" s="14">
        <v>5000</v>
      </c>
      <c r="B9" s="51">
        <v>277999.99999989301</v>
      </c>
      <c r="C9" s="44">
        <v>4799.9999999973243</v>
      </c>
      <c r="K9">
        <f>INDEX(OutputValues,5,$J$4)</f>
        <v>277999.99999989301</v>
      </c>
    </row>
    <row r="10" spans="1:11">
      <c r="A10" s="14">
        <v>5500</v>
      </c>
      <c r="B10" s="51">
        <v>278000</v>
      </c>
      <c r="C10" s="44">
        <v>4800</v>
      </c>
      <c r="K10">
        <f>INDEX(OutputValues,6,$J$4)</f>
        <v>278000</v>
      </c>
    </row>
    <row r="11" spans="1:11">
      <c r="A11" s="14">
        <v>6000</v>
      </c>
      <c r="B11" s="51">
        <v>278000</v>
      </c>
      <c r="C11" s="44">
        <v>4800</v>
      </c>
      <c r="K11">
        <f>INDEX(OutputValues,7,$J$4)</f>
        <v>278000</v>
      </c>
    </row>
    <row r="12" spans="1:11">
      <c r="A12" s="14">
        <v>6500</v>
      </c>
      <c r="B12" s="51">
        <v>278000</v>
      </c>
      <c r="C12" s="44">
        <v>4800</v>
      </c>
      <c r="K12">
        <f>INDEX(OutputValues,8,$J$4)</f>
        <v>278000</v>
      </c>
    </row>
    <row r="13" spans="1:11">
      <c r="A13" s="14">
        <v>7000</v>
      </c>
      <c r="B13" s="52">
        <v>278000</v>
      </c>
      <c r="C13" s="46">
        <v>4800</v>
      </c>
      <c r="K13">
        <f>INDEX(OutputValues,9,$J$4)</f>
        <v>278000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sheetData>
    <row r="1" spans="1:2">
      <c r="A1">
        <v>1</v>
      </c>
    </row>
    <row r="2" spans="1:2">
      <c r="A2" t="s">
        <v>147</v>
      </c>
    </row>
    <row r="3" spans="1:2">
      <c r="A3">
        <v>1</v>
      </c>
    </row>
    <row r="4" spans="1:2">
      <c r="A4">
        <v>3000</v>
      </c>
    </row>
    <row r="5" spans="1:2">
      <c r="A5">
        <v>7000</v>
      </c>
    </row>
    <row r="6" spans="1:2">
      <c r="A6">
        <v>500</v>
      </c>
    </row>
    <row r="8" spans="1:2">
      <c r="A8" s="37"/>
      <c r="B8" s="37"/>
    </row>
    <row r="9" spans="1:2">
      <c r="A9" t="s">
        <v>160</v>
      </c>
    </row>
    <row r="10" spans="1:2">
      <c r="A10" t="s">
        <v>155</v>
      </c>
    </row>
    <row r="15" spans="1:2">
      <c r="B15" s="3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4" sqref="A4:C13"/>
    </sheetView>
  </sheetViews>
  <sheetFormatPr defaultRowHeight="12.75"/>
  <sheetData>
    <row r="1" spans="1:11">
      <c r="A1" s="11" t="s">
        <v>162</v>
      </c>
      <c r="K1" s="40" t="str">
        <f>CONCATENATE("Sensitivity of ",$K$4," to ","disk drive availability")</f>
        <v>Sensitivity of $B$31 to disk drive availability</v>
      </c>
    </row>
    <row r="3" spans="1:11">
      <c r="A3" t="s">
        <v>157</v>
      </c>
      <c r="K3" t="s">
        <v>150</v>
      </c>
    </row>
    <row r="4" spans="1:11" ht="33">
      <c r="B4" s="38" t="s">
        <v>55</v>
      </c>
      <c r="C4" s="38" t="s">
        <v>77</v>
      </c>
      <c r="J4" s="40">
        <f>MATCH($K$4,OutputAddresses,0)</f>
        <v>1</v>
      </c>
      <c r="K4" s="39" t="s">
        <v>55</v>
      </c>
    </row>
    <row r="5" spans="1:11">
      <c r="A5" s="14">
        <v>3000</v>
      </c>
      <c r="B5" s="50">
        <v>213911.76470588823</v>
      </c>
      <c r="C5" s="42">
        <v>3000.0000000002492</v>
      </c>
      <c r="K5">
        <f>INDEX(OutputValues,1,$J$4)</f>
        <v>213911.76470588823</v>
      </c>
    </row>
    <row r="6" spans="1:11">
      <c r="A6" s="14">
        <v>3500</v>
      </c>
      <c r="B6" s="51">
        <v>225676.47058824159</v>
      </c>
      <c r="C6" s="44">
        <v>3500.0000000002674</v>
      </c>
      <c r="K6">
        <f>INDEX(OutputValues,2,$J$4)</f>
        <v>225676.47058824159</v>
      </c>
    </row>
    <row r="7" spans="1:11">
      <c r="A7" s="14">
        <v>4000</v>
      </c>
      <c r="B7" s="51">
        <v>237441.17647058374</v>
      </c>
      <c r="C7" s="44">
        <v>3999.9999999998095</v>
      </c>
      <c r="K7">
        <f>INDEX(OutputValues,3,$J$4)</f>
        <v>237441.17647058374</v>
      </c>
    </row>
    <row r="8" spans="1:11">
      <c r="A8" s="14">
        <v>4500</v>
      </c>
      <c r="B8" s="51">
        <v>244464.2857142592</v>
      </c>
      <c r="C8" s="44">
        <v>4499.9999999992015</v>
      </c>
      <c r="K8">
        <f>INDEX(OutputValues,4,$J$4)</f>
        <v>244464.2857142592</v>
      </c>
    </row>
    <row r="9" spans="1:11">
      <c r="A9" s="14">
        <v>5000</v>
      </c>
      <c r="B9" s="51">
        <v>249821.42857142139</v>
      </c>
      <c r="C9" s="44">
        <v>4999.9999999998809</v>
      </c>
      <c r="K9">
        <f>INDEX(OutputValues,5,$J$4)</f>
        <v>249821.42857142139</v>
      </c>
    </row>
    <row r="10" spans="1:11">
      <c r="A10" s="14">
        <v>5500</v>
      </c>
      <c r="B10" s="51">
        <v>255178.57142853155</v>
      </c>
      <c r="C10" s="44">
        <v>5499.9999999994743</v>
      </c>
      <c r="K10">
        <f>INDEX(OutputValues,6,$J$4)</f>
        <v>255178.57142853155</v>
      </c>
    </row>
    <row r="11" spans="1:11">
      <c r="A11" s="14">
        <v>6000</v>
      </c>
      <c r="B11" s="51">
        <v>260535.71428567701</v>
      </c>
      <c r="C11" s="44">
        <v>5999.9999999990659</v>
      </c>
      <c r="K11">
        <f>INDEX(OutputValues,7,$J$4)</f>
        <v>260535.71428567701</v>
      </c>
    </row>
    <row r="12" spans="1:11">
      <c r="A12" s="14">
        <v>6500</v>
      </c>
      <c r="B12" s="51">
        <v>265892.85714283708</v>
      </c>
      <c r="C12" s="44">
        <v>6499.9999999988131</v>
      </c>
      <c r="K12">
        <f>INDEX(OutputValues,8,$J$4)</f>
        <v>265892.85714283708</v>
      </c>
    </row>
    <row r="13" spans="1:11">
      <c r="A13" s="14">
        <v>7000</v>
      </c>
      <c r="B13" s="52">
        <v>271250.00000000396</v>
      </c>
      <c r="C13" s="46">
        <v>7000.000000000151</v>
      </c>
      <c r="K13">
        <f>INDEX(OutputValues,9,$J$4)</f>
        <v>271250.00000000396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showGridLines="0" workbookViewId="0">
      <selection sqref="A1:C3"/>
    </sheetView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customWidth="1"/>
  </cols>
  <sheetData>
    <row r="1" spans="1:5">
      <c r="A1" s="11" t="s">
        <v>42</v>
      </c>
    </row>
    <row r="2" spans="1:5">
      <c r="A2" s="11" t="s">
        <v>43</v>
      </c>
    </row>
    <row r="3" spans="1:5">
      <c r="A3" s="11" t="s">
        <v>44</v>
      </c>
    </row>
    <row r="6" spans="1:5" ht="13.5" thickBot="1">
      <c r="A6" t="s">
        <v>45</v>
      </c>
    </row>
    <row r="7" spans="1:5" ht="13.5" thickBot="1">
      <c r="B7" s="16" t="s">
        <v>46</v>
      </c>
      <c r="C7" s="16" t="s">
        <v>47</v>
      </c>
      <c r="D7" s="16" t="s">
        <v>48</v>
      </c>
      <c r="E7" s="16" t="s">
        <v>49</v>
      </c>
    </row>
    <row r="8" spans="1:5" ht="13.5" thickBot="1">
      <c r="B8" s="15" t="s">
        <v>55</v>
      </c>
      <c r="C8" s="15" t="s">
        <v>56</v>
      </c>
      <c r="D8" s="18">
        <v>0</v>
      </c>
      <c r="E8" s="18">
        <v>248000</v>
      </c>
    </row>
    <row r="11" spans="1:5" ht="13.5" thickBot="1">
      <c r="A11" t="s">
        <v>50</v>
      </c>
    </row>
    <row r="12" spans="1:5" ht="13.5" thickBot="1">
      <c r="B12" s="16" t="s">
        <v>46</v>
      </c>
      <c r="C12" s="16" t="s">
        <v>47</v>
      </c>
      <c r="D12" s="16" t="s">
        <v>48</v>
      </c>
      <c r="E12" s="16" t="s">
        <v>49</v>
      </c>
    </row>
    <row r="13" spans="1:5">
      <c r="B13" s="17" t="s">
        <v>57</v>
      </c>
      <c r="C13" s="17" t="s">
        <v>58</v>
      </c>
      <c r="D13" s="19">
        <v>0</v>
      </c>
      <c r="E13" s="19">
        <v>1500</v>
      </c>
    </row>
    <row r="14" spans="1:5">
      <c r="B14" s="17" t="s">
        <v>59</v>
      </c>
      <c r="C14" s="17" t="s">
        <v>60</v>
      </c>
      <c r="D14" s="19">
        <v>0</v>
      </c>
      <c r="E14" s="19">
        <v>2300</v>
      </c>
    </row>
    <row r="15" spans="1:5">
      <c r="B15" s="17" t="s">
        <v>61</v>
      </c>
      <c r="C15" s="17" t="s">
        <v>62</v>
      </c>
      <c r="D15" s="19">
        <v>0</v>
      </c>
      <c r="E15" s="19">
        <v>0</v>
      </c>
    </row>
    <row r="16" spans="1:5">
      <c r="B16" s="17" t="s">
        <v>63</v>
      </c>
      <c r="C16" s="17" t="s">
        <v>64</v>
      </c>
      <c r="D16" s="19">
        <v>0</v>
      </c>
      <c r="E16" s="19">
        <v>1200</v>
      </c>
    </row>
    <row r="17" spans="1:7" ht="13.5" thickBot="1">
      <c r="B17" s="15" t="s">
        <v>65</v>
      </c>
      <c r="C17" s="15" t="s">
        <v>66</v>
      </c>
      <c r="D17" s="18">
        <v>0</v>
      </c>
      <c r="E17" s="18">
        <v>2000</v>
      </c>
    </row>
    <row r="20" spans="1:7" ht="13.5" thickBot="1">
      <c r="A20" t="s">
        <v>27</v>
      </c>
    </row>
    <row r="21" spans="1:7" ht="13.5" thickBot="1">
      <c r="B21" s="16" t="s">
        <v>46</v>
      </c>
      <c r="C21" s="16" t="s">
        <v>47</v>
      </c>
      <c r="D21" s="16" t="s">
        <v>51</v>
      </c>
      <c r="E21" s="16" t="s">
        <v>52</v>
      </c>
      <c r="F21" s="16" t="s">
        <v>53</v>
      </c>
      <c r="G21" s="16" t="s">
        <v>54</v>
      </c>
    </row>
    <row r="22" spans="1:7">
      <c r="B22" s="17" t="s">
        <v>67</v>
      </c>
      <c r="C22" s="17" t="s">
        <v>68</v>
      </c>
      <c r="D22" s="19">
        <v>7000</v>
      </c>
      <c r="E22" s="17" t="s">
        <v>69</v>
      </c>
      <c r="F22" s="17" t="s">
        <v>70</v>
      </c>
      <c r="G22" s="17">
        <v>0</v>
      </c>
    </row>
    <row r="23" spans="1:7">
      <c r="B23" s="17" t="s">
        <v>71</v>
      </c>
      <c r="C23" s="17" t="s">
        <v>72</v>
      </c>
      <c r="D23" s="19">
        <v>15000</v>
      </c>
      <c r="E23" s="17" t="s">
        <v>73</v>
      </c>
      <c r="F23" s="17" t="s">
        <v>70</v>
      </c>
      <c r="G23" s="17">
        <v>0</v>
      </c>
    </row>
    <row r="24" spans="1:7">
      <c r="B24" s="17" t="s">
        <v>74</v>
      </c>
      <c r="C24" s="17" t="s">
        <v>75</v>
      </c>
      <c r="D24" s="19">
        <v>3500</v>
      </c>
      <c r="E24" s="17" t="s">
        <v>76</v>
      </c>
      <c r="F24" s="17" t="s">
        <v>70</v>
      </c>
      <c r="G24" s="17">
        <v>0</v>
      </c>
    </row>
    <row r="25" spans="1:7">
      <c r="B25" s="17" t="s">
        <v>77</v>
      </c>
      <c r="C25" s="17" t="s">
        <v>78</v>
      </c>
      <c r="D25" s="19">
        <v>1500</v>
      </c>
      <c r="E25" s="17" t="s">
        <v>79</v>
      </c>
      <c r="F25" s="17" t="s">
        <v>80</v>
      </c>
      <c r="G25" s="17">
        <v>300</v>
      </c>
    </row>
    <row r="26" spans="1:7">
      <c r="B26" s="17" t="s">
        <v>81</v>
      </c>
      <c r="C26" s="17" t="s">
        <v>82</v>
      </c>
      <c r="D26" s="20">
        <v>0</v>
      </c>
      <c r="E26" s="17" t="s">
        <v>83</v>
      </c>
      <c r="F26" s="17" t="s">
        <v>80</v>
      </c>
      <c r="G26" s="17">
        <v>300</v>
      </c>
    </row>
    <row r="27" spans="1:7">
      <c r="B27" s="17" t="s">
        <v>84</v>
      </c>
      <c r="C27" s="17" t="s">
        <v>85</v>
      </c>
      <c r="D27" s="19">
        <v>3800</v>
      </c>
      <c r="E27" s="17" t="s">
        <v>86</v>
      </c>
      <c r="F27" s="17" t="s">
        <v>70</v>
      </c>
      <c r="G27" s="17">
        <v>0</v>
      </c>
    </row>
    <row r="28" spans="1:7">
      <c r="B28" s="17" t="s">
        <v>87</v>
      </c>
      <c r="C28" s="17" t="s">
        <v>88</v>
      </c>
      <c r="D28" s="19">
        <v>3200</v>
      </c>
      <c r="E28" s="17" t="s">
        <v>89</v>
      </c>
      <c r="F28" s="17" t="s">
        <v>70</v>
      </c>
      <c r="G28" s="17">
        <v>0</v>
      </c>
    </row>
    <row r="29" spans="1:7">
      <c r="B29" s="17" t="s">
        <v>90</v>
      </c>
      <c r="C29" s="17" t="s">
        <v>91</v>
      </c>
      <c r="D29" s="19">
        <v>2300</v>
      </c>
      <c r="E29" s="17" t="s">
        <v>92</v>
      </c>
      <c r="F29" s="17" t="s">
        <v>80</v>
      </c>
      <c r="G29" s="19">
        <v>1800</v>
      </c>
    </row>
    <row r="30" spans="1:7">
      <c r="B30" s="17" t="s">
        <v>93</v>
      </c>
      <c r="C30" s="17" t="s">
        <v>94</v>
      </c>
      <c r="D30" s="19">
        <v>1200</v>
      </c>
      <c r="E30" s="17" t="s">
        <v>95</v>
      </c>
      <c r="F30" s="17" t="s">
        <v>80</v>
      </c>
      <c r="G30" s="19">
        <v>700</v>
      </c>
    </row>
    <row r="31" spans="1:7" ht="13.5" thickBot="1">
      <c r="B31" s="15" t="s">
        <v>96</v>
      </c>
      <c r="C31" s="15" t="s">
        <v>97</v>
      </c>
      <c r="D31" s="18">
        <v>2000</v>
      </c>
      <c r="E31" s="15" t="s">
        <v>98</v>
      </c>
      <c r="F31" s="15" t="s">
        <v>80</v>
      </c>
      <c r="G31" s="18">
        <v>1600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6.28515625" customWidth="1"/>
    <col min="5" max="5" width="12.5703125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>
      <c r="A1" s="11" t="s">
        <v>99</v>
      </c>
    </row>
    <row r="2" spans="1:8">
      <c r="A2" s="11" t="s">
        <v>43</v>
      </c>
    </row>
    <row r="3" spans="1:8">
      <c r="A3" s="11" t="s">
        <v>100</v>
      </c>
    </row>
    <row r="6" spans="1:8" ht="13.5" thickBot="1">
      <c r="A6" t="s">
        <v>50</v>
      </c>
    </row>
    <row r="7" spans="1:8">
      <c r="B7" s="21"/>
      <c r="C7" s="21"/>
      <c r="D7" s="21" t="s">
        <v>101</v>
      </c>
      <c r="E7" s="21" t="s">
        <v>103</v>
      </c>
      <c r="F7" s="21" t="s">
        <v>105</v>
      </c>
      <c r="G7" s="21" t="s">
        <v>107</v>
      </c>
      <c r="H7" s="21" t="s">
        <v>107</v>
      </c>
    </row>
    <row r="8" spans="1:8" ht="13.5" thickBot="1">
      <c r="B8" s="22" t="s">
        <v>46</v>
      </c>
      <c r="C8" s="22" t="s">
        <v>47</v>
      </c>
      <c r="D8" s="22" t="s">
        <v>102</v>
      </c>
      <c r="E8" s="22" t="s">
        <v>104</v>
      </c>
      <c r="F8" s="22" t="s">
        <v>106</v>
      </c>
      <c r="G8" s="22" t="s">
        <v>108</v>
      </c>
      <c r="H8" s="22" t="s">
        <v>109</v>
      </c>
    </row>
    <row r="9" spans="1:8">
      <c r="B9" s="17" t="s">
        <v>57</v>
      </c>
      <c r="C9" s="17" t="s">
        <v>58</v>
      </c>
      <c r="D9" s="19">
        <v>1500</v>
      </c>
      <c r="E9" s="19">
        <v>0</v>
      </c>
      <c r="F9" s="17">
        <v>60</v>
      </c>
      <c r="G9" s="17">
        <v>10</v>
      </c>
      <c r="H9" s="17">
        <v>20</v>
      </c>
    </row>
    <row r="10" spans="1:8">
      <c r="B10" s="17" t="s">
        <v>59</v>
      </c>
      <c r="C10" s="17" t="s">
        <v>60</v>
      </c>
      <c r="D10" s="19">
        <v>2300</v>
      </c>
      <c r="E10" s="19">
        <v>0</v>
      </c>
      <c r="F10" s="17">
        <v>40</v>
      </c>
      <c r="G10" s="17">
        <v>35</v>
      </c>
      <c r="H10" s="17">
        <v>10</v>
      </c>
    </row>
    <row r="11" spans="1:8">
      <c r="B11" s="17" t="s">
        <v>61</v>
      </c>
      <c r="C11" s="17" t="s">
        <v>62</v>
      </c>
      <c r="D11" s="19">
        <v>0</v>
      </c>
      <c r="E11" s="19">
        <v>-6.666666666666667</v>
      </c>
      <c r="F11" s="17">
        <v>30</v>
      </c>
      <c r="G11" s="17">
        <v>6.666666666666667</v>
      </c>
      <c r="H11" s="17">
        <v>1E+30</v>
      </c>
    </row>
    <row r="12" spans="1:8">
      <c r="B12" s="17" t="s">
        <v>63</v>
      </c>
      <c r="C12" s="17" t="s">
        <v>64</v>
      </c>
      <c r="D12" s="19">
        <v>1200</v>
      </c>
      <c r="E12" s="19">
        <v>0</v>
      </c>
      <c r="F12" s="17">
        <v>30</v>
      </c>
      <c r="G12" s="17">
        <v>10</v>
      </c>
      <c r="H12" s="17">
        <v>5</v>
      </c>
    </row>
    <row r="13" spans="1:8" ht="13.5" thickBot="1">
      <c r="B13" s="15" t="s">
        <v>65</v>
      </c>
      <c r="C13" s="15" t="s">
        <v>66</v>
      </c>
      <c r="D13" s="18">
        <v>2000</v>
      </c>
      <c r="E13" s="18">
        <v>0</v>
      </c>
      <c r="F13" s="15">
        <v>15</v>
      </c>
      <c r="G13" s="15">
        <v>5</v>
      </c>
      <c r="H13" s="15">
        <v>2.5</v>
      </c>
    </row>
    <row r="15" spans="1:8" ht="13.5" thickBot="1">
      <c r="A15" t="s">
        <v>27</v>
      </c>
    </row>
    <row r="16" spans="1:8">
      <c r="B16" s="21"/>
      <c r="C16" s="21"/>
      <c r="D16" s="21" t="s">
        <v>101</v>
      </c>
      <c r="E16" s="21" t="s">
        <v>110</v>
      </c>
      <c r="F16" s="21" t="s">
        <v>112</v>
      </c>
      <c r="G16" s="21" t="s">
        <v>107</v>
      </c>
      <c r="H16" s="21" t="s">
        <v>107</v>
      </c>
    </row>
    <row r="17" spans="2:8" ht="13.5" thickBot="1">
      <c r="B17" s="22" t="s">
        <v>46</v>
      </c>
      <c r="C17" s="22" t="s">
        <v>47</v>
      </c>
      <c r="D17" s="22" t="s">
        <v>102</v>
      </c>
      <c r="E17" s="22" t="s">
        <v>111</v>
      </c>
      <c r="F17" s="22" t="s">
        <v>113</v>
      </c>
      <c r="G17" s="22" t="s">
        <v>108</v>
      </c>
      <c r="H17" s="22" t="s">
        <v>109</v>
      </c>
    </row>
    <row r="18" spans="2:8">
      <c r="B18" s="17" t="s">
        <v>67</v>
      </c>
      <c r="C18" s="17" t="s">
        <v>68</v>
      </c>
      <c r="D18" s="19">
        <v>7000</v>
      </c>
      <c r="E18" s="19">
        <v>0</v>
      </c>
      <c r="F18" s="17">
        <v>7000</v>
      </c>
      <c r="G18" s="17">
        <v>1E+30</v>
      </c>
      <c r="H18" s="17">
        <v>0</v>
      </c>
    </row>
    <row r="19" spans="2:8">
      <c r="B19" s="17" t="s">
        <v>71</v>
      </c>
      <c r="C19" s="17" t="s">
        <v>72</v>
      </c>
      <c r="D19" s="19">
        <v>15000</v>
      </c>
      <c r="E19" s="19">
        <v>11.666666666666668</v>
      </c>
      <c r="F19" s="17">
        <v>15000</v>
      </c>
      <c r="G19" s="17">
        <v>900</v>
      </c>
      <c r="H19" s="17">
        <v>2100</v>
      </c>
    </row>
    <row r="20" spans="2:8">
      <c r="B20" s="17" t="s">
        <v>74</v>
      </c>
      <c r="C20" s="17" t="s">
        <v>75</v>
      </c>
      <c r="D20" s="19">
        <v>3500</v>
      </c>
      <c r="E20" s="19">
        <v>3.333333333333333</v>
      </c>
      <c r="F20" s="17">
        <v>3500</v>
      </c>
      <c r="G20" s="17">
        <v>2400</v>
      </c>
      <c r="H20" s="17">
        <v>900</v>
      </c>
    </row>
    <row r="21" spans="2:8">
      <c r="B21" s="17" t="s">
        <v>77</v>
      </c>
      <c r="C21" s="17" t="s">
        <v>78</v>
      </c>
      <c r="D21" s="19">
        <v>1500</v>
      </c>
      <c r="E21" s="19">
        <v>0</v>
      </c>
      <c r="F21" s="17">
        <v>1800</v>
      </c>
      <c r="G21" s="17">
        <v>1E+30</v>
      </c>
      <c r="H21" s="17">
        <v>300</v>
      </c>
    </row>
    <row r="22" spans="2:8">
      <c r="B22" s="17" t="s">
        <v>81</v>
      </c>
      <c r="C22" s="17" t="s">
        <v>82</v>
      </c>
      <c r="D22" s="20">
        <v>0</v>
      </c>
      <c r="E22" s="20">
        <v>0</v>
      </c>
      <c r="F22" s="17">
        <v>300</v>
      </c>
      <c r="G22" s="17">
        <v>1E+30</v>
      </c>
      <c r="H22" s="17">
        <v>300</v>
      </c>
    </row>
    <row r="23" spans="2:8">
      <c r="B23" s="17" t="s">
        <v>84</v>
      </c>
      <c r="C23" s="17" t="s">
        <v>85</v>
      </c>
      <c r="D23" s="19">
        <v>3800</v>
      </c>
      <c r="E23" s="19">
        <v>13.333333333333332</v>
      </c>
      <c r="F23" s="17">
        <v>3800</v>
      </c>
      <c r="G23" s="17">
        <v>0</v>
      </c>
      <c r="H23" s="17">
        <v>900</v>
      </c>
    </row>
    <row r="24" spans="2:8">
      <c r="B24" s="17" t="s">
        <v>87</v>
      </c>
      <c r="C24" s="17" t="s">
        <v>88</v>
      </c>
      <c r="D24" s="19">
        <v>3200</v>
      </c>
      <c r="E24" s="19">
        <v>3.333333333333333</v>
      </c>
      <c r="F24" s="17">
        <v>3200</v>
      </c>
      <c r="G24" s="17">
        <v>0</v>
      </c>
      <c r="H24" s="17">
        <v>900</v>
      </c>
    </row>
    <row r="25" spans="2:8">
      <c r="B25" s="17" t="s">
        <v>90</v>
      </c>
      <c r="C25" s="17" t="s">
        <v>91</v>
      </c>
      <c r="D25" s="19">
        <v>2300</v>
      </c>
      <c r="E25" s="19">
        <v>0</v>
      </c>
      <c r="F25" s="17">
        <v>500</v>
      </c>
      <c r="G25" s="17">
        <v>1800</v>
      </c>
      <c r="H25" s="17">
        <v>1E+30</v>
      </c>
    </row>
    <row r="26" spans="2:8">
      <c r="B26" s="17" t="s">
        <v>93</v>
      </c>
      <c r="C26" s="17" t="s">
        <v>94</v>
      </c>
      <c r="D26" s="19">
        <v>1200</v>
      </c>
      <c r="E26" s="19">
        <v>0</v>
      </c>
      <c r="F26" s="17">
        <v>500</v>
      </c>
      <c r="G26" s="17">
        <v>700</v>
      </c>
      <c r="H26" s="17">
        <v>1E+30</v>
      </c>
    </row>
    <row r="27" spans="2:8" ht="13.5" thickBot="1">
      <c r="B27" s="15" t="s">
        <v>96</v>
      </c>
      <c r="C27" s="15" t="s">
        <v>97</v>
      </c>
      <c r="D27" s="18">
        <v>2000</v>
      </c>
      <c r="E27" s="18">
        <v>0</v>
      </c>
      <c r="F27" s="15">
        <v>400</v>
      </c>
      <c r="G27" s="15">
        <v>1600</v>
      </c>
      <c r="H27" s="15">
        <v>1E+30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79"/>
  <sheetViews>
    <sheetView topLeftCell="A56" workbookViewId="0">
      <selection activeCell="A68" sqref="A68"/>
    </sheetView>
  </sheetViews>
  <sheetFormatPr defaultColWidth="11.42578125" defaultRowHeight="12.75"/>
  <cols>
    <col min="1" max="1" width="30.140625" customWidth="1"/>
    <col min="2" max="6" width="12.28515625" customWidth="1"/>
    <col min="7" max="7" width="11.42578125" customWidth="1"/>
    <col min="8" max="8" width="15.42578125" customWidth="1"/>
    <col min="9" max="9" width="12" customWidth="1"/>
  </cols>
  <sheetData>
    <row r="2" spans="1:6">
      <c r="A2" s="2" t="s">
        <v>0</v>
      </c>
      <c r="B2" s="4" t="s">
        <v>1</v>
      </c>
      <c r="C2" s="5"/>
      <c r="D2" s="5"/>
      <c r="E2" s="5"/>
      <c r="F2" s="5"/>
    </row>
    <row r="3" spans="1: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t="s">
        <v>8</v>
      </c>
      <c r="B5">
        <v>2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4</v>
      </c>
      <c r="C6">
        <v>2</v>
      </c>
      <c r="D6">
        <v>2</v>
      </c>
      <c r="E6">
        <v>2</v>
      </c>
      <c r="F6">
        <v>1</v>
      </c>
    </row>
    <row r="7" spans="1:6">
      <c r="A7" t="s">
        <v>24</v>
      </c>
      <c r="B7">
        <v>0</v>
      </c>
      <c r="C7">
        <v>1</v>
      </c>
      <c r="D7">
        <v>0</v>
      </c>
      <c r="E7">
        <v>1</v>
      </c>
      <c r="F7">
        <v>0</v>
      </c>
    </row>
    <row r="8" spans="1:6">
      <c r="A8" t="s">
        <v>23</v>
      </c>
      <c r="B8">
        <v>0.3</v>
      </c>
      <c r="C8">
        <v>1.7</v>
      </c>
      <c r="D8">
        <v>0</v>
      </c>
      <c r="E8">
        <v>1.4</v>
      </c>
      <c r="F8">
        <v>0</v>
      </c>
    </row>
    <row r="9" spans="1:6">
      <c r="A9" t="s">
        <v>10</v>
      </c>
      <c r="B9" s="9">
        <v>60</v>
      </c>
      <c r="C9" s="9">
        <v>40</v>
      </c>
      <c r="D9" s="9">
        <v>30</v>
      </c>
      <c r="E9" s="9">
        <v>30</v>
      </c>
      <c r="F9" s="9">
        <v>15</v>
      </c>
    </row>
    <row r="11" spans="1:6">
      <c r="A11" s="2" t="s">
        <v>11</v>
      </c>
    </row>
    <row r="12" spans="1:6">
      <c r="A12" s="2"/>
      <c r="B12" s="1" t="s">
        <v>12</v>
      </c>
    </row>
    <row r="13" spans="1:6">
      <c r="A13" t="s">
        <v>7</v>
      </c>
      <c r="B13" s="10">
        <v>7000</v>
      </c>
    </row>
    <row r="14" spans="1:6">
      <c r="A14" t="s">
        <v>8</v>
      </c>
      <c r="B14" s="10">
        <v>4000</v>
      </c>
    </row>
    <row r="15" spans="1:6">
      <c r="A15" t="s">
        <v>9</v>
      </c>
      <c r="B15" s="10">
        <v>15000</v>
      </c>
    </row>
    <row r="16" spans="1:6">
      <c r="A16" t="s">
        <v>13</v>
      </c>
      <c r="B16" s="10">
        <v>3500</v>
      </c>
    </row>
    <row r="17" spans="1:8">
      <c r="B17" s="10"/>
    </row>
    <row r="18" spans="1:8">
      <c r="B18" s="8" t="s">
        <v>14</v>
      </c>
      <c r="C18" s="1" t="s">
        <v>15</v>
      </c>
    </row>
    <row r="19" spans="1:8">
      <c r="A19" s="7" t="s">
        <v>16</v>
      </c>
      <c r="B19" s="10"/>
      <c r="C19" s="10">
        <v>1800</v>
      </c>
    </row>
    <row r="20" spans="1:8">
      <c r="A20" s="7" t="s">
        <v>17</v>
      </c>
      <c r="B20" s="10">
        <v>500</v>
      </c>
      <c r="C20" s="10"/>
    </row>
    <row r="21" spans="1:8">
      <c r="A21" s="7" t="s">
        <v>18</v>
      </c>
      <c r="B21" s="10"/>
      <c r="C21" s="10">
        <v>300</v>
      </c>
    </row>
    <row r="22" spans="1:8">
      <c r="A22" s="7" t="s">
        <v>19</v>
      </c>
      <c r="B22" s="10">
        <v>500</v>
      </c>
      <c r="C22" s="10"/>
    </row>
    <row r="23" spans="1:8">
      <c r="A23" s="7" t="s">
        <v>20</v>
      </c>
      <c r="B23" s="10">
        <v>400</v>
      </c>
      <c r="C23" s="10"/>
    </row>
    <row r="24" spans="1:8">
      <c r="A24" s="7" t="s">
        <v>21</v>
      </c>
      <c r="B24" s="10"/>
      <c r="C24" s="10">
        <v>3800</v>
      </c>
    </row>
    <row r="25" spans="1:8">
      <c r="A25" t="s">
        <v>22</v>
      </c>
      <c r="B25" s="10"/>
      <c r="C25" s="10">
        <v>3200</v>
      </c>
    </row>
    <row r="28" spans="1:8"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</row>
    <row r="29" spans="1:8">
      <c r="A29" s="11" t="s">
        <v>25</v>
      </c>
      <c r="B29" s="12">
        <v>1800</v>
      </c>
      <c r="C29" s="12">
        <v>1329.4117431640625</v>
      </c>
      <c r="D29" s="12">
        <v>300</v>
      </c>
      <c r="E29" s="12">
        <v>500</v>
      </c>
      <c r="F29" s="12">
        <v>2700</v>
      </c>
      <c r="H29">
        <f>SUM(B29:F29)</f>
        <v>6629.4117431640625</v>
      </c>
    </row>
    <row r="31" spans="1:8">
      <c r="A31" t="s">
        <v>26</v>
      </c>
      <c r="B31" s="35">
        <f>SUMPRODUCT(B29:F29,B9:F9)</f>
        <v>225676.4697265625</v>
      </c>
    </row>
    <row r="34" spans="1:4">
      <c r="A34" t="s">
        <v>27</v>
      </c>
      <c r="B34" t="s">
        <v>28</v>
      </c>
      <c r="C34" s="13" t="s">
        <v>29</v>
      </c>
      <c r="D34" t="s">
        <v>30</v>
      </c>
    </row>
    <row r="35" spans="1:4">
      <c r="A35" t="s">
        <v>7</v>
      </c>
      <c r="B35">
        <f>SUMPRODUCT(B4:F4,B29:F29)</f>
        <v>6629.4117431640625</v>
      </c>
      <c r="C35" s="13" t="s">
        <v>41</v>
      </c>
      <c r="D35" s="14">
        <f>B13</f>
        <v>7000</v>
      </c>
    </row>
    <row r="36" spans="1:4">
      <c r="A36" t="s">
        <v>31</v>
      </c>
      <c r="B36">
        <f>SUMPRODUCT(B6:F6,B29:F29)</f>
        <v>14158.823486328125</v>
      </c>
      <c r="C36" s="13" t="s">
        <v>41</v>
      </c>
      <c r="D36" s="14">
        <f>B15</f>
        <v>15000</v>
      </c>
    </row>
    <row r="37" spans="1:4">
      <c r="A37" t="s">
        <v>123</v>
      </c>
      <c r="B37">
        <f>SUMPRODUCT(B8:F8,B29:F29)</f>
        <v>3499.9999633789062</v>
      </c>
      <c r="C37" s="13" t="s">
        <v>41</v>
      </c>
      <c r="D37" s="14">
        <f>B16</f>
        <v>3500</v>
      </c>
    </row>
    <row r="38" spans="1:4">
      <c r="A38" t="s">
        <v>32</v>
      </c>
      <c r="B38">
        <f>B29</f>
        <v>1800</v>
      </c>
      <c r="C38" s="13" t="s">
        <v>41</v>
      </c>
      <c r="D38" s="14">
        <f>C19</f>
        <v>1800</v>
      </c>
    </row>
    <row r="39" spans="1:4">
      <c r="A39" t="s">
        <v>33</v>
      </c>
      <c r="B39" s="14">
        <f>D29</f>
        <v>300</v>
      </c>
      <c r="C39" s="13" t="s">
        <v>41</v>
      </c>
      <c r="D39" s="14">
        <f>C21</f>
        <v>300</v>
      </c>
    </row>
    <row r="40" spans="1:4">
      <c r="A40" t="s">
        <v>34</v>
      </c>
      <c r="B40">
        <f>SUM(B29:D29)</f>
        <v>3429.4117431640625</v>
      </c>
      <c r="C40" s="13" t="s">
        <v>41</v>
      </c>
      <c r="D40" s="14">
        <f>C24</f>
        <v>3800</v>
      </c>
    </row>
    <row r="41" spans="1:4">
      <c r="A41" t="s">
        <v>35</v>
      </c>
      <c r="B41">
        <f>SUM(E29:F29)</f>
        <v>3200</v>
      </c>
      <c r="C41" s="13" t="s">
        <v>41</v>
      </c>
      <c r="D41" s="14">
        <f>C25</f>
        <v>3200</v>
      </c>
    </row>
    <row r="42" spans="1:4">
      <c r="A42" t="s">
        <v>36</v>
      </c>
      <c r="B42">
        <f>C29</f>
        <v>1329.4117431640625</v>
      </c>
      <c r="C42" s="13" t="s">
        <v>39</v>
      </c>
      <c r="D42" s="14">
        <f>B20</f>
        <v>500</v>
      </c>
    </row>
    <row r="43" spans="1:4">
      <c r="A43" t="s">
        <v>37</v>
      </c>
      <c r="B43">
        <f>E29</f>
        <v>500</v>
      </c>
      <c r="C43" s="13" t="s">
        <v>39</v>
      </c>
      <c r="D43" s="14">
        <f>B22</f>
        <v>500</v>
      </c>
    </row>
    <row r="44" spans="1:4">
      <c r="A44" t="s">
        <v>38</v>
      </c>
      <c r="B44">
        <f>F29</f>
        <v>2700</v>
      </c>
      <c r="C44" s="13" t="s">
        <v>39</v>
      </c>
      <c r="D44" s="14">
        <f>B23</f>
        <v>400</v>
      </c>
    </row>
    <row r="49" spans="1:10">
      <c r="A49" s="11" t="s">
        <v>131</v>
      </c>
    </row>
    <row r="52" spans="1:10" ht="13.5" thickBot="1"/>
    <row r="53" spans="1:10">
      <c r="H53" s="31" t="s">
        <v>128</v>
      </c>
      <c r="I53" s="32" t="s">
        <v>105</v>
      </c>
      <c r="J53" s="33" t="s">
        <v>132</v>
      </c>
    </row>
    <row r="54" spans="1:10" ht="33">
      <c r="I54" s="38" t="s">
        <v>55</v>
      </c>
      <c r="J54" s="38" t="s">
        <v>74</v>
      </c>
    </row>
    <row r="55" spans="1:10">
      <c r="H55" s="14">
        <v>3000</v>
      </c>
      <c r="I55" s="47">
        <v>213911.76</v>
      </c>
      <c r="J55" s="42">
        <v>3000.0000000002492</v>
      </c>
    </row>
    <row r="56" spans="1:10">
      <c r="H56" s="14">
        <v>3500</v>
      </c>
      <c r="I56" s="48">
        <v>225676.47</v>
      </c>
      <c r="J56" s="44">
        <v>3500.0000000002674</v>
      </c>
    </row>
    <row r="57" spans="1:10">
      <c r="H57" s="14">
        <v>4000</v>
      </c>
      <c r="I57" s="48">
        <v>237441.18</v>
      </c>
      <c r="J57" s="44">
        <v>3999.9999999998095</v>
      </c>
    </row>
    <row r="58" spans="1:10">
      <c r="H58" s="14">
        <v>4500</v>
      </c>
      <c r="I58" s="48">
        <v>243352.94</v>
      </c>
      <c r="J58" s="44">
        <v>4499.9999999998563</v>
      </c>
    </row>
    <row r="59" spans="1:10">
      <c r="H59" s="14">
        <v>5000</v>
      </c>
      <c r="I59" s="48">
        <v>245523.81</v>
      </c>
      <c r="J59" s="44">
        <v>5000.0000000003456</v>
      </c>
    </row>
    <row r="60" spans="1:10">
      <c r="H60" s="14">
        <v>5500</v>
      </c>
      <c r="I60" s="48">
        <v>246714.29</v>
      </c>
      <c r="J60" s="44">
        <v>5500.0000000014961</v>
      </c>
    </row>
    <row r="61" spans="1:10">
      <c r="H61" s="14">
        <v>6000</v>
      </c>
      <c r="I61" s="48">
        <v>247904.76</v>
      </c>
      <c r="J61" s="44">
        <v>5999.9999999988368</v>
      </c>
    </row>
    <row r="62" spans="1:10">
      <c r="H62" s="14">
        <v>6500</v>
      </c>
      <c r="I62" s="48">
        <v>249095.24</v>
      </c>
      <c r="J62" s="44">
        <v>6500.0000000005339</v>
      </c>
    </row>
    <row r="63" spans="1:10">
      <c r="H63" s="14">
        <v>7000</v>
      </c>
      <c r="I63" s="49">
        <v>250285.71</v>
      </c>
      <c r="J63" s="46">
        <v>6999.999999999337</v>
      </c>
    </row>
    <row r="67" spans="1:10">
      <c r="A67" s="11" t="s">
        <v>137</v>
      </c>
      <c r="H67" s="36" t="s">
        <v>139</v>
      </c>
      <c r="I67" s="36" t="s">
        <v>105</v>
      </c>
      <c r="J67" s="36" t="s">
        <v>138</v>
      </c>
    </row>
    <row r="68" spans="1:10" ht="33">
      <c r="I68" s="38" t="s">
        <v>55</v>
      </c>
      <c r="J68" s="38" t="s">
        <v>71</v>
      </c>
    </row>
    <row r="69" spans="1:10">
      <c r="H69" s="14">
        <v>10000</v>
      </c>
      <c r="I69" s="47">
        <v>165306.45000000001</v>
      </c>
      <c r="J69" s="42">
        <v>10000.000000007609</v>
      </c>
    </row>
    <row r="70" spans="1:10">
      <c r="H70" s="14">
        <v>10500</v>
      </c>
      <c r="I70" s="48">
        <v>172564.52</v>
      </c>
      <c r="J70" s="44">
        <v>10499.999999999178</v>
      </c>
    </row>
    <row r="71" spans="1:10">
      <c r="H71" s="14">
        <v>11000</v>
      </c>
      <c r="I71" s="48">
        <v>179822.58</v>
      </c>
      <c r="J71" s="44">
        <v>11000.000000001974</v>
      </c>
    </row>
    <row r="72" spans="1:10">
      <c r="H72" s="14">
        <v>11500</v>
      </c>
      <c r="I72" s="48">
        <v>187080.65</v>
      </c>
      <c r="J72" s="44">
        <v>11500.00000000012</v>
      </c>
    </row>
    <row r="73" spans="1:10">
      <c r="H73" s="14">
        <v>12000</v>
      </c>
      <c r="I73" s="48">
        <v>194338.71</v>
      </c>
      <c r="J73" s="44">
        <v>12000.000000000533</v>
      </c>
    </row>
    <row r="74" spans="1:10">
      <c r="H74" s="14">
        <v>12500</v>
      </c>
      <c r="I74" s="48">
        <v>201596.77</v>
      </c>
      <c r="J74" s="44">
        <v>12500.000000001019</v>
      </c>
    </row>
    <row r="75" spans="1:10">
      <c r="H75" s="14">
        <v>13000</v>
      </c>
      <c r="I75" s="48">
        <v>208854.84</v>
      </c>
      <c r="J75" s="44">
        <v>12999.999999999862</v>
      </c>
    </row>
    <row r="76" spans="1:10">
      <c r="H76" s="14">
        <v>13500</v>
      </c>
      <c r="I76" s="48">
        <v>216112.9</v>
      </c>
      <c r="J76" s="44">
        <v>13500.000000000178</v>
      </c>
    </row>
    <row r="77" spans="1:10">
      <c r="H77" s="14">
        <v>14000</v>
      </c>
      <c r="I77" s="48">
        <v>223370.97</v>
      </c>
      <c r="J77" s="44">
        <v>14000.000000000304</v>
      </c>
    </row>
    <row r="78" spans="1:10">
      <c r="H78" s="14">
        <v>14500</v>
      </c>
      <c r="I78" s="48">
        <v>225676.47</v>
      </c>
      <c r="J78" s="44">
        <v>14158.823529411917</v>
      </c>
    </row>
    <row r="79" spans="1:10">
      <c r="H79" s="14">
        <v>15000</v>
      </c>
      <c r="I79" s="49">
        <v>225676.47</v>
      </c>
      <c r="J79" s="46">
        <v>14158.823529411766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2" orientation="portrait" horizontalDpi="4294967292" verticalDpi="0" r:id="rId1"/>
  <headerFooter alignWithMargins="0">
    <oddHeader>&amp;F</oddHeader>
    <oddFooter>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12" bestFit="1" customWidth="1"/>
  </cols>
  <sheetData>
    <row r="1" spans="1:5">
      <c r="A1" s="11" t="s">
        <v>42</v>
      </c>
    </row>
    <row r="2" spans="1:5">
      <c r="A2" s="11" t="s">
        <v>114</v>
      </c>
    </row>
    <row r="3" spans="1:5">
      <c r="A3" s="11" t="s">
        <v>115</v>
      </c>
    </row>
    <row r="6" spans="1:5" ht="13.5" thickBot="1">
      <c r="A6" t="s">
        <v>45</v>
      </c>
    </row>
    <row r="7" spans="1:5" ht="13.5" thickBot="1">
      <c r="B7" s="23" t="s">
        <v>46</v>
      </c>
      <c r="C7" s="23" t="s">
        <v>47</v>
      </c>
      <c r="D7" s="23" t="s">
        <v>48</v>
      </c>
      <c r="E7" s="23" t="s">
        <v>49</v>
      </c>
    </row>
    <row r="8" spans="1:5" ht="13.5" thickBot="1">
      <c r="B8" s="15" t="s">
        <v>55</v>
      </c>
      <c r="C8" s="15" t="s">
        <v>56</v>
      </c>
      <c r="D8" s="18">
        <v>248000</v>
      </c>
      <c r="E8" s="18">
        <v>225676.4705882353</v>
      </c>
    </row>
    <row r="11" spans="1:5" ht="13.5" thickBot="1">
      <c r="A11" t="s">
        <v>50</v>
      </c>
    </row>
    <row r="12" spans="1:5" ht="13.5" thickBot="1">
      <c r="B12" s="23" t="s">
        <v>46</v>
      </c>
      <c r="C12" s="23" t="s">
        <v>47</v>
      </c>
      <c r="D12" s="23" t="s">
        <v>48</v>
      </c>
      <c r="E12" s="23" t="s">
        <v>49</v>
      </c>
    </row>
    <row r="13" spans="1:5">
      <c r="B13" s="17" t="s">
        <v>57</v>
      </c>
      <c r="C13" s="17" t="s">
        <v>58</v>
      </c>
      <c r="D13" s="19">
        <v>1500</v>
      </c>
      <c r="E13" s="19">
        <v>1800</v>
      </c>
    </row>
    <row r="14" spans="1:5">
      <c r="B14" s="17" t="s">
        <v>59</v>
      </c>
      <c r="C14" s="17" t="s">
        <v>60</v>
      </c>
      <c r="D14" s="19">
        <v>2300</v>
      </c>
      <c r="E14" s="19">
        <v>1329.4117647058824</v>
      </c>
    </row>
    <row r="15" spans="1:5">
      <c r="B15" s="17" t="s">
        <v>61</v>
      </c>
      <c r="C15" s="17" t="s">
        <v>62</v>
      </c>
      <c r="D15" s="19">
        <v>0</v>
      </c>
      <c r="E15" s="19">
        <v>300</v>
      </c>
    </row>
    <row r="16" spans="1:5">
      <c r="B16" s="17" t="s">
        <v>63</v>
      </c>
      <c r="C16" s="17" t="s">
        <v>64</v>
      </c>
      <c r="D16" s="19">
        <v>1200</v>
      </c>
      <c r="E16" s="19">
        <v>500</v>
      </c>
    </row>
    <row r="17" spans="1:7" ht="13.5" thickBot="1">
      <c r="B17" s="15" t="s">
        <v>65</v>
      </c>
      <c r="C17" s="15" t="s">
        <v>66</v>
      </c>
      <c r="D17" s="18">
        <v>2000</v>
      </c>
      <c r="E17" s="18">
        <v>2700</v>
      </c>
    </row>
    <row r="20" spans="1:7" ht="13.5" thickBot="1">
      <c r="A20" t="s">
        <v>27</v>
      </c>
    </row>
    <row r="21" spans="1:7" ht="13.5" thickBot="1">
      <c r="B21" s="23" t="s">
        <v>46</v>
      </c>
      <c r="C21" s="23" t="s">
        <v>47</v>
      </c>
      <c r="D21" s="23" t="s">
        <v>51</v>
      </c>
      <c r="E21" s="23" t="s">
        <v>52</v>
      </c>
      <c r="F21" s="23" t="s">
        <v>53</v>
      </c>
      <c r="G21" s="23" t="s">
        <v>54</v>
      </c>
    </row>
    <row r="22" spans="1:7">
      <c r="B22" s="17" t="s">
        <v>67</v>
      </c>
      <c r="C22" s="17" t="s">
        <v>68</v>
      </c>
      <c r="D22" s="19">
        <v>6629.4117647058829</v>
      </c>
      <c r="E22" s="17" t="s">
        <v>69</v>
      </c>
      <c r="F22" s="17" t="s">
        <v>80</v>
      </c>
      <c r="G22" s="17">
        <v>370.58823529411711</v>
      </c>
    </row>
    <row r="23" spans="1:7">
      <c r="B23" s="17" t="s">
        <v>71</v>
      </c>
      <c r="C23" s="17" t="s">
        <v>72</v>
      </c>
      <c r="D23" s="19">
        <v>14158.823529411766</v>
      </c>
      <c r="E23" s="17" t="s">
        <v>73</v>
      </c>
      <c r="F23" s="17" t="s">
        <v>80</v>
      </c>
      <c r="G23" s="17">
        <v>841.17647058823422</v>
      </c>
    </row>
    <row r="24" spans="1:7">
      <c r="B24" s="17" t="s">
        <v>74</v>
      </c>
      <c r="C24" s="17" t="s">
        <v>75</v>
      </c>
      <c r="D24" s="19">
        <v>3500</v>
      </c>
      <c r="E24" s="17" t="s">
        <v>76</v>
      </c>
      <c r="F24" s="17" t="s">
        <v>70</v>
      </c>
      <c r="G24" s="17">
        <v>0</v>
      </c>
    </row>
    <row r="25" spans="1:7">
      <c r="B25" s="17" t="s">
        <v>77</v>
      </c>
      <c r="C25" s="17" t="s">
        <v>78</v>
      </c>
      <c r="D25" s="19">
        <v>1800</v>
      </c>
      <c r="E25" s="17" t="s">
        <v>79</v>
      </c>
      <c r="F25" s="17" t="s">
        <v>70</v>
      </c>
      <c r="G25" s="17">
        <v>0</v>
      </c>
    </row>
    <row r="26" spans="1:7">
      <c r="B26" s="17" t="s">
        <v>81</v>
      </c>
      <c r="C26" s="17" t="s">
        <v>82</v>
      </c>
      <c r="D26" s="20">
        <v>300</v>
      </c>
      <c r="E26" s="17" t="s">
        <v>83</v>
      </c>
      <c r="F26" s="17" t="s">
        <v>70</v>
      </c>
      <c r="G26" s="17">
        <v>0</v>
      </c>
    </row>
    <row r="27" spans="1:7">
      <c r="B27" s="17" t="s">
        <v>84</v>
      </c>
      <c r="C27" s="17" t="s">
        <v>85</v>
      </c>
      <c r="D27" s="19">
        <v>3429.4117647058824</v>
      </c>
      <c r="E27" s="17" t="s">
        <v>86</v>
      </c>
      <c r="F27" s="17" t="s">
        <v>80</v>
      </c>
      <c r="G27" s="17">
        <v>370.58823529411757</v>
      </c>
    </row>
    <row r="28" spans="1:7">
      <c r="B28" s="17" t="s">
        <v>87</v>
      </c>
      <c r="C28" s="17" t="s">
        <v>88</v>
      </c>
      <c r="D28" s="19">
        <v>3200</v>
      </c>
      <c r="E28" s="17" t="s">
        <v>89</v>
      </c>
      <c r="F28" s="17" t="s">
        <v>70</v>
      </c>
      <c r="G28" s="17">
        <v>0</v>
      </c>
    </row>
    <row r="29" spans="1:7">
      <c r="B29" s="17" t="s">
        <v>90</v>
      </c>
      <c r="C29" s="17" t="s">
        <v>91</v>
      </c>
      <c r="D29" s="19">
        <v>1329.4117647058824</v>
      </c>
      <c r="E29" s="17" t="s">
        <v>92</v>
      </c>
      <c r="F29" s="17" t="s">
        <v>80</v>
      </c>
      <c r="G29" s="19">
        <v>829.41176470588243</v>
      </c>
    </row>
    <row r="30" spans="1:7">
      <c r="B30" s="17" t="s">
        <v>93</v>
      </c>
      <c r="C30" s="17" t="s">
        <v>94</v>
      </c>
      <c r="D30" s="19">
        <v>500</v>
      </c>
      <c r="E30" s="17" t="s">
        <v>95</v>
      </c>
      <c r="F30" s="17" t="s">
        <v>70</v>
      </c>
      <c r="G30" s="19">
        <v>0</v>
      </c>
    </row>
    <row r="31" spans="1:7" ht="13.5" thickBot="1">
      <c r="B31" s="15" t="s">
        <v>96</v>
      </c>
      <c r="C31" s="15" t="s">
        <v>97</v>
      </c>
      <c r="D31" s="18">
        <v>2700</v>
      </c>
      <c r="E31" s="15" t="s">
        <v>98</v>
      </c>
      <c r="F31" s="15" t="s">
        <v>80</v>
      </c>
      <c r="G31" s="18">
        <v>2300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12" bestFit="1" customWidth="1"/>
    <col min="5" max="5" width="12.5703125" bestFit="1" customWidth="1"/>
    <col min="6" max="6" width="10.7109375" bestFit="1" customWidth="1"/>
    <col min="7" max="8" width="12" bestFit="1" customWidth="1"/>
  </cols>
  <sheetData>
    <row r="1" spans="1:8">
      <c r="A1" s="11" t="s">
        <v>99</v>
      </c>
    </row>
    <row r="2" spans="1:8">
      <c r="A2" s="11" t="s">
        <v>114</v>
      </c>
    </row>
    <row r="3" spans="1:8">
      <c r="A3" s="11" t="s">
        <v>115</v>
      </c>
    </row>
    <row r="6" spans="1:8" ht="13.5" thickBot="1">
      <c r="A6" t="s">
        <v>50</v>
      </c>
    </row>
    <row r="7" spans="1:8">
      <c r="B7" s="24"/>
      <c r="C7" s="24"/>
      <c r="D7" s="24" t="s">
        <v>101</v>
      </c>
      <c r="E7" s="24" t="s">
        <v>103</v>
      </c>
      <c r="F7" s="24" t="s">
        <v>105</v>
      </c>
      <c r="G7" s="24" t="s">
        <v>107</v>
      </c>
      <c r="H7" s="24" t="s">
        <v>107</v>
      </c>
    </row>
    <row r="8" spans="1:8" ht="13.5" thickBot="1">
      <c r="B8" s="25" t="s">
        <v>46</v>
      </c>
      <c r="C8" s="25" t="s">
        <v>47</v>
      </c>
      <c r="D8" s="25" t="s">
        <v>102</v>
      </c>
      <c r="E8" s="25" t="s">
        <v>104</v>
      </c>
      <c r="F8" s="25" t="s">
        <v>106</v>
      </c>
      <c r="G8" s="25" t="s">
        <v>108</v>
      </c>
      <c r="H8" s="25" t="s">
        <v>109</v>
      </c>
    </row>
    <row r="9" spans="1:8">
      <c r="B9" s="17" t="s">
        <v>57</v>
      </c>
      <c r="C9" s="17" t="s">
        <v>58</v>
      </c>
      <c r="D9" s="19">
        <v>1800</v>
      </c>
      <c r="E9" s="19">
        <v>0</v>
      </c>
      <c r="F9" s="17">
        <v>60</v>
      </c>
      <c r="G9" s="17">
        <v>1E+30</v>
      </c>
      <c r="H9" s="17">
        <v>52.941176470588232</v>
      </c>
    </row>
    <row r="10" spans="1:8">
      <c r="B10" s="17" t="s">
        <v>59</v>
      </c>
      <c r="C10" s="17" t="s">
        <v>60</v>
      </c>
      <c r="D10" s="19">
        <v>1329.4117647058824</v>
      </c>
      <c r="E10" s="19">
        <v>0</v>
      </c>
      <c r="F10" s="17">
        <v>40</v>
      </c>
      <c r="G10" s="17">
        <v>300</v>
      </c>
      <c r="H10" s="17">
        <v>21.785714285714281</v>
      </c>
    </row>
    <row r="11" spans="1:8">
      <c r="B11" s="17" t="s">
        <v>61</v>
      </c>
      <c r="C11" s="17" t="s">
        <v>62</v>
      </c>
      <c r="D11" s="19">
        <v>300</v>
      </c>
      <c r="E11" s="19">
        <v>0</v>
      </c>
      <c r="F11" s="17">
        <v>30</v>
      </c>
      <c r="G11" s="17">
        <v>1E+30</v>
      </c>
      <c r="H11" s="17">
        <v>30</v>
      </c>
    </row>
    <row r="12" spans="1:8">
      <c r="B12" s="17" t="s">
        <v>63</v>
      </c>
      <c r="C12" s="17" t="s">
        <v>64</v>
      </c>
      <c r="D12" s="19">
        <v>500</v>
      </c>
      <c r="E12" s="19">
        <v>0</v>
      </c>
      <c r="F12" s="17">
        <v>30</v>
      </c>
      <c r="G12" s="17">
        <v>17.941176470588232</v>
      </c>
      <c r="H12" s="17">
        <v>1E+30</v>
      </c>
    </row>
    <row r="13" spans="1:8" ht="13.5" thickBot="1">
      <c r="B13" s="15" t="s">
        <v>65</v>
      </c>
      <c r="C13" s="15" t="s">
        <v>66</v>
      </c>
      <c r="D13" s="18">
        <v>2700</v>
      </c>
      <c r="E13" s="18">
        <v>0</v>
      </c>
      <c r="F13" s="15">
        <v>15</v>
      </c>
      <c r="G13" s="15">
        <v>1E+30</v>
      </c>
      <c r="H13" s="15">
        <v>15</v>
      </c>
    </row>
    <row r="15" spans="1:8" ht="13.5" thickBot="1">
      <c r="A15" t="s">
        <v>27</v>
      </c>
    </row>
    <row r="16" spans="1:8">
      <c r="B16" s="24"/>
      <c r="C16" s="24"/>
      <c r="D16" s="24" t="s">
        <v>101</v>
      </c>
      <c r="E16" s="24" t="s">
        <v>110</v>
      </c>
      <c r="F16" s="24" t="s">
        <v>112</v>
      </c>
      <c r="G16" s="24" t="s">
        <v>107</v>
      </c>
      <c r="H16" s="24" t="s">
        <v>107</v>
      </c>
    </row>
    <row r="17" spans="2:8" ht="13.5" thickBot="1">
      <c r="B17" s="25" t="s">
        <v>46</v>
      </c>
      <c r="C17" s="25" t="s">
        <v>47</v>
      </c>
      <c r="D17" s="25" t="s">
        <v>102</v>
      </c>
      <c r="E17" s="25" t="s">
        <v>111</v>
      </c>
      <c r="F17" s="25" t="s">
        <v>113</v>
      </c>
      <c r="G17" s="25" t="s">
        <v>108</v>
      </c>
      <c r="H17" s="25" t="s">
        <v>109</v>
      </c>
    </row>
    <row r="18" spans="2:8">
      <c r="B18" s="17" t="s">
        <v>67</v>
      </c>
      <c r="C18" s="17" t="s">
        <v>68</v>
      </c>
      <c r="D18" s="19">
        <v>6629.4117647058829</v>
      </c>
      <c r="E18" s="19">
        <v>0</v>
      </c>
      <c r="F18" s="17">
        <v>7000</v>
      </c>
      <c r="G18" s="17">
        <v>1E+30</v>
      </c>
      <c r="H18" s="17">
        <v>370.58823529411757</v>
      </c>
    </row>
    <row r="19" spans="2:8">
      <c r="B19" s="17" t="s">
        <v>71</v>
      </c>
      <c r="C19" s="17" t="s">
        <v>72</v>
      </c>
      <c r="D19" s="19">
        <v>14158.823529411766</v>
      </c>
      <c r="E19" s="19">
        <v>0</v>
      </c>
      <c r="F19" s="17">
        <v>15000</v>
      </c>
      <c r="G19" s="17">
        <v>1E+30</v>
      </c>
      <c r="H19" s="17">
        <v>841.17647058823513</v>
      </c>
    </row>
    <row r="20" spans="2:8">
      <c r="B20" s="17" t="s">
        <v>74</v>
      </c>
      <c r="C20" s="17" t="s">
        <v>75</v>
      </c>
      <c r="D20" s="19">
        <v>3500</v>
      </c>
      <c r="E20" s="19">
        <v>23.529411764705884</v>
      </c>
      <c r="F20" s="17">
        <v>3500</v>
      </c>
      <c r="G20" s="17">
        <v>630</v>
      </c>
      <c r="H20" s="17">
        <v>1410</v>
      </c>
    </row>
    <row r="21" spans="2:8">
      <c r="B21" s="17" t="s">
        <v>77</v>
      </c>
      <c r="C21" s="17" t="s">
        <v>78</v>
      </c>
      <c r="D21" s="19">
        <v>1800</v>
      </c>
      <c r="E21" s="19">
        <v>52.941176470588232</v>
      </c>
      <c r="F21" s="17">
        <v>1800</v>
      </c>
      <c r="G21" s="17">
        <v>230.64516129032253</v>
      </c>
      <c r="H21" s="17">
        <v>1800</v>
      </c>
    </row>
    <row r="22" spans="2:8">
      <c r="B22" s="17" t="s">
        <v>81</v>
      </c>
      <c r="C22" s="17" t="s">
        <v>82</v>
      </c>
      <c r="D22" s="20">
        <v>300</v>
      </c>
      <c r="E22" s="20">
        <v>30</v>
      </c>
      <c r="F22" s="17">
        <v>300</v>
      </c>
      <c r="G22" s="17">
        <v>370.58823529411757</v>
      </c>
      <c r="H22" s="17">
        <v>300</v>
      </c>
    </row>
    <row r="23" spans="2:8">
      <c r="B23" s="17" t="s">
        <v>84</v>
      </c>
      <c r="C23" s="17" t="s">
        <v>85</v>
      </c>
      <c r="D23" s="19">
        <v>3429.4117647058824</v>
      </c>
      <c r="E23" s="19">
        <v>0</v>
      </c>
      <c r="F23" s="17">
        <v>3800</v>
      </c>
      <c r="G23" s="17">
        <v>1E+30</v>
      </c>
      <c r="H23" s="17">
        <v>370.58823529411757</v>
      </c>
    </row>
    <row r="24" spans="2:8">
      <c r="B24" s="17" t="s">
        <v>87</v>
      </c>
      <c r="C24" s="17" t="s">
        <v>88</v>
      </c>
      <c r="D24" s="19">
        <v>3200</v>
      </c>
      <c r="E24" s="19">
        <v>15</v>
      </c>
      <c r="F24" s="17">
        <v>3200</v>
      </c>
      <c r="G24" s="17">
        <v>370.58823529411757</v>
      </c>
      <c r="H24" s="17">
        <v>2300</v>
      </c>
    </row>
    <row r="25" spans="2:8">
      <c r="B25" s="17" t="s">
        <v>90</v>
      </c>
      <c r="C25" s="17" t="s">
        <v>91</v>
      </c>
      <c r="D25" s="19">
        <v>1329.4117647058824</v>
      </c>
      <c r="E25" s="19">
        <v>0</v>
      </c>
      <c r="F25" s="17">
        <v>500</v>
      </c>
      <c r="G25" s="17">
        <v>829.41176470588243</v>
      </c>
      <c r="H25" s="17">
        <v>1E+30</v>
      </c>
    </row>
    <row r="26" spans="2:8">
      <c r="B26" s="17" t="s">
        <v>93</v>
      </c>
      <c r="C26" s="17" t="s">
        <v>94</v>
      </c>
      <c r="D26" s="19">
        <v>500</v>
      </c>
      <c r="E26" s="19">
        <v>-17.941176470588232</v>
      </c>
      <c r="F26" s="17">
        <v>500</v>
      </c>
      <c r="G26" s="17">
        <v>1007.1428571428573</v>
      </c>
      <c r="H26" s="17">
        <v>450</v>
      </c>
    </row>
    <row r="27" spans="2:8" ht="13.5" thickBot="1">
      <c r="B27" s="15" t="s">
        <v>96</v>
      </c>
      <c r="C27" s="15" t="s">
        <v>97</v>
      </c>
      <c r="D27" s="18">
        <v>2700</v>
      </c>
      <c r="E27" s="18">
        <v>0</v>
      </c>
      <c r="F27" s="15">
        <v>400</v>
      </c>
      <c r="G27" s="15">
        <v>2300</v>
      </c>
      <c r="H27" s="15">
        <v>1E+30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opLeftCell="A43" workbookViewId="0">
      <selection activeCell="A54" sqref="A54"/>
    </sheetView>
  </sheetViews>
  <sheetFormatPr defaultColWidth="11.42578125" defaultRowHeight="12.75"/>
  <cols>
    <col min="1" max="1" width="30.140625" customWidth="1"/>
    <col min="2" max="6" width="12.28515625" customWidth="1"/>
  </cols>
  <sheetData>
    <row r="2" spans="1:6">
      <c r="A2" s="2" t="s">
        <v>0</v>
      </c>
      <c r="B2" s="4" t="s">
        <v>1</v>
      </c>
      <c r="C2" s="5"/>
      <c r="D2" s="5"/>
      <c r="E2" s="5"/>
      <c r="F2" s="5"/>
    </row>
    <row r="3" spans="1: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t="s">
        <v>8</v>
      </c>
      <c r="B5">
        <v>2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4</v>
      </c>
      <c r="C6">
        <v>2</v>
      </c>
      <c r="D6">
        <v>2</v>
      </c>
      <c r="E6">
        <v>2</v>
      </c>
      <c r="F6">
        <v>1</v>
      </c>
    </row>
    <row r="7" spans="1:6">
      <c r="A7" t="s">
        <v>24</v>
      </c>
      <c r="B7">
        <v>0</v>
      </c>
      <c r="C7">
        <v>1</v>
      </c>
      <c r="D7">
        <v>0</v>
      </c>
      <c r="E7">
        <v>1</v>
      </c>
      <c r="F7">
        <v>0</v>
      </c>
    </row>
    <row r="8" spans="1:6">
      <c r="A8" t="s">
        <v>23</v>
      </c>
      <c r="B8">
        <v>0.3</v>
      </c>
      <c r="C8">
        <v>1.7</v>
      </c>
      <c r="D8">
        <v>0</v>
      </c>
      <c r="E8">
        <v>1.4</v>
      </c>
      <c r="F8">
        <v>0</v>
      </c>
    </row>
    <row r="9" spans="1:6">
      <c r="A9" t="s">
        <v>10</v>
      </c>
      <c r="B9" s="9">
        <v>60</v>
      </c>
      <c r="C9" s="9">
        <v>40</v>
      </c>
      <c r="D9" s="9">
        <v>30</v>
      </c>
      <c r="E9" s="9">
        <v>30</v>
      </c>
      <c r="F9" s="9">
        <v>15</v>
      </c>
    </row>
    <row r="11" spans="1:6">
      <c r="A11" s="2" t="s">
        <v>11</v>
      </c>
    </row>
    <row r="12" spans="1:6">
      <c r="A12" s="2"/>
      <c r="B12" s="1" t="s">
        <v>12</v>
      </c>
    </row>
    <row r="13" spans="1:6">
      <c r="A13" t="s">
        <v>7</v>
      </c>
      <c r="B13" s="10">
        <v>7000</v>
      </c>
    </row>
    <row r="14" spans="1:6">
      <c r="A14" t="s">
        <v>8</v>
      </c>
      <c r="B14" s="10">
        <v>4000</v>
      </c>
    </row>
    <row r="15" spans="1:6">
      <c r="A15" t="s">
        <v>9</v>
      </c>
      <c r="B15" s="10">
        <v>15000</v>
      </c>
    </row>
    <row r="16" spans="1:6">
      <c r="A16" t="s">
        <v>13</v>
      </c>
      <c r="B16" s="10">
        <v>3500</v>
      </c>
    </row>
    <row r="17" spans="1:8">
      <c r="B17" s="10"/>
    </row>
    <row r="18" spans="1:8">
      <c r="B18" s="8" t="s">
        <v>14</v>
      </c>
      <c r="C18" s="1" t="s">
        <v>15</v>
      </c>
    </row>
    <row r="19" spans="1:8">
      <c r="A19" s="7" t="s">
        <v>16</v>
      </c>
      <c r="B19" s="10"/>
      <c r="C19" s="10">
        <v>1800</v>
      </c>
    </row>
    <row r="20" spans="1:8">
      <c r="A20" s="7" t="s">
        <v>17</v>
      </c>
      <c r="B20" s="10">
        <v>500</v>
      </c>
      <c r="C20" s="10"/>
    </row>
    <row r="21" spans="1:8">
      <c r="A21" s="7" t="s">
        <v>18</v>
      </c>
      <c r="B21" s="10"/>
      <c r="C21" s="10">
        <v>300</v>
      </c>
    </row>
    <row r="22" spans="1:8">
      <c r="A22" s="7" t="s">
        <v>19</v>
      </c>
      <c r="B22" s="10">
        <v>500</v>
      </c>
      <c r="C22" s="10"/>
    </row>
    <row r="23" spans="1:8">
      <c r="A23" s="7" t="s">
        <v>20</v>
      </c>
      <c r="B23" s="10">
        <v>400</v>
      </c>
      <c r="C23" s="10"/>
    </row>
    <row r="24" spans="1:8">
      <c r="A24" s="7" t="s">
        <v>21</v>
      </c>
      <c r="B24" s="10"/>
      <c r="C24" s="10">
        <v>3800</v>
      </c>
    </row>
    <row r="25" spans="1:8">
      <c r="A25" t="s">
        <v>22</v>
      </c>
      <c r="B25" s="10"/>
      <c r="C25" s="10">
        <v>3200</v>
      </c>
    </row>
    <row r="28" spans="1:8"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</row>
    <row r="29" spans="1:8">
      <c r="A29" s="11" t="s">
        <v>25</v>
      </c>
      <c r="B29" s="12">
        <v>1800</v>
      </c>
      <c r="C29" s="12">
        <v>1700</v>
      </c>
      <c r="D29" s="12">
        <v>300</v>
      </c>
      <c r="E29" s="12">
        <v>1800</v>
      </c>
      <c r="F29" s="12">
        <v>1400</v>
      </c>
      <c r="H29">
        <f>SUM(B29:F29)</f>
        <v>7000</v>
      </c>
    </row>
    <row r="31" spans="1:8">
      <c r="A31" t="s">
        <v>26</v>
      </c>
      <c r="B31">
        <f>SUMPRODUCT(B29:F29,B9:F9)</f>
        <v>260000</v>
      </c>
    </row>
    <row r="34" spans="1:4">
      <c r="A34" t="s">
        <v>27</v>
      </c>
      <c r="B34" t="s">
        <v>28</v>
      </c>
      <c r="C34" s="13" t="s">
        <v>29</v>
      </c>
      <c r="D34" t="s">
        <v>30</v>
      </c>
    </row>
    <row r="35" spans="1:4">
      <c r="A35" t="s">
        <v>7</v>
      </c>
      <c r="B35">
        <f>SUMPRODUCT(B4:F4,B29:F29)</f>
        <v>7000</v>
      </c>
      <c r="C35" s="13" t="s">
        <v>41</v>
      </c>
      <c r="D35" s="14">
        <f>B13</f>
        <v>7000</v>
      </c>
    </row>
    <row r="36" spans="1:4">
      <c r="A36" t="s">
        <v>31</v>
      </c>
      <c r="B36">
        <f>SUMPRODUCT(C6:F6,C29:F29)</f>
        <v>9000</v>
      </c>
      <c r="C36" s="13" t="s">
        <v>41</v>
      </c>
      <c r="D36" s="14">
        <f>B15</f>
        <v>15000</v>
      </c>
    </row>
    <row r="37" spans="1:4">
      <c r="A37" t="s">
        <v>116</v>
      </c>
      <c r="B37">
        <f>SUMPRODUCT(B5:F5,B29:F29)</f>
        <v>3600</v>
      </c>
      <c r="C37" s="13" t="s">
        <v>41</v>
      </c>
      <c r="D37" s="14">
        <f>B14</f>
        <v>4000</v>
      </c>
    </row>
    <row r="38" spans="1:4">
      <c r="A38" t="s">
        <v>40</v>
      </c>
      <c r="B38">
        <f>SUMPRODUCT(B7:F7,B29:F29)</f>
        <v>3500</v>
      </c>
      <c r="C38" s="13" t="s">
        <v>41</v>
      </c>
      <c r="D38" s="14">
        <f>B16</f>
        <v>3500</v>
      </c>
    </row>
    <row r="39" spans="1:4">
      <c r="A39" t="s">
        <v>32</v>
      </c>
      <c r="B39">
        <f>B29</f>
        <v>1800</v>
      </c>
      <c r="C39" s="13" t="s">
        <v>41</v>
      </c>
      <c r="D39" s="14">
        <f>C19</f>
        <v>1800</v>
      </c>
    </row>
    <row r="40" spans="1:4">
      <c r="A40" t="s">
        <v>33</v>
      </c>
      <c r="B40" s="14">
        <f>D29</f>
        <v>300</v>
      </c>
      <c r="C40" s="13" t="s">
        <v>41</v>
      </c>
      <c r="D40" s="14">
        <f>C21</f>
        <v>300</v>
      </c>
    </row>
    <row r="41" spans="1:4">
      <c r="A41" t="s">
        <v>34</v>
      </c>
      <c r="B41">
        <f>SUM(B29:D29)</f>
        <v>3800</v>
      </c>
      <c r="C41" s="13" t="s">
        <v>41</v>
      </c>
      <c r="D41" s="14">
        <f>C24</f>
        <v>3800</v>
      </c>
    </row>
    <row r="42" spans="1:4">
      <c r="A42" t="s">
        <v>35</v>
      </c>
      <c r="B42">
        <f>SUM(E29:F29)</f>
        <v>3200</v>
      </c>
      <c r="C42" s="13" t="s">
        <v>41</v>
      </c>
      <c r="D42" s="14">
        <f>C25</f>
        <v>3200</v>
      </c>
    </row>
    <row r="43" spans="1:4">
      <c r="A43" t="s">
        <v>36</v>
      </c>
      <c r="B43">
        <f>C29</f>
        <v>1700</v>
      </c>
      <c r="C43" s="13" t="s">
        <v>39</v>
      </c>
      <c r="D43" s="14">
        <f>B20</f>
        <v>500</v>
      </c>
    </row>
    <row r="44" spans="1:4">
      <c r="A44" t="s">
        <v>37</v>
      </c>
      <c r="B44">
        <f>E29</f>
        <v>1800</v>
      </c>
      <c r="C44" s="13" t="s">
        <v>39</v>
      </c>
      <c r="D44" s="14">
        <f>B22</f>
        <v>500</v>
      </c>
    </row>
    <row r="45" spans="1:4">
      <c r="A45" t="s">
        <v>38</v>
      </c>
      <c r="B45">
        <f>F29</f>
        <v>1400</v>
      </c>
      <c r="C45" s="13" t="s">
        <v>39</v>
      </c>
      <c r="D45" s="14">
        <f>B23</f>
        <v>400</v>
      </c>
    </row>
    <row r="52" spans="1:11" ht="13.5" thickBot="1"/>
    <row r="53" spans="1:11" ht="13.5" thickBot="1">
      <c r="A53" s="11" t="s">
        <v>140</v>
      </c>
      <c r="I53" s="28" t="s">
        <v>141</v>
      </c>
      <c r="J53" s="29" t="s">
        <v>105</v>
      </c>
      <c r="K53" s="30" t="s">
        <v>142</v>
      </c>
    </row>
    <row r="54" spans="1:11" ht="33">
      <c r="J54" s="38" t="s">
        <v>55</v>
      </c>
      <c r="K54" s="38" t="s">
        <v>77</v>
      </c>
    </row>
    <row r="55" spans="1:11">
      <c r="I55" s="14">
        <v>3000</v>
      </c>
      <c r="J55" s="50">
        <v>252500.00000000669</v>
      </c>
      <c r="K55" s="42">
        <v>3000.0000000008085</v>
      </c>
    </row>
    <row r="56" spans="1:11">
      <c r="I56" s="14">
        <v>3500</v>
      </c>
      <c r="J56" s="51">
        <v>259999.99999998556</v>
      </c>
      <c r="K56" s="44">
        <v>3499.9999999998909</v>
      </c>
    </row>
    <row r="57" spans="1:11">
      <c r="I57" s="14">
        <v>4000</v>
      </c>
      <c r="J57" s="51">
        <v>267499.99999999092</v>
      </c>
      <c r="K57" s="44">
        <v>3999.999999999161</v>
      </c>
    </row>
    <row r="58" spans="1:11">
      <c r="I58" s="14">
        <v>4500</v>
      </c>
      <c r="J58" s="51">
        <v>274999.99999999657</v>
      </c>
      <c r="K58" s="44">
        <v>4499.9999999997781</v>
      </c>
    </row>
    <row r="59" spans="1:11">
      <c r="I59" s="14">
        <v>5000</v>
      </c>
      <c r="J59" s="51">
        <v>277999.99999989301</v>
      </c>
      <c r="K59" s="44">
        <v>4799.9999999973243</v>
      </c>
    </row>
    <row r="60" spans="1:11">
      <c r="I60" s="14">
        <v>5500</v>
      </c>
      <c r="J60" s="51">
        <v>278000</v>
      </c>
      <c r="K60" s="44">
        <v>4800</v>
      </c>
    </row>
    <row r="61" spans="1:11">
      <c r="I61" s="14">
        <v>6000</v>
      </c>
      <c r="J61" s="51">
        <v>278000</v>
      </c>
      <c r="K61" s="44">
        <v>4800</v>
      </c>
    </row>
    <row r="62" spans="1:11">
      <c r="I62" s="14">
        <v>6500</v>
      </c>
      <c r="J62" s="51">
        <v>278000</v>
      </c>
      <c r="K62" s="44">
        <v>4800</v>
      </c>
    </row>
    <row r="63" spans="1:11">
      <c r="I63" s="14">
        <v>7000</v>
      </c>
      <c r="J63" s="52">
        <v>278000</v>
      </c>
      <c r="K63" s="46">
        <v>4800</v>
      </c>
    </row>
    <row r="69" spans="1:9">
      <c r="A69" s="11" t="s">
        <v>143</v>
      </c>
    </row>
    <row r="70" spans="1:9">
      <c r="A70" t="s">
        <v>144</v>
      </c>
      <c r="I70" s="14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0" orientation="portrait" horizontalDpi="4294967292" verticalDpi="0" r:id="rId1"/>
  <headerFooter alignWithMargins="0">
    <oddHeader>&amp;F</oddHeader>
    <oddFooter>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25.14062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customWidth="1"/>
  </cols>
  <sheetData>
    <row r="1" spans="1:5">
      <c r="A1" s="11" t="s">
        <v>42</v>
      </c>
    </row>
    <row r="2" spans="1:5">
      <c r="A2" s="11" t="s">
        <v>117</v>
      </c>
    </row>
    <row r="3" spans="1:5">
      <c r="A3" s="11" t="s">
        <v>118</v>
      </c>
    </row>
    <row r="6" spans="1:5" ht="13.5" thickBot="1">
      <c r="A6" t="s">
        <v>45</v>
      </c>
    </row>
    <row r="7" spans="1:5" ht="13.5" thickBot="1">
      <c r="B7" s="23" t="s">
        <v>46</v>
      </c>
      <c r="C7" s="23" t="s">
        <v>47</v>
      </c>
      <c r="D7" s="23" t="s">
        <v>48</v>
      </c>
      <c r="E7" s="23" t="s">
        <v>49</v>
      </c>
    </row>
    <row r="8" spans="1:5" ht="13.5" thickBot="1">
      <c r="B8" s="15" t="s">
        <v>55</v>
      </c>
      <c r="C8" s="15" t="s">
        <v>56</v>
      </c>
      <c r="D8" s="18">
        <v>246333.33333333334</v>
      </c>
      <c r="E8" s="18">
        <v>260000</v>
      </c>
    </row>
    <row r="11" spans="1:5" ht="13.5" thickBot="1">
      <c r="A11" t="s">
        <v>50</v>
      </c>
    </row>
    <row r="12" spans="1:5" ht="13.5" thickBot="1">
      <c r="B12" s="23" t="s">
        <v>46</v>
      </c>
      <c r="C12" s="23" t="s">
        <v>47</v>
      </c>
      <c r="D12" s="23" t="s">
        <v>48</v>
      </c>
      <c r="E12" s="23" t="s">
        <v>49</v>
      </c>
    </row>
    <row r="13" spans="1:5">
      <c r="B13" s="17" t="s">
        <v>57</v>
      </c>
      <c r="C13" s="17" t="s">
        <v>58</v>
      </c>
      <c r="D13" s="19">
        <v>1666.6666666666667</v>
      </c>
      <c r="E13" s="19">
        <v>1800</v>
      </c>
    </row>
    <row r="14" spans="1:5">
      <c r="B14" s="17" t="s">
        <v>59</v>
      </c>
      <c r="C14" s="17" t="s">
        <v>60</v>
      </c>
      <c r="D14" s="19">
        <v>2133.3333333333335</v>
      </c>
      <c r="E14" s="19">
        <v>1700</v>
      </c>
    </row>
    <row r="15" spans="1:5">
      <c r="B15" s="17" t="s">
        <v>61</v>
      </c>
      <c r="C15" s="17" t="s">
        <v>62</v>
      </c>
      <c r="D15" s="19">
        <v>0</v>
      </c>
      <c r="E15" s="19">
        <v>300</v>
      </c>
    </row>
    <row r="16" spans="1:5">
      <c r="B16" s="17" t="s">
        <v>63</v>
      </c>
      <c r="C16" s="17" t="s">
        <v>64</v>
      </c>
      <c r="D16" s="19">
        <v>866.66666666666674</v>
      </c>
      <c r="E16" s="19">
        <v>1800</v>
      </c>
    </row>
    <row r="17" spans="1:7" ht="13.5" thickBot="1">
      <c r="B17" s="15" t="s">
        <v>65</v>
      </c>
      <c r="C17" s="15" t="s">
        <v>66</v>
      </c>
      <c r="D17" s="18">
        <v>2333.333333333333</v>
      </c>
      <c r="E17" s="18">
        <v>1400</v>
      </c>
    </row>
    <row r="20" spans="1:7" ht="13.5" thickBot="1">
      <c r="A20" t="s">
        <v>27</v>
      </c>
    </row>
    <row r="21" spans="1:7" ht="13.5" thickBot="1">
      <c r="B21" s="23" t="s">
        <v>46</v>
      </c>
      <c r="C21" s="23" t="s">
        <v>47</v>
      </c>
      <c r="D21" s="23" t="s">
        <v>51</v>
      </c>
      <c r="E21" s="23" t="s">
        <v>52</v>
      </c>
      <c r="F21" s="23" t="s">
        <v>53</v>
      </c>
      <c r="G21" s="23" t="s">
        <v>54</v>
      </c>
    </row>
    <row r="22" spans="1:7">
      <c r="B22" s="17" t="s">
        <v>67</v>
      </c>
      <c r="C22" s="17" t="s">
        <v>68</v>
      </c>
      <c r="D22" s="19">
        <v>7000</v>
      </c>
      <c r="E22" s="17" t="s">
        <v>69</v>
      </c>
      <c r="F22" s="17" t="s">
        <v>70</v>
      </c>
      <c r="G22" s="17">
        <v>0</v>
      </c>
    </row>
    <row r="23" spans="1:7">
      <c r="B23" s="17" t="s">
        <v>71</v>
      </c>
      <c r="C23" s="17" t="s">
        <v>72</v>
      </c>
      <c r="D23" s="19">
        <v>9000</v>
      </c>
      <c r="E23" s="17" t="s">
        <v>73</v>
      </c>
      <c r="F23" s="17" t="s">
        <v>80</v>
      </c>
      <c r="G23" s="17">
        <v>6000</v>
      </c>
    </row>
    <row r="24" spans="1:7">
      <c r="B24" s="17" t="s">
        <v>74</v>
      </c>
      <c r="C24" s="17" t="s">
        <v>119</v>
      </c>
      <c r="D24" s="19">
        <v>3600</v>
      </c>
      <c r="E24" s="17" t="s">
        <v>76</v>
      </c>
      <c r="F24" s="17" t="s">
        <v>80</v>
      </c>
      <c r="G24" s="17">
        <v>400</v>
      </c>
    </row>
    <row r="25" spans="1:7">
      <c r="B25" s="17" t="s">
        <v>77</v>
      </c>
      <c r="C25" s="17" t="s">
        <v>75</v>
      </c>
      <c r="D25" s="19">
        <v>3500</v>
      </c>
      <c r="E25" s="17" t="s">
        <v>79</v>
      </c>
      <c r="F25" s="17" t="s">
        <v>70</v>
      </c>
      <c r="G25" s="17">
        <v>0</v>
      </c>
    </row>
    <row r="26" spans="1:7">
      <c r="B26" s="17" t="s">
        <v>81</v>
      </c>
      <c r="C26" s="17" t="s">
        <v>78</v>
      </c>
      <c r="D26" s="19">
        <v>1800</v>
      </c>
      <c r="E26" s="17" t="s">
        <v>83</v>
      </c>
      <c r="F26" s="17" t="s">
        <v>70</v>
      </c>
      <c r="G26" s="17">
        <v>0</v>
      </c>
    </row>
    <row r="27" spans="1:7">
      <c r="B27" s="17" t="s">
        <v>84</v>
      </c>
      <c r="C27" s="17" t="s">
        <v>82</v>
      </c>
      <c r="D27" s="20">
        <v>300</v>
      </c>
      <c r="E27" s="17" t="s">
        <v>86</v>
      </c>
      <c r="F27" s="17" t="s">
        <v>70</v>
      </c>
      <c r="G27" s="17">
        <v>0</v>
      </c>
    </row>
    <row r="28" spans="1:7">
      <c r="B28" s="17" t="s">
        <v>87</v>
      </c>
      <c r="C28" s="17" t="s">
        <v>85</v>
      </c>
      <c r="D28" s="19">
        <v>3800</v>
      </c>
      <c r="E28" s="17" t="s">
        <v>89</v>
      </c>
      <c r="F28" s="17" t="s">
        <v>70</v>
      </c>
      <c r="G28" s="17">
        <v>0</v>
      </c>
    </row>
    <row r="29" spans="1:7">
      <c r="B29" s="17" t="s">
        <v>90</v>
      </c>
      <c r="C29" s="17" t="s">
        <v>88</v>
      </c>
      <c r="D29" s="19">
        <v>3200</v>
      </c>
      <c r="E29" s="17" t="s">
        <v>120</v>
      </c>
      <c r="F29" s="17" t="s">
        <v>70</v>
      </c>
      <c r="G29" s="17">
        <v>0</v>
      </c>
    </row>
    <row r="30" spans="1:7">
      <c r="B30" s="17" t="s">
        <v>93</v>
      </c>
      <c r="C30" s="17" t="s">
        <v>91</v>
      </c>
      <c r="D30" s="19">
        <v>1700</v>
      </c>
      <c r="E30" s="17" t="s">
        <v>95</v>
      </c>
      <c r="F30" s="17" t="s">
        <v>80</v>
      </c>
      <c r="G30" s="19">
        <v>1200</v>
      </c>
    </row>
    <row r="31" spans="1:7">
      <c r="B31" s="17" t="s">
        <v>96</v>
      </c>
      <c r="C31" s="17" t="s">
        <v>94</v>
      </c>
      <c r="D31" s="19">
        <v>1800</v>
      </c>
      <c r="E31" s="17" t="s">
        <v>98</v>
      </c>
      <c r="F31" s="17" t="s">
        <v>80</v>
      </c>
      <c r="G31" s="19">
        <v>1300</v>
      </c>
    </row>
    <row r="32" spans="1:7" ht="13.5" thickBot="1">
      <c r="B32" s="15" t="s">
        <v>121</v>
      </c>
      <c r="C32" s="15" t="s">
        <v>97</v>
      </c>
      <c r="D32" s="18">
        <v>1400</v>
      </c>
      <c r="E32" s="15" t="s">
        <v>122</v>
      </c>
      <c r="F32" s="15" t="s">
        <v>80</v>
      </c>
      <c r="G32" s="18">
        <v>1000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DEC</vt:lpstr>
      <vt:lpstr>DEC-model-base case</vt:lpstr>
      <vt:lpstr>Answer Report base case</vt:lpstr>
      <vt:lpstr>Sensitivity Report base case</vt:lpstr>
      <vt:lpstr>DEC-model (unconstrained)</vt:lpstr>
      <vt:lpstr>Answer Report (unconstrained)</vt:lpstr>
      <vt:lpstr>Sensitivity Report (uncons)</vt:lpstr>
      <vt:lpstr>1Meg(cons)</vt:lpstr>
      <vt:lpstr>Answer Report(1megcons)</vt:lpstr>
      <vt:lpstr>Sensitivity Report (1megcons)</vt:lpstr>
      <vt:lpstr>1Meg(uncons)</vt:lpstr>
      <vt:lpstr>Answer Report(1meguncons)</vt:lpstr>
      <vt:lpstr>Sensitivity Report(1Meguncons)</vt:lpstr>
      <vt:lpstr>STS_2</vt:lpstr>
      <vt:lpstr>STS_3</vt:lpstr>
      <vt:lpstr>STS_4</vt:lpstr>
      <vt:lpstr>STS_5</vt:lpstr>
      <vt:lpstr>STS_6</vt:lpstr>
      <vt:lpstr>STS_7</vt:lpstr>
      <vt:lpstr>STS_2!ChartData</vt:lpstr>
      <vt:lpstr>STS_3!ChartData</vt:lpstr>
      <vt:lpstr>STS_4!ChartData</vt:lpstr>
      <vt:lpstr>STS_5!ChartData</vt:lpstr>
      <vt:lpstr>STS_6!ChartData</vt:lpstr>
      <vt:lpstr>STS_7!ChartData</vt:lpstr>
      <vt:lpstr>STS_2!InputValues</vt:lpstr>
      <vt:lpstr>STS_3!InputValues</vt:lpstr>
      <vt:lpstr>STS_4!InputValues</vt:lpstr>
      <vt:lpstr>STS_5!InputValues</vt:lpstr>
      <vt:lpstr>STS_6!InputValues</vt:lpstr>
      <vt:lpstr>STS_7!InputValues</vt:lpstr>
      <vt:lpstr>STS_2!OutputAddresses</vt:lpstr>
      <vt:lpstr>STS_3!OutputAddresses</vt:lpstr>
      <vt:lpstr>STS_4!OutputAddresses</vt:lpstr>
      <vt:lpstr>STS_5!OutputAddresses</vt:lpstr>
      <vt:lpstr>STS_6!OutputAddresses</vt:lpstr>
      <vt:lpstr>STS_7!OutputAddresses</vt:lpstr>
      <vt:lpstr>STS_2!OutputValues</vt:lpstr>
      <vt:lpstr>STS_3!OutputValues</vt:lpstr>
      <vt:lpstr>STS_4!OutputValues</vt:lpstr>
      <vt:lpstr>STS_5!OutputValues</vt:lpstr>
      <vt:lpstr>STS_6!OutputValues</vt:lpstr>
      <vt:lpstr>STS_7!OutputValues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</dc:creator>
  <cp:lastModifiedBy>iryzhov</cp:lastModifiedBy>
  <cp:lastPrinted>2001-03-06T15:13:39Z</cp:lastPrinted>
  <dcterms:created xsi:type="dcterms:W3CDTF">2000-09-21T15:57:38Z</dcterms:created>
  <dcterms:modified xsi:type="dcterms:W3CDTF">2015-02-12T20:57:08Z</dcterms:modified>
</cp:coreProperties>
</file>